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ropbox\JLO\_PROARTEC\2024\2024-008 INMUEBLEX\"/>
    </mc:Choice>
  </mc:AlternateContent>
  <xr:revisionPtr revIDLastSave="0" documentId="13_ncr:1_{478333C3-6C67-4885-9B39-EF83110E4723}" xr6:coauthVersionLast="47" xr6:coauthVersionMax="47" xr10:uidLastSave="{00000000-0000-0000-0000-000000000000}"/>
  <bookViews>
    <workbookView xWindow="-120" yWindow="-17070" windowWidth="29040" windowHeight="15720" xr2:uid="{00000000-000D-0000-FFFF-FFFF00000000}"/>
  </bookViews>
  <sheets>
    <sheet name="Viviendas" sheetId="1" r:id="rId1"/>
    <sheet name="Dependencias Tipo (borrador)" sheetId="2" r:id="rId2"/>
  </sheets>
  <definedNames>
    <definedName name="_xlnm._FilterDatabase" localSheetId="0" hidden="1">Viviendas!$A$2:$JY$2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23" i="1" l="1"/>
  <c r="AP417" i="1"/>
  <c r="AP415" i="1"/>
  <c r="AP413" i="1"/>
  <c r="AP411" i="1"/>
  <c r="AP404" i="1"/>
  <c r="AP403" i="1"/>
  <c r="AP402" i="1"/>
  <c r="AP399" i="1"/>
  <c r="AP390" i="1"/>
  <c r="AP389" i="1"/>
  <c r="AP387" i="1"/>
  <c r="AP383" i="1"/>
  <c r="AP379" i="1"/>
  <c r="AP378" i="1"/>
  <c r="AP377" i="1"/>
  <c r="AP376" i="1"/>
  <c r="AP375" i="1"/>
  <c r="AP372" i="1"/>
  <c r="AP370" i="1"/>
  <c r="AP368" i="1"/>
  <c r="AP366" i="1"/>
  <c r="AP363" i="1"/>
  <c r="AP362" i="1"/>
  <c r="AP360" i="1"/>
  <c r="AP356" i="1"/>
  <c r="AP352" i="1"/>
  <c r="AP348" i="1"/>
  <c r="AP347" i="1"/>
  <c r="AP345" i="1"/>
  <c r="AP344" i="1"/>
  <c r="AP343" i="1"/>
  <c r="AP342" i="1"/>
  <c r="AP339" i="1"/>
  <c r="AP338" i="1"/>
  <c r="AP337" i="1"/>
  <c r="AP333" i="1"/>
  <c r="AP328" i="1"/>
  <c r="AP327" i="1"/>
  <c r="AP326" i="1"/>
  <c r="AP325" i="1"/>
  <c r="AP322" i="1"/>
  <c r="AP320" i="1"/>
  <c r="AP319" i="1"/>
  <c r="AP318" i="1"/>
  <c r="AP317" i="1"/>
  <c r="AP315" i="1"/>
  <c r="AP309" i="1"/>
  <c r="AP307" i="1"/>
  <c r="AP303" i="1"/>
  <c r="AP302" i="1"/>
  <c r="AP300" i="1"/>
  <c r="AP295" i="1"/>
  <c r="AP294" i="1"/>
  <c r="AP289" i="1"/>
  <c r="AP288" i="1"/>
  <c r="AP287" i="1"/>
  <c r="AP284" i="1"/>
  <c r="AP283" i="1"/>
  <c r="AP276" i="1"/>
  <c r="AP274" i="1"/>
  <c r="AP271" i="1"/>
  <c r="AP265" i="1"/>
  <c r="AP264" i="1"/>
  <c r="AP263" i="1"/>
  <c r="AP259" i="1"/>
  <c r="AP258" i="1"/>
  <c r="AP256" i="1"/>
  <c r="AP255" i="1"/>
  <c r="AP254" i="1"/>
  <c r="AP250" i="1"/>
  <c r="AP246" i="1"/>
  <c r="AP245" i="1"/>
  <c r="AP243" i="1"/>
  <c r="AP242" i="1"/>
  <c r="AP241" i="1"/>
  <c r="AP240" i="1"/>
  <c r="AP238" i="1"/>
  <c r="AP235" i="1"/>
  <c r="AP233" i="1"/>
  <c r="AP230" i="1"/>
  <c r="AP229" i="1"/>
  <c r="AP228" i="1"/>
  <c r="AP227" i="1"/>
  <c r="AP225" i="1"/>
  <c r="AP224" i="1"/>
  <c r="AP223" i="1"/>
  <c r="AP222" i="1"/>
  <c r="AP220" i="1"/>
  <c r="AP218" i="1"/>
  <c r="AP217" i="1"/>
  <c r="AP214" i="1"/>
  <c r="AP212" i="1"/>
  <c r="AP210" i="1"/>
  <c r="AP193" i="1"/>
  <c r="AP192" i="1"/>
  <c r="AP187" i="1"/>
  <c r="AP186" i="1"/>
  <c r="AP180" i="1"/>
  <c r="AP179" i="1"/>
  <c r="AP171" i="1"/>
  <c r="AP170" i="1"/>
  <c r="AP169" i="1"/>
  <c r="AP166" i="1"/>
  <c r="AP157" i="1"/>
  <c r="AP155" i="1"/>
  <c r="AP150" i="1"/>
  <c r="AP147" i="1"/>
  <c r="AP142" i="1"/>
  <c r="AP141" i="1"/>
  <c r="AP135" i="1"/>
  <c r="AP132" i="1"/>
  <c r="AP129" i="1"/>
  <c r="AP127" i="1"/>
  <c r="AP123" i="1"/>
  <c r="AP119" i="1"/>
  <c r="AP118" i="1"/>
  <c r="AP117" i="1"/>
  <c r="AP116" i="1"/>
  <c r="AP114" i="1"/>
  <c r="AP113" i="1"/>
  <c r="AP111" i="1"/>
  <c r="AP110" i="1"/>
  <c r="AP106" i="1"/>
  <c r="AP104" i="1"/>
  <c r="AP103" i="1"/>
  <c r="AP99" i="1"/>
  <c r="AP96" i="1"/>
  <c r="AP93" i="1"/>
  <c r="AP82" i="1"/>
  <c r="AP80" i="1"/>
  <c r="AP74" i="1"/>
  <c r="AP72" i="1"/>
  <c r="AP71" i="1"/>
  <c r="AP67" i="1"/>
  <c r="AP60" i="1"/>
  <c r="AP44" i="1"/>
  <c r="AP42" i="1"/>
  <c r="AP40" i="1"/>
  <c r="AP38" i="1"/>
  <c r="AP35" i="1"/>
  <c r="AP27" i="1"/>
  <c r="AP21" i="1"/>
  <c r="AP20" i="1"/>
  <c r="AP17" i="1"/>
  <c r="AP15" i="1"/>
  <c r="AP11" i="1"/>
  <c r="AP9" i="1"/>
  <c r="AN423" i="1"/>
  <c r="AN381" i="1"/>
  <c r="AN366" i="1"/>
  <c r="AN237" i="1"/>
  <c r="AL425" i="1"/>
  <c r="AL424" i="1"/>
  <c r="AL423" i="1"/>
  <c r="AL420" i="1"/>
  <c r="AL419" i="1"/>
  <c r="AL416" i="1"/>
  <c r="AL411" i="1"/>
  <c r="AL401" i="1"/>
  <c r="AL395" i="1"/>
  <c r="AL392" i="1"/>
  <c r="AL390" i="1"/>
  <c r="AL384" i="1"/>
  <c r="AL368" i="1"/>
  <c r="AL365" i="1"/>
  <c r="AL355" i="1"/>
  <c r="AL349" i="1"/>
  <c r="AL311" i="1"/>
  <c r="AL71" i="1"/>
  <c r="AJ425" i="1"/>
  <c r="AJ424" i="1"/>
  <c r="AJ421" i="1"/>
  <c r="AJ419" i="1"/>
  <c r="AJ417" i="1"/>
  <c r="AJ415" i="1"/>
  <c r="AJ413" i="1"/>
  <c r="AJ410" i="1"/>
  <c r="AJ408" i="1"/>
  <c r="AJ406" i="1"/>
  <c r="AJ405" i="1"/>
  <c r="AJ402" i="1"/>
  <c r="AJ397" i="1"/>
  <c r="AJ395" i="1"/>
  <c r="AJ392" i="1"/>
  <c r="AJ390" i="1"/>
  <c r="AJ383" i="1"/>
  <c r="AJ378" i="1"/>
  <c r="AJ374" i="1"/>
  <c r="AJ370" i="1"/>
  <c r="AJ369" i="1"/>
  <c r="AJ368" i="1"/>
  <c r="AJ360" i="1"/>
  <c r="AJ358" i="1"/>
  <c r="AJ355" i="1"/>
  <c r="AJ349" i="1"/>
  <c r="AJ347" i="1"/>
  <c r="AJ346" i="1"/>
  <c r="AJ342" i="1"/>
  <c r="AJ340" i="1"/>
  <c r="AJ338" i="1"/>
  <c r="AJ337" i="1"/>
  <c r="AJ336" i="1"/>
  <c r="AJ335" i="1"/>
  <c r="AJ334" i="1"/>
  <c r="AJ332" i="1"/>
  <c r="AJ329" i="1"/>
  <c r="AJ327" i="1"/>
  <c r="AJ326" i="1"/>
  <c r="AJ321" i="1"/>
  <c r="AJ317" i="1"/>
  <c r="AJ313" i="1"/>
  <c r="AJ311" i="1"/>
  <c r="AJ304" i="1"/>
  <c r="AJ300" i="1"/>
  <c r="AJ298" i="1"/>
  <c r="AJ294" i="1"/>
  <c r="AJ288" i="1"/>
  <c r="AJ283" i="1"/>
  <c r="AJ281" i="1"/>
  <c r="AJ271" i="1"/>
  <c r="AJ264" i="1"/>
  <c r="AJ263" i="1"/>
  <c r="AJ259" i="1"/>
  <c r="AJ256" i="1"/>
  <c r="AJ254" i="1"/>
  <c r="AJ253" i="1"/>
  <c r="AJ249" i="1"/>
  <c r="AJ243" i="1"/>
  <c r="AJ241" i="1"/>
  <c r="AJ236" i="1"/>
  <c r="AJ231" i="1"/>
  <c r="AJ230" i="1"/>
  <c r="AJ229" i="1"/>
  <c r="AJ216" i="1"/>
  <c r="AJ215" i="1"/>
  <c r="AJ210" i="1"/>
  <c r="AJ203" i="1"/>
  <c r="AJ193" i="1"/>
  <c r="AJ187" i="1"/>
  <c r="AJ186" i="1"/>
  <c r="AJ184" i="1"/>
  <c r="AJ166" i="1"/>
  <c r="AJ157" i="1"/>
  <c r="AJ148" i="1"/>
  <c r="AJ141" i="1"/>
  <c r="AJ136" i="1"/>
  <c r="AJ135" i="1"/>
  <c r="AJ129" i="1"/>
  <c r="AJ123" i="1"/>
  <c r="AJ119" i="1"/>
  <c r="AJ111" i="1"/>
  <c r="AJ108" i="1"/>
  <c r="AJ105" i="1"/>
  <c r="AJ106" i="1"/>
  <c r="AJ104" i="1"/>
  <c r="AJ96" i="1"/>
  <c r="AJ95" i="1"/>
  <c r="AJ86" i="1"/>
  <c r="AJ74" i="1"/>
  <c r="AJ73" i="1"/>
  <c r="AJ72" i="1"/>
  <c r="AJ71" i="1"/>
  <c r="AJ67" i="1"/>
  <c r="AJ64" i="1"/>
  <c r="AJ62" i="1"/>
  <c r="AJ43" i="1"/>
  <c r="AJ42" i="1"/>
  <c r="AJ38" i="1"/>
  <c r="AJ23" i="1"/>
  <c r="AJ14" i="1"/>
  <c r="AF426" i="1"/>
  <c r="AF425" i="1"/>
  <c r="AF424" i="1"/>
  <c r="AF422" i="1"/>
  <c r="AF421" i="1"/>
  <c r="AF420" i="1"/>
  <c r="AF419" i="1"/>
  <c r="AF417" i="1"/>
  <c r="AF415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2" i="1"/>
  <c r="AF391" i="1"/>
  <c r="AF390" i="1"/>
  <c r="AF389" i="1"/>
  <c r="AF388" i="1"/>
  <c r="AF384" i="1"/>
  <c r="AF383" i="1"/>
  <c r="AF382" i="1"/>
  <c r="AF381" i="1"/>
  <c r="AF380" i="1"/>
  <c r="AF379" i="1"/>
  <c r="AF377" i="1"/>
  <c r="AF375" i="1"/>
  <c r="AF374" i="1"/>
  <c r="AF373" i="1"/>
  <c r="AF372" i="1"/>
  <c r="AF371" i="1"/>
  <c r="AF370" i="1"/>
  <c r="AF369" i="1"/>
  <c r="AF367" i="1"/>
  <c r="AF364" i="1"/>
  <c r="AF363" i="1"/>
  <c r="AF361" i="1"/>
  <c r="AF360" i="1"/>
  <c r="AF359" i="1"/>
  <c r="AF356" i="1"/>
  <c r="AF355" i="1"/>
  <c r="AF354" i="1"/>
  <c r="AF351" i="1"/>
  <c r="AF350" i="1"/>
  <c r="AF349" i="1"/>
  <c r="AF348" i="1"/>
  <c r="AF347" i="1"/>
  <c r="AF346" i="1"/>
  <c r="AF345" i="1"/>
  <c r="AF344" i="1"/>
  <c r="AF343" i="1"/>
  <c r="AF342" i="1"/>
  <c r="AF341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5" i="1"/>
  <c r="AF324" i="1"/>
  <c r="AF323" i="1"/>
  <c r="AF320" i="1"/>
  <c r="AF318" i="1"/>
  <c r="AF317" i="1"/>
  <c r="AF316" i="1"/>
  <c r="AF315" i="1"/>
  <c r="AF314" i="1"/>
  <c r="AF310" i="1"/>
  <c r="AF309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4" i="1"/>
  <c r="AF293" i="1"/>
  <c r="AF292" i="1"/>
  <c r="AF291" i="1"/>
  <c r="AF290" i="1"/>
  <c r="AF289" i="1"/>
  <c r="AF288" i="1"/>
  <c r="AF287" i="1"/>
  <c r="AF286" i="1"/>
  <c r="AF284" i="1"/>
  <c r="AF283" i="1"/>
  <c r="AF281" i="1"/>
  <c r="AF280" i="1"/>
  <c r="AF278" i="1"/>
  <c r="AF277" i="1"/>
  <c r="AF276" i="1"/>
  <c r="AF274" i="1"/>
  <c r="AF272" i="1"/>
  <c r="AF271" i="1"/>
  <c r="AF270" i="1"/>
  <c r="AF269" i="1"/>
  <c r="AF268" i="1"/>
  <c r="AF266" i="1"/>
  <c r="AF265" i="1"/>
  <c r="AF264" i="1"/>
  <c r="AF263" i="1"/>
  <c r="AF262" i="1"/>
  <c r="AF261" i="1"/>
  <c r="AF260" i="1"/>
  <c r="AF259" i="1"/>
  <c r="AF257" i="1"/>
  <c r="AF256" i="1"/>
  <c r="AF253" i="1"/>
  <c r="AF254" i="1"/>
  <c r="AF252" i="1"/>
  <c r="AF250" i="1"/>
  <c r="AF248" i="1"/>
  <c r="AF247" i="1"/>
  <c r="AF244" i="1"/>
  <c r="AF243" i="1"/>
  <c r="AF242" i="1"/>
  <c r="AF241" i="1"/>
  <c r="AF240" i="1"/>
  <c r="AF239" i="1"/>
  <c r="AF238" i="1"/>
  <c r="AF236" i="1"/>
  <c r="AF235" i="1"/>
  <c r="AF234" i="1"/>
  <c r="AF232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3" i="1"/>
  <c r="AF182" i="1"/>
  <c r="AF181" i="1"/>
  <c r="AF180" i="1"/>
  <c r="AF179" i="1"/>
  <c r="AF178" i="1"/>
  <c r="AF177" i="1"/>
  <c r="AF176" i="1"/>
  <c r="AF174" i="1"/>
  <c r="AF173" i="1"/>
  <c r="AF172" i="1"/>
  <c r="AF171" i="1"/>
  <c r="AF170" i="1"/>
  <c r="AF169" i="1"/>
  <c r="AF167" i="1"/>
  <c r="AF166" i="1"/>
  <c r="AF164" i="1"/>
  <c r="AF163" i="1"/>
  <c r="AF162" i="1"/>
  <c r="AF161" i="1"/>
  <c r="AF160" i="1"/>
  <c r="AF159" i="1"/>
  <c r="AF158" i="1"/>
  <c r="AF157" i="1"/>
  <c r="AF155" i="1"/>
  <c r="AF154" i="1"/>
  <c r="AF153" i="1"/>
  <c r="AF152" i="1"/>
  <c r="AF151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7" i="1"/>
  <c r="AF115" i="1"/>
  <c r="AF114" i="1"/>
  <c r="AF113" i="1"/>
  <c r="AF112" i="1"/>
  <c r="AF111" i="1"/>
  <c r="AF110" i="1"/>
  <c r="AF109" i="1"/>
  <c r="AF107" i="1"/>
  <c r="AF106" i="1"/>
  <c r="AF104" i="1"/>
  <c r="AF103" i="1"/>
  <c r="AF102" i="1"/>
  <c r="AF101" i="1"/>
  <c r="AF98" i="1"/>
  <c r="AF96" i="1"/>
  <c r="AF94" i="1"/>
  <c r="AF92" i="1"/>
  <c r="AF90" i="1"/>
  <c r="AF89" i="1"/>
  <c r="AF88" i="1"/>
  <c r="AF87" i="1"/>
  <c r="AF86" i="1"/>
  <c r="AF85" i="1"/>
  <c r="AF84" i="1"/>
  <c r="AF83" i="1"/>
  <c r="AF79" i="1"/>
  <c r="AF78" i="1"/>
  <c r="AF77" i="1"/>
  <c r="AF76" i="1"/>
  <c r="AF74" i="1"/>
  <c r="AF72" i="1"/>
  <c r="AF70" i="1"/>
  <c r="AF68" i="1"/>
  <c r="AF67" i="1"/>
  <c r="AF65" i="1"/>
  <c r="AF64" i="1"/>
  <c r="AF63" i="1"/>
  <c r="AF62" i="1"/>
  <c r="AF61" i="1"/>
  <c r="AF59" i="1"/>
  <c r="AF58" i="1"/>
  <c r="AF56" i="1"/>
  <c r="AF55" i="1"/>
  <c r="AF48" i="1"/>
  <c r="AF47" i="1"/>
  <c r="AF46" i="1"/>
  <c r="AF45" i="1"/>
  <c r="AF42" i="1"/>
  <c r="AF41" i="1"/>
  <c r="AF39" i="1"/>
  <c r="AF36" i="1"/>
  <c r="AF34" i="1"/>
  <c r="AF32" i="1"/>
  <c r="AF29" i="1"/>
  <c r="AF28" i="1"/>
  <c r="AF27" i="1"/>
  <c r="AF26" i="1"/>
  <c r="AF24" i="1"/>
  <c r="AF23" i="1"/>
  <c r="AF20" i="1"/>
  <c r="AF13" i="1"/>
  <c r="AF7" i="1"/>
  <c r="AH426" i="1"/>
  <c r="AH425" i="1"/>
  <c r="AH424" i="1"/>
  <c r="AH423" i="1"/>
  <c r="AH422" i="1"/>
  <c r="AH421" i="1"/>
  <c r="AH419" i="1"/>
  <c r="AH418" i="1"/>
  <c r="AH417" i="1"/>
  <c r="AH416" i="1"/>
  <c r="AH415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3" i="1"/>
  <c r="AH332" i="1"/>
  <c r="AH330" i="1"/>
  <c r="AH329" i="1"/>
  <c r="AH328" i="1"/>
  <c r="AH327" i="1"/>
  <c r="AH326" i="1"/>
  <c r="AH325" i="1"/>
  <c r="AH324" i="1"/>
  <c r="AH323" i="1"/>
  <c r="AH321" i="1"/>
  <c r="AH320" i="1"/>
  <c r="AH319" i="1"/>
  <c r="AH317" i="1"/>
  <c r="AH316" i="1"/>
  <c r="AH315" i="1"/>
  <c r="AH314" i="1"/>
  <c r="AH313" i="1"/>
  <c r="AH312" i="1"/>
  <c r="AH311" i="1"/>
  <c r="AH310" i="1"/>
  <c r="AH308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3" i="1"/>
  <c r="AH292" i="1"/>
  <c r="AH291" i="1"/>
  <c r="AH290" i="1"/>
  <c r="AH289" i="1"/>
  <c r="AH288" i="1"/>
  <c r="AH287" i="1"/>
  <c r="AH286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4" i="1"/>
  <c r="AH213" i="1"/>
  <c r="AH212" i="1"/>
  <c r="AH211" i="1"/>
  <c r="AH210" i="1"/>
  <c r="AH209" i="1"/>
  <c r="AH206" i="1"/>
  <c r="AH205" i="1"/>
  <c r="AH204" i="1"/>
  <c r="AH203" i="1"/>
  <c r="AH201" i="1"/>
  <c r="AH200" i="1"/>
  <c r="AH199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79" i="1"/>
  <c r="AH178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4" i="1"/>
  <c r="AH153" i="1"/>
  <c r="AH152" i="1"/>
  <c r="AH151" i="1"/>
  <c r="AH149" i="1"/>
  <c r="AH148" i="1"/>
  <c r="AH147" i="1"/>
  <c r="AH146" i="1"/>
  <c r="AH145" i="1"/>
  <c r="AH144" i="1"/>
  <c r="AH143" i="1"/>
  <c r="AH142" i="1"/>
  <c r="AH141" i="1"/>
  <c r="AH140" i="1"/>
  <c r="AH139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7" i="1"/>
  <c r="AH106" i="1"/>
  <c r="AH105" i="1"/>
  <c r="AH104" i="1"/>
  <c r="AH103" i="1"/>
  <c r="AH100" i="1"/>
  <c r="AH99" i="1"/>
  <c r="AH98" i="1"/>
  <c r="AH97" i="1"/>
  <c r="AH96" i="1"/>
  <c r="AH95" i="1"/>
  <c r="AH93" i="1"/>
  <c r="AH91" i="1"/>
  <c r="AH90" i="1"/>
  <c r="AH89" i="1"/>
  <c r="AH88" i="1"/>
  <c r="AH87" i="1"/>
  <c r="AH86" i="1"/>
  <c r="AH85" i="1"/>
  <c r="AH83" i="1"/>
  <c r="AH82" i="1"/>
  <c r="AH81" i="1"/>
  <c r="AH80" i="1"/>
  <c r="AH79" i="1"/>
  <c r="AH78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8" i="1"/>
  <c r="AH56" i="1"/>
  <c r="AH54" i="1"/>
  <c r="AH53" i="1"/>
  <c r="AH51" i="1"/>
  <c r="AH50" i="1"/>
  <c r="AH49" i="1"/>
  <c r="AH48" i="1"/>
  <c r="AH47" i="1"/>
  <c r="AH45" i="1"/>
  <c r="AH44" i="1"/>
  <c r="AH43" i="1"/>
  <c r="AH42" i="1"/>
  <c r="AH40" i="1"/>
  <c r="AH39" i="1"/>
  <c r="AH38" i="1"/>
  <c r="AH37" i="1"/>
  <c r="AH35" i="1"/>
  <c r="AH32" i="1"/>
  <c r="AH31" i="1"/>
  <c r="AH29" i="1"/>
  <c r="AH27" i="1"/>
  <c r="AH23" i="1"/>
  <c r="AH22" i="1"/>
  <c r="AH16" i="1"/>
  <c r="AH14" i="1"/>
  <c r="AH12" i="1"/>
  <c r="AD425" i="1"/>
  <c r="AD145" i="1"/>
  <c r="AB426" i="1"/>
  <c r="AB425" i="1"/>
  <c r="AB424" i="1"/>
  <c r="AB423" i="1"/>
  <c r="AB422" i="1"/>
  <c r="AB421" i="1"/>
  <c r="AB420" i="1"/>
  <c r="AB418" i="1"/>
  <c r="AB417" i="1"/>
  <c r="AB416" i="1"/>
  <c r="AB415" i="1"/>
  <c r="AB413" i="1"/>
  <c r="AB412" i="1"/>
  <c r="AB411" i="1"/>
  <c r="AB409" i="1"/>
  <c r="AB407" i="1"/>
  <c r="AB406" i="1"/>
  <c r="AB405" i="1"/>
  <c r="AB404" i="1"/>
  <c r="AB403" i="1"/>
  <c r="AB402" i="1"/>
  <c r="AB401" i="1"/>
  <c r="AB399" i="1"/>
  <c r="AB398" i="1"/>
  <c r="AB397" i="1"/>
  <c r="AB396" i="1"/>
  <c r="AB393" i="1"/>
  <c r="AB391" i="1"/>
  <c r="AB390" i="1"/>
  <c r="AB389" i="1"/>
  <c r="AB388" i="1"/>
  <c r="AB387" i="1"/>
  <c r="AB385" i="1"/>
  <c r="AB383" i="1"/>
  <c r="AB382" i="1"/>
  <c r="AB380" i="1"/>
  <c r="AB379" i="1"/>
  <c r="AB377" i="1"/>
  <c r="AB376" i="1"/>
  <c r="AB375" i="1"/>
  <c r="AB374" i="1"/>
  <c r="AB373" i="1"/>
  <c r="AB372" i="1"/>
  <c r="AB371" i="1"/>
  <c r="AB370" i="1"/>
  <c r="AB369" i="1"/>
  <c r="AB361" i="1"/>
  <c r="AB357" i="1"/>
  <c r="AB354" i="1"/>
  <c r="AB353" i="1"/>
  <c r="AB343" i="1"/>
  <c r="AB342" i="1"/>
  <c r="AB340" i="1"/>
  <c r="AB338" i="1"/>
  <c r="AB337" i="1"/>
  <c r="AB336" i="1"/>
  <c r="AB332" i="1"/>
  <c r="AB331" i="1"/>
  <c r="AB330" i="1"/>
  <c r="AB329" i="1"/>
  <c r="AB324" i="1"/>
  <c r="AB323" i="1"/>
  <c r="AB314" i="1"/>
  <c r="AB313" i="1"/>
  <c r="AB309" i="1"/>
  <c r="AB307" i="1"/>
  <c r="AB304" i="1"/>
  <c r="AB301" i="1"/>
  <c r="AB297" i="1"/>
  <c r="AB290" i="1"/>
  <c r="AB287" i="1"/>
  <c r="AB286" i="1"/>
  <c r="AB278" i="1"/>
  <c r="AB268" i="1"/>
  <c r="AB266" i="1"/>
  <c r="AB265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8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1" i="1"/>
  <c r="Z249" i="1"/>
  <c r="Z248" i="1"/>
  <c r="Z246" i="1"/>
  <c r="Z245" i="1"/>
  <c r="Z244" i="1"/>
  <c r="Z243" i="1"/>
  <c r="Z242" i="1"/>
  <c r="Z241" i="1"/>
  <c r="Z240" i="1"/>
  <c r="Z239" i="1"/>
  <c r="Z238" i="1"/>
  <c r="Z236" i="1"/>
  <c r="Z233" i="1"/>
  <c r="Z232" i="1"/>
  <c r="Z231" i="1"/>
  <c r="Z230" i="1"/>
  <c r="Z229" i="1"/>
  <c r="Z228" i="1"/>
  <c r="Z227" i="1"/>
  <c r="Z226" i="1"/>
  <c r="Z225" i="1"/>
  <c r="Z223" i="1"/>
  <c r="Z222" i="1"/>
  <c r="Z220" i="1"/>
  <c r="Z219" i="1"/>
  <c r="Z218" i="1"/>
  <c r="Z217" i="1"/>
  <c r="Z216" i="1"/>
  <c r="Z214" i="1"/>
  <c r="Z213" i="1"/>
  <c r="Z212" i="1"/>
  <c r="Z211" i="1"/>
  <c r="Z209" i="1"/>
  <c r="Z208" i="1"/>
  <c r="Z207" i="1"/>
  <c r="Z206" i="1"/>
  <c r="Z205" i="1"/>
  <c r="Z204" i="1"/>
  <c r="Z202" i="1"/>
  <c r="Z201" i="1"/>
  <c r="Z200" i="1"/>
  <c r="Z199" i="1"/>
  <c r="Z198" i="1"/>
  <c r="Z197" i="1"/>
  <c r="Z196" i="1"/>
  <c r="Z194" i="1"/>
  <c r="Z193" i="1"/>
  <c r="Z191" i="1"/>
  <c r="Z190" i="1"/>
  <c r="Z189" i="1"/>
  <c r="Z188" i="1"/>
  <c r="Z187" i="1"/>
  <c r="Z185" i="1"/>
  <c r="Z184" i="1"/>
  <c r="Z183" i="1"/>
  <c r="Z182" i="1"/>
  <c r="Z181" i="1"/>
  <c r="Z180" i="1"/>
  <c r="Z178" i="1"/>
  <c r="Z177" i="1"/>
  <c r="Z176" i="1"/>
  <c r="Z174" i="1"/>
  <c r="Z173" i="1"/>
  <c r="Z171" i="1"/>
  <c r="Z170" i="1"/>
  <c r="Z169" i="1"/>
  <c r="Z167" i="1"/>
  <c r="Z166" i="1"/>
  <c r="Z164" i="1"/>
  <c r="Z163" i="1"/>
  <c r="Z162" i="1"/>
  <c r="Z160" i="1"/>
  <c r="Z159" i="1"/>
  <c r="Z158" i="1"/>
  <c r="Z153" i="1"/>
  <c r="Z152" i="1"/>
  <c r="Z151" i="1"/>
  <c r="Z149" i="1"/>
  <c r="Z147" i="1"/>
  <c r="Z142" i="1"/>
  <c r="Z140" i="1"/>
  <c r="Z139" i="1"/>
  <c r="Z137" i="1"/>
  <c r="Z132" i="1"/>
  <c r="Z131" i="1"/>
  <c r="Z130" i="1"/>
  <c r="Z126" i="1"/>
  <c r="Z125" i="1"/>
  <c r="Z124" i="1"/>
  <c r="Z115" i="1"/>
  <c r="Z109" i="1"/>
  <c r="Z107" i="1"/>
  <c r="Z100" i="1"/>
  <c r="Z71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3" i="1"/>
  <c r="X51" i="1"/>
  <c r="X50" i="1"/>
  <c r="X49" i="1"/>
  <c r="X48" i="1"/>
  <c r="X47" i="1"/>
  <c r="X46" i="1"/>
  <c r="X45" i="1"/>
  <c r="X44" i="1"/>
  <c r="X43" i="1"/>
  <c r="X42" i="1"/>
  <c r="X40" i="1"/>
  <c r="X39" i="1"/>
  <c r="X38" i="1"/>
  <c r="X37" i="1"/>
  <c r="X36" i="1"/>
  <c r="X35" i="1"/>
  <c r="X34" i="1"/>
  <c r="X33" i="1"/>
  <c r="X32" i="1"/>
  <c r="X31" i="1"/>
  <c r="X27" i="1"/>
  <c r="X18" i="1"/>
  <c r="X16" i="1"/>
  <c r="V426" i="1"/>
  <c r="V425" i="1"/>
  <c r="V424" i="1"/>
  <c r="V423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T426" i="1"/>
  <c r="T425" i="1"/>
  <c r="T424" i="1"/>
  <c r="T417" i="1"/>
  <c r="T415" i="1"/>
  <c r="T410" i="1"/>
  <c r="T409" i="1"/>
  <c r="T408" i="1"/>
  <c r="T402" i="1"/>
  <c r="T401" i="1"/>
  <c r="T399" i="1"/>
  <c r="T397" i="1"/>
  <c r="T395" i="1"/>
  <c r="T394" i="1"/>
  <c r="T391" i="1"/>
  <c r="T386" i="1"/>
  <c r="T385" i="1"/>
  <c r="T383" i="1"/>
  <c r="T378" i="1"/>
  <c r="T375" i="1"/>
  <c r="T370" i="1"/>
  <c r="T358" i="1"/>
  <c r="T357" i="1"/>
  <c r="T352" i="1"/>
  <c r="T348" i="1"/>
  <c r="T332" i="1"/>
  <c r="T328" i="1"/>
  <c r="T320" i="1"/>
  <c r="T316" i="1"/>
  <c r="T309" i="1"/>
  <c r="T204" i="1"/>
  <c r="T198" i="1"/>
  <c r="T193" i="1"/>
  <c r="T191" i="1"/>
  <c r="T185" i="1"/>
  <c r="T171" i="1"/>
  <c r="T166" i="1"/>
  <c r="T160" i="1"/>
  <c r="T151" i="1"/>
  <c r="T124" i="1"/>
  <c r="T115" i="1"/>
  <c r="T109" i="1"/>
  <c r="T107" i="1"/>
  <c r="R414" i="1"/>
  <c r="P425" i="1"/>
  <c r="P422" i="1"/>
  <c r="P421" i="1"/>
  <c r="P420" i="1"/>
  <c r="P414" i="1"/>
  <c r="P413" i="1"/>
  <c r="P412" i="1"/>
  <c r="P408" i="1"/>
  <c r="P400" i="1"/>
  <c r="P396" i="1"/>
  <c r="P372" i="1"/>
  <c r="P358" i="1"/>
  <c r="P311" i="1"/>
  <c r="P108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4" i="1"/>
  <c r="N312" i="1"/>
  <c r="N311" i="1"/>
  <c r="N309" i="1"/>
  <c r="N308" i="1"/>
  <c r="N297" i="1"/>
  <c r="N295" i="1"/>
  <c r="N294" i="1"/>
  <c r="N293" i="1"/>
  <c r="N292" i="1"/>
  <c r="N290" i="1"/>
  <c r="N289" i="1"/>
  <c r="N285" i="1"/>
  <c r="N284" i="1"/>
  <c r="N283" i="1"/>
  <c r="N282" i="1"/>
  <c r="N279" i="1"/>
  <c r="N275" i="1"/>
  <c r="N273" i="1"/>
  <c r="N271" i="1"/>
  <c r="N267" i="1"/>
  <c r="N264" i="1"/>
  <c r="N261" i="1"/>
  <c r="N258" i="1"/>
  <c r="N257" i="1"/>
  <c r="N255" i="1"/>
  <c r="N250" i="1"/>
  <c r="N249" i="1"/>
  <c r="N248" i="1"/>
  <c r="N247" i="1"/>
  <c r="N246" i="1"/>
  <c r="N245" i="1"/>
  <c r="N244" i="1"/>
  <c r="N242" i="1"/>
  <c r="N240" i="1"/>
  <c r="N239" i="1"/>
  <c r="N235" i="1"/>
  <c r="N233" i="1"/>
  <c r="N227" i="1"/>
  <c r="N225" i="1"/>
  <c r="N224" i="1"/>
  <c r="N221" i="1"/>
  <c r="N215" i="1"/>
  <c r="N210" i="1"/>
  <c r="N209" i="1"/>
  <c r="N208" i="1"/>
  <c r="N207" i="1"/>
  <c r="N206" i="1"/>
  <c r="N205" i="1"/>
  <c r="N203" i="1"/>
  <c r="N202" i="1"/>
  <c r="N201" i="1"/>
  <c r="N200" i="1"/>
  <c r="N199" i="1"/>
  <c r="N197" i="1"/>
  <c r="N196" i="1"/>
  <c r="N195" i="1"/>
  <c r="N194" i="1"/>
  <c r="N192" i="1"/>
  <c r="N190" i="1"/>
  <c r="N189" i="1"/>
  <c r="N188" i="1"/>
  <c r="N187" i="1"/>
  <c r="N186" i="1"/>
  <c r="N183" i="1"/>
  <c r="N181" i="1"/>
  <c r="N180" i="1"/>
  <c r="N179" i="1"/>
  <c r="N178" i="1"/>
  <c r="N176" i="1"/>
  <c r="N174" i="1"/>
  <c r="N173" i="1"/>
  <c r="N172" i="1"/>
  <c r="N170" i="1"/>
  <c r="N169" i="1"/>
  <c r="N168" i="1"/>
  <c r="N167" i="1"/>
  <c r="N164" i="1"/>
  <c r="N163" i="1"/>
  <c r="N162" i="1"/>
  <c r="N161" i="1"/>
  <c r="N159" i="1"/>
  <c r="N158" i="1"/>
  <c r="N155" i="1"/>
  <c r="N154" i="1"/>
  <c r="N153" i="1"/>
  <c r="N152" i="1"/>
  <c r="N150" i="1"/>
  <c r="N149" i="1"/>
  <c r="N148" i="1"/>
  <c r="N147" i="1"/>
  <c r="N146" i="1"/>
  <c r="N145" i="1"/>
  <c r="N144" i="1"/>
  <c r="N142" i="1"/>
  <c r="N141" i="1"/>
  <c r="N137" i="1"/>
  <c r="N136" i="1"/>
  <c r="N135" i="1"/>
  <c r="N134" i="1"/>
  <c r="N133" i="1"/>
  <c r="N132" i="1"/>
  <c r="N131" i="1"/>
  <c r="N130" i="1"/>
  <c r="N129" i="1"/>
  <c r="N127" i="1"/>
  <c r="N126" i="1"/>
  <c r="N125" i="1"/>
  <c r="N122" i="1"/>
  <c r="N121" i="1"/>
  <c r="N120" i="1"/>
  <c r="N119" i="1"/>
  <c r="N118" i="1"/>
  <c r="N117" i="1"/>
  <c r="N116" i="1"/>
  <c r="N114" i="1"/>
  <c r="N113" i="1"/>
  <c r="N111" i="1"/>
  <c r="N110" i="1"/>
  <c r="N108" i="1"/>
  <c r="N105" i="1"/>
  <c r="N103" i="1"/>
  <c r="N102" i="1"/>
  <c r="N101" i="1"/>
  <c r="N100" i="1"/>
  <c r="N99" i="1"/>
  <c r="N97" i="1"/>
  <c r="N94" i="1"/>
  <c r="N93" i="1"/>
  <c r="N82" i="1"/>
  <c r="N80" i="1"/>
  <c r="N75" i="1"/>
  <c r="N71" i="1"/>
  <c r="N70" i="1"/>
  <c r="N69" i="1"/>
  <c r="N66" i="1"/>
  <c r="N59" i="1"/>
  <c r="N44" i="1"/>
  <c r="N43" i="1"/>
  <c r="N40" i="1"/>
  <c r="N38" i="1"/>
  <c r="N36" i="1"/>
  <c r="N35" i="1"/>
  <c r="N3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6" i="1"/>
  <c r="J22" i="1"/>
  <c r="S25" i="2"/>
  <c r="J426" i="1"/>
  <c r="J425" i="1"/>
  <c r="J424" i="1"/>
  <c r="J423" i="1"/>
  <c r="J422" i="1"/>
  <c r="J421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1" i="1"/>
  <c r="J389" i="1"/>
  <c r="J388" i="1"/>
  <c r="J387" i="1"/>
  <c r="J386" i="1"/>
  <c r="J385" i="1"/>
  <c r="J384" i="1"/>
  <c r="J382" i="1"/>
  <c r="J380" i="1"/>
  <c r="J379" i="1"/>
  <c r="J377" i="1"/>
  <c r="J375" i="1"/>
  <c r="J374" i="1"/>
  <c r="J373" i="1"/>
  <c r="J372" i="1"/>
  <c r="J371" i="1"/>
  <c r="J370" i="1"/>
  <c r="J369" i="1"/>
  <c r="J366" i="1"/>
  <c r="J364" i="1"/>
  <c r="J363" i="1"/>
  <c r="J362" i="1"/>
  <c r="J361" i="1"/>
  <c r="J360" i="1"/>
  <c r="J359" i="1"/>
  <c r="J358" i="1"/>
  <c r="J357" i="1"/>
  <c r="J356" i="1"/>
  <c r="J354" i="1"/>
  <c r="J353" i="1"/>
  <c r="J351" i="1"/>
  <c r="J350" i="1"/>
  <c r="J349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1" i="1"/>
  <c r="J330" i="1"/>
  <c r="J329" i="1"/>
  <c r="J328" i="1"/>
  <c r="J327" i="1"/>
  <c r="J325" i="1"/>
  <c r="J324" i="1"/>
  <c r="J323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0" i="1"/>
  <c r="J299" i="1"/>
  <c r="J298" i="1"/>
  <c r="J297" i="1"/>
  <c r="J296" i="1"/>
  <c r="J295" i="1"/>
  <c r="J293" i="1"/>
  <c r="J292" i="1"/>
  <c r="J291" i="1"/>
  <c r="J290" i="1"/>
  <c r="J289" i="1"/>
  <c r="J287" i="1"/>
  <c r="J286" i="1"/>
  <c r="J284" i="1"/>
  <c r="J282" i="1"/>
  <c r="J280" i="1"/>
  <c r="J279" i="1"/>
  <c r="J278" i="1"/>
  <c r="J277" i="1"/>
  <c r="J276" i="1"/>
  <c r="J275" i="1"/>
  <c r="J274" i="1"/>
  <c r="J273" i="1"/>
  <c r="J272" i="1"/>
  <c r="J270" i="1"/>
  <c r="J269" i="1"/>
  <c r="J268" i="1"/>
  <c r="J266" i="1"/>
  <c r="J265" i="1"/>
  <c r="J263" i="1"/>
  <c r="J262" i="1"/>
  <c r="J261" i="1"/>
  <c r="J260" i="1"/>
  <c r="J259" i="1"/>
  <c r="J257" i="1"/>
  <c r="J253" i="1"/>
  <c r="J252" i="1"/>
  <c r="J251" i="1"/>
  <c r="J250" i="1"/>
  <c r="J248" i="1"/>
  <c r="J247" i="1"/>
  <c r="J244" i="1"/>
  <c r="J243" i="1"/>
  <c r="J241" i="1"/>
  <c r="J239" i="1"/>
  <c r="J238" i="1"/>
  <c r="J236" i="1"/>
  <c r="J234" i="1"/>
  <c r="J232" i="1"/>
  <c r="J230" i="1"/>
  <c r="J229" i="1"/>
  <c r="J228" i="1"/>
  <c r="J226" i="1"/>
  <c r="J224" i="1"/>
  <c r="J223" i="1"/>
  <c r="J222" i="1"/>
  <c r="J221" i="1"/>
  <c r="J220" i="1"/>
  <c r="J219" i="1"/>
  <c r="J217" i="1"/>
  <c r="J215" i="1"/>
  <c r="J213" i="1"/>
  <c r="J212" i="1"/>
  <c r="J211" i="1"/>
  <c r="J210" i="1"/>
  <c r="J209" i="1"/>
  <c r="J208" i="1"/>
  <c r="J207" i="1"/>
  <c r="J206" i="1"/>
  <c r="J205" i="1"/>
  <c r="J204" i="1"/>
  <c r="J203" i="1"/>
  <c r="J201" i="1"/>
  <c r="J200" i="1"/>
  <c r="J199" i="1"/>
  <c r="J198" i="1"/>
  <c r="J197" i="1"/>
  <c r="J196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49" i="1"/>
  <c r="J147" i="1"/>
  <c r="J146" i="1"/>
  <c r="J145" i="1"/>
  <c r="J144" i="1"/>
  <c r="J143" i="1"/>
  <c r="J142" i="1"/>
  <c r="J140" i="1"/>
  <c r="J139" i="1"/>
  <c r="J137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15" i="1"/>
  <c r="J112" i="1"/>
  <c r="J111" i="1"/>
  <c r="J110" i="1"/>
  <c r="J109" i="1"/>
  <c r="J107" i="1"/>
  <c r="J106" i="1"/>
  <c r="J104" i="1"/>
  <c r="J103" i="1"/>
  <c r="J101" i="1"/>
  <c r="J98" i="1"/>
  <c r="J96" i="1"/>
  <c r="J92" i="1"/>
  <c r="J90" i="1"/>
  <c r="J89" i="1"/>
  <c r="J88" i="1"/>
  <c r="J87" i="1"/>
  <c r="J86" i="1"/>
  <c r="J85" i="1"/>
  <c r="J84" i="1"/>
  <c r="J83" i="1"/>
  <c r="J79" i="1"/>
  <c r="J78" i="1"/>
  <c r="J76" i="1"/>
  <c r="J73" i="1"/>
  <c r="J72" i="1"/>
  <c r="J70" i="1"/>
  <c r="J68" i="1"/>
  <c r="J67" i="1"/>
  <c r="J65" i="1"/>
  <c r="J64" i="1"/>
  <c r="J63" i="1"/>
  <c r="J62" i="1"/>
  <c r="J61" i="1"/>
  <c r="J58" i="1"/>
  <c r="J56" i="1"/>
  <c r="J55" i="1"/>
  <c r="J51" i="1"/>
  <c r="J47" i="1"/>
  <c r="J45" i="1"/>
  <c r="J42" i="1"/>
  <c r="J41" i="1"/>
  <c r="J39" i="1"/>
  <c r="J32" i="1"/>
  <c r="J31" i="1"/>
  <c r="J29" i="1"/>
  <c r="J26" i="1"/>
  <c r="J24" i="1"/>
  <c r="H426" i="1"/>
  <c r="H425" i="1"/>
  <c r="H424" i="1"/>
  <c r="H423" i="1"/>
  <c r="H422" i="1"/>
  <c r="H421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1" i="1"/>
  <c r="H389" i="1"/>
  <c r="H388" i="1"/>
  <c r="H387" i="1"/>
  <c r="H386" i="1"/>
  <c r="H385" i="1"/>
  <c r="H384" i="1"/>
  <c r="H382" i="1"/>
  <c r="H380" i="1"/>
  <c r="H379" i="1"/>
  <c r="H377" i="1"/>
  <c r="H375" i="1"/>
  <c r="H374" i="1"/>
  <c r="H373" i="1"/>
  <c r="H372" i="1"/>
  <c r="H371" i="1"/>
  <c r="H370" i="1"/>
  <c r="H369" i="1"/>
  <c r="H366" i="1"/>
  <c r="H364" i="1"/>
  <c r="H363" i="1"/>
  <c r="H362" i="1"/>
  <c r="H361" i="1"/>
  <c r="H360" i="1"/>
  <c r="H359" i="1"/>
  <c r="H358" i="1"/>
  <c r="H357" i="1"/>
  <c r="H356" i="1"/>
  <c r="H354" i="1"/>
  <c r="H353" i="1"/>
  <c r="H351" i="1"/>
  <c r="H350" i="1"/>
  <c r="H349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1" i="1"/>
  <c r="H330" i="1"/>
  <c r="H329" i="1"/>
  <c r="H328" i="1"/>
  <c r="H327" i="1"/>
  <c r="H325" i="1"/>
  <c r="H324" i="1"/>
  <c r="H323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0" i="1"/>
  <c r="H299" i="1"/>
  <c r="H298" i="1"/>
  <c r="H297" i="1"/>
  <c r="H296" i="1"/>
  <c r="H295" i="1"/>
  <c r="H293" i="1"/>
  <c r="H292" i="1"/>
  <c r="H291" i="1"/>
  <c r="H290" i="1"/>
  <c r="H289" i="1"/>
  <c r="H287" i="1"/>
  <c r="H286" i="1"/>
  <c r="H284" i="1"/>
  <c r="H282" i="1"/>
  <c r="H280" i="1"/>
  <c r="H279" i="1"/>
  <c r="H278" i="1"/>
  <c r="H277" i="1"/>
  <c r="H276" i="1"/>
  <c r="H275" i="1"/>
  <c r="H274" i="1"/>
  <c r="H273" i="1"/>
  <c r="H272" i="1"/>
  <c r="H270" i="1"/>
  <c r="H269" i="1"/>
  <c r="H268" i="1"/>
  <c r="H266" i="1"/>
  <c r="H265" i="1"/>
  <c r="H263" i="1"/>
  <c r="H262" i="1"/>
  <c r="H261" i="1"/>
  <c r="H260" i="1"/>
  <c r="H259" i="1"/>
  <c r="H257" i="1"/>
  <c r="H253" i="1"/>
  <c r="H252" i="1"/>
  <c r="H251" i="1"/>
  <c r="H250" i="1"/>
  <c r="H248" i="1"/>
  <c r="H247" i="1"/>
  <c r="H244" i="1"/>
  <c r="H243" i="1"/>
  <c r="H241" i="1"/>
  <c r="H239" i="1"/>
  <c r="H238" i="1"/>
  <c r="H236" i="1"/>
  <c r="H234" i="1"/>
  <c r="H232" i="1"/>
  <c r="H230" i="1"/>
  <c r="H229" i="1"/>
  <c r="H228" i="1"/>
  <c r="H226" i="1"/>
  <c r="H224" i="1"/>
  <c r="H223" i="1"/>
  <c r="H222" i="1"/>
  <c r="H221" i="1"/>
  <c r="H220" i="1"/>
  <c r="H219" i="1"/>
  <c r="H217" i="1"/>
  <c r="H215" i="1"/>
  <c r="H213" i="1"/>
  <c r="H212" i="1"/>
  <c r="H211" i="1"/>
  <c r="H210" i="1"/>
  <c r="H209" i="1"/>
  <c r="H208" i="1"/>
  <c r="H207" i="1"/>
  <c r="H206" i="1"/>
  <c r="H205" i="1"/>
  <c r="H204" i="1"/>
  <c r="H203" i="1"/>
  <c r="H201" i="1"/>
  <c r="H200" i="1"/>
  <c r="H199" i="1"/>
  <c r="H198" i="1"/>
  <c r="H197" i="1"/>
  <c r="H196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49" i="1"/>
  <c r="H147" i="1"/>
  <c r="H146" i="1"/>
  <c r="H145" i="1"/>
  <c r="H144" i="1"/>
  <c r="H143" i="1"/>
  <c r="H142" i="1"/>
  <c r="H140" i="1"/>
  <c r="H139" i="1"/>
  <c r="H137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5" i="1"/>
  <c r="H112" i="1"/>
  <c r="H111" i="1"/>
  <c r="H110" i="1"/>
  <c r="H109" i="1"/>
  <c r="H107" i="1"/>
  <c r="H106" i="1"/>
  <c r="H104" i="1"/>
  <c r="H103" i="1"/>
  <c r="H101" i="1"/>
  <c r="H98" i="1"/>
  <c r="H96" i="1"/>
  <c r="H92" i="1"/>
  <c r="H90" i="1"/>
  <c r="H89" i="1"/>
  <c r="H88" i="1"/>
  <c r="H87" i="1"/>
  <c r="H86" i="1"/>
  <c r="H85" i="1"/>
  <c r="H84" i="1"/>
  <c r="H83" i="1"/>
  <c r="H79" i="1"/>
  <c r="H78" i="1"/>
  <c r="H76" i="1"/>
  <c r="H73" i="1"/>
  <c r="H72" i="1"/>
  <c r="H70" i="1"/>
  <c r="H68" i="1"/>
  <c r="H67" i="1"/>
  <c r="H65" i="1"/>
  <c r="H64" i="1"/>
  <c r="H63" i="1"/>
  <c r="H62" i="1"/>
  <c r="H61" i="1"/>
  <c r="H22" i="1"/>
  <c r="D7" i="1"/>
  <c r="D8" i="1"/>
  <c r="D9" i="1"/>
  <c r="D10" i="1"/>
  <c r="D11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6" i="1"/>
  <c r="D367" i="1"/>
  <c r="D368" i="1"/>
  <c r="D369" i="1"/>
  <c r="D370" i="1"/>
  <c r="D371" i="1"/>
  <c r="D372" i="1"/>
  <c r="D374" i="1"/>
  <c r="D375" i="1"/>
  <c r="D376" i="1"/>
  <c r="D377" i="1"/>
  <c r="D378" i="1"/>
  <c r="D379" i="1"/>
  <c r="D380" i="1"/>
  <c r="D382" i="1"/>
  <c r="D383" i="1"/>
  <c r="D384" i="1"/>
  <c r="D385" i="1"/>
  <c r="D386" i="1"/>
  <c r="D387" i="1"/>
  <c r="D388" i="1"/>
  <c r="D389" i="1"/>
  <c r="D390" i="1"/>
  <c r="D391" i="1"/>
  <c r="D392" i="1"/>
  <c r="D394" i="1"/>
  <c r="D395" i="1"/>
  <c r="D397" i="1"/>
  <c r="D398" i="1"/>
  <c r="D401" i="1"/>
  <c r="D402" i="1"/>
  <c r="D403" i="1"/>
  <c r="D404" i="1"/>
  <c r="D405" i="1"/>
  <c r="D406" i="1"/>
  <c r="AS406" i="1" s="1"/>
  <c r="D407" i="1"/>
  <c r="D409" i="1"/>
  <c r="D410" i="1"/>
  <c r="D411" i="1"/>
  <c r="D412" i="1"/>
  <c r="D413" i="1"/>
  <c r="D414" i="1"/>
  <c r="D415" i="1"/>
  <c r="D417" i="1"/>
  <c r="D419" i="1"/>
  <c r="D420" i="1"/>
  <c r="D421" i="1"/>
  <c r="AS421" i="1" s="1"/>
  <c r="D423" i="1"/>
  <c r="D424" i="1"/>
  <c r="D425" i="1"/>
  <c r="D426" i="1"/>
  <c r="F6" i="1"/>
  <c r="H58" i="1"/>
  <c r="H56" i="1"/>
  <c r="H55" i="1"/>
  <c r="H51" i="1"/>
  <c r="H47" i="1"/>
  <c r="H45" i="1"/>
  <c r="H42" i="1"/>
  <c r="H41" i="1"/>
  <c r="H39" i="1"/>
  <c r="H32" i="1"/>
  <c r="H31" i="1"/>
  <c r="H29" i="1"/>
  <c r="H26" i="1"/>
  <c r="H24" i="1"/>
  <c r="F23" i="1"/>
  <c r="F25" i="1"/>
  <c r="F27" i="1"/>
  <c r="F28" i="1"/>
  <c r="F30" i="1"/>
  <c r="F33" i="1"/>
  <c r="F34" i="1"/>
  <c r="F35" i="1"/>
  <c r="F36" i="1"/>
  <c r="F37" i="1"/>
  <c r="F38" i="1"/>
  <c r="F40" i="1"/>
  <c r="F43" i="1"/>
  <c r="F44" i="1"/>
  <c r="F46" i="1"/>
  <c r="F48" i="1"/>
  <c r="F49" i="1"/>
  <c r="F50" i="1"/>
  <c r="F52" i="1"/>
  <c r="F53" i="1"/>
  <c r="F54" i="1"/>
  <c r="F57" i="1"/>
  <c r="F59" i="1"/>
  <c r="F60" i="1"/>
  <c r="F66" i="1"/>
  <c r="F69" i="1"/>
  <c r="F71" i="1"/>
  <c r="F74" i="1"/>
  <c r="F75" i="1"/>
  <c r="F77" i="1"/>
  <c r="F80" i="1"/>
  <c r="F81" i="1"/>
  <c r="F82" i="1"/>
  <c r="F91" i="1"/>
  <c r="F93" i="1"/>
  <c r="F94" i="1"/>
  <c r="F95" i="1"/>
  <c r="F97" i="1"/>
  <c r="F99" i="1"/>
  <c r="F100" i="1"/>
  <c r="F102" i="1"/>
  <c r="F105" i="1"/>
  <c r="F108" i="1"/>
  <c r="F113" i="1"/>
  <c r="F114" i="1"/>
  <c r="F116" i="1"/>
  <c r="F117" i="1"/>
  <c r="F118" i="1"/>
  <c r="F119" i="1"/>
  <c r="F120" i="1"/>
  <c r="F135" i="1"/>
  <c r="F136" i="1"/>
  <c r="F138" i="1"/>
  <c r="F141" i="1"/>
  <c r="F148" i="1"/>
  <c r="F150" i="1"/>
  <c r="F177" i="1"/>
  <c r="F195" i="1"/>
  <c r="F202" i="1"/>
  <c r="F214" i="1"/>
  <c r="F216" i="1"/>
  <c r="F218" i="1"/>
  <c r="F225" i="1"/>
  <c r="F227" i="1"/>
  <c r="F231" i="1"/>
  <c r="F233" i="1"/>
  <c r="F235" i="1"/>
  <c r="F237" i="1"/>
  <c r="F240" i="1"/>
  <c r="F242" i="1"/>
  <c r="F245" i="1"/>
  <c r="F246" i="1"/>
  <c r="F249" i="1"/>
  <c r="F254" i="1"/>
  <c r="F255" i="1"/>
  <c r="F256" i="1"/>
  <c r="F258" i="1"/>
  <c r="F264" i="1"/>
  <c r="F267" i="1"/>
  <c r="F271" i="1"/>
  <c r="F281" i="1"/>
  <c r="F283" i="1"/>
  <c r="F285" i="1"/>
  <c r="F288" i="1"/>
  <c r="F294" i="1"/>
  <c r="F301" i="1"/>
  <c r="F321" i="1"/>
  <c r="F322" i="1"/>
  <c r="F326" i="1"/>
  <c r="F332" i="1"/>
  <c r="F347" i="1"/>
  <c r="F348" i="1"/>
  <c r="F352" i="1"/>
  <c r="F355" i="1"/>
  <c r="F365" i="1"/>
  <c r="F367" i="1"/>
  <c r="F368" i="1"/>
  <c r="F376" i="1"/>
  <c r="F378" i="1"/>
  <c r="F381" i="1"/>
  <c r="F383" i="1"/>
  <c r="F390" i="1"/>
  <c r="F392" i="1"/>
  <c r="F393" i="1"/>
  <c r="AS397" i="1"/>
  <c r="F419" i="1"/>
  <c r="F420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S6" i="2"/>
  <c r="S7" i="2"/>
  <c r="S8" i="2"/>
  <c r="S9" i="2"/>
  <c r="S11" i="2"/>
  <c r="S12" i="2"/>
  <c r="S15" i="2"/>
  <c r="S17" i="2"/>
  <c r="S18" i="2"/>
  <c r="S22" i="2"/>
  <c r="S4" i="2"/>
  <c r="R6" i="2"/>
  <c r="R7" i="2"/>
  <c r="R8" i="2"/>
  <c r="R9" i="2"/>
  <c r="R11" i="2"/>
  <c r="R12" i="2"/>
  <c r="R15" i="2"/>
  <c r="R17" i="2"/>
  <c r="R18" i="2"/>
  <c r="R22" i="2"/>
  <c r="R4" i="2"/>
  <c r="AR392" i="1"/>
  <c r="AO94" i="1"/>
  <c r="AP94" i="1" s="1"/>
  <c r="AS21" i="1" l="1"/>
  <c r="AR406" i="1"/>
  <c r="AT406" i="1" s="1"/>
  <c r="AS94" i="1"/>
  <c r="AR94" i="1"/>
  <c r="AR421" i="1"/>
  <c r="AT421" i="1" s="1"/>
  <c r="AR21" i="1"/>
  <c r="AS392" i="1"/>
  <c r="AT392" i="1" s="1"/>
  <c r="AR397" i="1"/>
  <c r="AT397" i="1" s="1"/>
  <c r="AT21" i="1" l="1"/>
  <c r="AT94" i="1"/>
  <c r="AS390" i="1"/>
  <c r="AR390" i="1"/>
  <c r="AS71" i="1"/>
  <c r="AR71" i="1"/>
  <c r="AS413" i="1"/>
  <c r="AR413" i="1"/>
  <c r="AR58" i="1"/>
  <c r="AS58" i="1"/>
  <c r="AR360" i="1"/>
  <c r="AS360" i="1"/>
  <c r="AR9" i="1"/>
  <c r="AS9" i="1"/>
  <c r="AO388" i="1"/>
  <c r="AP388" i="1" s="1"/>
  <c r="AO374" i="1"/>
  <c r="AP374" i="1" s="1"/>
  <c r="AO409" i="1"/>
  <c r="AP409" i="1" s="1"/>
  <c r="AO221" i="1"/>
  <c r="AP221" i="1" s="1"/>
  <c r="AO412" i="1"/>
  <c r="AP412" i="1" s="1"/>
  <c r="AT71" i="1" l="1"/>
  <c r="AT390" i="1"/>
  <c r="AT360" i="1"/>
  <c r="AT9" i="1"/>
  <c r="AS388" i="1"/>
  <c r="AR388" i="1"/>
  <c r="AT58" i="1"/>
  <c r="AS221" i="1"/>
  <c r="AR221" i="1"/>
  <c r="AR412" i="1"/>
  <c r="AS412" i="1"/>
  <c r="AR361" i="1"/>
  <c r="AS361" i="1"/>
  <c r="AS17" i="1"/>
  <c r="AR17" i="1"/>
  <c r="AT413" i="1"/>
  <c r="AR409" i="1"/>
  <c r="AS409" i="1"/>
  <c r="AS374" i="1"/>
  <c r="AR374" i="1"/>
  <c r="AO36" i="1"/>
  <c r="AP36" i="1" s="1"/>
  <c r="AT221" i="1" l="1"/>
  <c r="AT409" i="1"/>
  <c r="AT388" i="1"/>
  <c r="AT17" i="1"/>
  <c r="AT374" i="1"/>
  <c r="AT361" i="1"/>
  <c r="AT412" i="1"/>
  <c r="AS372" i="1"/>
  <c r="AR372" i="1"/>
  <c r="AS36" i="1"/>
  <c r="AR36" i="1"/>
  <c r="AS22" i="1"/>
  <c r="AR22" i="1"/>
  <c r="AT372" i="1" l="1"/>
  <c r="AT22" i="1"/>
  <c r="AT36" i="1"/>
  <c r="AR378" i="1"/>
  <c r="AS378" i="1"/>
  <c r="AS375" i="1" l="1"/>
  <c r="AR375" i="1"/>
  <c r="AT375" i="1" s="1"/>
  <c r="AR379" i="1"/>
  <c r="AS379" i="1"/>
  <c r="AT378" i="1"/>
  <c r="AI416" i="1"/>
  <c r="AK393" i="1"/>
  <c r="AJ416" i="1" l="1"/>
  <c r="D416" i="1"/>
  <c r="D393" i="1"/>
  <c r="AS393" i="1" s="1"/>
  <c r="AL393" i="1"/>
  <c r="AT379" i="1"/>
  <c r="AS416" i="1"/>
  <c r="AS369" i="1"/>
  <c r="AR369" i="1"/>
  <c r="AR380" i="1"/>
  <c r="AS380" i="1"/>
  <c r="AS385" i="1"/>
  <c r="AR385" i="1"/>
  <c r="AK408" i="1"/>
  <c r="AL408" i="1" l="1"/>
  <c r="D408" i="1"/>
  <c r="AT385" i="1"/>
  <c r="AR416" i="1"/>
  <c r="AT416" i="1" s="1"/>
  <c r="AT369" i="1"/>
  <c r="AS311" i="1"/>
  <c r="AR311" i="1"/>
  <c r="AS408" i="1"/>
  <c r="AT380" i="1"/>
  <c r="AR393" i="1"/>
  <c r="AT393" i="1" s="1"/>
  <c r="AS321" i="1"/>
  <c r="AR321" i="1"/>
  <c r="AK418" i="1"/>
  <c r="AL418" i="1" l="1"/>
  <c r="D418" i="1"/>
  <c r="AR408" i="1"/>
  <c r="AT408" i="1" s="1"/>
  <c r="AT321" i="1"/>
  <c r="AT311" i="1"/>
  <c r="AR424" i="1"/>
  <c r="AS424" i="1"/>
  <c r="AS418" i="1"/>
  <c r="AS401" i="1"/>
  <c r="AR401" i="1"/>
  <c r="AS279" i="1"/>
  <c r="AR279" i="1"/>
  <c r="AT279" i="1" l="1"/>
  <c r="AT401" i="1"/>
  <c r="AR418" i="1"/>
  <c r="AT418" i="1" s="1"/>
  <c r="AT424" i="1"/>
  <c r="AR410" i="1"/>
  <c r="AS410" i="1"/>
  <c r="AR411" i="1"/>
  <c r="AS411" i="1"/>
  <c r="AS419" i="1"/>
  <c r="AR419" i="1"/>
  <c r="AS414" i="1"/>
  <c r="AR414" i="1"/>
  <c r="AG400" i="1"/>
  <c r="AH400" i="1" l="1"/>
  <c r="D400" i="1"/>
  <c r="AT419" i="1"/>
  <c r="AR395" i="1"/>
  <c r="AS395" i="1"/>
  <c r="AS16" i="1"/>
  <c r="AR16" i="1"/>
  <c r="AT414" i="1"/>
  <c r="AS18" i="1"/>
  <c r="AR18" i="1"/>
  <c r="AS358" i="1"/>
  <c r="AR358" i="1"/>
  <c r="AS400" i="1"/>
  <c r="AT411" i="1"/>
  <c r="AT410" i="1"/>
  <c r="E14" i="1"/>
  <c r="F14" i="1" l="1"/>
  <c r="D14" i="1"/>
  <c r="AT358" i="1"/>
  <c r="AT16" i="1"/>
  <c r="AT18" i="1"/>
  <c r="AS31" i="1"/>
  <c r="AR31" i="1"/>
  <c r="AS14" i="1"/>
  <c r="AR400" i="1"/>
  <c r="AT400" i="1" s="1"/>
  <c r="AS13" i="1"/>
  <c r="AR13" i="1"/>
  <c r="AR7" i="1"/>
  <c r="AS7" i="1"/>
  <c r="AR8" i="1"/>
  <c r="AS8" i="1"/>
  <c r="AT395" i="1"/>
  <c r="AT13" i="1" l="1"/>
  <c r="AR14" i="1"/>
  <c r="AT14" i="1" s="1"/>
  <c r="AT31" i="1"/>
  <c r="AT7" i="1"/>
  <c r="AT8" i="1"/>
  <c r="AO28" i="1"/>
  <c r="AP28" i="1" s="1"/>
  <c r="AO282" i="1"/>
  <c r="AP282" i="1" s="1"/>
  <c r="AO308" i="1"/>
  <c r="AP308" i="1" s="1"/>
  <c r="AO275" i="1"/>
  <c r="AP275" i="1" s="1"/>
  <c r="AO367" i="1"/>
  <c r="AP367" i="1" s="1"/>
  <c r="AO267" i="1"/>
  <c r="AP267" i="1" s="1"/>
  <c r="AO247" i="1"/>
  <c r="AP247" i="1" s="1"/>
  <c r="AR28" i="1" l="1"/>
  <c r="AS28" i="1"/>
  <c r="AR282" i="1"/>
  <c r="AS282" i="1"/>
  <c r="AS113" i="1"/>
  <c r="AR113" i="1"/>
  <c r="AO48" i="1"/>
  <c r="AP48" i="1" s="1"/>
  <c r="AO364" i="1"/>
  <c r="AP364" i="1" s="1"/>
  <c r="AS12" i="1"/>
  <c r="AT12" i="1" s="1"/>
  <c r="AT113" i="1" l="1"/>
  <c r="AT282" i="1"/>
  <c r="AS114" i="1"/>
  <c r="AR114" i="1"/>
  <c r="AS116" i="1"/>
  <c r="AR116" i="1"/>
  <c r="AS247" i="1"/>
  <c r="AR247" i="1"/>
  <c r="AS224" i="1"/>
  <c r="AR224" i="1"/>
  <c r="AS339" i="1"/>
  <c r="AR339" i="1"/>
  <c r="AS127" i="1"/>
  <c r="AR127" i="1"/>
  <c r="AS110" i="1"/>
  <c r="AR110" i="1"/>
  <c r="AR364" i="1"/>
  <c r="AS364" i="1"/>
  <c r="AS69" i="1"/>
  <c r="AR69" i="1"/>
  <c r="AR27" i="1"/>
  <c r="AS27" i="1"/>
  <c r="AS101" i="1"/>
  <c r="AR101" i="1"/>
  <c r="AR363" i="1"/>
  <c r="AS363" i="1"/>
  <c r="AS325" i="1"/>
  <c r="AR325" i="1"/>
  <c r="AS48" i="1"/>
  <c r="AR48" i="1"/>
  <c r="AS289" i="1"/>
  <c r="AR289" i="1"/>
  <c r="AS356" i="1"/>
  <c r="AR356" i="1"/>
  <c r="AS384" i="1"/>
  <c r="AR384" i="1"/>
  <c r="AS327" i="1"/>
  <c r="AR327" i="1"/>
  <c r="AS52" i="1"/>
  <c r="AR52" i="1"/>
  <c r="AS326" i="1"/>
  <c r="AR326" i="1"/>
  <c r="AR75" i="1"/>
  <c r="AS75" i="1"/>
  <c r="AR120" i="1"/>
  <c r="AS120" i="1"/>
  <c r="AS308" i="1"/>
  <c r="AR308" i="1"/>
  <c r="AS30" i="1"/>
  <c r="AR30" i="1"/>
  <c r="AS275" i="1"/>
  <c r="AR275" i="1"/>
  <c r="AS367" i="1"/>
  <c r="AR367" i="1"/>
  <c r="AT367" i="1" s="1"/>
  <c r="AR267" i="1"/>
  <c r="AS267" i="1"/>
  <c r="AS295" i="1"/>
  <c r="AR295" i="1"/>
  <c r="AT28" i="1"/>
  <c r="AO349" i="1"/>
  <c r="AP349" i="1" s="1"/>
  <c r="AO425" i="1"/>
  <c r="AP425" i="1" s="1"/>
  <c r="AT101" i="1" l="1"/>
  <c r="AT326" i="1"/>
  <c r="AT325" i="1"/>
  <c r="AT275" i="1"/>
  <c r="AT247" i="1"/>
  <c r="AT52" i="1"/>
  <c r="AT116" i="1"/>
  <c r="AT110" i="1"/>
  <c r="AT327" i="1"/>
  <c r="AT224" i="1"/>
  <c r="AT308" i="1"/>
  <c r="AT295" i="1"/>
  <c r="AT384" i="1"/>
  <c r="AT69" i="1"/>
  <c r="AT114" i="1"/>
  <c r="AT267" i="1"/>
  <c r="AT48" i="1"/>
  <c r="AT27" i="1"/>
  <c r="AT289" i="1"/>
  <c r="AT339" i="1"/>
  <c r="AT30" i="1"/>
  <c r="AT356" i="1"/>
  <c r="AR284" i="1"/>
  <c r="AS284" i="1"/>
  <c r="AS20" i="1"/>
  <c r="AR20" i="1"/>
  <c r="AR312" i="1"/>
  <c r="AS312" i="1"/>
  <c r="AR169" i="1"/>
  <c r="AS169" i="1"/>
  <c r="AS370" i="1"/>
  <c r="AR370" i="1"/>
  <c r="AT364" i="1"/>
  <c r="AS38" i="1"/>
  <c r="AR38" i="1"/>
  <c r="AS349" i="1"/>
  <c r="AR349" i="1"/>
  <c r="AT127" i="1"/>
  <c r="AR60" i="1"/>
  <c r="AS60" i="1"/>
  <c r="AS23" i="1"/>
  <c r="AR23" i="1"/>
  <c r="AS309" i="1"/>
  <c r="AR309" i="1"/>
  <c r="AR425" i="1"/>
  <c r="AS425" i="1"/>
  <c r="AS343" i="1"/>
  <c r="AR343" i="1"/>
  <c r="AT120" i="1"/>
  <c r="AT75" i="1"/>
  <c r="AR187" i="1"/>
  <c r="AS187" i="1"/>
  <c r="AT363" i="1"/>
  <c r="AS103" i="1"/>
  <c r="AR103" i="1"/>
  <c r="AR362" i="1"/>
  <c r="AS362" i="1"/>
  <c r="AR233" i="1"/>
  <c r="AS233" i="1"/>
  <c r="AR347" i="1"/>
  <c r="AS347" i="1"/>
  <c r="AO359" i="1"/>
  <c r="AP359" i="1" s="1"/>
  <c r="AO407" i="1"/>
  <c r="AP407" i="1" s="1"/>
  <c r="AO398" i="1"/>
  <c r="AP398" i="1" s="1"/>
  <c r="AG399" i="1"/>
  <c r="AO405" i="1"/>
  <c r="AP405" i="1" s="1"/>
  <c r="AE365" i="1"/>
  <c r="AK381" i="1"/>
  <c r="AL381" i="1" l="1"/>
  <c r="D381" i="1"/>
  <c r="AF365" i="1"/>
  <c r="D365" i="1"/>
  <c r="AH399" i="1"/>
  <c r="D399" i="1"/>
  <c r="AT38" i="1"/>
  <c r="AT23" i="1"/>
  <c r="AT20" i="1"/>
  <c r="AT187" i="1"/>
  <c r="AT312" i="1"/>
  <c r="AT349" i="1"/>
  <c r="AT343" i="1"/>
  <c r="AS151" i="1"/>
  <c r="AR151" i="1"/>
  <c r="AS135" i="1"/>
  <c r="AR135" i="1"/>
  <c r="AS117" i="1"/>
  <c r="AR117" i="1"/>
  <c r="AS95" i="1"/>
  <c r="AR95" i="1"/>
  <c r="AS78" i="1"/>
  <c r="AR78" i="1"/>
  <c r="AR57" i="1"/>
  <c r="AS57" i="1"/>
  <c r="AS404" i="1"/>
  <c r="AR404" i="1"/>
  <c r="AS245" i="1"/>
  <c r="AR245" i="1"/>
  <c r="AR25" i="1"/>
  <c r="AS25" i="1"/>
  <c r="AR171" i="1"/>
  <c r="AS171" i="1"/>
  <c r="AS80" i="1"/>
  <c r="AR80" i="1"/>
  <c r="AS290" i="1"/>
  <c r="AR290" i="1"/>
  <c r="AS118" i="1"/>
  <c r="AR118" i="1"/>
  <c r="AR426" i="1"/>
  <c r="AS426" i="1"/>
  <c r="AR186" i="1"/>
  <c r="AS186" i="1"/>
  <c r="AR218" i="1"/>
  <c r="AS218" i="1"/>
  <c r="AS166" i="1"/>
  <c r="AR166" i="1"/>
  <c r="AS322" i="1"/>
  <c r="AR322" i="1"/>
  <c r="AR184" i="1"/>
  <c r="AS184" i="1"/>
  <c r="AS165" i="1"/>
  <c r="AR165" i="1"/>
  <c r="AS149" i="1"/>
  <c r="AR149" i="1"/>
  <c r="AS133" i="1"/>
  <c r="AR133" i="1"/>
  <c r="AS112" i="1"/>
  <c r="AR112" i="1"/>
  <c r="AR92" i="1"/>
  <c r="AS92" i="1"/>
  <c r="AR76" i="1"/>
  <c r="AS76" i="1"/>
  <c r="AS55" i="1"/>
  <c r="AR55" i="1"/>
  <c r="AR344" i="1"/>
  <c r="AS344" i="1"/>
  <c r="AS352" i="1"/>
  <c r="AR352" i="1"/>
  <c r="AS399" i="1"/>
  <c r="AS205" i="1"/>
  <c r="AR205" i="1"/>
  <c r="AS119" i="1"/>
  <c r="AR119" i="1"/>
  <c r="AR220" i="1"/>
  <c r="AS220" i="1"/>
  <c r="AS307" i="1"/>
  <c r="AR307" i="1"/>
  <c r="AS306" i="1"/>
  <c r="AR306" i="1"/>
  <c r="AS77" i="1"/>
  <c r="AR77" i="1"/>
  <c r="AS357" i="1"/>
  <c r="AR357" i="1"/>
  <c r="AS238" i="1"/>
  <c r="AR238" i="1"/>
  <c r="AR216" i="1"/>
  <c r="AS216" i="1"/>
  <c r="AR200" i="1"/>
  <c r="AS200" i="1"/>
  <c r="AS183" i="1"/>
  <c r="AR183" i="1"/>
  <c r="AS164" i="1"/>
  <c r="AR164" i="1"/>
  <c r="AS148" i="1"/>
  <c r="AR148" i="1"/>
  <c r="AS132" i="1"/>
  <c r="AR132" i="1"/>
  <c r="AS111" i="1"/>
  <c r="AR111" i="1"/>
  <c r="AR91" i="1"/>
  <c r="AS91" i="1"/>
  <c r="AR74" i="1"/>
  <c r="AS74" i="1"/>
  <c r="AS54" i="1"/>
  <c r="AR54" i="1"/>
  <c r="AS389" i="1"/>
  <c r="AR389" i="1"/>
  <c r="AR348" i="1"/>
  <c r="AS348" i="1"/>
  <c r="AR313" i="1"/>
  <c r="AS313" i="1"/>
  <c r="AS97" i="1"/>
  <c r="AR97" i="1"/>
  <c r="AR204" i="1"/>
  <c r="AS204" i="1"/>
  <c r="AR59" i="1"/>
  <c r="AS59" i="1"/>
  <c r="AS288" i="1"/>
  <c r="AR288" i="1"/>
  <c r="AS287" i="1"/>
  <c r="AR287" i="1"/>
  <c r="AS93" i="1"/>
  <c r="AR93" i="1"/>
  <c r="AS261" i="1"/>
  <c r="AR261" i="1"/>
  <c r="AS199" i="1"/>
  <c r="AR199" i="1"/>
  <c r="AS182" i="1"/>
  <c r="AR182" i="1"/>
  <c r="AS163" i="1"/>
  <c r="AR163" i="1"/>
  <c r="AS147" i="1"/>
  <c r="AR147" i="1"/>
  <c r="AS131" i="1"/>
  <c r="AR131" i="1"/>
  <c r="AS109" i="1"/>
  <c r="AR109" i="1"/>
  <c r="AR90" i="1"/>
  <c r="AS90" i="1"/>
  <c r="AR73" i="1"/>
  <c r="AS73" i="1"/>
  <c r="AS53" i="1"/>
  <c r="AR53" i="1"/>
  <c r="AS333" i="1"/>
  <c r="AR333" i="1"/>
  <c r="AS258" i="1"/>
  <c r="AR258" i="1"/>
  <c r="AT370" i="1"/>
  <c r="AR268" i="1"/>
  <c r="AS268" i="1"/>
  <c r="AS39" i="1"/>
  <c r="AR39" i="1"/>
  <c r="AS310" i="1"/>
  <c r="AR310" i="1"/>
  <c r="AR170" i="1"/>
  <c r="AS170" i="1"/>
  <c r="AS96" i="1"/>
  <c r="AR96" i="1"/>
  <c r="AR265" i="1"/>
  <c r="AS265" i="1"/>
  <c r="AR56" i="1"/>
  <c r="AS56" i="1"/>
  <c r="AS241" i="1"/>
  <c r="AR241" i="1"/>
  <c r="AS285" i="1"/>
  <c r="AR285" i="1"/>
  <c r="AS415" i="1"/>
  <c r="AR415" i="1"/>
  <c r="AS403" i="1"/>
  <c r="AR403" i="1"/>
  <c r="AS354" i="1"/>
  <c r="AR354" i="1"/>
  <c r="AR328" i="1"/>
  <c r="AS328" i="1"/>
  <c r="AS302" i="1"/>
  <c r="AR302" i="1"/>
  <c r="AR280" i="1"/>
  <c r="AS280" i="1"/>
  <c r="AS260" i="1"/>
  <c r="AR260" i="1"/>
  <c r="AR236" i="1"/>
  <c r="AS236" i="1"/>
  <c r="AS239" i="1"/>
  <c r="AR239" i="1"/>
  <c r="AS198" i="1"/>
  <c r="AR198" i="1"/>
  <c r="AS181" i="1"/>
  <c r="AR181" i="1"/>
  <c r="AS162" i="1"/>
  <c r="AR162" i="1"/>
  <c r="AS146" i="1"/>
  <c r="AR146" i="1"/>
  <c r="AS130" i="1"/>
  <c r="AR130" i="1"/>
  <c r="AR108" i="1"/>
  <c r="AS108" i="1"/>
  <c r="AR89" i="1"/>
  <c r="AS89" i="1"/>
  <c r="AR72" i="1"/>
  <c r="AS72" i="1"/>
  <c r="AS51" i="1"/>
  <c r="AR51" i="1"/>
  <c r="AS407" i="1"/>
  <c r="AR407" i="1"/>
  <c r="AR44" i="1"/>
  <c r="AS44" i="1"/>
  <c r="AS336" i="1"/>
  <c r="AR336" i="1"/>
  <c r="AR152" i="1"/>
  <c r="AS152" i="1"/>
  <c r="AR331" i="1"/>
  <c r="AS331" i="1"/>
  <c r="AS213" i="1"/>
  <c r="AR213" i="1"/>
  <c r="AS197" i="1"/>
  <c r="AR197" i="1"/>
  <c r="AS180" i="1"/>
  <c r="AR180" i="1"/>
  <c r="AS161" i="1"/>
  <c r="AR161" i="1"/>
  <c r="AS145" i="1"/>
  <c r="AR145" i="1"/>
  <c r="AS129" i="1"/>
  <c r="AR129" i="1"/>
  <c r="AR107" i="1"/>
  <c r="AS107" i="1"/>
  <c r="AR88" i="1"/>
  <c r="AS88" i="1"/>
  <c r="AS70" i="1"/>
  <c r="AR70" i="1"/>
  <c r="AS50" i="1"/>
  <c r="AR50" i="1"/>
  <c r="AS398" i="1"/>
  <c r="AR398" i="1"/>
  <c r="AS255" i="1"/>
  <c r="AR255" i="1"/>
  <c r="AR235" i="1"/>
  <c r="AS235" i="1"/>
  <c r="AS144" i="1"/>
  <c r="AR144" i="1"/>
  <c r="AS128" i="1"/>
  <c r="AR128" i="1"/>
  <c r="AR106" i="1"/>
  <c r="AS106" i="1"/>
  <c r="AS87" i="1"/>
  <c r="AR87" i="1"/>
  <c r="AS68" i="1"/>
  <c r="AR68" i="1"/>
  <c r="AS49" i="1"/>
  <c r="AR49" i="1"/>
  <c r="AR250" i="1"/>
  <c r="AS250" i="1"/>
  <c r="AT425" i="1"/>
  <c r="AT169" i="1"/>
  <c r="AS420" i="1"/>
  <c r="AR420" i="1"/>
  <c r="AS417" i="1"/>
  <c r="AR417" i="1"/>
  <c r="AR281" i="1"/>
  <c r="AS281" i="1"/>
  <c r="AS301" i="1"/>
  <c r="AR301" i="1"/>
  <c r="AR394" i="1"/>
  <c r="AS394" i="1"/>
  <c r="AS256" i="1"/>
  <c r="AR256" i="1"/>
  <c r="AS177" i="1"/>
  <c r="AR177" i="1"/>
  <c r="AS159" i="1"/>
  <c r="AR159" i="1"/>
  <c r="AS143" i="1"/>
  <c r="AR143" i="1"/>
  <c r="AS126" i="1"/>
  <c r="AR126" i="1"/>
  <c r="AR105" i="1"/>
  <c r="AS105" i="1"/>
  <c r="AS86" i="1"/>
  <c r="AR86" i="1"/>
  <c r="AS67" i="1"/>
  <c r="AR67" i="1"/>
  <c r="AS47" i="1"/>
  <c r="AR47" i="1"/>
  <c r="AR283" i="1"/>
  <c r="AS283" i="1"/>
  <c r="AT347" i="1"/>
  <c r="AT309" i="1"/>
  <c r="AS291" i="1"/>
  <c r="AR291" i="1"/>
  <c r="AR153" i="1"/>
  <c r="AS153" i="1"/>
  <c r="AS371" i="1"/>
  <c r="AR371" i="1"/>
  <c r="AS79" i="1"/>
  <c r="AR79" i="1"/>
  <c r="AS335" i="1"/>
  <c r="AR335" i="1"/>
  <c r="AS167" i="1"/>
  <c r="AR167" i="1"/>
  <c r="AR264" i="1"/>
  <c r="AS264" i="1"/>
  <c r="AR185" i="1"/>
  <c r="AS185" i="1"/>
  <c r="AS150" i="1"/>
  <c r="AR150" i="1"/>
  <c r="AR217" i="1"/>
  <c r="AS217" i="1"/>
  <c r="AR330" i="1"/>
  <c r="AS330" i="1"/>
  <c r="AS355" i="1"/>
  <c r="AR355" i="1"/>
  <c r="AS402" i="1"/>
  <c r="AR402" i="1"/>
  <c r="AR234" i="1"/>
  <c r="AS234" i="1"/>
  <c r="AS277" i="1"/>
  <c r="AR277" i="1"/>
  <c r="AS178" i="1"/>
  <c r="AR178" i="1"/>
  <c r="AS320" i="1"/>
  <c r="AR320" i="1"/>
  <c r="AS274" i="1"/>
  <c r="AR274" i="1"/>
  <c r="AS210" i="1"/>
  <c r="AR210" i="1"/>
  <c r="AS176" i="1"/>
  <c r="AR176" i="1"/>
  <c r="AS158" i="1"/>
  <c r="AR158" i="1"/>
  <c r="AS142" i="1"/>
  <c r="AR142" i="1"/>
  <c r="AS125" i="1"/>
  <c r="AR125" i="1"/>
  <c r="AR104" i="1"/>
  <c r="AS104" i="1"/>
  <c r="AS85" i="1"/>
  <c r="AR85" i="1"/>
  <c r="AS66" i="1"/>
  <c r="AR66" i="1"/>
  <c r="AS46" i="1"/>
  <c r="AR46" i="1"/>
  <c r="AS227" i="1"/>
  <c r="AR227" i="1"/>
  <c r="AS337" i="1"/>
  <c r="AR337" i="1"/>
  <c r="AR266" i="1"/>
  <c r="AS266" i="1"/>
  <c r="AR136" i="1"/>
  <c r="AS136" i="1"/>
  <c r="AR203" i="1"/>
  <c r="AS203" i="1"/>
  <c r="AR332" i="1"/>
  <c r="AS332" i="1"/>
  <c r="AR202" i="1"/>
  <c r="AS202" i="1"/>
  <c r="AS134" i="1"/>
  <c r="AR134" i="1"/>
  <c r="AR201" i="1"/>
  <c r="AS201" i="1"/>
  <c r="AR11" i="1"/>
  <c r="AS11" i="1"/>
  <c r="AS237" i="1"/>
  <c r="AR237" i="1"/>
  <c r="AS259" i="1"/>
  <c r="AR259" i="1"/>
  <c r="AS323" i="1"/>
  <c r="AR323" i="1"/>
  <c r="AR232" i="1"/>
  <c r="AS232" i="1"/>
  <c r="AS405" i="1"/>
  <c r="AR405" i="1"/>
  <c r="AS211" i="1"/>
  <c r="AR211" i="1"/>
  <c r="AS319" i="1"/>
  <c r="AR319" i="1"/>
  <c r="AS33" i="1"/>
  <c r="AR33" i="1"/>
  <c r="AS342" i="1"/>
  <c r="AR342" i="1"/>
  <c r="AS317" i="1"/>
  <c r="AR317" i="1"/>
  <c r="AR296" i="1"/>
  <c r="AS296" i="1"/>
  <c r="AS273" i="1"/>
  <c r="AR273" i="1"/>
  <c r="AS253" i="1"/>
  <c r="AR253" i="1"/>
  <c r="AS229" i="1"/>
  <c r="AR229" i="1"/>
  <c r="AS209" i="1"/>
  <c r="AR209" i="1"/>
  <c r="AS193" i="1"/>
  <c r="AR193" i="1"/>
  <c r="AS175" i="1"/>
  <c r="AR175" i="1"/>
  <c r="AS157" i="1"/>
  <c r="AR157" i="1"/>
  <c r="AS141" i="1"/>
  <c r="AR141" i="1"/>
  <c r="AR124" i="1"/>
  <c r="AS124" i="1"/>
  <c r="AS102" i="1"/>
  <c r="AR102" i="1"/>
  <c r="AS84" i="1"/>
  <c r="AR84" i="1"/>
  <c r="AS65" i="1"/>
  <c r="AR65" i="1"/>
  <c r="AS45" i="1"/>
  <c r="AR45" i="1"/>
  <c r="AS179" i="1"/>
  <c r="AR179" i="1"/>
  <c r="AT233" i="1"/>
  <c r="AS222" i="1"/>
  <c r="AR222" i="1"/>
  <c r="AS61" i="1"/>
  <c r="AR61" i="1"/>
  <c r="AS246" i="1"/>
  <c r="AR246" i="1"/>
  <c r="AS37" i="1"/>
  <c r="AR37" i="1"/>
  <c r="AS368" i="1"/>
  <c r="AR368" i="1"/>
  <c r="AR219" i="1"/>
  <c r="AS219" i="1"/>
  <c r="AS423" i="1"/>
  <c r="AR423" i="1"/>
  <c r="AS243" i="1"/>
  <c r="AR243" i="1"/>
  <c r="AS115" i="1"/>
  <c r="AR115" i="1"/>
  <c r="AS19" i="1"/>
  <c r="AR19" i="1"/>
  <c r="AS305" i="1"/>
  <c r="AR305" i="1"/>
  <c r="AS262" i="1"/>
  <c r="AR262" i="1"/>
  <c r="AS303" i="1"/>
  <c r="AR303" i="1"/>
  <c r="AS324" i="1"/>
  <c r="AR324" i="1"/>
  <c r="AS351" i="1"/>
  <c r="AR351" i="1"/>
  <c r="AS196" i="1"/>
  <c r="AR196" i="1"/>
  <c r="AS391" i="1"/>
  <c r="AR391" i="1"/>
  <c r="AS276" i="1"/>
  <c r="AR276" i="1"/>
  <c r="AR345" i="1"/>
  <c r="AS345" i="1"/>
  <c r="AS194" i="1"/>
  <c r="AR194" i="1"/>
  <c r="AS32" i="1"/>
  <c r="AR32" i="1"/>
  <c r="AS383" i="1"/>
  <c r="AR383" i="1"/>
  <c r="AS341" i="1"/>
  <c r="AR341" i="1"/>
  <c r="AR316" i="1"/>
  <c r="AS316" i="1"/>
  <c r="AS294" i="1"/>
  <c r="AR294" i="1"/>
  <c r="AS271" i="1"/>
  <c r="AR271" i="1"/>
  <c r="AR252" i="1"/>
  <c r="AS252" i="1"/>
  <c r="AS228" i="1"/>
  <c r="AR228" i="1"/>
  <c r="AS208" i="1"/>
  <c r="AR208" i="1"/>
  <c r="AS192" i="1"/>
  <c r="AR192" i="1"/>
  <c r="AS174" i="1"/>
  <c r="AR174" i="1"/>
  <c r="AR156" i="1"/>
  <c r="AS156" i="1"/>
  <c r="AR140" i="1"/>
  <c r="AS140" i="1"/>
  <c r="AR123" i="1"/>
  <c r="AS123" i="1"/>
  <c r="AS100" i="1"/>
  <c r="AR100" i="1"/>
  <c r="AS83" i="1"/>
  <c r="AR83" i="1"/>
  <c r="AS64" i="1"/>
  <c r="AR64" i="1"/>
  <c r="AR43" i="1"/>
  <c r="AS43" i="1"/>
  <c r="AS242" i="1"/>
  <c r="AR242" i="1"/>
  <c r="AR248" i="1"/>
  <c r="AS248" i="1"/>
  <c r="AR168" i="1"/>
  <c r="AS168" i="1"/>
  <c r="AS286" i="1"/>
  <c r="AR286" i="1"/>
  <c r="AS304" i="1"/>
  <c r="AR304" i="1"/>
  <c r="AR329" i="1"/>
  <c r="AS329" i="1"/>
  <c r="AS225" i="1"/>
  <c r="AR225" i="1"/>
  <c r="AS353" i="1"/>
  <c r="AR353" i="1"/>
  <c r="AR346" i="1"/>
  <c r="AS346" i="1"/>
  <c r="AS257" i="1"/>
  <c r="AR257" i="1"/>
  <c r="AS212" i="1"/>
  <c r="AR212" i="1"/>
  <c r="AS350" i="1"/>
  <c r="AR350" i="1"/>
  <c r="AS231" i="1"/>
  <c r="AR231" i="1"/>
  <c r="AS387" i="1"/>
  <c r="AR387" i="1"/>
  <c r="AS230" i="1"/>
  <c r="AR230" i="1"/>
  <c r="AS340" i="1"/>
  <c r="AR340" i="1"/>
  <c r="AR139" i="1"/>
  <c r="AS139" i="1"/>
  <c r="AR122" i="1"/>
  <c r="AS122" i="1"/>
  <c r="AS99" i="1"/>
  <c r="AR99" i="1"/>
  <c r="AS82" i="1"/>
  <c r="AR82" i="1"/>
  <c r="AS63" i="1"/>
  <c r="AR63" i="1"/>
  <c r="AR42" i="1"/>
  <c r="AS42" i="1"/>
  <c r="AS240" i="1"/>
  <c r="AR240" i="1"/>
  <c r="AT362" i="1"/>
  <c r="AR376" i="1"/>
  <c r="AS376" i="1"/>
  <c r="AS189" i="1"/>
  <c r="AR189" i="1"/>
  <c r="AR137" i="1"/>
  <c r="AS137" i="1"/>
  <c r="AR24" i="1"/>
  <c r="AS24" i="1"/>
  <c r="AR188" i="1"/>
  <c r="AS188" i="1"/>
  <c r="AS318" i="1"/>
  <c r="AR318" i="1"/>
  <c r="AS244" i="1"/>
  <c r="AR244" i="1"/>
  <c r="AS366" i="1"/>
  <c r="AR366" i="1"/>
  <c r="AS359" i="1"/>
  <c r="AR359" i="1"/>
  <c r="AS263" i="1"/>
  <c r="AR263" i="1"/>
  <c r="AS15" i="1"/>
  <c r="AR15" i="1"/>
  <c r="AS214" i="1"/>
  <c r="AR214" i="1"/>
  <c r="AS35" i="1"/>
  <c r="AR35" i="1"/>
  <c r="AS278" i="1"/>
  <c r="AR278" i="1"/>
  <c r="AR300" i="1"/>
  <c r="AS300" i="1"/>
  <c r="AS160" i="1"/>
  <c r="AR160" i="1"/>
  <c r="AR298" i="1"/>
  <c r="AS298" i="1"/>
  <c r="AS195" i="1"/>
  <c r="AR195" i="1"/>
  <c r="AS34" i="1"/>
  <c r="AR34" i="1"/>
  <c r="AR297" i="1"/>
  <c r="AS297" i="1"/>
  <c r="AS254" i="1"/>
  <c r="AR254" i="1"/>
  <c r="AS386" i="1"/>
  <c r="AR386" i="1"/>
  <c r="AS381" i="1"/>
  <c r="AS365" i="1"/>
  <c r="AS29" i="1"/>
  <c r="AR29" i="1"/>
  <c r="AS382" i="1"/>
  <c r="AR382" i="1"/>
  <c r="AR315" i="1"/>
  <c r="AS315" i="1"/>
  <c r="AS293" i="1"/>
  <c r="AR293" i="1"/>
  <c r="AS270" i="1"/>
  <c r="AR270" i="1"/>
  <c r="AR251" i="1"/>
  <c r="AS251" i="1"/>
  <c r="AS226" i="1"/>
  <c r="AR226" i="1"/>
  <c r="AS207" i="1"/>
  <c r="AR207" i="1"/>
  <c r="AS191" i="1"/>
  <c r="AR191" i="1"/>
  <c r="AS173" i="1"/>
  <c r="AR173" i="1"/>
  <c r="AR155" i="1"/>
  <c r="AS155" i="1"/>
  <c r="AR26" i="1"/>
  <c r="AS26" i="1"/>
  <c r="AR377" i="1"/>
  <c r="AS377" i="1"/>
  <c r="AS338" i="1"/>
  <c r="AR338" i="1"/>
  <c r="AR314" i="1"/>
  <c r="AS314" i="1"/>
  <c r="AS292" i="1"/>
  <c r="AR292" i="1"/>
  <c r="AS269" i="1"/>
  <c r="AR269" i="1"/>
  <c r="AR249" i="1"/>
  <c r="AS249" i="1"/>
  <c r="AS223" i="1"/>
  <c r="AR223" i="1"/>
  <c r="AS206" i="1"/>
  <c r="AR206" i="1"/>
  <c r="AS190" i="1"/>
  <c r="AR190" i="1"/>
  <c r="AR172" i="1"/>
  <c r="AS172" i="1"/>
  <c r="AR154" i="1"/>
  <c r="AS154" i="1"/>
  <c r="AR138" i="1"/>
  <c r="AS138" i="1"/>
  <c r="AR121" i="1"/>
  <c r="AS121" i="1"/>
  <c r="AS98" i="1"/>
  <c r="AR98" i="1"/>
  <c r="AS81" i="1"/>
  <c r="AR81" i="1"/>
  <c r="AS62" i="1"/>
  <c r="AR62" i="1"/>
  <c r="AR41" i="1"/>
  <c r="AS41" i="1"/>
  <c r="AR40" i="1"/>
  <c r="AS40" i="1"/>
  <c r="AT103" i="1"/>
  <c r="AT60" i="1"/>
  <c r="AT284" i="1"/>
  <c r="AO293" i="1"/>
  <c r="AP293" i="1" s="1"/>
  <c r="AO292" i="1"/>
  <c r="AP292" i="1" s="1"/>
  <c r="AO102" i="1"/>
  <c r="AP102" i="1" s="1"/>
  <c r="AO59" i="1"/>
  <c r="AP59" i="1" s="1"/>
  <c r="AO248" i="1"/>
  <c r="AP248" i="1" s="1"/>
  <c r="AT166" i="1" l="1"/>
  <c r="AT151" i="1"/>
  <c r="AT55" i="1"/>
  <c r="AT322" i="1"/>
  <c r="AT47" i="1"/>
  <c r="AT240" i="1"/>
  <c r="AT256" i="1"/>
  <c r="AT230" i="1"/>
  <c r="AT64" i="1"/>
  <c r="AT208" i="1"/>
  <c r="AT32" i="1"/>
  <c r="AT303" i="1"/>
  <c r="AT368" i="1"/>
  <c r="AT135" i="1"/>
  <c r="AT333" i="1"/>
  <c r="AT97" i="1"/>
  <c r="AT82" i="1"/>
  <c r="AT350" i="1"/>
  <c r="AT53" i="1"/>
  <c r="AT199" i="1"/>
  <c r="AT148" i="1"/>
  <c r="AT306" i="1"/>
  <c r="AT99" i="1"/>
  <c r="AT212" i="1"/>
  <c r="AT294" i="1"/>
  <c r="AT391" i="1"/>
  <c r="AT115" i="1"/>
  <c r="AT261" i="1"/>
  <c r="AT164" i="1"/>
  <c r="AT307" i="1"/>
  <c r="AT225" i="1"/>
  <c r="AT286" i="1"/>
  <c r="AT292" i="1"/>
  <c r="AT207" i="1"/>
  <c r="AT24" i="1"/>
  <c r="AT49" i="1"/>
  <c r="AT398" i="1"/>
  <c r="AT180" i="1"/>
  <c r="AT51" i="1"/>
  <c r="AT198" i="1"/>
  <c r="AT403" i="1"/>
  <c r="AT182" i="1"/>
  <c r="AT226" i="1"/>
  <c r="AT386" i="1"/>
  <c r="AT278" i="1"/>
  <c r="AT318" i="1"/>
  <c r="AT102" i="1"/>
  <c r="AT253" i="1"/>
  <c r="AT405" i="1"/>
  <c r="AT66" i="1"/>
  <c r="AT62" i="1"/>
  <c r="AT293" i="1"/>
  <c r="AT340" i="1"/>
  <c r="AT353" i="1"/>
  <c r="AT192" i="1"/>
  <c r="AT383" i="1"/>
  <c r="AT324" i="1"/>
  <c r="AT131" i="1"/>
  <c r="AT288" i="1"/>
  <c r="AT147" i="1"/>
  <c r="AT238" i="1"/>
  <c r="AR399" i="1"/>
  <c r="AT399" i="1" s="1"/>
  <c r="AT149" i="1"/>
  <c r="AT118" i="1"/>
  <c r="AT78" i="1"/>
  <c r="AT274" i="1"/>
  <c r="AT126" i="1"/>
  <c r="AT417" i="1"/>
  <c r="AT128" i="1"/>
  <c r="AT130" i="1"/>
  <c r="AT273" i="1"/>
  <c r="AT85" i="1"/>
  <c r="AT320" i="1"/>
  <c r="AT150" i="1"/>
  <c r="AT291" i="1"/>
  <c r="AT143" i="1"/>
  <c r="AT420" i="1"/>
  <c r="AT144" i="1"/>
  <c r="AT129" i="1"/>
  <c r="AT336" i="1"/>
  <c r="AT310" i="1"/>
  <c r="AT269" i="1"/>
  <c r="AT191" i="1"/>
  <c r="AT29" i="1"/>
  <c r="AT366" i="1"/>
  <c r="AR381" i="1"/>
  <c r="AT381" i="1" s="1"/>
  <c r="AT244" i="1"/>
  <c r="AT387" i="1"/>
  <c r="AT83" i="1"/>
  <c r="AT228" i="1"/>
  <c r="AT194" i="1"/>
  <c r="AT262" i="1"/>
  <c r="AT37" i="1"/>
  <c r="AT258" i="1"/>
  <c r="AT163" i="1"/>
  <c r="AT111" i="1"/>
  <c r="AT357" i="1"/>
  <c r="AT352" i="1"/>
  <c r="AT165" i="1"/>
  <c r="AT290" i="1"/>
  <c r="AT95" i="1"/>
  <c r="AT271" i="1"/>
  <c r="AT276" i="1"/>
  <c r="AT19" i="1"/>
  <c r="AT61" i="1"/>
  <c r="AT265" i="1"/>
  <c r="AT222" i="1"/>
  <c r="AT296" i="1"/>
  <c r="AT203" i="1"/>
  <c r="AT104" i="1"/>
  <c r="AT185" i="1"/>
  <c r="AT235" i="1"/>
  <c r="AT44" i="1"/>
  <c r="AT205" i="1"/>
  <c r="AT133" i="1"/>
  <c r="AT330" i="1"/>
  <c r="AT105" i="1"/>
  <c r="AT281" i="1"/>
  <c r="AT106" i="1"/>
  <c r="AT88" i="1"/>
  <c r="AT331" i="1"/>
  <c r="AT108" i="1"/>
  <c r="AT146" i="1"/>
  <c r="AT377" i="1"/>
  <c r="AT328" i="1"/>
  <c r="AT41" i="1"/>
  <c r="AT137" i="1"/>
  <c r="AT136" i="1"/>
  <c r="AT264" i="1"/>
  <c r="AT283" i="1"/>
  <c r="AT250" i="1"/>
  <c r="AT170" i="1"/>
  <c r="AT195" i="1"/>
  <c r="AT263" i="1"/>
  <c r="AT189" i="1"/>
  <c r="AT179" i="1"/>
  <c r="AT175" i="1"/>
  <c r="AT342" i="1"/>
  <c r="AT237" i="1"/>
  <c r="AT142" i="1"/>
  <c r="AT167" i="1"/>
  <c r="AT220" i="1"/>
  <c r="AT92" i="1"/>
  <c r="AT218" i="1"/>
  <c r="AT359" i="1"/>
  <c r="AT45" i="1"/>
  <c r="AT193" i="1"/>
  <c r="AT33" i="1"/>
  <c r="AT337" i="1"/>
  <c r="AT158" i="1"/>
  <c r="AT402" i="1"/>
  <c r="AT335" i="1"/>
  <c r="AT67" i="1"/>
  <c r="AT68" i="1"/>
  <c r="AT50" i="1"/>
  <c r="AT197" i="1"/>
  <c r="AT415" i="1"/>
  <c r="AT89" i="1"/>
  <c r="AT236" i="1"/>
  <c r="AT268" i="1"/>
  <c r="AT239" i="1"/>
  <c r="AT84" i="1"/>
  <c r="AT229" i="1"/>
  <c r="AT211" i="1"/>
  <c r="AT201" i="1"/>
  <c r="AT338" i="1"/>
  <c r="AT63" i="1"/>
  <c r="AT231" i="1"/>
  <c r="AT304" i="1"/>
  <c r="AT100" i="1"/>
  <c r="AT305" i="1"/>
  <c r="AT246" i="1"/>
  <c r="AT344" i="1"/>
  <c r="AT184" i="1"/>
  <c r="AT188" i="1"/>
  <c r="AT214" i="1"/>
  <c r="AT155" i="1"/>
  <c r="AT315" i="1"/>
  <c r="AT122" i="1"/>
  <c r="AT248" i="1"/>
  <c r="AT156" i="1"/>
  <c r="AT316" i="1"/>
  <c r="AT90" i="1"/>
  <c r="AT245" i="1"/>
  <c r="AT98" i="1"/>
  <c r="AT173" i="1"/>
  <c r="AT382" i="1"/>
  <c r="AT242" i="1"/>
  <c r="AT174" i="1"/>
  <c r="AT341" i="1"/>
  <c r="AT351" i="1"/>
  <c r="AT423" i="1"/>
  <c r="AT109" i="1"/>
  <c r="AT287" i="1"/>
  <c r="AT119" i="1"/>
  <c r="AT112" i="1"/>
  <c r="AT404" i="1"/>
  <c r="AT257" i="1"/>
  <c r="AT196" i="1"/>
  <c r="AT243" i="1"/>
  <c r="AT93" i="1"/>
  <c r="AT389" i="1"/>
  <c r="AT183" i="1"/>
  <c r="AT266" i="1"/>
  <c r="AT72" i="1"/>
  <c r="AT43" i="1"/>
  <c r="AT219" i="1"/>
  <c r="AT65" i="1"/>
  <c r="AT209" i="1"/>
  <c r="AT319" i="1"/>
  <c r="AT227" i="1"/>
  <c r="AT176" i="1"/>
  <c r="AT355" i="1"/>
  <c r="AT79" i="1"/>
  <c r="AT86" i="1"/>
  <c r="AT301" i="1"/>
  <c r="AT87" i="1"/>
  <c r="AT70" i="1"/>
  <c r="AT213" i="1"/>
  <c r="AT285" i="1"/>
  <c r="AT74" i="1"/>
  <c r="AT216" i="1"/>
  <c r="AT426" i="1"/>
  <c r="AT57" i="1"/>
  <c r="AT134" i="1"/>
  <c r="AT46" i="1"/>
  <c r="AT210" i="1"/>
  <c r="AT371" i="1"/>
  <c r="AT260" i="1"/>
  <c r="AT241" i="1"/>
  <c r="AT59" i="1"/>
  <c r="AT91" i="1"/>
  <c r="AT234" i="1"/>
  <c r="AT204" i="1"/>
  <c r="AT54" i="1"/>
  <c r="AT160" i="1"/>
  <c r="AT40" i="1"/>
  <c r="AT202" i="1"/>
  <c r="AT217" i="1"/>
  <c r="AT153" i="1"/>
  <c r="AT107" i="1"/>
  <c r="AT152" i="1"/>
  <c r="AT280" i="1"/>
  <c r="AT56" i="1"/>
  <c r="AT132" i="1"/>
  <c r="AT77" i="1"/>
  <c r="AT80" i="1"/>
  <c r="AT117" i="1"/>
  <c r="AT249" i="1"/>
  <c r="AT139" i="1"/>
  <c r="AT121" i="1"/>
  <c r="AT394" i="1"/>
  <c r="AT138" i="1"/>
  <c r="AT314" i="1"/>
  <c r="AT190" i="1"/>
  <c r="AT270" i="1"/>
  <c r="AT254" i="1"/>
  <c r="AT35" i="1"/>
  <c r="AT252" i="1"/>
  <c r="AT345" i="1"/>
  <c r="AT302" i="1"/>
  <c r="AT346" i="1"/>
  <c r="AT39" i="1"/>
  <c r="AT376" i="1"/>
  <c r="AT11" i="1"/>
  <c r="AT172" i="1"/>
  <c r="AT124" i="1"/>
  <c r="AT232" i="1"/>
  <c r="AT332" i="1"/>
  <c r="AT186" i="1"/>
  <c r="AT329" i="1"/>
  <c r="AT123" i="1"/>
  <c r="AT141" i="1"/>
  <c r="AT323" i="1"/>
  <c r="AT178" i="1"/>
  <c r="AT159" i="1"/>
  <c r="AT145" i="1"/>
  <c r="AT162" i="1"/>
  <c r="AT96" i="1"/>
  <c r="AT313" i="1"/>
  <c r="AT171" i="1"/>
  <c r="AT200" i="1"/>
  <c r="AR365" i="1"/>
  <c r="AT365" i="1" s="1"/>
  <c r="AT154" i="1"/>
  <c r="AT42" i="1"/>
  <c r="AT298" i="1"/>
  <c r="AT300" i="1"/>
  <c r="AT251" i="1"/>
  <c r="AT206" i="1"/>
  <c r="AT26" i="1"/>
  <c r="AT297" i="1"/>
  <c r="AT81" i="1"/>
  <c r="AT223" i="1"/>
  <c r="AT34" i="1"/>
  <c r="AT15" i="1"/>
  <c r="AT168" i="1"/>
  <c r="AT140" i="1"/>
  <c r="AT157" i="1"/>
  <c r="AT317" i="1"/>
  <c r="AT259" i="1"/>
  <c r="AT125" i="1"/>
  <c r="AT277" i="1"/>
  <c r="AT177" i="1"/>
  <c r="AT255" i="1"/>
  <c r="AT161" i="1"/>
  <c r="AT407" i="1"/>
  <c r="AT181" i="1"/>
  <c r="AT354" i="1"/>
  <c r="AT73" i="1"/>
  <c r="AT348" i="1"/>
  <c r="AT76" i="1"/>
  <c r="AT25" i="1"/>
  <c r="AG334" i="1"/>
  <c r="AG215" i="1"/>
  <c r="AO237" i="1"/>
  <c r="AP237" i="1" s="1"/>
  <c r="AO273" i="1"/>
  <c r="AP273" i="1" s="1"/>
  <c r="AO249" i="1"/>
  <c r="AP249" i="1" s="1"/>
  <c r="AO100" i="1"/>
  <c r="AP100" i="1" s="1"/>
  <c r="AH334" i="1" l="1"/>
  <c r="D334" i="1"/>
  <c r="AH215" i="1"/>
  <c r="D215" i="1"/>
  <c r="AR10" i="1"/>
  <c r="AS10" i="1"/>
  <c r="AS215" i="1"/>
  <c r="AS334" i="1"/>
  <c r="AO316" i="1"/>
  <c r="AP316" i="1" s="1"/>
  <c r="AR215" i="1" l="1"/>
  <c r="AT215" i="1" s="1"/>
  <c r="AR334" i="1"/>
  <c r="AT334" i="1" s="1"/>
  <c r="AT10" i="1"/>
  <c r="AO371" i="1"/>
  <c r="AP371" i="1" s="1"/>
  <c r="AO380" i="1"/>
  <c r="AP380" i="1" s="1"/>
  <c r="AO236" i="1" l="1"/>
  <c r="AP236" i="1" s="1"/>
  <c r="AO252" i="1"/>
  <c r="AP252" i="1" s="1"/>
  <c r="AO394" i="1"/>
  <c r="AP394" i="1" s="1"/>
  <c r="AO175" i="1" l="1"/>
  <c r="AP175" i="1" s="1"/>
  <c r="AO422" i="1"/>
  <c r="AP422" i="1" s="1"/>
  <c r="U422" i="1"/>
  <c r="AO396" i="1"/>
  <c r="AP396" i="1" s="1"/>
  <c r="U396" i="1"/>
  <c r="AO272" i="1"/>
  <c r="AP272" i="1" s="1"/>
  <c r="U272" i="1"/>
  <c r="U299" i="1"/>
  <c r="AO299" i="1"/>
  <c r="AP299" i="1" s="1"/>
  <c r="AO54" i="1"/>
  <c r="AP54" i="1" s="1"/>
  <c r="D299" i="1" l="1"/>
  <c r="V299" i="1"/>
  <c r="V272" i="1"/>
  <c r="D272" i="1"/>
  <c r="D396" i="1"/>
  <c r="V396" i="1"/>
  <c r="V422" i="1"/>
  <c r="D422" i="1"/>
  <c r="AS299" i="1"/>
  <c r="AS272" i="1"/>
  <c r="AS396" i="1"/>
  <c r="AS422" i="1"/>
  <c r="AO165" i="1"/>
  <c r="AP165" i="1" s="1"/>
  <c r="AR272" i="1" l="1"/>
  <c r="AR299" i="1"/>
  <c r="AT299" i="1" s="1"/>
  <c r="AR396" i="1"/>
  <c r="AT396" i="1" s="1"/>
  <c r="AT272" i="1"/>
  <c r="AR422" i="1"/>
  <c r="AT422" i="1" s="1"/>
  <c r="AO146" i="1"/>
  <c r="AP146" i="1" s="1"/>
  <c r="AO357" i="1" l="1"/>
  <c r="AP357" i="1" s="1"/>
  <c r="AO154" i="1"/>
  <c r="AP154" i="1" s="1"/>
  <c r="AO353" i="1"/>
  <c r="AP353" i="1" s="1"/>
  <c r="AO310" i="1"/>
  <c r="AP310" i="1" s="1"/>
  <c r="AI373" i="1"/>
  <c r="AO133" i="1"/>
  <c r="AP133" i="1" s="1"/>
  <c r="AO161" i="1"/>
  <c r="AP161" i="1" s="1"/>
  <c r="AO122" i="1"/>
  <c r="AP122" i="1" s="1"/>
  <c r="D373" i="1" l="1"/>
  <c r="AJ373" i="1"/>
  <c r="AS373" i="1"/>
  <c r="AO296" i="1"/>
  <c r="AP296" i="1" s="1"/>
  <c r="AO298" i="1"/>
  <c r="AP298" i="1" s="1"/>
  <c r="AO291" i="1"/>
  <c r="AP291" i="1" s="1"/>
  <c r="AR373" i="1" l="1"/>
  <c r="AT373" i="1" s="1"/>
  <c r="AO354" i="1"/>
  <c r="AP354" i="1" s="1"/>
  <c r="AO234" i="1"/>
  <c r="AP234" i="1" s="1"/>
  <c r="AO97" i="1"/>
  <c r="AP97" i="1" s="1"/>
  <c r="AO121" i="1"/>
  <c r="AP121" i="1" s="1"/>
  <c r="AO305" i="1"/>
  <c r="AP305" i="1" s="1"/>
  <c r="AO341" i="1"/>
  <c r="AP341" i="1" s="1"/>
  <c r="AO350" i="1"/>
  <c r="AP350" i="1" s="1"/>
  <c r="AO351" i="1"/>
  <c r="AP351" i="1" s="1"/>
  <c r="AO134" i="1"/>
  <c r="AP134" i="1" s="1"/>
  <c r="AO156" i="1"/>
  <c r="AP156" i="1" s="1"/>
  <c r="AO281" i="1"/>
  <c r="AP281" i="1" s="1"/>
  <c r="T22" i="2" l="1"/>
  <c r="T21" i="2"/>
  <c r="T20" i="2"/>
  <c r="T19" i="2"/>
  <c r="T18" i="2"/>
  <c r="T17" i="2"/>
  <c r="T16" i="2"/>
  <c r="T15" i="2"/>
  <c r="T14" i="2"/>
  <c r="T13" i="2"/>
  <c r="T12" i="2"/>
  <c r="T11" i="2"/>
  <c r="T9" i="2"/>
  <c r="T8" i="2"/>
  <c r="T7" i="2"/>
  <c r="T6" i="2"/>
  <c r="T4" i="2"/>
  <c r="D6" i="1" l="1"/>
  <c r="AS6" i="1" s="1"/>
  <c r="AR6" i="1" l="1"/>
  <c r="AT6" i="1" s="1"/>
  <c r="AS5" i="1"/>
  <c r="AS440" i="1" s="1"/>
  <c r="AR5" i="1"/>
  <c r="AR440" i="1" s="1"/>
  <c r="AR438" i="1" l="1"/>
  <c r="AR436" i="1"/>
  <c r="AT5" i="1"/>
  <c r="AS432" i="1"/>
  <c r="AR428" i="1"/>
  <c r="AS428" i="1"/>
  <c r="AR432" i="1"/>
  <c r="AS430" i="1"/>
  <c r="AS438" i="1"/>
  <c r="AS434" i="1"/>
  <c r="AS436" i="1"/>
  <c r="AS442" i="1"/>
  <c r="AR434" i="1"/>
  <c r="AR442" i="1"/>
  <c r="AR430" i="1"/>
</calcChain>
</file>

<file path=xl/sharedStrings.xml><?xml version="1.0" encoding="utf-8"?>
<sst xmlns="http://schemas.openxmlformats.org/spreadsheetml/2006/main" count="880" uniqueCount="175">
  <si>
    <t>DEPENDENCIAS</t>
  </si>
  <si>
    <t>SUPERFICIE TOTAL</t>
  </si>
  <si>
    <t>TIPO DEPENDENCIA</t>
  </si>
  <si>
    <t xml:space="preserve">SUPERFICIE </t>
  </si>
  <si>
    <t>ALTURA SUELO TECHO</t>
  </si>
  <si>
    <t>SUPERFICIE PAREDES</t>
  </si>
  <si>
    <t>SUPERFICIE TECHO</t>
  </si>
  <si>
    <t>SUPERFICIE SUELO</t>
  </si>
  <si>
    <t>Nº PUERTAS</t>
  </si>
  <si>
    <t>Nº VENTANAS</t>
  </si>
  <si>
    <t>ML RODAPIE</t>
  </si>
  <si>
    <t>Nº ENCHUFES</t>
  </si>
  <si>
    <t>Nº TECLAS LUZ</t>
  </si>
  <si>
    <t>Nº PUNTOS LUZ</t>
  </si>
  <si>
    <t>BAÑO</t>
  </si>
  <si>
    <t>LAVABO</t>
  </si>
  <si>
    <t>INODORO</t>
  </si>
  <si>
    <t>DUCHA / BAÑERA</t>
  </si>
  <si>
    <t>BIDÉ</t>
  </si>
  <si>
    <t>ASEO</t>
  </si>
  <si>
    <t>COCINA</t>
  </si>
  <si>
    <t>SALÓN-COMEDOR-COCINA</t>
  </si>
  <si>
    <t>SALÓN - COMEDOR</t>
  </si>
  <si>
    <t>BAÑO 1</t>
  </si>
  <si>
    <t>BAÑO 2</t>
  </si>
  <si>
    <t>DORMITORIO 1</t>
  </si>
  <si>
    <t>DORMITORIO 2</t>
  </si>
  <si>
    <t>DORMITORIO 3</t>
  </si>
  <si>
    <t>DORMITORIO 4</t>
  </si>
  <si>
    <t>DORMITORIO 5</t>
  </si>
  <si>
    <t>PASILLO</t>
  </si>
  <si>
    <t>ENTRADA</t>
  </si>
  <si>
    <t>BAÑO 3</t>
  </si>
  <si>
    <t>BAÑO 4</t>
  </si>
  <si>
    <t>Relacion m2 suelo/m2 paredes</t>
  </si>
  <si>
    <t>%Pintura</t>
  </si>
  <si>
    <t>%Alicatados</t>
  </si>
  <si>
    <t>LAVADERO</t>
  </si>
  <si>
    <t>TERRAZA</t>
  </si>
  <si>
    <t>ZONA</t>
  </si>
  <si>
    <t>Málaga</t>
  </si>
  <si>
    <t>Granada</t>
  </si>
  <si>
    <t>Sevilla</t>
  </si>
  <si>
    <t>Córdoba</t>
  </si>
  <si>
    <t>PROMOT.</t>
  </si>
  <si>
    <t>Zitizen</t>
  </si>
  <si>
    <t>Torremagna</t>
  </si>
  <si>
    <t>Alma F2</t>
  </si>
  <si>
    <t>Terrazas de Sta. Rosa / Insur</t>
  </si>
  <si>
    <t>Bermes II / Insur</t>
  </si>
  <si>
    <t>Guadiaro</t>
  </si>
  <si>
    <t>Essencia de Sabadell / Realia</t>
  </si>
  <si>
    <t>Patraix / Realia</t>
  </si>
  <si>
    <t>Sedalis Resid. / Realia</t>
  </si>
  <si>
    <t>Macarena 40 / Aniceto</t>
  </si>
  <si>
    <t>SUNP-AE-1</t>
  </si>
  <si>
    <t>Palmas Altas Sur</t>
  </si>
  <si>
    <t>Aniceto Sáez</t>
  </si>
  <si>
    <t>Aniceto Sáenz</t>
  </si>
  <si>
    <t>Cros Pirotecnia</t>
  </si>
  <si>
    <t>Minusválido</t>
  </si>
  <si>
    <t>OBSERVAC.</t>
  </si>
  <si>
    <t>Madrid</t>
  </si>
  <si>
    <t>Borea Arroyo Fresno Portablanca / Fcc</t>
  </si>
  <si>
    <t>Taormina / Pryconsa Cantalejo</t>
  </si>
  <si>
    <t>Cisneo Alto</t>
  </si>
  <si>
    <t>Hespérides</t>
  </si>
  <si>
    <t>Uralita</t>
  </si>
  <si>
    <t xml:space="preserve">Pino Montano </t>
  </si>
  <si>
    <t>San Jerónimo</t>
  </si>
  <si>
    <t>Torreblanca / Alberchigo</t>
  </si>
  <si>
    <t>M10 Bermejales</t>
  </si>
  <si>
    <t>Navarra</t>
  </si>
  <si>
    <t>Optima / Ardoi</t>
  </si>
  <si>
    <t>Valladolid</t>
  </si>
  <si>
    <t>Resid. Castilla</t>
  </si>
  <si>
    <t>Coca Cola</t>
  </si>
  <si>
    <t>Pino Montano Emvisesa</t>
  </si>
  <si>
    <t>Pol. Aerpuerto</t>
  </si>
  <si>
    <t>Zaragoza</t>
  </si>
  <si>
    <t>Adarve</t>
  </si>
  <si>
    <t>Albacete</t>
  </si>
  <si>
    <t>Santa Quiteria</t>
  </si>
  <si>
    <t>ESTANCIA EXTRA</t>
  </si>
  <si>
    <t>VESTIDOR</t>
  </si>
  <si>
    <t>Habitat - Torre Amura</t>
  </si>
  <si>
    <t>La Coruña</t>
  </si>
  <si>
    <t>Caleida - Metrovacesa</t>
  </si>
  <si>
    <t>Bilbao</t>
  </si>
  <si>
    <t>Luz Enea - Pryconsa</t>
  </si>
  <si>
    <t>Valencia</t>
  </si>
  <si>
    <t>Font de San Lluis - Aproperties</t>
  </si>
  <si>
    <t>Taverne Blanques - AProperties</t>
  </si>
  <si>
    <t>Alicante</t>
  </si>
  <si>
    <t>Guadarmar del Segura - Aproperties</t>
  </si>
  <si>
    <t>Oviedo</t>
  </si>
  <si>
    <t>Alveum III - Arqura Homes</t>
  </si>
  <si>
    <t>Avilés</t>
  </si>
  <si>
    <t>Aralis II - Arqura Homes</t>
  </si>
  <si>
    <t>Teruel</t>
  </si>
  <si>
    <t>Las Dalias</t>
  </si>
  <si>
    <t>Cuenca</t>
  </si>
  <si>
    <t>Villa Roman</t>
  </si>
  <si>
    <t xml:space="preserve">Murcia </t>
  </si>
  <si>
    <t>Balcon del Norte - Condestable</t>
  </si>
  <si>
    <t>El Pinar Caleruega - Proceparsa</t>
  </si>
  <si>
    <t>Barcelona</t>
  </si>
  <si>
    <t>AQ Llevant</t>
  </si>
  <si>
    <t>Oslo Bulding</t>
  </si>
  <si>
    <t>AQ Urban Fira</t>
  </si>
  <si>
    <t>Sarriá</t>
  </si>
  <si>
    <t>Esencia Sarriá</t>
  </si>
  <si>
    <t>Themos Riera - Culmia</t>
  </si>
  <si>
    <t>Marcelona Montjuit - Culmia</t>
  </si>
  <si>
    <t>Les Masies - Realia</t>
  </si>
  <si>
    <t>i</t>
  </si>
  <si>
    <t>Gilmar El Retiro</t>
  </si>
  <si>
    <t>Segovia</t>
  </si>
  <si>
    <t>Construmad</t>
  </si>
  <si>
    <t>Pamplona</t>
  </si>
  <si>
    <t>Abaigar Izarra Plaza</t>
  </si>
  <si>
    <t xml:space="preserve"> </t>
  </si>
  <si>
    <t>Altos del Aire - Insur</t>
  </si>
  <si>
    <t>Etna</t>
  </si>
  <si>
    <t>Azaire</t>
  </si>
  <si>
    <t>Gines</t>
  </si>
  <si>
    <t>Suite Mijas</t>
  </si>
  <si>
    <t>Isla Canela</t>
  </si>
  <si>
    <t>Ocean Homes - Pryconsa</t>
  </si>
  <si>
    <t>Himalaya - Palmas Altas Sur</t>
  </si>
  <si>
    <t>Navalcerrada - Palmas Altas</t>
  </si>
  <si>
    <t xml:space="preserve">Jardines de Oriente </t>
  </si>
  <si>
    <t xml:space="preserve">Mesena - Metrovacesa </t>
  </si>
  <si>
    <t xml:space="preserve">Thalassa - Metrovacesa </t>
  </si>
  <si>
    <t>Panorama - Metrovacesa</t>
  </si>
  <si>
    <t>Sabadell</t>
  </si>
  <si>
    <t>Jardins de Can Gambus - Metrovacesa</t>
  </si>
  <si>
    <t>Parque Eiris - Metrovacesa</t>
  </si>
  <si>
    <t>Gasometro - Metrovacesa</t>
  </si>
  <si>
    <t>Terrasa</t>
  </si>
  <si>
    <t>Nova Alcoholera - Metrovacesa</t>
  </si>
  <si>
    <t>Manresa</t>
  </si>
  <si>
    <t>La Llum de Manresa - Metrovacesa</t>
  </si>
  <si>
    <t>Aire de Llevant - Metrovacesa</t>
  </si>
  <si>
    <t>Mallorca</t>
  </si>
  <si>
    <t>Novolerez - Metrovacesa</t>
  </si>
  <si>
    <t>Pontevedra</t>
  </si>
  <si>
    <t>Lyra - Metrovacesa</t>
  </si>
  <si>
    <t>Comprobacion</t>
  </si>
  <si>
    <t>Máximo</t>
  </si>
  <si>
    <t>Mínimo</t>
  </si>
  <si>
    <t>Media</t>
  </si>
  <si>
    <t>Moda</t>
  </si>
  <si>
    <t>Mediana</t>
  </si>
  <si>
    <t>Contador moda</t>
  </si>
  <si>
    <t>Contador Maximo</t>
  </si>
  <si>
    <t>Contador Minimo</t>
  </si>
  <si>
    <t>SUPERFICIE</t>
  </si>
  <si>
    <t>PERÍMETRO</t>
  </si>
  <si>
    <t>Perimetro</t>
  </si>
  <si>
    <t>Perimetro/m2 suelo</t>
  </si>
  <si>
    <t>SCCA</t>
  </si>
  <si>
    <t>SCCB</t>
  </si>
  <si>
    <t>C1A</t>
  </si>
  <si>
    <t>B1A</t>
  </si>
  <si>
    <t>B2A</t>
  </si>
  <si>
    <t>C1B</t>
  </si>
  <si>
    <t>D1A</t>
  </si>
  <si>
    <t>E1A</t>
  </si>
  <si>
    <t>P1A</t>
  </si>
  <si>
    <t>L1A</t>
  </si>
  <si>
    <t>S1A</t>
  </si>
  <si>
    <t>S1B</t>
  </si>
  <si>
    <t>VA A DORMITORIO</t>
  </si>
  <si>
    <t>VCA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</si>
</sst>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/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489"/>
  <sheetViews>
    <sheetView tabSelected="1" topLeftCell="B1" zoomScaleNormal="100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H7" sqref="H7"/>
    </sheetView>
  </sheetViews>
  <sheetFormatPr baseColWidth="10" defaultColWidth="9.28515625" defaultRowHeight="15" x14ac:dyDescent="0.25"/>
  <cols>
    <col min="1" max="1" width="10.7109375" hidden="1" customWidth="1"/>
    <col min="3" max="3" width="11.5703125" customWidth="1"/>
    <col min="4" max="4" width="17" customWidth="1"/>
    <col min="5" max="5" width="13.85546875" style="14" customWidth="1"/>
    <col min="6" max="6" width="16.28515625" style="14" customWidth="1"/>
    <col min="7" max="7" width="11" bestFit="1" customWidth="1"/>
    <col min="8" max="8" width="11.28515625" bestFit="1" customWidth="1"/>
    <col min="9" max="9" width="11" bestFit="1" customWidth="1"/>
    <col min="10" max="10" width="11.28515625" bestFit="1" customWidth="1"/>
    <col min="11" max="11" width="11" bestFit="1" customWidth="1"/>
    <col min="12" max="12" width="11.28515625" bestFit="1" customWidth="1"/>
    <col min="13" max="13" width="11" bestFit="1" customWidth="1"/>
    <col min="14" max="14" width="11.28515625" bestFit="1" customWidth="1"/>
    <col min="15" max="15" width="11" bestFit="1" customWidth="1"/>
    <col min="16" max="16" width="11.28515625" bestFit="1" customWidth="1"/>
    <col min="17" max="17" width="11" bestFit="1" customWidth="1"/>
    <col min="18" max="18" width="11.28515625" bestFit="1" customWidth="1"/>
    <col min="19" max="19" width="11" bestFit="1" customWidth="1"/>
    <col min="20" max="20" width="11.28515625" bestFit="1" customWidth="1"/>
    <col min="21" max="21" width="11" bestFit="1" customWidth="1"/>
    <col min="22" max="22" width="11.28515625" bestFit="1" customWidth="1"/>
    <col min="23" max="23" width="14.28515625" customWidth="1"/>
    <col min="24" max="24" width="11.28515625" bestFit="1" customWidth="1"/>
    <col min="25" max="25" width="11" bestFit="1" customWidth="1"/>
    <col min="26" max="26" width="14.28515625" customWidth="1"/>
    <col min="27" max="27" width="11" bestFit="1" customWidth="1"/>
    <col min="28" max="28" width="11.28515625" bestFit="1" customWidth="1"/>
    <col min="29" max="29" width="11" bestFit="1" customWidth="1"/>
    <col min="30" max="30" width="11.28515625" bestFit="1" customWidth="1"/>
    <col min="31" max="31" width="11" bestFit="1" customWidth="1"/>
    <col min="32" max="32" width="11.28515625" bestFit="1" customWidth="1"/>
    <col min="33" max="33" width="11" bestFit="1" customWidth="1"/>
    <col min="34" max="34" width="11.28515625" bestFit="1" customWidth="1"/>
    <col min="35" max="35" width="11" bestFit="1" customWidth="1"/>
    <col min="36" max="36" width="11.28515625" bestFit="1" customWidth="1"/>
    <col min="37" max="37" width="11" style="14" bestFit="1" customWidth="1"/>
    <col min="38" max="38" width="11.28515625" style="14" bestFit="1" customWidth="1"/>
    <col min="39" max="39" width="11" style="14" bestFit="1" customWidth="1"/>
    <col min="40" max="40" width="11.28515625" style="14" bestFit="1" customWidth="1"/>
    <col min="41" max="41" width="17" bestFit="1" customWidth="1"/>
    <col min="42" max="42" width="11.28515625" bestFit="1" customWidth="1"/>
    <col min="44" max="44" width="9" bestFit="1" customWidth="1"/>
    <col min="45" max="45" width="11.7109375" bestFit="1" customWidth="1"/>
  </cols>
  <sheetData>
    <row r="1" spans="1:285" s="4" customFormat="1" x14ac:dyDescent="0.25">
      <c r="E1" s="9" t="s">
        <v>0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285" s="7" customFormat="1" ht="15.75" x14ac:dyDescent="0.25">
      <c r="A2" s="7" t="s">
        <v>61</v>
      </c>
      <c r="B2" s="7" t="s">
        <v>39</v>
      </c>
      <c r="C2" s="7" t="s">
        <v>44</v>
      </c>
      <c r="D2" s="7" t="s">
        <v>1</v>
      </c>
      <c r="E2" s="11" t="s">
        <v>21</v>
      </c>
      <c r="F2" s="11"/>
      <c r="G2" s="8" t="s">
        <v>22</v>
      </c>
      <c r="H2" s="8"/>
      <c r="I2" s="10" t="s">
        <v>20</v>
      </c>
      <c r="J2" s="10"/>
      <c r="K2" s="10" t="s">
        <v>23</v>
      </c>
      <c r="L2" s="10"/>
      <c r="M2" s="10" t="s">
        <v>24</v>
      </c>
      <c r="N2" s="10"/>
      <c r="O2" s="10" t="s">
        <v>32</v>
      </c>
      <c r="P2" s="10"/>
      <c r="Q2" s="10" t="s">
        <v>33</v>
      </c>
      <c r="R2" s="10"/>
      <c r="S2" s="10" t="s">
        <v>19</v>
      </c>
      <c r="T2" s="10"/>
      <c r="U2" s="8" t="s">
        <v>25</v>
      </c>
      <c r="V2" s="8"/>
      <c r="W2" s="8" t="s">
        <v>26</v>
      </c>
      <c r="X2" s="8"/>
      <c r="Y2" s="8" t="s">
        <v>27</v>
      </c>
      <c r="Z2" s="8"/>
      <c r="AA2" s="8" t="s">
        <v>28</v>
      </c>
      <c r="AB2" s="8"/>
      <c r="AC2" s="8" t="s">
        <v>29</v>
      </c>
      <c r="AD2" s="8"/>
      <c r="AE2" s="8" t="s">
        <v>31</v>
      </c>
      <c r="AF2" s="8"/>
      <c r="AG2" s="8" t="s">
        <v>30</v>
      </c>
      <c r="AH2" s="8"/>
      <c r="AI2" s="8" t="s">
        <v>37</v>
      </c>
      <c r="AJ2" s="8"/>
      <c r="AK2" s="11" t="s">
        <v>84</v>
      </c>
      <c r="AL2" s="11"/>
      <c r="AM2" s="11" t="s">
        <v>83</v>
      </c>
      <c r="AN2" s="11"/>
      <c r="AO2" s="8" t="s">
        <v>38</v>
      </c>
      <c r="AP2" s="8"/>
      <c r="AR2" s="7" t="s">
        <v>35</v>
      </c>
      <c r="AS2" s="7" t="s">
        <v>36</v>
      </c>
      <c r="AT2" s="7" t="s">
        <v>148</v>
      </c>
    </row>
    <row r="3" spans="1:285" s="4" customFormat="1" x14ac:dyDescent="0.25">
      <c r="E3" s="12" t="s">
        <v>157</v>
      </c>
      <c r="F3" s="12" t="s">
        <v>158</v>
      </c>
      <c r="G3" s="4" t="s">
        <v>157</v>
      </c>
      <c r="H3" s="4" t="s">
        <v>158</v>
      </c>
      <c r="I3" s="5" t="s">
        <v>157</v>
      </c>
      <c r="J3" s="5" t="s">
        <v>158</v>
      </c>
      <c r="K3" s="5" t="s">
        <v>157</v>
      </c>
      <c r="L3" s="5" t="s">
        <v>158</v>
      </c>
      <c r="M3" s="5" t="s">
        <v>157</v>
      </c>
      <c r="N3" s="5" t="s">
        <v>158</v>
      </c>
      <c r="O3" s="5" t="s">
        <v>157</v>
      </c>
      <c r="P3" s="5" t="s">
        <v>158</v>
      </c>
      <c r="Q3" s="5" t="s">
        <v>157</v>
      </c>
      <c r="R3" s="5" t="s">
        <v>158</v>
      </c>
      <c r="S3" s="5" t="s">
        <v>157</v>
      </c>
      <c r="T3" s="5" t="s">
        <v>158</v>
      </c>
      <c r="U3" s="4" t="s">
        <v>157</v>
      </c>
      <c r="V3" s="4" t="s">
        <v>158</v>
      </c>
      <c r="W3" s="4" t="s">
        <v>157</v>
      </c>
      <c r="X3" s="4" t="s">
        <v>158</v>
      </c>
      <c r="Y3" s="4" t="s">
        <v>157</v>
      </c>
      <c r="Z3" s="4" t="s">
        <v>158</v>
      </c>
      <c r="AA3" s="4" t="s">
        <v>157</v>
      </c>
      <c r="AB3" s="4" t="s">
        <v>158</v>
      </c>
      <c r="AC3" s="4" t="s">
        <v>157</v>
      </c>
      <c r="AD3" s="4" t="s">
        <v>158</v>
      </c>
      <c r="AE3" s="4" t="s">
        <v>157</v>
      </c>
      <c r="AF3" s="4" t="s">
        <v>158</v>
      </c>
      <c r="AG3" s="4" t="s">
        <v>157</v>
      </c>
      <c r="AH3" s="4" t="s">
        <v>158</v>
      </c>
      <c r="AI3" s="4" t="s">
        <v>157</v>
      </c>
      <c r="AJ3" s="4" t="s">
        <v>158</v>
      </c>
      <c r="AK3" s="12" t="s">
        <v>157</v>
      </c>
      <c r="AL3" s="12" t="s">
        <v>158</v>
      </c>
      <c r="AM3" s="12" t="s">
        <v>157</v>
      </c>
      <c r="AN3" s="12" t="s">
        <v>158</v>
      </c>
      <c r="AO3" s="4" t="s">
        <v>157</v>
      </c>
      <c r="AP3" s="4" t="s">
        <v>158</v>
      </c>
    </row>
    <row r="4" spans="1:285" s="4" customFormat="1" x14ac:dyDescent="0.25">
      <c r="D4" s="4" t="s">
        <v>174</v>
      </c>
      <c r="E4" s="12" t="s">
        <v>161</v>
      </c>
      <c r="F4" s="12" t="s">
        <v>162</v>
      </c>
      <c r="G4" s="4" t="s">
        <v>171</v>
      </c>
      <c r="H4" s="4" t="s">
        <v>172</v>
      </c>
      <c r="I4" s="5" t="s">
        <v>163</v>
      </c>
      <c r="J4" s="5" t="s">
        <v>166</v>
      </c>
      <c r="K4" s="5" t="s">
        <v>164</v>
      </c>
      <c r="L4" s="5" t="s">
        <v>158</v>
      </c>
      <c r="M4" s="5" t="s">
        <v>165</v>
      </c>
      <c r="N4" s="5" t="s">
        <v>158</v>
      </c>
      <c r="O4" s="5" t="s">
        <v>157</v>
      </c>
      <c r="P4" s="5" t="s">
        <v>158</v>
      </c>
      <c r="Q4" s="5" t="s">
        <v>157</v>
      </c>
      <c r="R4" s="5" t="s">
        <v>158</v>
      </c>
      <c r="S4" s="5" t="s">
        <v>157</v>
      </c>
      <c r="T4" s="5" t="s">
        <v>158</v>
      </c>
      <c r="U4" s="4" t="s">
        <v>167</v>
      </c>
      <c r="V4" s="4" t="s">
        <v>158</v>
      </c>
      <c r="W4" s="4" t="s">
        <v>157</v>
      </c>
      <c r="X4" s="4" t="s">
        <v>158</v>
      </c>
      <c r="Y4" s="4" t="s">
        <v>157</v>
      </c>
      <c r="Z4" s="4" t="s">
        <v>158</v>
      </c>
      <c r="AA4" s="4" t="s">
        <v>157</v>
      </c>
      <c r="AB4" s="4" t="s">
        <v>158</v>
      </c>
      <c r="AC4" s="4" t="s">
        <v>157</v>
      </c>
      <c r="AD4" s="4" t="s">
        <v>158</v>
      </c>
      <c r="AE4" s="4" t="s">
        <v>168</v>
      </c>
      <c r="AF4" s="4" t="s">
        <v>158</v>
      </c>
      <c r="AG4" s="4" t="s">
        <v>169</v>
      </c>
      <c r="AH4" s="4" t="s">
        <v>158</v>
      </c>
      <c r="AI4" s="4" t="s">
        <v>170</v>
      </c>
      <c r="AJ4" s="4" t="s">
        <v>158</v>
      </c>
      <c r="AK4" s="12" t="s">
        <v>173</v>
      </c>
      <c r="AL4" s="12" t="s">
        <v>158</v>
      </c>
      <c r="AM4" s="12" t="s">
        <v>173</v>
      </c>
      <c r="AN4" s="12" t="s">
        <v>158</v>
      </c>
      <c r="AO4" s="4" t="s">
        <v>157</v>
      </c>
      <c r="AP4" s="4" t="s">
        <v>158</v>
      </c>
    </row>
    <row r="5" spans="1:285" x14ac:dyDescent="0.25">
      <c r="D5" s="1"/>
      <c r="E5" s="13"/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3"/>
      <c r="AL5" s="13"/>
      <c r="AM5" s="13"/>
      <c r="AN5" s="13"/>
      <c r="AO5" s="1"/>
      <c r="AP5" s="1"/>
      <c r="AR5" s="1" t="e">
        <f t="shared" ref="AR5:AR68" si="0">ROUND((E5+G5+U5+W5+Y5+AA5+AC5+AE5+AG5+AI5+AK5+AM5)/D5,2)</f>
        <v>#DIV/0!</v>
      </c>
      <c r="AS5" s="1" t="e">
        <f>ROUND((I5+K5+M5+O5+Q5+S5)/D5,2)</f>
        <v>#DIV/0!</v>
      </c>
      <c r="AT5" s="1" t="e">
        <f>AR5+AS5</f>
        <v>#DIV/0!</v>
      </c>
    </row>
    <row r="6" spans="1:285" x14ac:dyDescent="0.25">
      <c r="B6" t="s">
        <v>62</v>
      </c>
      <c r="C6" t="s">
        <v>105</v>
      </c>
      <c r="D6" s="1">
        <f>E6+G6+I6+K6+M6+O6+Q6+S6+U6+W6+Y6+AA6+AC6+AE6+AG6+AI6+AK6+AM6</f>
        <v>26.090000000000003</v>
      </c>
      <c r="E6" s="13">
        <v>22.26</v>
      </c>
      <c r="F6" s="13">
        <f t="shared" ref="F6:H73" si="1">E6*1.34</f>
        <v>29.828400000000006</v>
      </c>
      <c r="G6" s="1"/>
      <c r="H6" s="1"/>
      <c r="I6" s="1"/>
      <c r="J6" s="1"/>
      <c r="K6" s="1">
        <v>3.83</v>
      </c>
      <c r="L6" s="1">
        <f>K6*2.36</f>
        <v>9.0388000000000002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3"/>
      <c r="AL6" s="13"/>
      <c r="AM6" s="13"/>
      <c r="AN6" s="13"/>
      <c r="AO6" s="1"/>
      <c r="AP6" s="1"/>
      <c r="AR6" s="1">
        <f t="shared" si="0"/>
        <v>0.85</v>
      </c>
      <c r="AS6" s="1">
        <f t="shared" ref="AS6:AS69" si="2">ROUND((I6+K6+M6+O6+Q6+S6)/D6,2)</f>
        <v>0.15</v>
      </c>
      <c r="AT6" s="1">
        <f t="shared" ref="AT6:AT69" si="3">AR6+AS6</f>
        <v>1</v>
      </c>
    </row>
    <row r="7" spans="1:285" x14ac:dyDescent="0.25">
      <c r="D7" s="1">
        <f t="shared" ref="D7:D70" si="4">E7+G7+I7+K7+M7+O7+Q7+S7+U7+W7+Y7+AA7+AC7+AE7+AG7+AI7+AK7+AM7</f>
        <v>29.8</v>
      </c>
      <c r="E7" s="13">
        <v>11.8</v>
      </c>
      <c r="F7" s="13">
        <f t="shared" si="1"/>
        <v>15.812000000000001</v>
      </c>
      <c r="G7" s="1"/>
      <c r="H7" s="1"/>
      <c r="I7" s="1"/>
      <c r="J7" s="1"/>
      <c r="K7" s="1">
        <v>5.4</v>
      </c>
      <c r="L7" s="1">
        <f t="shared" ref="L7:L70" si="5">K7*2.36</f>
        <v>12.744</v>
      </c>
      <c r="M7" s="1"/>
      <c r="N7" s="1"/>
      <c r="O7" s="1"/>
      <c r="P7" s="1"/>
      <c r="Q7" s="1"/>
      <c r="R7" s="1"/>
      <c r="S7" s="1"/>
      <c r="T7" s="1"/>
      <c r="U7" s="1">
        <v>9.9</v>
      </c>
      <c r="V7" s="1">
        <f t="shared" ref="V7" si="6">U7*1.34</f>
        <v>13.266000000000002</v>
      </c>
      <c r="W7" s="1"/>
      <c r="X7" s="1"/>
      <c r="Y7" s="1"/>
      <c r="Z7" s="1"/>
      <c r="AA7" s="1"/>
      <c r="AB7" s="1"/>
      <c r="AC7" s="1"/>
      <c r="AD7" s="1"/>
      <c r="AE7" s="1">
        <v>2.7</v>
      </c>
      <c r="AF7" s="1">
        <f t="shared" ref="AF7" si="7">AE7*2.75</f>
        <v>7.4250000000000007</v>
      </c>
      <c r="AG7" s="1"/>
      <c r="AH7" s="1"/>
      <c r="AI7" s="1"/>
      <c r="AJ7" s="1"/>
      <c r="AK7" s="13"/>
      <c r="AL7" s="13"/>
      <c r="AM7" s="13"/>
      <c r="AN7" s="13"/>
      <c r="AO7" s="1"/>
      <c r="AP7" s="1"/>
      <c r="AR7" s="1">
        <f t="shared" si="0"/>
        <v>0.82</v>
      </c>
      <c r="AS7" s="1">
        <f t="shared" si="2"/>
        <v>0.18</v>
      </c>
      <c r="AT7" s="1">
        <f t="shared" si="3"/>
        <v>1</v>
      </c>
    </row>
    <row r="8" spans="1:285" x14ac:dyDescent="0.25">
      <c r="D8" s="1">
        <f t="shared" si="4"/>
        <v>31.799999999999997</v>
      </c>
      <c r="E8" s="13">
        <v>16.2</v>
      </c>
      <c r="F8" s="13">
        <f t="shared" si="1"/>
        <v>21.708000000000002</v>
      </c>
      <c r="G8" s="1"/>
      <c r="H8" s="1"/>
      <c r="I8" s="1"/>
      <c r="J8" s="1"/>
      <c r="K8" s="1">
        <v>2.56</v>
      </c>
      <c r="L8" s="1">
        <f t="shared" si="5"/>
        <v>6.0415999999999999</v>
      </c>
      <c r="M8" s="1"/>
      <c r="N8" s="1"/>
      <c r="O8" s="1"/>
      <c r="P8" s="1"/>
      <c r="Q8" s="1"/>
      <c r="R8" s="1"/>
      <c r="S8" s="1"/>
      <c r="T8" s="1"/>
      <c r="U8" s="1">
        <v>13.04</v>
      </c>
      <c r="V8" s="1">
        <f t="shared" ref="V8" si="8">U8*1.34</f>
        <v>17.473600000000001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3"/>
      <c r="AL8" s="13"/>
      <c r="AM8" s="13"/>
      <c r="AN8" s="13"/>
      <c r="AO8" s="1"/>
      <c r="AP8" s="1"/>
      <c r="AR8" s="1">
        <f t="shared" si="0"/>
        <v>0.92</v>
      </c>
      <c r="AS8" s="1">
        <f t="shared" si="2"/>
        <v>0.08</v>
      </c>
      <c r="AT8" s="1">
        <f t="shared" si="3"/>
        <v>1</v>
      </c>
    </row>
    <row r="9" spans="1:285" x14ac:dyDescent="0.25">
      <c r="B9" t="s">
        <v>40</v>
      </c>
      <c r="C9" t="s">
        <v>126</v>
      </c>
      <c r="D9" s="1">
        <f t="shared" si="4"/>
        <v>32.58</v>
      </c>
      <c r="E9" s="13">
        <v>18.329999999999998</v>
      </c>
      <c r="F9" s="13">
        <f t="shared" si="1"/>
        <v>24.562200000000001</v>
      </c>
      <c r="G9" s="1"/>
      <c r="H9" s="1"/>
      <c r="I9" s="1"/>
      <c r="J9" s="1"/>
      <c r="K9" s="1">
        <v>3.03</v>
      </c>
      <c r="L9" s="1">
        <f t="shared" si="5"/>
        <v>7.1507999999999994</v>
      </c>
      <c r="M9" s="1"/>
      <c r="N9" s="1"/>
      <c r="O9" s="1"/>
      <c r="P9" s="1"/>
      <c r="Q9" s="1"/>
      <c r="R9" s="1"/>
      <c r="S9" s="1"/>
      <c r="T9" s="1"/>
      <c r="U9" s="1">
        <v>11.22</v>
      </c>
      <c r="V9" s="1">
        <f t="shared" ref="V9" si="9">U9*1.34</f>
        <v>15.034800000000002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3"/>
      <c r="AL9" s="13"/>
      <c r="AM9" s="13"/>
      <c r="AN9" s="13"/>
      <c r="AO9" s="1">
        <v>5.24</v>
      </c>
      <c r="AP9" s="1">
        <f>AO9*0.6</f>
        <v>3.1440000000000001</v>
      </c>
      <c r="AR9" s="1">
        <f t="shared" si="0"/>
        <v>0.91</v>
      </c>
      <c r="AS9" s="1">
        <f t="shared" si="2"/>
        <v>0.09</v>
      </c>
      <c r="AT9" s="1">
        <f t="shared" si="3"/>
        <v>1</v>
      </c>
    </row>
    <row r="10" spans="1:285" x14ac:dyDescent="0.25">
      <c r="B10" s="1" t="s">
        <v>81</v>
      </c>
      <c r="C10" s="1" t="s">
        <v>82</v>
      </c>
      <c r="D10" s="1">
        <f t="shared" si="4"/>
        <v>33.450000000000003</v>
      </c>
      <c r="E10" s="13">
        <v>20.239999999999998</v>
      </c>
      <c r="F10" s="13">
        <f t="shared" si="1"/>
        <v>27.121600000000001</v>
      </c>
      <c r="G10" s="1"/>
      <c r="H10" s="1"/>
      <c r="I10" s="1"/>
      <c r="J10" s="1"/>
      <c r="K10" s="1">
        <v>3.07</v>
      </c>
      <c r="L10" s="1">
        <f t="shared" si="5"/>
        <v>7.2451999999999996</v>
      </c>
      <c r="M10" s="1"/>
      <c r="N10" s="1"/>
      <c r="O10" s="1"/>
      <c r="P10" s="1"/>
      <c r="Q10" s="1"/>
      <c r="R10" s="1"/>
      <c r="S10" s="1"/>
      <c r="T10" s="1"/>
      <c r="U10" s="1">
        <v>10.14</v>
      </c>
      <c r="V10" s="1">
        <f t="shared" ref="V10" si="10">U10*1.34</f>
        <v>13.587600000000002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3"/>
      <c r="AL10" s="13"/>
      <c r="AM10" s="13"/>
      <c r="AN10" s="13"/>
      <c r="AO10" s="1"/>
      <c r="AP10" s="1"/>
      <c r="AR10" s="1">
        <f t="shared" si="0"/>
        <v>0.91</v>
      </c>
      <c r="AS10" s="1">
        <f t="shared" si="2"/>
        <v>0.09</v>
      </c>
      <c r="AT10" s="1">
        <f t="shared" si="3"/>
        <v>1</v>
      </c>
    </row>
    <row r="11" spans="1:285" x14ac:dyDescent="0.25">
      <c r="A11" s="1"/>
      <c r="B11" s="1" t="s">
        <v>81</v>
      </c>
      <c r="C11" s="1" t="s">
        <v>82</v>
      </c>
      <c r="D11" s="1">
        <f t="shared" si="4"/>
        <v>34</v>
      </c>
      <c r="E11" s="13">
        <v>20.45</v>
      </c>
      <c r="F11" s="13">
        <f t="shared" si="1"/>
        <v>27.403000000000002</v>
      </c>
      <c r="G11" s="1"/>
      <c r="H11" s="1"/>
      <c r="I11" s="1"/>
      <c r="J11" s="1"/>
      <c r="K11" s="1">
        <v>3.28</v>
      </c>
      <c r="L11" s="1">
        <f t="shared" si="5"/>
        <v>7.7407999999999992</v>
      </c>
      <c r="M11" s="1"/>
      <c r="N11" s="1"/>
      <c r="O11" s="1"/>
      <c r="P11" s="1"/>
      <c r="Q11" s="1"/>
      <c r="R11" s="1"/>
      <c r="S11" s="1"/>
      <c r="T11" s="1"/>
      <c r="U11" s="1">
        <v>10.27</v>
      </c>
      <c r="V11" s="1">
        <f t="shared" ref="V11" si="11">U11*1.34</f>
        <v>13.761800000000001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3"/>
      <c r="AL11" s="13"/>
      <c r="AM11" s="13"/>
      <c r="AN11" s="13"/>
      <c r="AO11" s="1">
        <v>1.85</v>
      </c>
      <c r="AP11" s="1">
        <f>AO11*0.6</f>
        <v>1.1100000000000001</v>
      </c>
      <c r="AQ11" s="1"/>
      <c r="AR11" s="1">
        <f t="shared" si="0"/>
        <v>0.9</v>
      </c>
      <c r="AS11" s="1">
        <f t="shared" si="2"/>
        <v>0.1</v>
      </c>
      <c r="AT11" s="1">
        <f t="shared" si="3"/>
        <v>1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</row>
    <row r="12" spans="1:285" x14ac:dyDescent="0.25">
      <c r="B12" t="s">
        <v>62</v>
      </c>
      <c r="C12" t="s">
        <v>116</v>
      </c>
      <c r="D12" s="1">
        <v>34.9</v>
      </c>
      <c r="E12" s="13">
        <v>25.65</v>
      </c>
      <c r="F12" s="13">
        <f t="shared" si="1"/>
        <v>34.371000000000002</v>
      </c>
      <c r="G12" s="1" t="s">
        <v>121</v>
      </c>
      <c r="H12" s="1"/>
      <c r="I12" s="1"/>
      <c r="J12" s="1"/>
      <c r="K12" s="1">
        <v>4.25</v>
      </c>
      <c r="L12" s="1">
        <f t="shared" si="5"/>
        <v>10.029999999999999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v>5</v>
      </c>
      <c r="AH12" s="1">
        <f>AG12*2.75</f>
        <v>13.75</v>
      </c>
      <c r="AI12" s="1"/>
      <c r="AJ12" s="1"/>
      <c r="AK12" s="13"/>
      <c r="AL12" s="13"/>
      <c r="AM12" s="13"/>
      <c r="AN12" s="13"/>
      <c r="AO12" s="1"/>
      <c r="AP12" s="1"/>
      <c r="AR12" s="1">
        <v>0.88</v>
      </c>
      <c r="AS12" s="1">
        <f t="shared" si="2"/>
        <v>0.12</v>
      </c>
      <c r="AT12" s="1">
        <f t="shared" si="3"/>
        <v>1</v>
      </c>
    </row>
    <row r="13" spans="1:285" x14ac:dyDescent="0.25">
      <c r="D13" s="1">
        <f t="shared" si="4"/>
        <v>35</v>
      </c>
      <c r="E13" s="13">
        <v>17.100000000000001</v>
      </c>
      <c r="F13" s="13">
        <f t="shared" si="1"/>
        <v>22.914000000000005</v>
      </c>
      <c r="G13" s="1"/>
      <c r="H13" s="1"/>
      <c r="I13" s="1"/>
      <c r="J13" s="1"/>
      <c r="K13" s="1">
        <v>4.3</v>
      </c>
      <c r="L13" s="1">
        <f t="shared" si="5"/>
        <v>10.148</v>
      </c>
      <c r="M13" s="1"/>
      <c r="N13" s="1"/>
      <c r="O13" s="1"/>
      <c r="P13" s="1"/>
      <c r="Q13" s="1"/>
      <c r="R13" s="1"/>
      <c r="S13" s="1"/>
      <c r="T13" s="1"/>
      <c r="U13" s="1">
        <v>10.6</v>
      </c>
      <c r="V13" s="1">
        <f t="shared" ref="V13" si="12">U13*1.34</f>
        <v>14.204000000000001</v>
      </c>
      <c r="W13" s="1"/>
      <c r="X13" s="1"/>
      <c r="Y13" s="1"/>
      <c r="Z13" s="1"/>
      <c r="AA13" s="1"/>
      <c r="AB13" s="1"/>
      <c r="AC13" s="1"/>
      <c r="AD13" s="1"/>
      <c r="AE13" s="1">
        <v>3</v>
      </c>
      <c r="AF13" s="1">
        <f t="shared" ref="AF13" si="13">AE13*2.75</f>
        <v>8.25</v>
      </c>
      <c r="AG13" s="1"/>
      <c r="AH13" s="1"/>
      <c r="AI13" s="1"/>
      <c r="AJ13" s="1"/>
      <c r="AK13" s="13"/>
      <c r="AL13" s="13"/>
      <c r="AM13" s="13"/>
      <c r="AN13" s="13"/>
      <c r="AO13" s="1"/>
      <c r="AP13" s="1"/>
      <c r="AR13" s="1">
        <f t="shared" si="0"/>
        <v>0.88</v>
      </c>
      <c r="AS13" s="1">
        <f t="shared" si="2"/>
        <v>0.12</v>
      </c>
      <c r="AT13" s="1">
        <f t="shared" si="3"/>
        <v>1</v>
      </c>
    </row>
    <row r="14" spans="1:285" x14ac:dyDescent="0.25">
      <c r="D14" s="1">
        <f t="shared" si="4"/>
        <v>37.1</v>
      </c>
      <c r="E14" s="13">
        <f>11.3+9.2</f>
        <v>20.5</v>
      </c>
      <c r="F14" s="13">
        <f t="shared" si="1"/>
        <v>27.470000000000002</v>
      </c>
      <c r="G14" s="1"/>
      <c r="H14" s="1"/>
      <c r="I14" s="1"/>
      <c r="J14" s="1"/>
      <c r="K14" s="1">
        <v>3.7</v>
      </c>
      <c r="L14" s="1">
        <f t="shared" si="5"/>
        <v>8.7319999999999993</v>
      </c>
      <c r="M14" s="1"/>
      <c r="N14" s="1"/>
      <c r="O14" s="1"/>
      <c r="P14" s="1"/>
      <c r="Q14" s="1"/>
      <c r="R14" s="1"/>
      <c r="S14" s="1"/>
      <c r="T14" s="1"/>
      <c r="U14" s="1">
        <v>8.9</v>
      </c>
      <c r="V14" s="1">
        <f t="shared" ref="V14" si="14">U14*1.34</f>
        <v>11.926000000000002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v>2.8</v>
      </c>
      <c r="AH14" s="1">
        <f>AG14*2.75</f>
        <v>7.6999999999999993</v>
      </c>
      <c r="AI14" s="1">
        <v>1.2</v>
      </c>
      <c r="AJ14" s="1">
        <f>AI14*2.36</f>
        <v>2.8319999999999999</v>
      </c>
      <c r="AK14" s="13"/>
      <c r="AL14" s="13"/>
      <c r="AM14" s="13"/>
      <c r="AN14" s="13"/>
      <c r="AO14" s="1"/>
      <c r="AP14" s="1"/>
      <c r="AR14" s="1">
        <f t="shared" si="0"/>
        <v>0.9</v>
      </c>
      <c r="AS14" s="1">
        <f t="shared" si="2"/>
        <v>0.1</v>
      </c>
      <c r="AT14" s="1">
        <f t="shared" si="3"/>
        <v>1</v>
      </c>
    </row>
    <row r="15" spans="1:285" x14ac:dyDescent="0.25">
      <c r="A15" s="1"/>
      <c r="B15" s="1" t="s">
        <v>74</v>
      </c>
      <c r="C15" s="1" t="s">
        <v>75</v>
      </c>
      <c r="D15" s="1">
        <f t="shared" si="4"/>
        <v>37.4</v>
      </c>
      <c r="E15" s="13">
        <v>22.3</v>
      </c>
      <c r="F15" s="13">
        <f t="shared" si="1"/>
        <v>29.882000000000001</v>
      </c>
      <c r="G15" s="1"/>
      <c r="H15" s="1"/>
      <c r="I15" s="1"/>
      <c r="J15" s="1"/>
      <c r="K15" s="1">
        <v>4.2</v>
      </c>
      <c r="L15" s="1">
        <f t="shared" si="5"/>
        <v>9.911999999999999</v>
      </c>
      <c r="M15" s="1"/>
      <c r="N15" s="1"/>
      <c r="O15" s="1"/>
      <c r="P15" s="1"/>
      <c r="Q15" s="1"/>
      <c r="R15" s="1"/>
      <c r="S15" s="1"/>
      <c r="T15" s="1"/>
      <c r="U15" s="1">
        <v>10.9</v>
      </c>
      <c r="V15" s="1">
        <f t="shared" ref="V15" si="15">U15*1.34</f>
        <v>14.606000000000002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3"/>
      <c r="AL15" s="13"/>
      <c r="AM15" s="13"/>
      <c r="AN15" s="13"/>
      <c r="AO15" s="1">
        <v>20.25</v>
      </c>
      <c r="AP15" s="1">
        <f>AO15*0.6</f>
        <v>12.15</v>
      </c>
      <c r="AQ15" s="1"/>
      <c r="AR15" s="1">
        <f t="shared" si="0"/>
        <v>0.89</v>
      </c>
      <c r="AS15" s="1">
        <f t="shared" si="2"/>
        <v>0.11</v>
      </c>
      <c r="AT15" s="1">
        <f t="shared" si="3"/>
        <v>1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</row>
    <row r="16" spans="1:285" x14ac:dyDescent="0.25">
      <c r="D16" s="1">
        <f t="shared" si="4"/>
        <v>38.699999999999996</v>
      </c>
      <c r="E16" s="13">
        <v>12.6</v>
      </c>
      <c r="F16" s="13">
        <f t="shared" si="1"/>
        <v>16.884</v>
      </c>
      <c r="G16" s="1"/>
      <c r="H16" s="1"/>
      <c r="I16" s="1"/>
      <c r="J16" s="1"/>
      <c r="K16" s="1">
        <v>4.2</v>
      </c>
      <c r="L16" s="1">
        <f t="shared" si="5"/>
        <v>9.911999999999999</v>
      </c>
      <c r="M16" s="1"/>
      <c r="N16" s="1"/>
      <c r="O16" s="1"/>
      <c r="P16" s="1"/>
      <c r="Q16" s="1"/>
      <c r="R16" s="1"/>
      <c r="S16" s="1"/>
      <c r="T16" s="1"/>
      <c r="U16" s="1">
        <v>11.1</v>
      </c>
      <c r="V16" s="1">
        <f t="shared" ref="V16" si="16">U16*1.34</f>
        <v>14.874000000000001</v>
      </c>
      <c r="W16" s="1">
        <v>8.4</v>
      </c>
      <c r="X16" s="1">
        <f t="shared" ref="X16" si="17">W16*1.34</f>
        <v>11.256000000000002</v>
      </c>
      <c r="Y16" s="1"/>
      <c r="Z16" s="1"/>
      <c r="AA16" s="1"/>
      <c r="AB16" s="1"/>
      <c r="AC16" s="1"/>
      <c r="AD16" s="1"/>
      <c r="AE16" s="1"/>
      <c r="AF16" s="1"/>
      <c r="AG16" s="1">
        <v>2.4</v>
      </c>
      <c r="AH16" s="1">
        <f>AG16*2.75</f>
        <v>6.6</v>
      </c>
      <c r="AI16" s="1"/>
      <c r="AJ16" s="1"/>
      <c r="AK16" s="13"/>
      <c r="AL16" s="13"/>
      <c r="AM16" s="13"/>
      <c r="AN16" s="13"/>
      <c r="AO16" s="1"/>
      <c r="AP16" s="1"/>
      <c r="AR16" s="1">
        <f t="shared" si="0"/>
        <v>0.89</v>
      </c>
      <c r="AS16" s="1">
        <f t="shared" si="2"/>
        <v>0.11</v>
      </c>
      <c r="AT16" s="1">
        <f t="shared" si="3"/>
        <v>1</v>
      </c>
    </row>
    <row r="17" spans="2:46" x14ac:dyDescent="0.25">
      <c r="B17" t="s">
        <v>62</v>
      </c>
      <c r="C17" t="s">
        <v>132</v>
      </c>
      <c r="D17" s="1">
        <f t="shared" si="4"/>
        <v>39.6</v>
      </c>
      <c r="E17" s="13">
        <v>23.9</v>
      </c>
      <c r="F17" s="13">
        <f t="shared" si="1"/>
        <v>32.026000000000003</v>
      </c>
      <c r="G17" s="1"/>
      <c r="H17" s="1"/>
      <c r="I17" s="1"/>
      <c r="J17" s="1"/>
      <c r="K17" s="1">
        <v>4.0999999999999996</v>
      </c>
      <c r="L17" s="1">
        <f t="shared" si="5"/>
        <v>9.6759999999999984</v>
      </c>
      <c r="M17" s="1"/>
      <c r="N17" s="1"/>
      <c r="O17" s="1"/>
      <c r="P17" s="1"/>
      <c r="Q17" s="1"/>
      <c r="R17" s="1"/>
      <c r="S17" s="1"/>
      <c r="T17" s="1"/>
      <c r="U17" s="1">
        <v>11.6</v>
      </c>
      <c r="V17" s="1">
        <f t="shared" ref="V17" si="18">U17*1.34</f>
        <v>15.544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3"/>
      <c r="AL17" s="13"/>
      <c r="AM17" s="13"/>
      <c r="AN17" s="13"/>
      <c r="AO17" s="1">
        <v>12.3</v>
      </c>
      <c r="AP17" s="1">
        <f>AO17*0.6</f>
        <v>7.38</v>
      </c>
      <c r="AR17" s="1">
        <f t="shared" si="0"/>
        <v>0.9</v>
      </c>
      <c r="AS17" s="1">
        <f t="shared" si="2"/>
        <v>0.1</v>
      </c>
      <c r="AT17" s="1">
        <f t="shared" si="3"/>
        <v>1</v>
      </c>
    </row>
    <row r="18" spans="2:46" x14ac:dyDescent="0.25">
      <c r="D18" s="1">
        <f t="shared" si="4"/>
        <v>39.680000000000007</v>
      </c>
      <c r="E18" s="13">
        <v>19.600000000000001</v>
      </c>
      <c r="F18" s="13">
        <f t="shared" si="1"/>
        <v>26.264000000000003</v>
      </c>
      <c r="G18" s="1"/>
      <c r="H18" s="1"/>
      <c r="I18" s="1"/>
      <c r="J18" s="1"/>
      <c r="K18" s="1">
        <v>3.6</v>
      </c>
      <c r="L18" s="1">
        <f t="shared" si="5"/>
        <v>8.4960000000000004</v>
      </c>
      <c r="M18" s="1"/>
      <c r="N18" s="1"/>
      <c r="O18" s="1"/>
      <c r="P18" s="1"/>
      <c r="Q18" s="1"/>
      <c r="R18" s="1"/>
      <c r="S18" s="1"/>
      <c r="T18" s="1"/>
      <c r="U18" s="1">
        <v>8.8800000000000008</v>
      </c>
      <c r="V18" s="1">
        <f t="shared" ref="V18" si="19">U18*1.34</f>
        <v>11.899200000000002</v>
      </c>
      <c r="W18" s="1">
        <v>7.6</v>
      </c>
      <c r="X18" s="1">
        <f t="shared" ref="X18" si="20">W18*1.34</f>
        <v>10.183999999999999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3"/>
      <c r="AL18" s="13"/>
      <c r="AM18" s="13"/>
      <c r="AN18" s="13"/>
      <c r="AO18" s="1"/>
      <c r="AP18" s="1"/>
      <c r="AR18" s="1">
        <f t="shared" si="0"/>
        <v>0.91</v>
      </c>
      <c r="AS18" s="1">
        <f t="shared" si="2"/>
        <v>0.09</v>
      </c>
      <c r="AT18" s="1">
        <f t="shared" si="3"/>
        <v>1</v>
      </c>
    </row>
    <row r="19" spans="2:46" x14ac:dyDescent="0.25">
      <c r="D19" s="1">
        <f t="shared" si="4"/>
        <v>40.64</v>
      </c>
      <c r="E19" s="13">
        <v>24.1</v>
      </c>
      <c r="F19" s="13">
        <f t="shared" si="1"/>
        <v>32.294000000000004</v>
      </c>
      <c r="G19" s="1"/>
      <c r="H19" s="1"/>
      <c r="I19" s="1"/>
      <c r="J19" s="1"/>
      <c r="K19" s="1">
        <v>4.5</v>
      </c>
      <c r="L19" s="1">
        <f t="shared" si="5"/>
        <v>10.62</v>
      </c>
      <c r="M19" s="1"/>
      <c r="N19" s="1"/>
      <c r="O19" s="1"/>
      <c r="P19" s="1"/>
      <c r="Q19" s="1"/>
      <c r="R19" s="1"/>
      <c r="S19" s="1"/>
      <c r="T19" s="1"/>
      <c r="U19" s="1">
        <v>12.04</v>
      </c>
      <c r="V19" s="1">
        <f t="shared" ref="V19" si="21">U19*1.34</f>
        <v>16.133600000000001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3"/>
      <c r="AL19" s="13"/>
      <c r="AM19" s="13"/>
      <c r="AN19" s="13"/>
      <c r="AO19" s="1"/>
      <c r="AP19" s="1"/>
      <c r="AR19" s="1">
        <f t="shared" si="0"/>
        <v>0.89</v>
      </c>
      <c r="AS19" s="1">
        <f t="shared" si="2"/>
        <v>0.11</v>
      </c>
      <c r="AT19" s="1">
        <f t="shared" si="3"/>
        <v>1</v>
      </c>
    </row>
    <row r="20" spans="2:46" x14ac:dyDescent="0.25">
      <c r="B20" t="s">
        <v>106</v>
      </c>
      <c r="C20" t="s">
        <v>113</v>
      </c>
      <c r="D20" s="1">
        <f t="shared" si="4"/>
        <v>40.82</v>
      </c>
      <c r="E20" s="13">
        <v>20.22</v>
      </c>
      <c r="F20" s="13">
        <f t="shared" si="1"/>
        <v>27.094799999999999</v>
      </c>
      <c r="G20" s="1"/>
      <c r="H20" s="1"/>
      <c r="I20" s="1"/>
      <c r="J20" s="1"/>
      <c r="K20" s="1">
        <v>4.16</v>
      </c>
      <c r="L20" s="1">
        <f t="shared" si="5"/>
        <v>9.8176000000000005</v>
      </c>
      <c r="M20" s="1"/>
      <c r="N20" s="1"/>
      <c r="O20" s="1"/>
      <c r="P20" s="1"/>
      <c r="Q20" s="1"/>
      <c r="R20" s="1"/>
      <c r="S20" s="1"/>
      <c r="T20" s="1"/>
      <c r="U20" s="1">
        <v>11.54</v>
      </c>
      <c r="V20" s="1">
        <f t="shared" ref="V20" si="22">U20*1.34</f>
        <v>15.4636</v>
      </c>
      <c r="W20" s="1"/>
      <c r="X20" s="1"/>
      <c r="Y20" s="1"/>
      <c r="Z20" s="1"/>
      <c r="AA20" s="1"/>
      <c r="AB20" s="1"/>
      <c r="AC20" s="1"/>
      <c r="AD20" s="1"/>
      <c r="AE20" s="1">
        <v>4.9000000000000004</v>
      </c>
      <c r="AF20" s="1">
        <f t="shared" ref="AF20" si="23">AE20*2.75</f>
        <v>13.475000000000001</v>
      </c>
      <c r="AG20" s="1"/>
      <c r="AH20" s="1"/>
      <c r="AI20" s="1"/>
      <c r="AJ20" s="1"/>
      <c r="AK20" s="13"/>
      <c r="AL20" s="13"/>
      <c r="AM20" s="13"/>
      <c r="AN20" s="13"/>
      <c r="AO20" s="1">
        <v>11.84</v>
      </c>
      <c r="AP20" s="1">
        <f>AO20*0.6</f>
        <v>7.1040000000000001</v>
      </c>
      <c r="AR20" s="1">
        <f t="shared" si="0"/>
        <v>0.9</v>
      </c>
      <c r="AS20" s="1">
        <f t="shared" si="2"/>
        <v>0.1</v>
      </c>
      <c r="AT20" s="1">
        <f t="shared" si="3"/>
        <v>1</v>
      </c>
    </row>
    <row r="21" spans="2:46" x14ac:dyDescent="0.25">
      <c r="B21" t="s">
        <v>144</v>
      </c>
      <c r="C21" t="s">
        <v>143</v>
      </c>
      <c r="D21" s="1">
        <f t="shared" si="4"/>
        <v>42.9</v>
      </c>
      <c r="E21" s="13">
        <v>25.9</v>
      </c>
      <c r="F21" s="13">
        <f t="shared" si="1"/>
        <v>34.706000000000003</v>
      </c>
      <c r="G21" s="1"/>
      <c r="H21" s="1"/>
      <c r="I21" s="1"/>
      <c r="J21" s="1"/>
      <c r="K21" s="1">
        <v>4</v>
      </c>
      <c r="L21" s="1">
        <f t="shared" si="5"/>
        <v>9.44</v>
      </c>
      <c r="M21" s="1"/>
      <c r="N21" s="1"/>
      <c r="O21" s="1"/>
      <c r="P21" s="1"/>
      <c r="Q21" s="1"/>
      <c r="R21" s="1"/>
      <c r="S21" s="1"/>
      <c r="T21" s="1"/>
      <c r="U21" s="1">
        <v>13</v>
      </c>
      <c r="V21" s="1">
        <f t="shared" ref="V21" si="24">U21*1.34</f>
        <v>17.420000000000002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3"/>
      <c r="AL21" s="13"/>
      <c r="AM21" s="13"/>
      <c r="AN21" s="13"/>
      <c r="AO21" s="1">
        <v>5.9</v>
      </c>
      <c r="AP21" s="1">
        <f>AO21*0.6</f>
        <v>3.54</v>
      </c>
      <c r="AR21" s="1">
        <f t="shared" si="0"/>
        <v>0.91</v>
      </c>
      <c r="AS21" s="1">
        <f t="shared" si="2"/>
        <v>0.09</v>
      </c>
      <c r="AT21" s="1">
        <f t="shared" si="3"/>
        <v>1</v>
      </c>
    </row>
    <row r="22" spans="2:46" x14ac:dyDescent="0.25">
      <c r="B22" t="s">
        <v>42</v>
      </c>
      <c r="C22" t="s">
        <v>131</v>
      </c>
      <c r="D22" s="1">
        <f t="shared" si="4"/>
        <v>43.1</v>
      </c>
      <c r="E22" s="13"/>
      <c r="F22" s="13"/>
      <c r="G22" s="1">
        <v>15.5</v>
      </c>
      <c r="H22" s="1">
        <f t="shared" si="1"/>
        <v>20.77</v>
      </c>
      <c r="I22" s="1">
        <v>7.7</v>
      </c>
      <c r="J22" s="1">
        <f>I22*1.34</f>
        <v>10.318000000000001</v>
      </c>
      <c r="K22" s="1">
        <v>4.5</v>
      </c>
      <c r="L22" s="1">
        <f t="shared" si="5"/>
        <v>10.62</v>
      </c>
      <c r="M22" s="1"/>
      <c r="N22" s="1"/>
      <c r="O22" s="1"/>
      <c r="P22" s="1"/>
      <c r="Q22" s="1"/>
      <c r="R22" s="1"/>
      <c r="S22" s="1"/>
      <c r="T22" s="1"/>
      <c r="U22" s="1">
        <v>12.5</v>
      </c>
      <c r="V22" s="1">
        <f t="shared" ref="V22" si="25">U22*1.34</f>
        <v>16.75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2.9</v>
      </c>
      <c r="AH22" s="1">
        <f t="shared" ref="AH22:AH23" si="26">AG22*2.75</f>
        <v>7.9749999999999996</v>
      </c>
      <c r="AI22" s="1"/>
      <c r="AJ22" s="1"/>
      <c r="AK22" s="13"/>
      <c r="AL22" s="13"/>
      <c r="AM22" s="13"/>
      <c r="AN22" s="13"/>
      <c r="AO22" s="1"/>
      <c r="AP22" s="1"/>
      <c r="AR22" s="1">
        <f t="shared" si="0"/>
        <v>0.72</v>
      </c>
      <c r="AS22" s="1">
        <f t="shared" si="2"/>
        <v>0.28000000000000003</v>
      </c>
      <c r="AT22" s="1">
        <f t="shared" si="3"/>
        <v>1</v>
      </c>
    </row>
    <row r="23" spans="2:46" x14ac:dyDescent="0.25">
      <c r="B23" t="s">
        <v>106</v>
      </c>
      <c r="C23" t="s">
        <v>114</v>
      </c>
      <c r="D23" s="1">
        <f t="shared" si="4"/>
        <v>44.000000000000007</v>
      </c>
      <c r="E23" s="13">
        <v>22.1</v>
      </c>
      <c r="F23" s="13">
        <f t="shared" si="1"/>
        <v>29.614000000000004</v>
      </c>
      <c r="G23" s="1"/>
      <c r="H23" s="1"/>
      <c r="I23" s="1"/>
      <c r="J23" s="1"/>
      <c r="K23" s="1">
        <v>4.5</v>
      </c>
      <c r="L23" s="1">
        <f t="shared" si="5"/>
        <v>10.62</v>
      </c>
      <c r="M23" s="1"/>
      <c r="N23" s="1"/>
      <c r="O23" s="1"/>
      <c r="P23" s="1"/>
      <c r="Q23" s="1"/>
      <c r="R23" s="1"/>
      <c r="S23" s="1"/>
      <c r="T23" s="1"/>
      <c r="U23" s="1">
        <v>11.1</v>
      </c>
      <c r="V23" s="1">
        <f t="shared" ref="V23" si="27">U23*1.34</f>
        <v>14.874000000000001</v>
      </c>
      <c r="W23" s="1"/>
      <c r="X23" s="1"/>
      <c r="Y23" s="1"/>
      <c r="Z23" s="1"/>
      <c r="AA23" s="1"/>
      <c r="AB23" s="1"/>
      <c r="AC23" s="1"/>
      <c r="AD23" s="1"/>
      <c r="AE23" s="1">
        <v>3.2</v>
      </c>
      <c r="AF23" s="1">
        <f t="shared" ref="AF23:AF24" si="28">AE23*2.75</f>
        <v>8.8000000000000007</v>
      </c>
      <c r="AG23" s="1">
        <v>2.1</v>
      </c>
      <c r="AH23" s="1">
        <f t="shared" si="26"/>
        <v>5.7750000000000004</v>
      </c>
      <c r="AI23" s="1">
        <v>1</v>
      </c>
      <c r="AJ23" s="1">
        <f>AI23*2.36</f>
        <v>2.36</v>
      </c>
      <c r="AK23" s="13"/>
      <c r="AL23" s="13"/>
      <c r="AM23" s="13"/>
      <c r="AN23" s="13"/>
      <c r="AO23" s="1"/>
      <c r="AP23" s="1"/>
      <c r="AR23" s="1">
        <f t="shared" si="0"/>
        <v>0.9</v>
      </c>
      <c r="AS23" s="1">
        <f t="shared" si="2"/>
        <v>0.1</v>
      </c>
      <c r="AT23" s="1">
        <f t="shared" si="3"/>
        <v>1</v>
      </c>
    </row>
    <row r="24" spans="2:46" x14ac:dyDescent="0.25">
      <c r="C24" t="s">
        <v>68</v>
      </c>
      <c r="D24" s="1">
        <f t="shared" si="4"/>
        <v>44.699999999999996</v>
      </c>
      <c r="E24" s="13"/>
      <c r="F24" s="13"/>
      <c r="G24" s="1">
        <v>16.2</v>
      </c>
      <c r="H24" s="1">
        <f t="shared" si="1"/>
        <v>21.708000000000002</v>
      </c>
      <c r="I24" s="1">
        <v>7.15</v>
      </c>
      <c r="J24" s="1">
        <f t="shared" ref="J24" si="29">I24*1.34</f>
        <v>9.5810000000000013</v>
      </c>
      <c r="K24" s="1">
        <v>3.7</v>
      </c>
      <c r="L24" s="1">
        <f t="shared" si="5"/>
        <v>8.7319999999999993</v>
      </c>
      <c r="M24" s="1"/>
      <c r="N24" s="1"/>
      <c r="O24" s="1"/>
      <c r="P24" s="1"/>
      <c r="Q24" s="1"/>
      <c r="R24" s="1"/>
      <c r="S24" s="1"/>
      <c r="T24" s="1"/>
      <c r="U24" s="1">
        <v>13.35</v>
      </c>
      <c r="V24" s="1">
        <f t="shared" ref="V24" si="30">U24*1.34</f>
        <v>17.888999999999999</v>
      </c>
      <c r="W24" s="1"/>
      <c r="X24" s="1"/>
      <c r="Y24" s="1"/>
      <c r="Z24" s="1"/>
      <c r="AA24" s="1"/>
      <c r="AB24" s="1"/>
      <c r="AC24" s="1"/>
      <c r="AD24" s="1"/>
      <c r="AE24" s="1">
        <v>4.3</v>
      </c>
      <c r="AF24" s="1">
        <f t="shared" si="28"/>
        <v>11.824999999999999</v>
      </c>
      <c r="AG24" s="1"/>
      <c r="AH24" s="1"/>
      <c r="AI24" s="1"/>
      <c r="AJ24" s="1"/>
      <c r="AK24" s="13"/>
      <c r="AL24" s="13"/>
      <c r="AM24" s="13"/>
      <c r="AN24" s="13"/>
      <c r="AO24" s="1"/>
      <c r="AP24" s="1"/>
      <c r="AR24" s="1">
        <f t="shared" si="0"/>
        <v>0.76</v>
      </c>
      <c r="AS24" s="1">
        <f t="shared" si="2"/>
        <v>0.24</v>
      </c>
      <c r="AT24" s="1">
        <f t="shared" si="3"/>
        <v>1</v>
      </c>
    </row>
    <row r="25" spans="2:46" x14ac:dyDescent="0.25">
      <c r="D25" s="1">
        <f t="shared" si="4"/>
        <v>44.75</v>
      </c>
      <c r="E25" s="13">
        <v>26.61</v>
      </c>
      <c r="F25" s="13">
        <f t="shared" si="1"/>
        <v>35.657400000000003</v>
      </c>
      <c r="G25" s="1"/>
      <c r="H25" s="1"/>
      <c r="I25" s="1"/>
      <c r="J25" s="1"/>
      <c r="K25" s="1">
        <v>4.53</v>
      </c>
      <c r="L25" s="1">
        <f t="shared" si="5"/>
        <v>10.690799999999999</v>
      </c>
      <c r="M25" s="1"/>
      <c r="N25" s="1"/>
      <c r="O25" s="1"/>
      <c r="P25" s="1"/>
      <c r="Q25" s="1"/>
      <c r="R25" s="1"/>
      <c r="S25" s="1"/>
      <c r="T25" s="1"/>
      <c r="U25" s="1">
        <v>13.61</v>
      </c>
      <c r="V25" s="1">
        <f t="shared" ref="V25" si="31">U25*1.34</f>
        <v>18.237400000000001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3"/>
      <c r="AL25" s="13"/>
      <c r="AM25" s="13"/>
      <c r="AN25" s="13"/>
      <c r="AO25" s="1"/>
      <c r="AP25" s="1"/>
      <c r="AR25" s="1">
        <f t="shared" si="0"/>
        <v>0.9</v>
      </c>
      <c r="AS25" s="1">
        <f t="shared" si="2"/>
        <v>0.1</v>
      </c>
      <c r="AT25" s="1">
        <f t="shared" si="3"/>
        <v>1</v>
      </c>
    </row>
    <row r="26" spans="2:46" x14ac:dyDescent="0.25">
      <c r="B26" t="s">
        <v>42</v>
      </c>
      <c r="C26" t="s">
        <v>54</v>
      </c>
      <c r="D26" s="1">
        <f t="shared" si="4"/>
        <v>45.97</v>
      </c>
      <c r="E26" s="13"/>
      <c r="F26" s="13"/>
      <c r="G26" s="1">
        <v>18.260000000000002</v>
      </c>
      <c r="H26" s="1">
        <f t="shared" si="1"/>
        <v>24.468400000000003</v>
      </c>
      <c r="I26" s="1">
        <v>7.86</v>
      </c>
      <c r="J26" s="1">
        <f t="shared" ref="J26" si="32">I26*1.34</f>
        <v>10.532400000000001</v>
      </c>
      <c r="K26" s="1">
        <v>4.55</v>
      </c>
      <c r="L26" s="1">
        <f t="shared" si="5"/>
        <v>10.738</v>
      </c>
      <c r="M26" s="1"/>
      <c r="N26" s="1"/>
      <c r="O26" s="1"/>
      <c r="P26" s="1"/>
      <c r="Q26" s="1"/>
      <c r="R26" s="1"/>
      <c r="S26" s="1"/>
      <c r="T26" s="1"/>
      <c r="U26" s="1">
        <v>12.02</v>
      </c>
      <c r="V26" s="1">
        <f t="shared" ref="V26" si="33">U26*1.34</f>
        <v>16.1068</v>
      </c>
      <c r="W26" s="1"/>
      <c r="X26" s="1"/>
      <c r="Y26" s="1"/>
      <c r="Z26" s="1"/>
      <c r="AA26" s="1"/>
      <c r="AB26" s="1"/>
      <c r="AC26" s="1"/>
      <c r="AD26" s="1"/>
      <c r="AE26" s="1">
        <v>3.28</v>
      </c>
      <c r="AF26" s="1">
        <f t="shared" ref="AF26:AF29" si="34">AE26*2.75</f>
        <v>9.02</v>
      </c>
      <c r="AG26" s="1"/>
      <c r="AH26" s="1"/>
      <c r="AI26" s="1"/>
      <c r="AJ26" s="1"/>
      <c r="AK26" s="13"/>
      <c r="AL26" s="13"/>
      <c r="AM26" s="13"/>
      <c r="AN26" s="13"/>
      <c r="AO26" s="1"/>
      <c r="AP26" s="1"/>
      <c r="AR26" s="1">
        <f t="shared" si="0"/>
        <v>0.73</v>
      </c>
      <c r="AS26" s="1">
        <f t="shared" si="2"/>
        <v>0.27</v>
      </c>
      <c r="AT26" s="1">
        <f t="shared" si="3"/>
        <v>1</v>
      </c>
    </row>
    <row r="27" spans="2:46" x14ac:dyDescent="0.25">
      <c r="B27" t="s">
        <v>62</v>
      </c>
      <c r="C27" t="s">
        <v>116</v>
      </c>
      <c r="D27" s="1">
        <f t="shared" si="4"/>
        <v>46.699999999999989</v>
      </c>
      <c r="E27" s="13">
        <v>19.399999999999999</v>
      </c>
      <c r="F27" s="13">
        <f t="shared" si="1"/>
        <v>25.995999999999999</v>
      </c>
      <c r="G27" s="1"/>
      <c r="H27" s="1"/>
      <c r="I27" s="1"/>
      <c r="J27" s="1"/>
      <c r="K27" s="1">
        <v>3.65</v>
      </c>
      <c r="L27" s="1">
        <f t="shared" si="5"/>
        <v>8.613999999999999</v>
      </c>
      <c r="M27" s="1"/>
      <c r="N27" s="1"/>
      <c r="O27" s="1"/>
      <c r="P27" s="1"/>
      <c r="Q27" s="1"/>
      <c r="R27" s="1"/>
      <c r="S27" s="1"/>
      <c r="T27" s="1"/>
      <c r="U27" s="1">
        <v>10.15</v>
      </c>
      <c r="V27" s="1">
        <f t="shared" ref="V27" si="35">U27*1.34</f>
        <v>13.601000000000001</v>
      </c>
      <c r="W27" s="1">
        <v>7.65</v>
      </c>
      <c r="X27" s="1">
        <f t="shared" ref="X27" si="36">W27*1.34</f>
        <v>10.251000000000001</v>
      </c>
      <c r="Y27" s="1"/>
      <c r="Z27" s="1"/>
      <c r="AA27" s="1"/>
      <c r="AB27" s="1"/>
      <c r="AC27" s="1"/>
      <c r="AD27" s="1"/>
      <c r="AE27" s="1">
        <v>2.8</v>
      </c>
      <c r="AF27" s="1">
        <f t="shared" si="34"/>
        <v>7.6999999999999993</v>
      </c>
      <c r="AG27" s="1">
        <v>3.05</v>
      </c>
      <c r="AH27" s="1">
        <f>AG27*2.75</f>
        <v>8.3874999999999993</v>
      </c>
      <c r="AI27" s="1"/>
      <c r="AJ27" s="1"/>
      <c r="AK27" s="13"/>
      <c r="AL27" s="13"/>
      <c r="AM27" s="13"/>
      <c r="AN27" s="13"/>
      <c r="AO27" s="1">
        <v>18</v>
      </c>
      <c r="AP27" s="1">
        <f t="shared" ref="AP27:AP28" si="37">AO27*0.6</f>
        <v>10.799999999999999</v>
      </c>
      <c r="AR27" s="1">
        <f t="shared" si="0"/>
        <v>0.92</v>
      </c>
      <c r="AS27" s="1">
        <f t="shared" si="2"/>
        <v>0.08</v>
      </c>
      <c r="AT27" s="1">
        <f t="shared" si="3"/>
        <v>1</v>
      </c>
    </row>
    <row r="28" spans="2:46" x14ac:dyDescent="0.25">
      <c r="B28" t="s">
        <v>119</v>
      </c>
      <c r="C28" t="s">
        <v>120</v>
      </c>
      <c r="D28" s="1">
        <f t="shared" si="4"/>
        <v>47.02</v>
      </c>
      <c r="E28" s="13">
        <v>25.5</v>
      </c>
      <c r="F28" s="13">
        <f t="shared" si="1"/>
        <v>34.17</v>
      </c>
      <c r="G28" s="1"/>
      <c r="H28" s="1"/>
      <c r="I28" s="1"/>
      <c r="J28" s="1"/>
      <c r="K28" s="1">
        <v>4.13</v>
      </c>
      <c r="L28" s="1">
        <f t="shared" si="5"/>
        <v>9.7467999999999986</v>
      </c>
      <c r="M28" s="1"/>
      <c r="N28" s="1"/>
      <c r="O28" s="1"/>
      <c r="P28" s="1"/>
      <c r="Q28" s="1"/>
      <c r="R28" s="1"/>
      <c r="S28" s="1"/>
      <c r="T28" s="1"/>
      <c r="U28" s="1">
        <v>15.01</v>
      </c>
      <c r="V28" s="1">
        <f t="shared" ref="V28" si="38">U28*1.34</f>
        <v>20.113400000000002</v>
      </c>
      <c r="W28" s="1"/>
      <c r="X28" s="1"/>
      <c r="Y28" s="1"/>
      <c r="Z28" s="1"/>
      <c r="AA28" s="1"/>
      <c r="AB28" s="1"/>
      <c r="AC28" s="1"/>
      <c r="AD28" s="1"/>
      <c r="AE28" s="1">
        <v>2.38</v>
      </c>
      <c r="AF28" s="1">
        <f t="shared" si="34"/>
        <v>6.5449999999999999</v>
      </c>
      <c r="AG28" s="1"/>
      <c r="AH28" s="1"/>
      <c r="AI28" s="1"/>
      <c r="AJ28" s="1"/>
      <c r="AK28" s="13"/>
      <c r="AL28" s="13"/>
      <c r="AM28" s="13"/>
      <c r="AN28" s="13"/>
      <c r="AO28" s="1">
        <f>29.28+10.37</f>
        <v>39.65</v>
      </c>
      <c r="AP28" s="1">
        <f t="shared" si="37"/>
        <v>23.79</v>
      </c>
      <c r="AR28" s="1">
        <f t="shared" si="0"/>
        <v>0.91</v>
      </c>
      <c r="AS28" s="1">
        <f t="shared" si="2"/>
        <v>0.09</v>
      </c>
      <c r="AT28" s="1">
        <f t="shared" si="3"/>
        <v>1</v>
      </c>
    </row>
    <row r="29" spans="2:46" x14ac:dyDescent="0.25">
      <c r="B29" t="s">
        <v>42</v>
      </c>
      <c r="C29" t="s">
        <v>77</v>
      </c>
      <c r="D29" s="1">
        <f t="shared" si="4"/>
        <v>47.650000000000006</v>
      </c>
      <c r="E29" s="13"/>
      <c r="F29" s="13"/>
      <c r="G29" s="1">
        <v>18</v>
      </c>
      <c r="H29" s="1">
        <f t="shared" si="1"/>
        <v>24.12</v>
      </c>
      <c r="I29" s="1">
        <v>7.8</v>
      </c>
      <c r="J29" s="1">
        <f t="shared" ref="J29" si="39">I29*1.34</f>
        <v>10.452</v>
      </c>
      <c r="K29" s="1">
        <v>3.5</v>
      </c>
      <c r="L29" s="1">
        <f t="shared" si="5"/>
        <v>8.26</v>
      </c>
      <c r="M29" s="1"/>
      <c r="N29" s="1"/>
      <c r="O29" s="1"/>
      <c r="P29" s="1"/>
      <c r="Q29" s="1"/>
      <c r="R29" s="1"/>
      <c r="S29" s="1"/>
      <c r="T29" s="1"/>
      <c r="U29" s="1">
        <v>11.05</v>
      </c>
      <c r="V29" s="1">
        <f t="shared" ref="V29" si="40">U29*1.34</f>
        <v>14.807000000000002</v>
      </c>
      <c r="W29" s="1"/>
      <c r="X29" s="1"/>
      <c r="Y29" s="1"/>
      <c r="Z29" s="1"/>
      <c r="AA29" s="1"/>
      <c r="AB29" s="1"/>
      <c r="AC29" s="1"/>
      <c r="AD29" s="1"/>
      <c r="AE29" s="1">
        <v>3.85</v>
      </c>
      <c r="AF29" s="1">
        <f t="shared" si="34"/>
        <v>10.5875</v>
      </c>
      <c r="AG29" s="1">
        <v>3.45</v>
      </c>
      <c r="AH29" s="1">
        <f>AG29*2.75</f>
        <v>9.4875000000000007</v>
      </c>
      <c r="AI29" s="1"/>
      <c r="AJ29" s="1"/>
      <c r="AK29" s="13"/>
      <c r="AL29" s="13"/>
      <c r="AM29" s="13"/>
      <c r="AN29" s="13"/>
      <c r="AO29" s="1"/>
      <c r="AP29" s="1"/>
      <c r="AR29" s="1">
        <f t="shared" si="0"/>
        <v>0.76</v>
      </c>
      <c r="AS29" s="1">
        <f t="shared" si="2"/>
        <v>0.24</v>
      </c>
      <c r="AT29" s="1">
        <f t="shared" si="3"/>
        <v>1</v>
      </c>
    </row>
    <row r="30" spans="2:46" x14ac:dyDescent="0.25">
      <c r="B30" t="s">
        <v>117</v>
      </c>
      <c r="C30" t="s">
        <v>118</v>
      </c>
      <c r="D30" s="1">
        <f t="shared" si="4"/>
        <v>48.260000000000005</v>
      </c>
      <c r="E30" s="13">
        <v>26.67</v>
      </c>
      <c r="F30" s="13">
        <f t="shared" si="1"/>
        <v>35.737800000000007</v>
      </c>
      <c r="G30" s="1"/>
      <c r="H30" s="1"/>
      <c r="I30" s="1"/>
      <c r="J30" s="1"/>
      <c r="K30" s="1">
        <v>3.5</v>
      </c>
      <c r="L30" s="1">
        <f t="shared" si="5"/>
        <v>8.26</v>
      </c>
      <c r="M30" s="1"/>
      <c r="N30" s="1"/>
      <c r="O30" s="1"/>
      <c r="P30" s="1"/>
      <c r="Q30" s="1"/>
      <c r="R30" s="1"/>
      <c r="S30" s="1"/>
      <c r="T30" s="1"/>
      <c r="U30" s="1">
        <v>18.09</v>
      </c>
      <c r="V30" s="1">
        <f t="shared" ref="V30" si="41">U30*1.34</f>
        <v>24.240600000000001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3"/>
      <c r="AL30" s="13"/>
      <c r="AM30" s="13"/>
      <c r="AN30" s="13"/>
      <c r="AO30" s="1"/>
      <c r="AP30" s="1"/>
      <c r="AR30" s="1">
        <f t="shared" si="0"/>
        <v>0.93</v>
      </c>
      <c r="AS30" s="1">
        <f t="shared" si="2"/>
        <v>7.0000000000000007E-2</v>
      </c>
      <c r="AT30" s="1">
        <f t="shared" si="3"/>
        <v>1</v>
      </c>
    </row>
    <row r="31" spans="2:46" x14ac:dyDescent="0.25">
      <c r="D31" s="1">
        <f t="shared" si="4"/>
        <v>49.559999999999995</v>
      </c>
      <c r="E31" s="13"/>
      <c r="F31" s="13"/>
      <c r="G31" s="1">
        <v>17.899999999999999</v>
      </c>
      <c r="H31" s="1">
        <f t="shared" ref="H31:J31" si="42">G31*1.34</f>
        <v>23.986000000000001</v>
      </c>
      <c r="I31" s="1">
        <v>6.4</v>
      </c>
      <c r="J31" s="1">
        <f t="shared" si="42"/>
        <v>8.5760000000000005</v>
      </c>
      <c r="K31" s="1">
        <v>3</v>
      </c>
      <c r="L31" s="1">
        <f t="shared" si="5"/>
        <v>7.08</v>
      </c>
      <c r="M31" s="1">
        <v>2.8</v>
      </c>
      <c r="N31" s="1">
        <f>M31*2.36</f>
        <v>6.6079999999999997</v>
      </c>
      <c r="O31" s="1"/>
      <c r="P31" s="1"/>
      <c r="Q31" s="1"/>
      <c r="R31" s="1"/>
      <c r="S31" s="1"/>
      <c r="T31" s="1"/>
      <c r="U31" s="1">
        <v>9.86</v>
      </c>
      <c r="V31" s="1">
        <f t="shared" ref="V31" si="43">U31*1.34</f>
        <v>13.212400000000001</v>
      </c>
      <c r="W31" s="1">
        <v>8.4</v>
      </c>
      <c r="X31" s="1">
        <f t="shared" ref="X31:X40" si="44">W31*1.34</f>
        <v>11.256000000000002</v>
      </c>
      <c r="Y31" s="1"/>
      <c r="Z31" s="1"/>
      <c r="AA31" s="1"/>
      <c r="AB31" s="1"/>
      <c r="AC31" s="1"/>
      <c r="AD31" s="1"/>
      <c r="AE31" s="1"/>
      <c r="AF31" s="1"/>
      <c r="AG31" s="1">
        <v>1.2</v>
      </c>
      <c r="AH31" s="1">
        <f t="shared" ref="AH31:AH32" si="45">AG31*2.75</f>
        <v>3.3</v>
      </c>
      <c r="AI31" s="1"/>
      <c r="AJ31" s="1"/>
      <c r="AK31" s="13"/>
      <c r="AL31" s="13"/>
      <c r="AM31" s="13"/>
      <c r="AN31" s="13"/>
      <c r="AO31" s="1"/>
      <c r="AP31" s="1"/>
      <c r="AR31" s="1">
        <f t="shared" si="0"/>
        <v>0.75</v>
      </c>
      <c r="AS31" s="1">
        <f t="shared" si="2"/>
        <v>0.25</v>
      </c>
      <c r="AT31" s="1">
        <f t="shared" si="3"/>
        <v>1</v>
      </c>
    </row>
    <row r="32" spans="2:46" x14ac:dyDescent="0.25">
      <c r="B32" t="s">
        <v>42</v>
      </c>
      <c r="C32" t="s">
        <v>76</v>
      </c>
      <c r="D32" s="1">
        <f t="shared" si="4"/>
        <v>49.599999999999994</v>
      </c>
      <c r="E32" s="13"/>
      <c r="F32" s="13"/>
      <c r="G32" s="1">
        <v>16.05</v>
      </c>
      <c r="H32" s="1">
        <f t="shared" ref="H32:J32" si="46">G32*1.34</f>
        <v>21.507000000000001</v>
      </c>
      <c r="I32" s="1">
        <v>7.15</v>
      </c>
      <c r="J32" s="1">
        <f t="shared" si="46"/>
        <v>9.5810000000000013</v>
      </c>
      <c r="K32" s="1">
        <v>4.5999999999999996</v>
      </c>
      <c r="L32" s="1">
        <f t="shared" si="5"/>
        <v>10.855999999999998</v>
      </c>
      <c r="M32" s="1"/>
      <c r="N32" s="1"/>
      <c r="O32" s="1"/>
      <c r="P32" s="1"/>
      <c r="Q32" s="1"/>
      <c r="R32" s="1"/>
      <c r="S32" s="1"/>
      <c r="T32" s="1"/>
      <c r="U32" s="1">
        <v>10.45</v>
      </c>
      <c r="V32" s="1">
        <f t="shared" ref="V32" si="47">U32*1.34</f>
        <v>14.003</v>
      </c>
      <c r="W32" s="1">
        <v>6.3</v>
      </c>
      <c r="X32" s="1">
        <f t="shared" si="44"/>
        <v>8.4420000000000002</v>
      </c>
      <c r="Y32" s="1"/>
      <c r="Z32" s="1"/>
      <c r="AA32" s="1"/>
      <c r="AB32" s="1"/>
      <c r="AC32" s="1"/>
      <c r="AD32" s="1"/>
      <c r="AE32" s="1">
        <v>2.8</v>
      </c>
      <c r="AF32" s="1">
        <f t="shared" ref="AF32" si="48">AE32*2.75</f>
        <v>7.6999999999999993</v>
      </c>
      <c r="AG32" s="1">
        <v>2.25</v>
      </c>
      <c r="AH32" s="1">
        <f t="shared" si="45"/>
        <v>6.1875</v>
      </c>
      <c r="AI32" s="1"/>
      <c r="AJ32" s="1"/>
      <c r="AK32" s="13"/>
      <c r="AL32" s="13"/>
      <c r="AM32" s="13"/>
      <c r="AN32" s="13"/>
      <c r="AO32" s="1"/>
      <c r="AP32" s="1"/>
      <c r="AR32" s="1">
        <f t="shared" si="0"/>
        <v>0.76</v>
      </c>
      <c r="AS32" s="1">
        <f t="shared" si="2"/>
        <v>0.24</v>
      </c>
      <c r="AT32" s="1">
        <f t="shared" si="3"/>
        <v>1</v>
      </c>
    </row>
    <row r="33" spans="1:46" x14ac:dyDescent="0.25">
      <c r="D33" s="1">
        <f t="shared" si="4"/>
        <v>50.1</v>
      </c>
      <c r="E33" s="13">
        <v>26</v>
      </c>
      <c r="F33" s="13">
        <f t="shared" si="1"/>
        <v>34.840000000000003</v>
      </c>
      <c r="G33" s="1"/>
      <c r="H33" s="1"/>
      <c r="I33" s="1"/>
      <c r="J33" s="1"/>
      <c r="K33" s="1">
        <v>3.59</v>
      </c>
      <c r="L33" s="1">
        <f t="shared" si="5"/>
        <v>8.4723999999999986</v>
      </c>
      <c r="M33" s="1"/>
      <c r="N33" s="1"/>
      <c r="O33" s="1"/>
      <c r="P33" s="1"/>
      <c r="Q33" s="1"/>
      <c r="R33" s="1"/>
      <c r="S33" s="1"/>
      <c r="T33" s="1"/>
      <c r="U33" s="1">
        <v>12.22</v>
      </c>
      <c r="V33" s="1">
        <f t="shared" ref="V33" si="49">U33*1.34</f>
        <v>16.3748</v>
      </c>
      <c r="W33" s="1">
        <v>8.2899999999999991</v>
      </c>
      <c r="X33" s="1">
        <f t="shared" si="44"/>
        <v>11.108599999999999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3"/>
      <c r="AL33" s="13"/>
      <c r="AM33" s="13"/>
      <c r="AN33" s="13"/>
      <c r="AO33" s="1"/>
      <c r="AP33" s="1"/>
      <c r="AR33" s="1">
        <f t="shared" si="0"/>
        <v>0.93</v>
      </c>
      <c r="AS33" s="1">
        <f t="shared" si="2"/>
        <v>7.0000000000000007E-2</v>
      </c>
      <c r="AT33" s="1">
        <f t="shared" si="3"/>
        <v>1</v>
      </c>
    </row>
    <row r="34" spans="1:46" x14ac:dyDescent="0.25">
      <c r="B34" t="s">
        <v>42</v>
      </c>
      <c r="C34" t="s">
        <v>70</v>
      </c>
      <c r="D34" s="1">
        <f t="shared" si="4"/>
        <v>50.11</v>
      </c>
      <c r="E34" s="13">
        <v>20.94</v>
      </c>
      <c r="F34" s="13">
        <f t="shared" si="1"/>
        <v>28.059600000000003</v>
      </c>
      <c r="G34" s="1"/>
      <c r="H34" s="1"/>
      <c r="I34" s="1"/>
      <c r="J34" s="1"/>
      <c r="K34" s="1">
        <v>3.9</v>
      </c>
      <c r="L34" s="1">
        <f t="shared" si="5"/>
        <v>9.2039999999999988</v>
      </c>
      <c r="M34" s="1"/>
      <c r="N34" s="1"/>
      <c r="O34" s="1"/>
      <c r="P34" s="1"/>
      <c r="Q34" s="1"/>
      <c r="R34" s="1"/>
      <c r="S34" s="1"/>
      <c r="T34" s="1"/>
      <c r="U34" s="1">
        <v>12.3</v>
      </c>
      <c r="V34" s="1">
        <f t="shared" ref="V34" si="50">U34*1.34</f>
        <v>16.482000000000003</v>
      </c>
      <c r="W34" s="1">
        <v>8.5500000000000007</v>
      </c>
      <c r="X34" s="1">
        <f t="shared" si="44"/>
        <v>11.457000000000003</v>
      </c>
      <c r="Y34" s="1"/>
      <c r="Z34" s="1"/>
      <c r="AA34" s="1"/>
      <c r="AB34" s="1"/>
      <c r="AC34" s="1"/>
      <c r="AD34" s="1"/>
      <c r="AE34" s="1">
        <v>4.42</v>
      </c>
      <c r="AF34" s="1">
        <f t="shared" ref="AF34" si="51">AE34*2.75</f>
        <v>12.154999999999999</v>
      </c>
      <c r="AG34" s="1"/>
      <c r="AH34" s="1"/>
      <c r="AI34" s="1"/>
      <c r="AJ34" s="1"/>
      <c r="AK34" s="13"/>
      <c r="AL34" s="13"/>
      <c r="AM34" s="13"/>
      <c r="AN34" s="13"/>
      <c r="AO34" s="1"/>
      <c r="AP34" s="1"/>
      <c r="AR34" s="1">
        <f t="shared" si="0"/>
        <v>0.92</v>
      </c>
      <c r="AS34" s="1">
        <f t="shared" si="2"/>
        <v>0.08</v>
      </c>
      <c r="AT34" s="1">
        <f t="shared" si="3"/>
        <v>1</v>
      </c>
    </row>
    <row r="35" spans="1:46" x14ac:dyDescent="0.25">
      <c r="B35" t="s">
        <v>81</v>
      </c>
      <c r="C35" t="s">
        <v>82</v>
      </c>
      <c r="D35" s="1">
        <f t="shared" si="4"/>
        <v>50.210000000000008</v>
      </c>
      <c r="E35" s="13">
        <v>21.54</v>
      </c>
      <c r="F35" s="13">
        <f t="shared" si="1"/>
        <v>28.863600000000002</v>
      </c>
      <c r="G35" s="1"/>
      <c r="H35" s="1"/>
      <c r="I35" s="1"/>
      <c r="J35" s="1"/>
      <c r="K35" s="1">
        <v>3.98</v>
      </c>
      <c r="L35" s="1">
        <f t="shared" si="5"/>
        <v>9.3927999999999994</v>
      </c>
      <c r="M35" s="1">
        <v>2.59</v>
      </c>
      <c r="N35" s="1">
        <f>M35*2.36</f>
        <v>6.1123999999999992</v>
      </c>
      <c r="O35" s="1"/>
      <c r="P35" s="1"/>
      <c r="Q35" s="1"/>
      <c r="R35" s="1"/>
      <c r="S35" s="1"/>
      <c r="T35" s="1"/>
      <c r="U35" s="1">
        <v>10.199999999999999</v>
      </c>
      <c r="V35" s="1">
        <f t="shared" ref="V35" si="52">U35*1.34</f>
        <v>13.667999999999999</v>
      </c>
      <c r="W35" s="1">
        <v>8.23</v>
      </c>
      <c r="X35" s="1">
        <f t="shared" si="44"/>
        <v>11.028200000000002</v>
      </c>
      <c r="Y35" s="1"/>
      <c r="Z35" s="1"/>
      <c r="AA35" s="1"/>
      <c r="AB35" s="1"/>
      <c r="AC35" s="1"/>
      <c r="AD35" s="1"/>
      <c r="AE35" s="1"/>
      <c r="AF35" s="1"/>
      <c r="AG35" s="1">
        <v>3.67</v>
      </c>
      <c r="AH35" s="1">
        <f>AG35*2.75</f>
        <v>10.092499999999999</v>
      </c>
      <c r="AI35" s="1"/>
      <c r="AJ35" s="1"/>
      <c r="AK35" s="13"/>
      <c r="AL35" s="13"/>
      <c r="AM35" s="13"/>
      <c r="AN35" s="13"/>
      <c r="AO35" s="1">
        <v>7.75</v>
      </c>
      <c r="AP35" s="1">
        <f t="shared" ref="AP35:AP36" si="53">AO35*0.6</f>
        <v>4.6499999999999995</v>
      </c>
      <c r="AR35" s="1">
        <f t="shared" si="0"/>
        <v>0.87</v>
      </c>
      <c r="AS35" s="1">
        <f t="shared" si="2"/>
        <v>0.13</v>
      </c>
      <c r="AT35" s="1">
        <f t="shared" si="3"/>
        <v>1</v>
      </c>
    </row>
    <row r="36" spans="1:46" x14ac:dyDescent="0.25">
      <c r="B36" t="s">
        <v>42</v>
      </c>
      <c r="C36" t="s">
        <v>129</v>
      </c>
      <c r="D36" s="1">
        <f t="shared" si="4"/>
        <v>50.4</v>
      </c>
      <c r="E36" s="14">
        <v>20</v>
      </c>
      <c r="F36" s="13">
        <f t="shared" si="1"/>
        <v>26.8</v>
      </c>
      <c r="K36" s="1">
        <v>3.2</v>
      </c>
      <c r="L36" s="1">
        <f t="shared" si="5"/>
        <v>7.5519999999999996</v>
      </c>
      <c r="M36" s="1">
        <v>3.1</v>
      </c>
      <c r="N36" s="1">
        <f>M36*2.36</f>
        <v>7.3159999999999998</v>
      </c>
      <c r="U36" s="1">
        <v>12</v>
      </c>
      <c r="V36" s="1">
        <f t="shared" ref="V36" si="54">U36*1.34</f>
        <v>16.080000000000002</v>
      </c>
      <c r="W36" s="1">
        <v>8.6</v>
      </c>
      <c r="X36" s="1">
        <f t="shared" si="44"/>
        <v>11.524000000000001</v>
      </c>
      <c r="AE36" s="1">
        <v>3.5</v>
      </c>
      <c r="AF36" s="1">
        <f t="shared" ref="AF36" si="55">AE36*2.75</f>
        <v>9.625</v>
      </c>
      <c r="AO36">
        <f>25.9+18.4</f>
        <v>44.3</v>
      </c>
      <c r="AP36" s="1">
        <f t="shared" si="53"/>
        <v>26.58</v>
      </c>
      <c r="AR36" s="1">
        <f t="shared" si="0"/>
        <v>0.88</v>
      </c>
      <c r="AS36" s="1">
        <f t="shared" si="2"/>
        <v>0.13</v>
      </c>
      <c r="AT36" s="1">
        <f t="shared" si="3"/>
        <v>1.01</v>
      </c>
    </row>
    <row r="37" spans="1:46" x14ac:dyDescent="0.25">
      <c r="B37" t="s">
        <v>42</v>
      </c>
      <c r="C37" t="s">
        <v>70</v>
      </c>
      <c r="D37" s="1">
        <f t="shared" si="4"/>
        <v>50.769999999999996</v>
      </c>
      <c r="E37" s="13">
        <v>21.38</v>
      </c>
      <c r="F37" s="13">
        <f t="shared" si="1"/>
        <v>28.6492</v>
      </c>
      <c r="G37" s="1"/>
      <c r="H37" s="1"/>
      <c r="I37" s="1"/>
      <c r="J37" s="1"/>
      <c r="K37" s="1">
        <v>5.47</v>
      </c>
      <c r="L37" s="1">
        <f t="shared" si="5"/>
        <v>12.909199999999998</v>
      </c>
      <c r="M37" s="1"/>
      <c r="N37" s="1"/>
      <c r="O37" s="1"/>
      <c r="P37" s="1"/>
      <c r="Q37" s="1"/>
      <c r="R37" s="1"/>
      <c r="S37" s="1"/>
      <c r="T37" s="1"/>
      <c r="U37" s="1">
        <v>12.3</v>
      </c>
      <c r="V37" s="1">
        <f t="shared" ref="V37" si="56">U37*1.34</f>
        <v>16.482000000000003</v>
      </c>
      <c r="W37" s="1">
        <v>9.7200000000000006</v>
      </c>
      <c r="X37" s="1">
        <f t="shared" si="44"/>
        <v>13.024800000000001</v>
      </c>
      <c r="Y37" s="1"/>
      <c r="Z37" s="1"/>
      <c r="AA37" s="1"/>
      <c r="AB37" s="1"/>
      <c r="AC37" s="1"/>
      <c r="AD37" s="1"/>
      <c r="AE37" s="1"/>
      <c r="AF37" s="1"/>
      <c r="AG37" s="1">
        <v>1.9</v>
      </c>
      <c r="AH37" s="1">
        <f t="shared" ref="AH37:AH40" si="57">AG37*2.75</f>
        <v>5.2249999999999996</v>
      </c>
      <c r="AI37" s="1"/>
      <c r="AJ37" s="1"/>
      <c r="AK37" s="13"/>
      <c r="AL37" s="13"/>
      <c r="AM37" s="13"/>
      <c r="AN37" s="13"/>
      <c r="AO37" s="1"/>
      <c r="AP37" s="1"/>
      <c r="AR37" s="1">
        <f t="shared" si="0"/>
        <v>0.89</v>
      </c>
      <c r="AS37" s="1">
        <f t="shared" si="2"/>
        <v>0.11</v>
      </c>
      <c r="AT37" s="1">
        <f t="shared" si="3"/>
        <v>1</v>
      </c>
    </row>
    <row r="38" spans="1:46" x14ac:dyDescent="0.25">
      <c r="B38" t="s">
        <v>106</v>
      </c>
      <c r="C38" t="s">
        <v>107</v>
      </c>
      <c r="D38" s="1">
        <f t="shared" si="4"/>
        <v>51.35</v>
      </c>
      <c r="E38" s="13">
        <v>21.75</v>
      </c>
      <c r="F38" s="13">
        <f t="shared" si="1"/>
        <v>29.145000000000003</v>
      </c>
      <c r="G38" s="1"/>
      <c r="H38" s="1"/>
      <c r="I38" s="1"/>
      <c r="J38" s="1"/>
      <c r="K38" s="1">
        <v>4.5</v>
      </c>
      <c r="L38" s="1">
        <f t="shared" si="5"/>
        <v>10.62</v>
      </c>
      <c r="M38" s="1">
        <v>3.9</v>
      </c>
      <c r="N38" s="1">
        <f>M38*2.36</f>
        <v>9.2039999999999988</v>
      </c>
      <c r="O38" s="1"/>
      <c r="P38" s="1"/>
      <c r="Q38" s="1"/>
      <c r="R38" s="1"/>
      <c r="S38" s="1"/>
      <c r="T38" s="1"/>
      <c r="U38" s="1">
        <v>11.8</v>
      </c>
      <c r="V38" s="1">
        <f t="shared" ref="V38" si="58">U38*1.34</f>
        <v>15.812000000000001</v>
      </c>
      <c r="W38" s="1">
        <v>6.55</v>
      </c>
      <c r="X38" s="1">
        <f t="shared" si="44"/>
        <v>8.777000000000001</v>
      </c>
      <c r="Y38" s="1"/>
      <c r="Z38" s="1"/>
      <c r="AA38" s="1"/>
      <c r="AB38" s="1"/>
      <c r="AC38" s="1"/>
      <c r="AD38" s="1"/>
      <c r="AE38" s="1"/>
      <c r="AF38" s="1"/>
      <c r="AG38" s="1">
        <v>2.25</v>
      </c>
      <c r="AH38" s="1">
        <f t="shared" si="57"/>
        <v>6.1875</v>
      </c>
      <c r="AI38" s="1">
        <v>0.6</v>
      </c>
      <c r="AJ38" s="1">
        <f>AI38*2.36</f>
        <v>1.4159999999999999</v>
      </c>
      <c r="AK38" s="13"/>
      <c r="AL38" s="13"/>
      <c r="AM38" s="13"/>
      <c r="AN38" s="13"/>
      <c r="AO38" s="1">
        <v>6.35</v>
      </c>
      <c r="AP38" s="1">
        <f>AO38*0.6</f>
        <v>3.8099999999999996</v>
      </c>
      <c r="AR38" s="1">
        <f t="shared" si="0"/>
        <v>0.84</v>
      </c>
      <c r="AS38" s="1">
        <f t="shared" si="2"/>
        <v>0.16</v>
      </c>
      <c r="AT38" s="1">
        <f t="shared" si="3"/>
        <v>1</v>
      </c>
    </row>
    <row r="39" spans="1:46" x14ac:dyDescent="0.25">
      <c r="B39" t="s">
        <v>42</v>
      </c>
      <c r="C39" t="s">
        <v>77</v>
      </c>
      <c r="D39" s="1">
        <f t="shared" si="4"/>
        <v>51.7</v>
      </c>
      <c r="E39" s="13"/>
      <c r="F39" s="13"/>
      <c r="G39" s="1">
        <v>17.899999999999999</v>
      </c>
      <c r="H39" s="1">
        <f t="shared" si="1"/>
        <v>23.986000000000001</v>
      </c>
      <c r="I39" s="1">
        <v>7</v>
      </c>
      <c r="J39" s="1">
        <f t="shared" ref="J39" si="59">I39*1.34</f>
        <v>9.3800000000000008</v>
      </c>
      <c r="K39" s="1">
        <v>3.5</v>
      </c>
      <c r="L39" s="1">
        <f t="shared" si="5"/>
        <v>8.26</v>
      </c>
      <c r="M39" s="1"/>
      <c r="N39" s="1"/>
      <c r="O39" s="1"/>
      <c r="P39" s="1"/>
      <c r="Q39" s="1"/>
      <c r="R39" s="1"/>
      <c r="S39" s="1"/>
      <c r="T39" s="1"/>
      <c r="U39" s="1">
        <v>11.4</v>
      </c>
      <c r="V39" s="1">
        <f t="shared" ref="V39" si="60">U39*1.34</f>
        <v>15.276000000000002</v>
      </c>
      <c r="W39" s="1">
        <v>7.85</v>
      </c>
      <c r="X39" s="1">
        <f t="shared" si="44"/>
        <v>10.519</v>
      </c>
      <c r="Y39" s="1"/>
      <c r="Z39" s="1"/>
      <c r="AA39" s="1"/>
      <c r="AB39" s="1"/>
      <c r="AC39" s="1"/>
      <c r="AD39" s="1"/>
      <c r="AE39" s="1">
        <v>2.2000000000000002</v>
      </c>
      <c r="AF39" s="1">
        <f t="shared" ref="AF39" si="61">AE39*2.75</f>
        <v>6.0500000000000007</v>
      </c>
      <c r="AG39" s="1">
        <v>1.85</v>
      </c>
      <c r="AH39" s="1">
        <f t="shared" si="57"/>
        <v>5.0875000000000004</v>
      </c>
      <c r="AI39" s="1"/>
      <c r="AJ39" s="1"/>
      <c r="AK39" s="13"/>
      <c r="AL39" s="13"/>
      <c r="AM39" s="13"/>
      <c r="AN39" s="13"/>
      <c r="AO39" s="1"/>
      <c r="AP39" s="1"/>
      <c r="AR39" s="1">
        <f t="shared" si="0"/>
        <v>0.8</v>
      </c>
      <c r="AS39" s="1">
        <f t="shared" si="2"/>
        <v>0.2</v>
      </c>
      <c r="AT39" s="1">
        <f t="shared" si="3"/>
        <v>1</v>
      </c>
    </row>
    <row r="40" spans="1:46" x14ac:dyDescent="0.25">
      <c r="B40" t="s">
        <v>97</v>
      </c>
      <c r="C40" t="s">
        <v>98</v>
      </c>
      <c r="D40" s="1">
        <f t="shared" si="4"/>
        <v>52.529999999999994</v>
      </c>
      <c r="E40" s="13">
        <v>20.239999999999998</v>
      </c>
      <c r="F40" s="13">
        <f t="shared" si="1"/>
        <v>27.121600000000001</v>
      </c>
      <c r="G40" s="1"/>
      <c r="H40" s="1"/>
      <c r="I40" s="1"/>
      <c r="J40" s="1"/>
      <c r="K40" s="1">
        <v>5.14</v>
      </c>
      <c r="L40" s="1">
        <f t="shared" si="5"/>
        <v>12.130399999999998</v>
      </c>
      <c r="M40" s="1">
        <v>3.73</v>
      </c>
      <c r="N40" s="1">
        <f>M40*2.36</f>
        <v>8.8027999999999995</v>
      </c>
      <c r="O40" s="1"/>
      <c r="P40" s="1"/>
      <c r="Q40" s="1"/>
      <c r="R40" s="1"/>
      <c r="S40" s="1"/>
      <c r="T40" s="1"/>
      <c r="U40" s="1">
        <v>12.52</v>
      </c>
      <c r="V40" s="1">
        <f t="shared" ref="V40" si="62">U40*1.34</f>
        <v>16.776800000000001</v>
      </c>
      <c r="W40" s="1">
        <v>8.8000000000000007</v>
      </c>
      <c r="X40" s="1">
        <f t="shared" si="44"/>
        <v>11.792000000000002</v>
      </c>
      <c r="Y40" s="1"/>
      <c r="Z40" s="1"/>
      <c r="AA40" s="1"/>
      <c r="AB40" s="1"/>
      <c r="AC40" s="1"/>
      <c r="AD40" s="1"/>
      <c r="AE40" s="1"/>
      <c r="AF40" s="1"/>
      <c r="AG40" s="1">
        <v>2.1</v>
      </c>
      <c r="AH40" s="1">
        <f t="shared" si="57"/>
        <v>5.7750000000000004</v>
      </c>
      <c r="AI40" s="1"/>
      <c r="AJ40" s="1"/>
      <c r="AK40" s="13"/>
      <c r="AL40" s="13"/>
      <c r="AM40" s="13"/>
      <c r="AN40" s="13"/>
      <c r="AO40" s="1">
        <v>5.26</v>
      </c>
      <c r="AP40" s="1">
        <f>AO40*0.6</f>
        <v>3.1559999999999997</v>
      </c>
      <c r="AR40" s="1">
        <f t="shared" si="0"/>
        <v>0.83</v>
      </c>
      <c r="AS40" s="1">
        <f t="shared" si="2"/>
        <v>0.17</v>
      </c>
      <c r="AT40" s="1">
        <f t="shared" si="3"/>
        <v>1</v>
      </c>
    </row>
    <row r="41" spans="1:46" x14ac:dyDescent="0.25">
      <c r="A41" t="s">
        <v>60</v>
      </c>
      <c r="C41" t="s">
        <v>68</v>
      </c>
      <c r="D41" s="1">
        <f t="shared" si="4"/>
        <v>52.85</v>
      </c>
      <c r="E41" s="13"/>
      <c r="F41" s="13"/>
      <c r="G41" s="1">
        <v>18.55</v>
      </c>
      <c r="H41" s="1">
        <f t="shared" si="1"/>
        <v>24.857000000000003</v>
      </c>
      <c r="I41" s="1">
        <v>8.1</v>
      </c>
      <c r="J41" s="1">
        <f t="shared" ref="J41" si="63">I41*1.34</f>
        <v>10.854000000000001</v>
      </c>
      <c r="K41" s="1">
        <v>5.3</v>
      </c>
      <c r="L41" s="1">
        <f t="shared" si="5"/>
        <v>12.507999999999999</v>
      </c>
      <c r="M41" s="1"/>
      <c r="N41" s="1"/>
      <c r="O41" s="1"/>
      <c r="P41" s="1"/>
      <c r="Q41" s="1"/>
      <c r="R41" s="1"/>
      <c r="S41" s="1"/>
      <c r="T41" s="1"/>
      <c r="U41" s="1">
        <v>14.2</v>
      </c>
      <c r="V41" s="1">
        <f t="shared" ref="V41" si="64">U41*1.34</f>
        <v>19.027999999999999</v>
      </c>
      <c r="W41" s="1"/>
      <c r="X41" s="1"/>
      <c r="Y41" s="1"/>
      <c r="Z41" s="1"/>
      <c r="AA41" s="1"/>
      <c r="AB41" s="1"/>
      <c r="AC41" s="1"/>
      <c r="AD41" s="1"/>
      <c r="AE41" s="1">
        <v>6.7</v>
      </c>
      <c r="AF41" s="1">
        <f t="shared" ref="AF41:AF42" si="65">AE41*2.75</f>
        <v>18.425000000000001</v>
      </c>
      <c r="AG41" s="1"/>
      <c r="AH41" s="1"/>
      <c r="AI41" s="1"/>
      <c r="AJ41" s="1"/>
      <c r="AK41" s="13"/>
      <c r="AL41" s="13"/>
      <c r="AM41" s="13"/>
      <c r="AN41" s="13"/>
      <c r="AO41" s="1"/>
      <c r="AP41" s="1"/>
      <c r="AR41" s="1">
        <f t="shared" si="0"/>
        <v>0.75</v>
      </c>
      <c r="AS41" s="1">
        <f t="shared" si="2"/>
        <v>0.25</v>
      </c>
      <c r="AT41" s="1">
        <f t="shared" si="3"/>
        <v>1</v>
      </c>
    </row>
    <row r="42" spans="1:46" x14ac:dyDescent="0.25">
      <c r="C42" t="s">
        <v>67</v>
      </c>
      <c r="D42" s="1">
        <f t="shared" si="4"/>
        <v>53.27</v>
      </c>
      <c r="E42" s="13"/>
      <c r="F42" s="13"/>
      <c r="G42" s="1">
        <v>16.77</v>
      </c>
      <c r="H42" s="1">
        <f t="shared" si="1"/>
        <v>22.471800000000002</v>
      </c>
      <c r="I42" s="1">
        <v>6.14</v>
      </c>
      <c r="J42" s="1">
        <f t="shared" ref="J42" si="66">I42*1.34</f>
        <v>8.2276000000000007</v>
      </c>
      <c r="K42" s="1">
        <v>3.67</v>
      </c>
      <c r="L42" s="1">
        <f t="shared" si="5"/>
        <v>8.6611999999999991</v>
      </c>
      <c r="M42" s="1"/>
      <c r="N42" s="1"/>
      <c r="O42" s="1"/>
      <c r="P42" s="1"/>
      <c r="Q42" s="1"/>
      <c r="R42" s="1"/>
      <c r="S42" s="1"/>
      <c r="T42" s="1"/>
      <c r="U42" s="1">
        <v>10.71</v>
      </c>
      <c r="V42" s="1">
        <f t="shared" ref="V42" si="67">U42*1.34</f>
        <v>14.351400000000002</v>
      </c>
      <c r="W42" s="1">
        <v>8.2799999999999994</v>
      </c>
      <c r="X42" s="1">
        <f t="shared" ref="X42:X51" si="68">W42*1.34</f>
        <v>11.0952</v>
      </c>
      <c r="Y42" s="1"/>
      <c r="Z42" s="1"/>
      <c r="AA42" s="1"/>
      <c r="AB42" s="1"/>
      <c r="AC42" s="1"/>
      <c r="AD42" s="1"/>
      <c r="AE42" s="1">
        <v>2.2400000000000002</v>
      </c>
      <c r="AF42" s="1">
        <f t="shared" si="65"/>
        <v>6.16</v>
      </c>
      <c r="AG42" s="1">
        <v>3.04</v>
      </c>
      <c r="AH42" s="1">
        <f t="shared" ref="AH42:AH45" si="69">AG42*2.75</f>
        <v>8.36</v>
      </c>
      <c r="AI42" s="1">
        <v>2.42</v>
      </c>
      <c r="AJ42" s="1">
        <f>AI42*2.36</f>
        <v>5.7111999999999998</v>
      </c>
      <c r="AK42" s="13"/>
      <c r="AL42" s="13"/>
      <c r="AM42" s="13"/>
      <c r="AN42" s="13"/>
      <c r="AO42" s="1">
        <v>3.66</v>
      </c>
      <c r="AP42" s="1">
        <f>AO42*0.6</f>
        <v>2.1960000000000002</v>
      </c>
      <c r="AR42" s="1">
        <f t="shared" si="0"/>
        <v>0.82</v>
      </c>
      <c r="AS42" s="1">
        <f t="shared" si="2"/>
        <v>0.18</v>
      </c>
      <c r="AT42" s="1">
        <f t="shared" si="3"/>
        <v>1</v>
      </c>
    </row>
    <row r="43" spans="1:46" x14ac:dyDescent="0.25">
      <c r="B43" t="s">
        <v>81</v>
      </c>
      <c r="C43" t="s">
        <v>82</v>
      </c>
      <c r="D43" s="1">
        <f t="shared" si="4"/>
        <v>53.32</v>
      </c>
      <c r="E43" s="13">
        <v>20.059999999999999</v>
      </c>
      <c r="F43" s="13">
        <f t="shared" si="1"/>
        <v>26.880400000000002</v>
      </c>
      <c r="G43" s="1"/>
      <c r="H43" s="1"/>
      <c r="I43" s="1"/>
      <c r="J43" s="1"/>
      <c r="K43" s="1">
        <v>3.3</v>
      </c>
      <c r="L43" s="1">
        <f t="shared" si="5"/>
        <v>7.7879999999999994</v>
      </c>
      <c r="M43" s="1">
        <v>3.27</v>
      </c>
      <c r="N43" s="1">
        <f>M43*2.36</f>
        <v>7.7172000000000001</v>
      </c>
      <c r="O43" s="1"/>
      <c r="P43" s="1"/>
      <c r="Q43" s="1"/>
      <c r="R43" s="1"/>
      <c r="S43" s="1"/>
      <c r="T43" s="1"/>
      <c r="U43" s="1">
        <v>10.87</v>
      </c>
      <c r="V43" s="1">
        <f t="shared" ref="V43" si="70">U43*1.34</f>
        <v>14.565799999999999</v>
      </c>
      <c r="W43" s="1">
        <v>8.7899999999999991</v>
      </c>
      <c r="X43" s="1">
        <f t="shared" si="68"/>
        <v>11.778599999999999</v>
      </c>
      <c r="Y43" s="1"/>
      <c r="Z43" s="1"/>
      <c r="AA43" s="1"/>
      <c r="AB43" s="1"/>
      <c r="AC43" s="1"/>
      <c r="AD43" s="1"/>
      <c r="AE43" s="1"/>
      <c r="AF43" s="1"/>
      <c r="AG43" s="1">
        <v>5.96</v>
      </c>
      <c r="AH43" s="1">
        <f t="shared" si="69"/>
        <v>16.39</v>
      </c>
      <c r="AI43" s="1">
        <v>1.07</v>
      </c>
      <c r="AJ43" s="1">
        <f>AI43*2.36</f>
        <v>2.5251999999999999</v>
      </c>
      <c r="AK43" s="13"/>
      <c r="AL43" s="13"/>
      <c r="AM43" s="13"/>
      <c r="AN43" s="13"/>
      <c r="AO43" s="1"/>
      <c r="AP43" s="1"/>
      <c r="AR43" s="1">
        <f t="shared" si="0"/>
        <v>0.88</v>
      </c>
      <c r="AS43" s="1">
        <f t="shared" si="2"/>
        <v>0.12</v>
      </c>
      <c r="AT43" s="1">
        <f t="shared" si="3"/>
        <v>1</v>
      </c>
    </row>
    <row r="44" spans="1:46" x14ac:dyDescent="0.25">
      <c r="B44" t="s">
        <v>103</v>
      </c>
      <c r="C44" t="s">
        <v>104</v>
      </c>
      <c r="D44" s="1">
        <f t="shared" si="4"/>
        <v>53.449999999999996</v>
      </c>
      <c r="E44" s="13">
        <v>23.61</v>
      </c>
      <c r="F44" s="13">
        <f t="shared" si="1"/>
        <v>31.6374</v>
      </c>
      <c r="G44" s="1"/>
      <c r="H44" s="1"/>
      <c r="I44" s="1"/>
      <c r="J44" s="1"/>
      <c r="K44" s="1">
        <v>3.98</v>
      </c>
      <c r="L44" s="1">
        <f t="shared" si="5"/>
        <v>9.3927999999999994</v>
      </c>
      <c r="M44" s="1">
        <v>3.11</v>
      </c>
      <c r="N44" s="1">
        <f>M44*2.36</f>
        <v>7.339599999999999</v>
      </c>
      <c r="O44" s="1"/>
      <c r="P44" s="1"/>
      <c r="Q44" s="1"/>
      <c r="R44" s="1"/>
      <c r="S44" s="1"/>
      <c r="T44" s="1"/>
      <c r="U44" s="1">
        <v>11.83</v>
      </c>
      <c r="V44" s="1">
        <f t="shared" ref="V44" si="71">U44*1.34</f>
        <v>15.852200000000002</v>
      </c>
      <c r="W44" s="1">
        <v>8.69</v>
      </c>
      <c r="X44" s="1">
        <f t="shared" si="68"/>
        <v>11.644600000000001</v>
      </c>
      <c r="Y44" s="1"/>
      <c r="Z44" s="1"/>
      <c r="AA44" s="1"/>
      <c r="AB44" s="1"/>
      <c r="AC44" s="1"/>
      <c r="AD44" s="1"/>
      <c r="AE44" s="1"/>
      <c r="AF44" s="1"/>
      <c r="AG44" s="1">
        <v>2.23</v>
      </c>
      <c r="AH44" s="1">
        <f t="shared" si="69"/>
        <v>6.1325000000000003</v>
      </c>
      <c r="AI44" s="1"/>
      <c r="AJ44" s="1"/>
      <c r="AK44" s="13"/>
      <c r="AL44" s="13"/>
      <c r="AM44" s="13"/>
      <c r="AN44" s="13"/>
      <c r="AO44" s="1">
        <v>9</v>
      </c>
      <c r="AP44" s="1">
        <f>AO44*0.6</f>
        <v>5.3999999999999995</v>
      </c>
      <c r="AR44" s="1">
        <f t="shared" si="0"/>
        <v>0.87</v>
      </c>
      <c r="AS44" s="1">
        <f t="shared" si="2"/>
        <v>0.13</v>
      </c>
      <c r="AT44" s="1">
        <f t="shared" si="3"/>
        <v>1</v>
      </c>
    </row>
    <row r="45" spans="1:46" x14ac:dyDescent="0.25">
      <c r="B45" t="s">
        <v>42</v>
      </c>
      <c r="C45" t="s">
        <v>71</v>
      </c>
      <c r="D45" s="1">
        <f t="shared" si="4"/>
        <v>53.49</v>
      </c>
      <c r="E45" s="13"/>
      <c r="F45" s="13"/>
      <c r="G45" s="1">
        <v>17.190000000000001</v>
      </c>
      <c r="H45" s="1">
        <f t="shared" si="1"/>
        <v>23.034600000000005</v>
      </c>
      <c r="I45" s="1">
        <v>7.26</v>
      </c>
      <c r="J45" s="1">
        <f t="shared" ref="J45" si="72">I45*1.34</f>
        <v>9.7284000000000006</v>
      </c>
      <c r="K45" s="1">
        <v>3.5</v>
      </c>
      <c r="L45" s="1">
        <f t="shared" si="5"/>
        <v>8.26</v>
      </c>
      <c r="M45" s="1"/>
      <c r="N45" s="1"/>
      <c r="O45" s="1"/>
      <c r="P45" s="1"/>
      <c r="Q45" s="1"/>
      <c r="R45" s="1"/>
      <c r="S45" s="1"/>
      <c r="T45" s="1"/>
      <c r="U45" s="1">
        <v>10.45</v>
      </c>
      <c r="V45" s="1">
        <f t="shared" ref="V45" si="73">U45*1.34</f>
        <v>14.003</v>
      </c>
      <c r="W45" s="1">
        <v>9.82</v>
      </c>
      <c r="X45" s="1">
        <f t="shared" si="68"/>
        <v>13.158800000000001</v>
      </c>
      <c r="Y45" s="1"/>
      <c r="Z45" s="1"/>
      <c r="AA45" s="1"/>
      <c r="AB45" s="1"/>
      <c r="AC45" s="1"/>
      <c r="AD45" s="1"/>
      <c r="AE45" s="1">
        <v>2.84</v>
      </c>
      <c r="AF45" s="1">
        <f t="shared" ref="AF45:AF48" si="74">AE45*2.75</f>
        <v>7.81</v>
      </c>
      <c r="AG45" s="1">
        <v>2.4300000000000002</v>
      </c>
      <c r="AH45" s="1">
        <f t="shared" si="69"/>
        <v>6.6825000000000001</v>
      </c>
      <c r="AI45" s="1"/>
      <c r="AJ45" s="1"/>
      <c r="AK45" s="13"/>
      <c r="AL45" s="13"/>
      <c r="AM45" s="13"/>
      <c r="AN45" s="13"/>
      <c r="AO45" s="1"/>
      <c r="AP45" s="1"/>
      <c r="AR45" s="1">
        <f t="shared" si="0"/>
        <v>0.8</v>
      </c>
      <c r="AS45" s="1">
        <f t="shared" si="2"/>
        <v>0.2</v>
      </c>
      <c r="AT45" s="1">
        <f t="shared" si="3"/>
        <v>1</v>
      </c>
    </row>
    <row r="46" spans="1:46" x14ac:dyDescent="0.25">
      <c r="B46" t="s">
        <v>42</v>
      </c>
      <c r="C46" t="s">
        <v>70</v>
      </c>
      <c r="D46" s="1">
        <f t="shared" si="4"/>
        <v>53.77</v>
      </c>
      <c r="E46" s="13">
        <v>21.03</v>
      </c>
      <c r="F46" s="13">
        <f t="shared" si="1"/>
        <v>28.180200000000003</v>
      </c>
      <c r="G46" s="1"/>
      <c r="H46" s="1"/>
      <c r="I46" s="1"/>
      <c r="J46" s="1"/>
      <c r="K46" s="1">
        <v>5.12</v>
      </c>
      <c r="L46" s="1">
        <f t="shared" si="5"/>
        <v>12.0832</v>
      </c>
      <c r="M46" s="1"/>
      <c r="N46" s="1"/>
      <c r="O46" s="1"/>
      <c r="P46" s="1"/>
      <c r="Q46" s="1"/>
      <c r="R46" s="1"/>
      <c r="S46" s="1"/>
      <c r="T46" s="1"/>
      <c r="U46" s="1">
        <v>12.62</v>
      </c>
      <c r="V46" s="1">
        <f t="shared" ref="V46" si="75">U46*1.34</f>
        <v>16.910799999999998</v>
      </c>
      <c r="W46" s="1">
        <v>9.42</v>
      </c>
      <c r="X46" s="1">
        <f t="shared" si="68"/>
        <v>12.6228</v>
      </c>
      <c r="Y46" s="1"/>
      <c r="Z46" s="1"/>
      <c r="AA46" s="1"/>
      <c r="AB46" s="1"/>
      <c r="AC46" s="1"/>
      <c r="AD46" s="1"/>
      <c r="AE46" s="1">
        <v>5.58</v>
      </c>
      <c r="AF46" s="1">
        <f t="shared" si="74"/>
        <v>15.345000000000001</v>
      </c>
      <c r="AG46" s="1"/>
      <c r="AH46" s="1"/>
      <c r="AI46" s="1"/>
      <c r="AJ46" s="1"/>
      <c r="AK46" s="13"/>
      <c r="AL46" s="13"/>
      <c r="AM46" s="13"/>
      <c r="AN46" s="13"/>
      <c r="AO46" s="1"/>
      <c r="AP46" s="1"/>
      <c r="AR46" s="1">
        <f t="shared" si="0"/>
        <v>0.9</v>
      </c>
      <c r="AS46" s="1">
        <f t="shared" si="2"/>
        <v>0.1</v>
      </c>
      <c r="AT46" s="1">
        <f t="shared" si="3"/>
        <v>1</v>
      </c>
    </row>
    <row r="47" spans="1:46" x14ac:dyDescent="0.25">
      <c r="B47" t="s">
        <v>42</v>
      </c>
      <c r="C47" t="s">
        <v>54</v>
      </c>
      <c r="D47" s="1">
        <f t="shared" si="4"/>
        <v>53.83</v>
      </c>
      <c r="E47" s="13"/>
      <c r="F47" s="13"/>
      <c r="G47" s="1">
        <v>17.38</v>
      </c>
      <c r="H47" s="1">
        <f t="shared" si="1"/>
        <v>23.289200000000001</v>
      </c>
      <c r="I47" s="1">
        <v>7</v>
      </c>
      <c r="J47" s="1">
        <f t="shared" ref="J47" si="76">I47*1.34</f>
        <v>9.3800000000000008</v>
      </c>
      <c r="K47" s="1">
        <v>4.07</v>
      </c>
      <c r="L47" s="1">
        <f t="shared" si="5"/>
        <v>9.6052</v>
      </c>
      <c r="M47" s="1"/>
      <c r="N47" s="1"/>
      <c r="O47" s="1"/>
      <c r="P47" s="1"/>
      <c r="Q47" s="1"/>
      <c r="R47" s="1"/>
      <c r="S47" s="1"/>
      <c r="T47" s="1"/>
      <c r="U47" s="1">
        <v>12.04</v>
      </c>
      <c r="V47" s="1">
        <f t="shared" ref="V47" si="77">U47*1.34</f>
        <v>16.133600000000001</v>
      </c>
      <c r="W47" s="1">
        <v>8</v>
      </c>
      <c r="X47" s="1">
        <f t="shared" si="68"/>
        <v>10.72</v>
      </c>
      <c r="Y47" s="1"/>
      <c r="Z47" s="1"/>
      <c r="AA47" s="1"/>
      <c r="AB47" s="1"/>
      <c r="AC47" s="1"/>
      <c r="AD47" s="1"/>
      <c r="AE47" s="1">
        <v>3</v>
      </c>
      <c r="AF47" s="1">
        <f t="shared" si="74"/>
        <v>8.25</v>
      </c>
      <c r="AG47" s="1">
        <v>2.34</v>
      </c>
      <c r="AH47" s="1">
        <f t="shared" ref="AH47:AH51" si="78">AG47*2.75</f>
        <v>6.4349999999999996</v>
      </c>
      <c r="AI47" s="1"/>
      <c r="AJ47" s="1"/>
      <c r="AK47" s="13"/>
      <c r="AL47" s="13"/>
      <c r="AM47" s="13"/>
      <c r="AN47" s="13"/>
      <c r="AO47" s="1"/>
      <c r="AP47" s="1"/>
      <c r="AR47" s="1">
        <f t="shared" si="0"/>
        <v>0.79</v>
      </c>
      <c r="AS47" s="1">
        <f t="shared" si="2"/>
        <v>0.21</v>
      </c>
      <c r="AT47" s="1">
        <f t="shared" si="3"/>
        <v>1</v>
      </c>
    </row>
    <row r="48" spans="1:46" x14ac:dyDescent="0.25">
      <c r="B48" t="s">
        <v>119</v>
      </c>
      <c r="C48" t="s">
        <v>120</v>
      </c>
      <c r="D48" s="1">
        <f t="shared" si="4"/>
        <v>53.92</v>
      </c>
      <c r="E48" s="13">
        <v>22.2</v>
      </c>
      <c r="F48" s="13">
        <f t="shared" si="1"/>
        <v>29.748000000000001</v>
      </c>
      <c r="G48" s="1"/>
      <c r="H48" s="1"/>
      <c r="I48" s="1"/>
      <c r="J48" s="1"/>
      <c r="K48" s="1">
        <v>5.12</v>
      </c>
      <c r="L48" s="1">
        <f t="shared" si="5"/>
        <v>12.0832</v>
      </c>
      <c r="M48" s="1"/>
      <c r="N48" s="1"/>
      <c r="O48" s="1"/>
      <c r="P48" s="1"/>
      <c r="Q48" s="1"/>
      <c r="R48" s="1"/>
      <c r="S48" s="1"/>
      <c r="T48" s="1"/>
      <c r="U48" s="1">
        <v>11.47</v>
      </c>
      <c r="V48" s="1">
        <f t="shared" ref="V48" si="79">U48*1.34</f>
        <v>15.369800000000001</v>
      </c>
      <c r="W48" s="1">
        <v>10.96</v>
      </c>
      <c r="X48" s="1">
        <f t="shared" si="68"/>
        <v>14.686400000000003</v>
      </c>
      <c r="Y48" s="1"/>
      <c r="Z48" s="1"/>
      <c r="AA48" s="1"/>
      <c r="AB48" s="1"/>
      <c r="AC48" s="1"/>
      <c r="AD48" s="1"/>
      <c r="AE48" s="1">
        <v>2.21</v>
      </c>
      <c r="AF48" s="1">
        <f t="shared" si="74"/>
        <v>6.0774999999999997</v>
      </c>
      <c r="AG48" s="1">
        <v>1.96</v>
      </c>
      <c r="AH48" s="1">
        <f t="shared" si="78"/>
        <v>5.39</v>
      </c>
      <c r="AI48" s="1"/>
      <c r="AJ48" s="1"/>
      <c r="AK48" s="13"/>
      <c r="AL48" s="13"/>
      <c r="AM48" s="13"/>
      <c r="AN48" s="13"/>
      <c r="AO48" s="1">
        <f>12.7+7.7</f>
        <v>20.399999999999999</v>
      </c>
      <c r="AP48" s="1">
        <f>AO48*0.6</f>
        <v>12.239999999999998</v>
      </c>
      <c r="AR48" s="1">
        <f t="shared" si="0"/>
        <v>0.91</v>
      </c>
      <c r="AS48" s="1">
        <f t="shared" si="2"/>
        <v>0.09</v>
      </c>
      <c r="AT48" s="1">
        <f t="shared" si="3"/>
        <v>1</v>
      </c>
    </row>
    <row r="49" spans="2:46" x14ac:dyDescent="0.25">
      <c r="B49" t="s">
        <v>40</v>
      </c>
      <c r="C49" t="s">
        <v>50</v>
      </c>
      <c r="D49" s="1">
        <f t="shared" si="4"/>
        <v>53.949999999999996</v>
      </c>
      <c r="E49" s="13">
        <v>25</v>
      </c>
      <c r="F49" s="13">
        <f t="shared" si="1"/>
        <v>33.5</v>
      </c>
      <c r="G49" s="1"/>
      <c r="H49" s="1"/>
      <c r="I49" s="1"/>
      <c r="J49" s="1"/>
      <c r="K49" s="1">
        <v>4.3099999999999996</v>
      </c>
      <c r="L49" s="1">
        <f t="shared" si="5"/>
        <v>10.171599999999998</v>
      </c>
      <c r="M49" s="1"/>
      <c r="N49" s="1"/>
      <c r="O49" s="1"/>
      <c r="P49" s="1"/>
      <c r="Q49" s="1"/>
      <c r="R49" s="1"/>
      <c r="S49" s="1"/>
      <c r="T49" s="1"/>
      <c r="U49" s="1">
        <v>12.01</v>
      </c>
      <c r="V49" s="1">
        <f t="shared" ref="V49" si="80">U49*1.34</f>
        <v>16.093399999999999</v>
      </c>
      <c r="W49" s="1">
        <v>9.98</v>
      </c>
      <c r="X49" s="1">
        <f t="shared" si="68"/>
        <v>13.373200000000001</v>
      </c>
      <c r="Y49" s="1"/>
      <c r="Z49" s="1"/>
      <c r="AA49" s="1"/>
      <c r="AB49" s="1"/>
      <c r="AC49" s="1"/>
      <c r="AD49" s="1"/>
      <c r="AE49" s="1"/>
      <c r="AF49" s="1"/>
      <c r="AG49" s="1">
        <v>2.65</v>
      </c>
      <c r="AH49" s="1">
        <f t="shared" si="78"/>
        <v>7.2874999999999996</v>
      </c>
      <c r="AI49" s="1"/>
      <c r="AJ49" s="1"/>
      <c r="AK49" s="13"/>
      <c r="AL49" s="13"/>
      <c r="AM49" s="13"/>
      <c r="AN49" s="13"/>
      <c r="AO49" s="1"/>
      <c r="AP49" s="1"/>
      <c r="AR49" s="1">
        <f t="shared" si="0"/>
        <v>0.92</v>
      </c>
      <c r="AS49" s="1">
        <f t="shared" si="2"/>
        <v>0.08</v>
      </c>
      <c r="AT49" s="1">
        <f t="shared" si="3"/>
        <v>1</v>
      </c>
    </row>
    <row r="50" spans="2:46" x14ac:dyDescent="0.25">
      <c r="B50" t="s">
        <v>42</v>
      </c>
      <c r="C50" t="s">
        <v>70</v>
      </c>
      <c r="D50" s="1">
        <f t="shared" si="4"/>
        <v>53.970000000000006</v>
      </c>
      <c r="E50" s="13">
        <v>20.22</v>
      </c>
      <c r="F50" s="13">
        <f t="shared" si="1"/>
        <v>27.094799999999999</v>
      </c>
      <c r="G50" s="1"/>
      <c r="H50" s="1"/>
      <c r="I50" s="1"/>
      <c r="J50" s="1"/>
      <c r="K50" s="1">
        <v>5.27</v>
      </c>
      <c r="L50" s="1">
        <f t="shared" si="5"/>
        <v>12.437199999999999</v>
      </c>
      <c r="M50" s="1"/>
      <c r="N50" s="1"/>
      <c r="O50" s="1"/>
      <c r="P50" s="1"/>
      <c r="Q50" s="1"/>
      <c r="R50" s="1"/>
      <c r="S50" s="1"/>
      <c r="T50" s="1"/>
      <c r="U50" s="1">
        <v>12.87</v>
      </c>
      <c r="V50" s="1">
        <f t="shared" ref="V50" si="81">U50*1.34</f>
        <v>17.245799999999999</v>
      </c>
      <c r="W50" s="1">
        <v>9.23</v>
      </c>
      <c r="X50" s="1">
        <f t="shared" si="68"/>
        <v>12.368200000000002</v>
      </c>
      <c r="Y50" s="1"/>
      <c r="Z50" s="1"/>
      <c r="AA50" s="1"/>
      <c r="AB50" s="1"/>
      <c r="AC50" s="1"/>
      <c r="AD50" s="1"/>
      <c r="AE50" s="1"/>
      <c r="AF50" s="1"/>
      <c r="AG50" s="1">
        <v>6.38</v>
      </c>
      <c r="AH50" s="1">
        <f t="shared" si="78"/>
        <v>17.544999999999998</v>
      </c>
      <c r="AI50" s="1"/>
      <c r="AJ50" s="1"/>
      <c r="AK50" s="13"/>
      <c r="AL50" s="13"/>
      <c r="AM50" s="13"/>
      <c r="AN50" s="13"/>
      <c r="AO50" s="1"/>
      <c r="AP50" s="1"/>
      <c r="AR50" s="1">
        <f t="shared" si="0"/>
        <v>0.9</v>
      </c>
      <c r="AS50" s="1">
        <f t="shared" si="2"/>
        <v>0.1</v>
      </c>
      <c r="AT50" s="1">
        <f t="shared" si="3"/>
        <v>1</v>
      </c>
    </row>
    <row r="51" spans="2:46" x14ac:dyDescent="0.25">
      <c r="B51" t="s">
        <v>42</v>
      </c>
      <c r="C51" t="s">
        <v>70</v>
      </c>
      <c r="D51" s="1">
        <f t="shared" si="4"/>
        <v>54.050000000000004</v>
      </c>
      <c r="E51" s="13"/>
      <c r="F51" s="13"/>
      <c r="G51" s="1">
        <v>18.21</v>
      </c>
      <c r="H51" s="1">
        <f t="shared" si="1"/>
        <v>24.401400000000002</v>
      </c>
      <c r="I51" s="1">
        <v>7.05</v>
      </c>
      <c r="J51" s="1">
        <f t="shared" ref="J51" si="82">I51*1.34</f>
        <v>9.447000000000001</v>
      </c>
      <c r="K51" s="1">
        <v>3.84</v>
      </c>
      <c r="L51" s="1">
        <f t="shared" si="5"/>
        <v>9.0623999999999985</v>
      </c>
      <c r="M51" s="1"/>
      <c r="N51" s="1"/>
      <c r="O51" s="1"/>
      <c r="P51" s="1"/>
      <c r="Q51" s="1"/>
      <c r="R51" s="1"/>
      <c r="S51" s="1"/>
      <c r="T51" s="1"/>
      <c r="U51" s="1">
        <v>12.06</v>
      </c>
      <c r="V51" s="1">
        <f t="shared" ref="V51" si="83">U51*1.34</f>
        <v>16.160400000000003</v>
      </c>
      <c r="W51" s="1">
        <v>11.06</v>
      </c>
      <c r="X51" s="1">
        <f t="shared" si="68"/>
        <v>14.820400000000001</v>
      </c>
      <c r="Y51" s="1"/>
      <c r="Z51" s="1"/>
      <c r="AA51" s="1"/>
      <c r="AB51" s="1"/>
      <c r="AC51" s="1"/>
      <c r="AD51" s="1"/>
      <c r="AE51" s="1"/>
      <c r="AF51" s="1"/>
      <c r="AG51" s="1">
        <v>1.83</v>
      </c>
      <c r="AH51" s="1">
        <f t="shared" si="78"/>
        <v>5.0325000000000006</v>
      </c>
      <c r="AI51" s="1"/>
      <c r="AJ51" s="1"/>
      <c r="AK51" s="13"/>
      <c r="AL51" s="13"/>
      <c r="AM51" s="13"/>
      <c r="AN51" s="13"/>
      <c r="AO51" s="1"/>
      <c r="AP51" s="1"/>
      <c r="AR51" s="1">
        <f t="shared" si="0"/>
        <v>0.8</v>
      </c>
      <c r="AS51" s="1">
        <f t="shared" si="2"/>
        <v>0.2</v>
      </c>
      <c r="AT51" s="1">
        <f t="shared" si="3"/>
        <v>1</v>
      </c>
    </row>
    <row r="52" spans="2:46" x14ac:dyDescent="0.25">
      <c r="B52" t="s">
        <v>117</v>
      </c>
      <c r="C52" t="s">
        <v>118</v>
      </c>
      <c r="D52" s="1">
        <f t="shared" si="4"/>
        <v>54.11</v>
      </c>
      <c r="E52" s="13">
        <v>32.5</v>
      </c>
      <c r="F52" s="13">
        <f t="shared" si="1"/>
        <v>43.550000000000004</v>
      </c>
      <c r="G52" s="1"/>
      <c r="H52" s="1"/>
      <c r="I52" s="1"/>
      <c r="J52" s="1"/>
      <c r="K52" s="1">
        <v>3.5</v>
      </c>
      <c r="L52" s="1">
        <f t="shared" si="5"/>
        <v>8.26</v>
      </c>
      <c r="M52" s="1"/>
      <c r="N52" s="1"/>
      <c r="O52" s="1"/>
      <c r="P52" s="1"/>
      <c r="Q52" s="1"/>
      <c r="R52" s="1"/>
      <c r="S52" s="1"/>
      <c r="T52" s="1"/>
      <c r="U52" s="1">
        <v>18.11</v>
      </c>
      <c r="V52" s="1">
        <f t="shared" ref="V52" si="84">U52*1.34</f>
        <v>24.267400000000002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3"/>
      <c r="AL52" s="13"/>
      <c r="AM52" s="13"/>
      <c r="AN52" s="13"/>
      <c r="AO52" s="1"/>
      <c r="AP52" s="1"/>
      <c r="AR52" s="1">
        <f t="shared" si="0"/>
        <v>0.94</v>
      </c>
      <c r="AS52" s="1">
        <f t="shared" si="2"/>
        <v>0.06</v>
      </c>
      <c r="AT52" s="1">
        <f t="shared" si="3"/>
        <v>1</v>
      </c>
    </row>
    <row r="53" spans="2:46" x14ac:dyDescent="0.25">
      <c r="B53" t="s">
        <v>42</v>
      </c>
      <c r="C53" t="s">
        <v>70</v>
      </c>
      <c r="D53" s="1">
        <f t="shared" si="4"/>
        <v>54.149999999999991</v>
      </c>
      <c r="E53" s="13">
        <v>20.59</v>
      </c>
      <c r="F53" s="13">
        <f t="shared" si="1"/>
        <v>27.590600000000002</v>
      </c>
      <c r="G53" s="1"/>
      <c r="H53" s="1"/>
      <c r="I53" s="1"/>
      <c r="J53" s="1"/>
      <c r="K53" s="1">
        <v>5.27</v>
      </c>
      <c r="L53" s="1">
        <f t="shared" si="5"/>
        <v>12.437199999999999</v>
      </c>
      <c r="M53" s="1"/>
      <c r="N53" s="1"/>
      <c r="O53" s="1"/>
      <c r="P53" s="1"/>
      <c r="Q53" s="1"/>
      <c r="R53" s="1"/>
      <c r="S53" s="1"/>
      <c r="T53" s="1"/>
      <c r="U53" s="1">
        <v>12.87</v>
      </c>
      <c r="V53" s="1">
        <f t="shared" ref="V53" si="85">U53*1.34</f>
        <v>17.245799999999999</v>
      </c>
      <c r="W53" s="1">
        <v>9.15</v>
      </c>
      <c r="X53" s="1">
        <f t="shared" ref="X53" si="86">W53*1.34</f>
        <v>12.261000000000001</v>
      </c>
      <c r="Y53" s="1"/>
      <c r="Z53" s="1"/>
      <c r="AA53" s="1"/>
      <c r="AB53" s="1"/>
      <c r="AC53" s="1"/>
      <c r="AD53" s="1"/>
      <c r="AE53" s="1"/>
      <c r="AF53" s="1"/>
      <c r="AG53" s="1">
        <v>6.27</v>
      </c>
      <c r="AH53" s="1">
        <f t="shared" ref="AH53:AH54" si="87">AG53*2.75</f>
        <v>17.2425</v>
      </c>
      <c r="AI53" s="1"/>
      <c r="AJ53" s="1"/>
      <c r="AK53" s="13"/>
      <c r="AL53" s="13"/>
      <c r="AM53" s="13"/>
      <c r="AN53" s="13"/>
      <c r="AO53" s="1"/>
      <c r="AP53" s="1"/>
      <c r="AR53" s="1">
        <f t="shared" si="0"/>
        <v>0.9</v>
      </c>
      <c r="AS53" s="1">
        <f t="shared" si="2"/>
        <v>0.1</v>
      </c>
      <c r="AT53" s="1">
        <f t="shared" si="3"/>
        <v>1</v>
      </c>
    </row>
    <row r="54" spans="2:46" x14ac:dyDescent="0.25">
      <c r="B54" t="s">
        <v>62</v>
      </c>
      <c r="C54" t="s">
        <v>63</v>
      </c>
      <c r="D54" s="1">
        <f t="shared" si="4"/>
        <v>54.54</v>
      </c>
      <c r="E54" s="13">
        <v>34.89</v>
      </c>
      <c r="F54" s="13">
        <f t="shared" si="1"/>
        <v>46.752600000000001</v>
      </c>
      <c r="G54" s="1"/>
      <c r="H54" s="1"/>
      <c r="I54" s="1"/>
      <c r="J54" s="1"/>
      <c r="K54" s="1">
        <v>3.64</v>
      </c>
      <c r="L54" s="1">
        <f t="shared" si="5"/>
        <v>8.5904000000000007</v>
      </c>
      <c r="M54" s="1"/>
      <c r="N54" s="1"/>
      <c r="O54" s="1"/>
      <c r="P54" s="1"/>
      <c r="Q54" s="1"/>
      <c r="R54" s="1"/>
      <c r="S54" s="1"/>
      <c r="T54" s="1"/>
      <c r="U54" s="1">
        <v>12.86</v>
      </c>
      <c r="V54" s="1">
        <f t="shared" ref="V54" si="88">U54*1.34</f>
        <v>17.232400000000002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>
        <v>3.15</v>
      </c>
      <c r="AH54" s="1">
        <f t="shared" si="87"/>
        <v>8.6624999999999996</v>
      </c>
      <c r="AI54" s="1"/>
      <c r="AJ54" s="1"/>
      <c r="AK54" s="13"/>
      <c r="AL54" s="13"/>
      <c r="AM54" s="13"/>
      <c r="AN54" s="13"/>
      <c r="AO54" s="1">
        <f>10.97+2.96</f>
        <v>13.93</v>
      </c>
      <c r="AP54" s="1">
        <f>AO54*0.6</f>
        <v>8.3579999999999988</v>
      </c>
      <c r="AR54" s="1">
        <f t="shared" si="0"/>
        <v>0.93</v>
      </c>
      <c r="AS54" s="1">
        <f t="shared" si="2"/>
        <v>7.0000000000000007E-2</v>
      </c>
      <c r="AT54" s="1">
        <f t="shared" si="3"/>
        <v>1</v>
      </c>
    </row>
    <row r="55" spans="2:46" x14ac:dyDescent="0.25">
      <c r="C55" t="s">
        <v>68</v>
      </c>
      <c r="D55" s="1">
        <f t="shared" si="4"/>
        <v>54.899999999999991</v>
      </c>
      <c r="E55" s="13"/>
      <c r="F55" s="13"/>
      <c r="G55" s="1">
        <v>16.25</v>
      </c>
      <c r="H55" s="1">
        <f t="shared" si="1"/>
        <v>21.775000000000002</v>
      </c>
      <c r="I55" s="1">
        <v>7.15</v>
      </c>
      <c r="J55" s="1">
        <f t="shared" ref="J55" si="89">I55*1.34</f>
        <v>9.5810000000000013</v>
      </c>
      <c r="K55" s="1">
        <v>4</v>
      </c>
      <c r="L55" s="1">
        <f t="shared" si="5"/>
        <v>9.44</v>
      </c>
      <c r="M55" s="1"/>
      <c r="N55" s="1"/>
      <c r="O55" s="1"/>
      <c r="P55" s="1"/>
      <c r="Q55" s="1"/>
      <c r="R55" s="1"/>
      <c r="S55" s="1"/>
      <c r="T55" s="1"/>
      <c r="U55" s="1">
        <v>13.4</v>
      </c>
      <c r="V55" s="1">
        <f t="shared" ref="V55" si="90">U55*1.34</f>
        <v>17.956000000000003</v>
      </c>
      <c r="W55" s="1">
        <v>9.8000000000000007</v>
      </c>
      <c r="X55" s="1">
        <f t="shared" ref="X55:X73" si="91">W55*1.34</f>
        <v>13.132000000000001</v>
      </c>
      <c r="Y55" s="1"/>
      <c r="Z55" s="1"/>
      <c r="AA55" s="1"/>
      <c r="AB55" s="1"/>
      <c r="AC55" s="1"/>
      <c r="AD55" s="1"/>
      <c r="AE55" s="1">
        <v>4.3</v>
      </c>
      <c r="AF55" s="1">
        <f t="shared" ref="AF55:AF56" si="92">AE55*2.75</f>
        <v>11.824999999999999</v>
      </c>
      <c r="AG55" s="1"/>
      <c r="AH55" s="1"/>
      <c r="AI55" s="1"/>
      <c r="AJ55" s="1"/>
      <c r="AK55" s="13"/>
      <c r="AL55" s="13"/>
      <c r="AM55" s="13"/>
      <c r="AN55" s="13"/>
      <c r="AO55" s="1"/>
      <c r="AP55" s="1"/>
      <c r="AR55" s="1">
        <f t="shared" si="0"/>
        <v>0.8</v>
      </c>
      <c r="AS55" s="1">
        <f t="shared" si="2"/>
        <v>0.2</v>
      </c>
      <c r="AT55" s="1">
        <f t="shared" si="3"/>
        <v>1</v>
      </c>
    </row>
    <row r="56" spans="2:46" x14ac:dyDescent="0.25">
      <c r="B56" t="s">
        <v>42</v>
      </c>
      <c r="C56" t="s">
        <v>77</v>
      </c>
      <c r="D56" s="1">
        <f t="shared" si="4"/>
        <v>55.050000000000004</v>
      </c>
      <c r="E56" s="13"/>
      <c r="F56" s="13"/>
      <c r="G56" s="1">
        <v>18.399999999999999</v>
      </c>
      <c r="H56" s="1">
        <f t="shared" si="1"/>
        <v>24.655999999999999</v>
      </c>
      <c r="I56" s="1">
        <v>7</v>
      </c>
      <c r="J56" s="1">
        <f t="shared" ref="J56" si="93">I56*1.34</f>
        <v>9.3800000000000008</v>
      </c>
      <c r="K56" s="1">
        <v>3.45</v>
      </c>
      <c r="L56" s="1">
        <f t="shared" si="5"/>
        <v>8.1419999999999995</v>
      </c>
      <c r="M56" s="1"/>
      <c r="N56" s="1"/>
      <c r="O56" s="1"/>
      <c r="P56" s="1"/>
      <c r="Q56" s="1"/>
      <c r="R56" s="1"/>
      <c r="S56" s="1"/>
      <c r="T56" s="1"/>
      <c r="U56" s="1">
        <v>10.4</v>
      </c>
      <c r="V56" s="1">
        <f t="shared" ref="V56" si="94">U56*1.34</f>
        <v>13.936000000000002</v>
      </c>
      <c r="W56" s="1">
        <v>8.1999999999999993</v>
      </c>
      <c r="X56" s="1">
        <f t="shared" si="91"/>
        <v>10.988</v>
      </c>
      <c r="Y56" s="1"/>
      <c r="Z56" s="1"/>
      <c r="AA56" s="1"/>
      <c r="AB56" s="1"/>
      <c r="AC56" s="1"/>
      <c r="AD56" s="1"/>
      <c r="AE56" s="1">
        <v>2.25</v>
      </c>
      <c r="AF56" s="1">
        <f t="shared" si="92"/>
        <v>6.1875</v>
      </c>
      <c r="AG56" s="1">
        <v>5.35</v>
      </c>
      <c r="AH56" s="1">
        <f>AG56*2.75</f>
        <v>14.712499999999999</v>
      </c>
      <c r="AI56" s="1"/>
      <c r="AJ56" s="1"/>
      <c r="AK56" s="13"/>
      <c r="AL56" s="13"/>
      <c r="AM56" s="13"/>
      <c r="AN56" s="13"/>
      <c r="AO56" s="1"/>
      <c r="AP56" s="1"/>
      <c r="AR56" s="1">
        <f t="shared" si="0"/>
        <v>0.81</v>
      </c>
      <c r="AS56" s="1">
        <f t="shared" si="2"/>
        <v>0.19</v>
      </c>
      <c r="AT56" s="1">
        <f t="shared" si="3"/>
        <v>1</v>
      </c>
    </row>
    <row r="57" spans="2:46" x14ac:dyDescent="0.25">
      <c r="D57" s="1">
        <f t="shared" si="4"/>
        <v>55.1</v>
      </c>
      <c r="E57" s="13">
        <v>31</v>
      </c>
      <c r="F57" s="13">
        <f t="shared" si="1"/>
        <v>41.54</v>
      </c>
      <c r="G57" s="1"/>
      <c r="H57" s="1"/>
      <c r="I57" s="1"/>
      <c r="J57" s="1"/>
      <c r="K57" s="1">
        <v>3.59</v>
      </c>
      <c r="L57" s="1">
        <f t="shared" si="5"/>
        <v>8.4723999999999986</v>
      </c>
      <c r="M57" s="1"/>
      <c r="N57" s="1"/>
      <c r="O57" s="1"/>
      <c r="P57" s="1"/>
      <c r="Q57" s="1"/>
      <c r="R57" s="1"/>
      <c r="S57" s="1"/>
      <c r="T57" s="1"/>
      <c r="U57" s="1">
        <v>12.22</v>
      </c>
      <c r="V57" s="1">
        <f t="shared" ref="V57" si="95">U57*1.34</f>
        <v>16.3748</v>
      </c>
      <c r="W57" s="1">
        <v>8.2899999999999991</v>
      </c>
      <c r="X57" s="1">
        <f t="shared" si="91"/>
        <v>11.108599999999999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3"/>
      <c r="AL57" s="13"/>
      <c r="AM57" s="13"/>
      <c r="AN57" s="13"/>
      <c r="AO57" s="1"/>
      <c r="AP57" s="1"/>
      <c r="AR57" s="1">
        <f t="shared" si="0"/>
        <v>0.93</v>
      </c>
      <c r="AS57" s="1">
        <f t="shared" si="2"/>
        <v>7.0000000000000007E-2</v>
      </c>
      <c r="AT57" s="1">
        <f t="shared" si="3"/>
        <v>1</v>
      </c>
    </row>
    <row r="58" spans="2:46" x14ac:dyDescent="0.25">
      <c r="C58" t="s">
        <v>55</v>
      </c>
      <c r="D58" s="1">
        <f t="shared" si="4"/>
        <v>55.39</v>
      </c>
      <c r="E58" s="13"/>
      <c r="F58" s="13"/>
      <c r="G58" s="1">
        <v>16.71</v>
      </c>
      <c r="H58" s="1">
        <f t="shared" si="1"/>
        <v>22.391400000000001</v>
      </c>
      <c r="I58" s="1">
        <v>8.01</v>
      </c>
      <c r="J58" s="1">
        <f t="shared" ref="J58" si="96">I58*1.34</f>
        <v>10.7334</v>
      </c>
      <c r="K58" s="1">
        <v>4.4800000000000004</v>
      </c>
      <c r="L58" s="1">
        <f t="shared" si="5"/>
        <v>10.572800000000001</v>
      </c>
      <c r="M58" s="1"/>
      <c r="N58" s="1"/>
      <c r="O58" s="1"/>
      <c r="P58" s="1"/>
      <c r="Q58" s="1"/>
      <c r="R58" s="1"/>
      <c r="S58" s="1"/>
      <c r="T58" s="1"/>
      <c r="U58" s="1">
        <v>12.08</v>
      </c>
      <c r="V58" s="1">
        <f t="shared" ref="V58" si="97">U58*1.34</f>
        <v>16.187200000000001</v>
      </c>
      <c r="W58" s="1">
        <v>8.7200000000000006</v>
      </c>
      <c r="X58" s="1">
        <f t="shared" si="91"/>
        <v>11.684800000000001</v>
      </c>
      <c r="Y58" s="1"/>
      <c r="Z58" s="1"/>
      <c r="AA58" s="1"/>
      <c r="AB58" s="1"/>
      <c r="AC58" s="1"/>
      <c r="AD58" s="1"/>
      <c r="AE58" s="1">
        <v>1.1200000000000001</v>
      </c>
      <c r="AF58" s="1">
        <f t="shared" ref="AF58:AF59" si="98">AE58*2.75</f>
        <v>3.08</v>
      </c>
      <c r="AG58" s="1">
        <v>4.2699999999999996</v>
      </c>
      <c r="AH58" s="1">
        <f>AG58*2.75</f>
        <v>11.7425</v>
      </c>
      <c r="AI58" s="1"/>
      <c r="AJ58" s="1"/>
      <c r="AK58" s="13"/>
      <c r="AL58" s="13"/>
      <c r="AM58" s="13"/>
      <c r="AN58" s="13"/>
      <c r="AO58" s="1"/>
      <c r="AP58" s="1"/>
      <c r="AR58" s="1">
        <f t="shared" si="0"/>
        <v>0.77</v>
      </c>
      <c r="AS58" s="1">
        <f t="shared" si="2"/>
        <v>0.23</v>
      </c>
      <c r="AT58" s="1">
        <f t="shared" si="3"/>
        <v>1</v>
      </c>
    </row>
    <row r="59" spans="2:46" x14ac:dyDescent="0.25">
      <c r="B59" t="s">
        <v>88</v>
      </c>
      <c r="C59" t="s">
        <v>89</v>
      </c>
      <c r="D59" s="1">
        <f t="shared" si="4"/>
        <v>55.58</v>
      </c>
      <c r="E59" s="13">
        <v>21.97</v>
      </c>
      <c r="F59" s="13">
        <f t="shared" si="1"/>
        <v>29.439800000000002</v>
      </c>
      <c r="G59" s="1"/>
      <c r="H59" s="1"/>
      <c r="I59" s="1"/>
      <c r="J59" s="1"/>
      <c r="K59" s="1">
        <v>3.61</v>
      </c>
      <c r="L59" s="1">
        <f t="shared" si="5"/>
        <v>8.5195999999999987</v>
      </c>
      <c r="M59" s="1">
        <v>3.08</v>
      </c>
      <c r="N59" s="1">
        <f>M59*2.36</f>
        <v>7.2687999999999997</v>
      </c>
      <c r="O59" s="1"/>
      <c r="P59" s="1"/>
      <c r="Q59" s="1"/>
      <c r="R59" s="1"/>
      <c r="S59" s="1"/>
      <c r="T59" s="1"/>
      <c r="U59" s="1">
        <v>12.55</v>
      </c>
      <c r="V59" s="1">
        <f t="shared" ref="V59" si="99">U59*1.34</f>
        <v>16.817000000000004</v>
      </c>
      <c r="W59" s="1">
        <v>9.85</v>
      </c>
      <c r="X59" s="1">
        <f t="shared" si="91"/>
        <v>13.199</v>
      </c>
      <c r="Y59" s="1"/>
      <c r="Z59" s="1"/>
      <c r="AA59" s="1"/>
      <c r="AB59" s="1"/>
      <c r="AC59" s="1"/>
      <c r="AD59" s="1"/>
      <c r="AE59" s="1">
        <v>4.5199999999999996</v>
      </c>
      <c r="AF59" s="1">
        <f t="shared" si="98"/>
        <v>12.43</v>
      </c>
      <c r="AG59" s="1"/>
      <c r="AH59" s="1"/>
      <c r="AI59" s="1"/>
      <c r="AJ59" s="1"/>
      <c r="AK59" s="13"/>
      <c r="AL59" s="13"/>
      <c r="AM59" s="13"/>
      <c r="AN59" s="13"/>
      <c r="AO59" s="1">
        <f>8.67+1.6</f>
        <v>10.27</v>
      </c>
      <c r="AP59" s="1">
        <f>AO59*0.6</f>
        <v>6.1619999999999999</v>
      </c>
      <c r="AR59" s="1">
        <f t="shared" si="0"/>
        <v>0.88</v>
      </c>
      <c r="AS59" s="1">
        <f t="shared" si="2"/>
        <v>0.12</v>
      </c>
      <c r="AT59" s="1">
        <f t="shared" si="3"/>
        <v>1</v>
      </c>
    </row>
    <row r="60" spans="2:46" x14ac:dyDescent="0.25">
      <c r="B60" t="s">
        <v>106</v>
      </c>
      <c r="C60" t="s">
        <v>113</v>
      </c>
      <c r="D60" s="1">
        <f t="shared" si="4"/>
        <v>55.960000000000008</v>
      </c>
      <c r="E60" s="13">
        <v>24.1</v>
      </c>
      <c r="F60" s="13">
        <f t="shared" si="1"/>
        <v>32.294000000000004</v>
      </c>
      <c r="G60" s="1"/>
      <c r="H60" s="1"/>
      <c r="I60" s="1"/>
      <c r="J60" s="1"/>
      <c r="K60" s="1">
        <v>3.59</v>
      </c>
      <c r="L60" s="1">
        <f t="shared" si="5"/>
        <v>8.4723999999999986</v>
      </c>
      <c r="M60" s="1"/>
      <c r="N60" s="1"/>
      <c r="O60" s="1"/>
      <c r="P60" s="1"/>
      <c r="Q60" s="1"/>
      <c r="R60" s="1"/>
      <c r="S60" s="1"/>
      <c r="T60" s="1"/>
      <c r="U60" s="1">
        <v>11.58</v>
      </c>
      <c r="V60" s="1">
        <f t="shared" ref="V60" si="100">U60*1.34</f>
        <v>15.517200000000001</v>
      </c>
      <c r="W60" s="1">
        <v>10.53</v>
      </c>
      <c r="X60" s="1">
        <f t="shared" si="91"/>
        <v>14.110200000000001</v>
      </c>
      <c r="Y60" s="1"/>
      <c r="Z60" s="1"/>
      <c r="AA60" s="1"/>
      <c r="AB60" s="1"/>
      <c r="AC60" s="1"/>
      <c r="AD60" s="1"/>
      <c r="AE60" s="1"/>
      <c r="AF60" s="1"/>
      <c r="AG60" s="1">
        <v>6.16</v>
      </c>
      <c r="AH60" s="1">
        <f t="shared" ref="AH60:AH76" si="101">AG60*2.75</f>
        <v>16.940000000000001</v>
      </c>
      <c r="AI60" s="1"/>
      <c r="AJ60" s="1"/>
      <c r="AK60" s="13"/>
      <c r="AL60" s="13"/>
      <c r="AM60" s="13"/>
      <c r="AN60" s="13"/>
      <c r="AO60" s="1">
        <v>15.37</v>
      </c>
      <c r="AP60" s="1">
        <f>AO60*0.6</f>
        <v>9.2219999999999995</v>
      </c>
      <c r="AR60" s="1">
        <f t="shared" si="0"/>
        <v>0.94</v>
      </c>
      <c r="AS60" s="1">
        <f t="shared" si="2"/>
        <v>0.06</v>
      </c>
      <c r="AT60" s="1">
        <f t="shared" si="3"/>
        <v>1</v>
      </c>
    </row>
    <row r="61" spans="2:46" x14ac:dyDescent="0.25">
      <c r="C61" t="s">
        <v>55</v>
      </c>
      <c r="D61" s="1">
        <f t="shared" si="4"/>
        <v>56.24</v>
      </c>
      <c r="E61" s="13"/>
      <c r="F61" s="13"/>
      <c r="G61" s="1">
        <v>17.329999999999998</v>
      </c>
      <c r="H61" s="1">
        <f t="shared" si="1"/>
        <v>23.222200000000001</v>
      </c>
      <c r="I61" s="1">
        <v>7</v>
      </c>
      <c r="J61" s="1">
        <f t="shared" ref="J61" si="102">I61*1.34</f>
        <v>9.3800000000000008</v>
      </c>
      <c r="K61" s="1">
        <v>4.66</v>
      </c>
      <c r="L61" s="1">
        <f t="shared" si="5"/>
        <v>10.9976</v>
      </c>
      <c r="M61" s="1"/>
      <c r="N61" s="1"/>
      <c r="O61" s="1"/>
      <c r="P61" s="1"/>
      <c r="Q61" s="1"/>
      <c r="R61" s="1"/>
      <c r="S61" s="1"/>
      <c r="T61" s="1"/>
      <c r="U61" s="1">
        <v>12.01</v>
      </c>
      <c r="V61" s="1">
        <f t="shared" ref="V61" si="103">U61*1.34</f>
        <v>16.093399999999999</v>
      </c>
      <c r="W61" s="1">
        <v>8.6</v>
      </c>
      <c r="X61" s="1">
        <f t="shared" si="91"/>
        <v>11.524000000000001</v>
      </c>
      <c r="Y61" s="1"/>
      <c r="Z61" s="1"/>
      <c r="AA61" s="1"/>
      <c r="AB61" s="1"/>
      <c r="AC61" s="1"/>
      <c r="AD61" s="1"/>
      <c r="AE61" s="1">
        <v>0.93</v>
      </c>
      <c r="AF61" s="1">
        <f t="shared" ref="AF61:AF65" si="104">AE61*2.75</f>
        <v>2.5575000000000001</v>
      </c>
      <c r="AG61" s="1">
        <v>5.71</v>
      </c>
      <c r="AH61" s="1">
        <f t="shared" si="101"/>
        <v>15.702500000000001</v>
      </c>
      <c r="AI61" s="1"/>
      <c r="AJ61" s="1"/>
      <c r="AK61" s="13"/>
      <c r="AL61" s="13"/>
      <c r="AM61" s="13"/>
      <c r="AN61" s="13"/>
      <c r="AO61" s="1"/>
      <c r="AP61" s="1"/>
      <c r="AR61" s="1">
        <f t="shared" si="0"/>
        <v>0.79</v>
      </c>
      <c r="AS61" s="1">
        <f t="shared" si="2"/>
        <v>0.21</v>
      </c>
      <c r="AT61" s="1">
        <f t="shared" si="3"/>
        <v>1</v>
      </c>
    </row>
    <row r="62" spans="2:46" x14ac:dyDescent="0.25">
      <c r="B62" t="s">
        <v>42</v>
      </c>
      <c r="C62" t="s">
        <v>59</v>
      </c>
      <c r="D62" s="1">
        <f t="shared" si="4"/>
        <v>56.27000000000001</v>
      </c>
      <c r="E62" s="13"/>
      <c r="F62" s="13"/>
      <c r="G62" s="1">
        <v>16.32</v>
      </c>
      <c r="H62" s="1">
        <f t="shared" si="1"/>
        <v>21.8688</v>
      </c>
      <c r="I62" s="1">
        <v>7.19</v>
      </c>
      <c r="J62" s="1">
        <f t="shared" ref="J62" si="105">I62*1.34</f>
        <v>9.6346000000000007</v>
      </c>
      <c r="K62" s="1">
        <v>3.83</v>
      </c>
      <c r="L62" s="1">
        <f t="shared" si="5"/>
        <v>9.0388000000000002</v>
      </c>
      <c r="M62" s="1"/>
      <c r="N62" s="1"/>
      <c r="O62" s="1"/>
      <c r="P62" s="1"/>
      <c r="Q62" s="1"/>
      <c r="R62" s="1"/>
      <c r="S62" s="1"/>
      <c r="T62" s="1"/>
      <c r="U62" s="1">
        <v>10.07</v>
      </c>
      <c r="V62" s="1">
        <f t="shared" ref="V62" si="106">U62*1.34</f>
        <v>13.493800000000002</v>
      </c>
      <c r="W62" s="1">
        <v>8.2100000000000009</v>
      </c>
      <c r="X62" s="1">
        <f t="shared" si="91"/>
        <v>11.001400000000002</v>
      </c>
      <c r="Y62" s="1"/>
      <c r="Z62" s="1"/>
      <c r="AA62" s="1"/>
      <c r="AB62" s="1"/>
      <c r="AC62" s="1"/>
      <c r="AD62" s="1"/>
      <c r="AE62" s="1">
        <v>4.3499999999999996</v>
      </c>
      <c r="AF62" s="1">
        <f t="shared" si="104"/>
        <v>11.962499999999999</v>
      </c>
      <c r="AG62" s="1">
        <v>4.41</v>
      </c>
      <c r="AH62" s="1">
        <f t="shared" si="101"/>
        <v>12.127500000000001</v>
      </c>
      <c r="AI62" s="1">
        <v>1.89</v>
      </c>
      <c r="AJ62" s="1">
        <f>AI62*2.36</f>
        <v>4.4603999999999999</v>
      </c>
      <c r="AK62" s="13"/>
      <c r="AL62" s="13"/>
      <c r="AM62" s="13"/>
      <c r="AN62" s="13"/>
      <c r="AO62" s="1"/>
      <c r="AP62" s="1"/>
      <c r="AR62" s="1">
        <f t="shared" si="0"/>
        <v>0.8</v>
      </c>
      <c r="AS62" s="1">
        <f t="shared" si="2"/>
        <v>0.2</v>
      </c>
      <c r="AT62" s="1">
        <f t="shared" si="3"/>
        <v>1</v>
      </c>
    </row>
    <row r="63" spans="2:46" x14ac:dyDescent="0.25">
      <c r="B63" t="s">
        <v>42</v>
      </c>
      <c r="C63" t="s">
        <v>71</v>
      </c>
      <c r="D63" s="1">
        <f t="shared" si="4"/>
        <v>56.910000000000004</v>
      </c>
      <c r="E63" s="13"/>
      <c r="F63" s="13"/>
      <c r="G63" s="1">
        <v>17.149999999999999</v>
      </c>
      <c r="H63" s="1">
        <f t="shared" si="1"/>
        <v>22.980999999999998</v>
      </c>
      <c r="I63" s="1">
        <v>8.6</v>
      </c>
      <c r="J63" s="1">
        <f t="shared" ref="J63" si="107">I63*1.34</f>
        <v>11.524000000000001</v>
      </c>
      <c r="K63" s="1">
        <v>3.51</v>
      </c>
      <c r="L63" s="1">
        <f t="shared" si="5"/>
        <v>8.2835999999999999</v>
      </c>
      <c r="M63" s="1"/>
      <c r="N63" s="1"/>
      <c r="O63" s="1"/>
      <c r="P63" s="1"/>
      <c r="Q63" s="1"/>
      <c r="R63" s="1"/>
      <c r="S63" s="1"/>
      <c r="T63" s="1"/>
      <c r="U63" s="1">
        <v>11.75</v>
      </c>
      <c r="V63" s="1">
        <f t="shared" ref="V63" si="108">U63*1.34</f>
        <v>15.745000000000001</v>
      </c>
      <c r="W63" s="1">
        <v>9.9600000000000009</v>
      </c>
      <c r="X63" s="1">
        <f t="shared" si="91"/>
        <v>13.346400000000003</v>
      </c>
      <c r="Y63" s="1"/>
      <c r="Z63" s="1"/>
      <c r="AA63" s="1"/>
      <c r="AB63" s="1"/>
      <c r="AC63" s="1"/>
      <c r="AD63" s="1"/>
      <c r="AE63" s="1">
        <v>3.42</v>
      </c>
      <c r="AF63" s="1">
        <f t="shared" si="104"/>
        <v>9.4049999999999994</v>
      </c>
      <c r="AG63" s="1">
        <v>2.52</v>
      </c>
      <c r="AH63" s="1">
        <f t="shared" si="101"/>
        <v>6.93</v>
      </c>
      <c r="AI63" s="1"/>
      <c r="AJ63" s="1"/>
      <c r="AK63" s="13"/>
      <c r="AL63" s="13"/>
      <c r="AM63" s="13"/>
      <c r="AN63" s="13"/>
      <c r="AO63" s="1"/>
      <c r="AP63" s="1"/>
      <c r="AR63" s="1">
        <f t="shared" si="0"/>
        <v>0.79</v>
      </c>
      <c r="AS63" s="1">
        <f t="shared" si="2"/>
        <v>0.21</v>
      </c>
      <c r="AT63" s="1">
        <f t="shared" si="3"/>
        <v>1</v>
      </c>
    </row>
    <row r="64" spans="2:46" x14ac:dyDescent="0.25">
      <c r="B64" t="s">
        <v>42</v>
      </c>
      <c r="C64" t="s">
        <v>77</v>
      </c>
      <c r="D64" s="1">
        <f t="shared" si="4"/>
        <v>57.099999999999994</v>
      </c>
      <c r="E64" s="13"/>
      <c r="F64" s="13"/>
      <c r="G64" s="1">
        <v>16</v>
      </c>
      <c r="H64" s="1">
        <f t="shared" si="1"/>
        <v>21.44</v>
      </c>
      <c r="I64" s="1">
        <v>7</v>
      </c>
      <c r="J64" s="1">
        <f t="shared" ref="J64" si="109">I64*1.34</f>
        <v>9.3800000000000008</v>
      </c>
      <c r="K64" s="1">
        <v>4.2</v>
      </c>
      <c r="L64" s="1">
        <f t="shared" si="5"/>
        <v>9.911999999999999</v>
      </c>
      <c r="M64" s="1"/>
      <c r="N64" s="1"/>
      <c r="O64" s="1"/>
      <c r="P64" s="1"/>
      <c r="Q64" s="1"/>
      <c r="R64" s="1"/>
      <c r="S64" s="1"/>
      <c r="T64" s="1"/>
      <c r="U64" s="1">
        <v>11.1</v>
      </c>
      <c r="V64" s="1">
        <f t="shared" ref="V64" si="110">U64*1.34</f>
        <v>14.874000000000001</v>
      </c>
      <c r="W64" s="1">
        <v>8.6999999999999993</v>
      </c>
      <c r="X64" s="1">
        <f t="shared" si="91"/>
        <v>11.657999999999999</v>
      </c>
      <c r="Y64" s="1"/>
      <c r="Z64" s="1"/>
      <c r="AA64" s="1"/>
      <c r="AB64" s="1"/>
      <c r="AC64" s="1"/>
      <c r="AD64" s="1"/>
      <c r="AE64" s="1">
        <v>2.8</v>
      </c>
      <c r="AF64" s="1">
        <f t="shared" si="104"/>
        <v>7.6999999999999993</v>
      </c>
      <c r="AG64" s="1">
        <v>5.3</v>
      </c>
      <c r="AH64" s="1">
        <f t="shared" si="101"/>
        <v>14.574999999999999</v>
      </c>
      <c r="AI64" s="1">
        <v>2</v>
      </c>
      <c r="AJ64" s="1">
        <f>AI64*2.36</f>
        <v>4.72</v>
      </c>
      <c r="AK64" s="13"/>
      <c r="AL64" s="13"/>
      <c r="AM64" s="13"/>
      <c r="AN64" s="13"/>
      <c r="AO64" s="1"/>
      <c r="AP64" s="1"/>
      <c r="AR64" s="1">
        <f t="shared" si="0"/>
        <v>0.8</v>
      </c>
      <c r="AS64" s="1">
        <f t="shared" si="2"/>
        <v>0.2</v>
      </c>
      <c r="AT64" s="1">
        <f t="shared" si="3"/>
        <v>1</v>
      </c>
    </row>
    <row r="65" spans="1:46" x14ac:dyDescent="0.25">
      <c r="B65" t="s">
        <v>42</v>
      </c>
      <c r="C65" t="s">
        <v>78</v>
      </c>
      <c r="D65" s="1">
        <f t="shared" si="4"/>
        <v>57.16</v>
      </c>
      <c r="E65" s="13"/>
      <c r="F65" s="13"/>
      <c r="G65" s="1">
        <v>16.68</v>
      </c>
      <c r="H65" s="1">
        <f t="shared" si="1"/>
        <v>22.351200000000002</v>
      </c>
      <c r="I65" s="1">
        <v>7.61</v>
      </c>
      <c r="J65" s="1">
        <f t="shared" ref="J65" si="111">I65*1.34</f>
        <v>10.197400000000002</v>
      </c>
      <c r="K65" s="1">
        <v>4.59</v>
      </c>
      <c r="L65" s="1">
        <f t="shared" si="5"/>
        <v>10.8324</v>
      </c>
      <c r="M65" s="1"/>
      <c r="N65" s="1"/>
      <c r="O65" s="1"/>
      <c r="P65" s="1"/>
      <c r="Q65" s="1"/>
      <c r="R65" s="1"/>
      <c r="S65" s="1"/>
      <c r="T65" s="1"/>
      <c r="U65" s="1">
        <v>13</v>
      </c>
      <c r="V65" s="1">
        <f t="shared" ref="V65" si="112">U65*1.34</f>
        <v>17.420000000000002</v>
      </c>
      <c r="W65" s="1">
        <v>8.1</v>
      </c>
      <c r="X65" s="1">
        <f t="shared" si="91"/>
        <v>10.854000000000001</v>
      </c>
      <c r="Y65" s="1"/>
      <c r="Z65" s="1"/>
      <c r="AA65" s="1"/>
      <c r="AB65" s="1"/>
      <c r="AC65" s="1"/>
      <c r="AD65" s="1"/>
      <c r="AE65" s="1">
        <v>3.15</v>
      </c>
      <c r="AF65" s="1">
        <f t="shared" si="104"/>
        <v>8.6624999999999996</v>
      </c>
      <c r="AG65" s="1">
        <v>4.03</v>
      </c>
      <c r="AH65" s="1">
        <f t="shared" si="101"/>
        <v>11.082500000000001</v>
      </c>
      <c r="AI65" s="1"/>
      <c r="AJ65" s="1"/>
      <c r="AK65" s="13"/>
      <c r="AL65" s="13"/>
      <c r="AM65" s="13"/>
      <c r="AN65" s="13"/>
      <c r="AO65" s="1"/>
      <c r="AP65" s="1"/>
      <c r="AR65" s="1">
        <f t="shared" si="0"/>
        <v>0.79</v>
      </c>
      <c r="AS65" s="1">
        <f t="shared" si="2"/>
        <v>0.21</v>
      </c>
      <c r="AT65" s="1">
        <f t="shared" si="3"/>
        <v>1</v>
      </c>
    </row>
    <row r="66" spans="1:46" x14ac:dyDescent="0.25">
      <c r="B66" t="s">
        <v>40</v>
      </c>
      <c r="C66" t="s">
        <v>50</v>
      </c>
      <c r="D66" s="1">
        <f t="shared" si="4"/>
        <v>57.21</v>
      </c>
      <c r="E66" s="13">
        <v>25</v>
      </c>
      <c r="F66" s="13">
        <f t="shared" si="1"/>
        <v>33.5</v>
      </c>
      <c r="G66" s="1"/>
      <c r="H66" s="1"/>
      <c r="I66" s="1"/>
      <c r="J66" s="1"/>
      <c r="K66" s="1">
        <v>3.67</v>
      </c>
      <c r="L66" s="1">
        <f t="shared" si="5"/>
        <v>8.6611999999999991</v>
      </c>
      <c r="M66" s="1">
        <v>3.44</v>
      </c>
      <c r="N66" s="1">
        <f>M66*2.36</f>
        <v>8.1183999999999994</v>
      </c>
      <c r="O66" s="1"/>
      <c r="P66" s="1"/>
      <c r="Q66" s="1"/>
      <c r="R66" s="1"/>
      <c r="S66" s="1"/>
      <c r="T66" s="1"/>
      <c r="U66" s="1">
        <v>12.35</v>
      </c>
      <c r="V66" s="1">
        <f t="shared" ref="V66" si="113">U66*1.34</f>
        <v>16.548999999999999</v>
      </c>
      <c r="W66" s="1">
        <v>8.25</v>
      </c>
      <c r="X66" s="1">
        <f t="shared" si="91"/>
        <v>11.055000000000001</v>
      </c>
      <c r="Y66" s="1"/>
      <c r="Z66" s="1"/>
      <c r="AA66" s="1"/>
      <c r="AB66" s="1"/>
      <c r="AC66" s="1"/>
      <c r="AD66" s="1"/>
      <c r="AE66" s="1"/>
      <c r="AF66" s="1"/>
      <c r="AG66" s="1">
        <v>4.5</v>
      </c>
      <c r="AH66" s="1">
        <f t="shared" si="101"/>
        <v>12.375</v>
      </c>
      <c r="AI66" s="1"/>
      <c r="AJ66" s="1"/>
      <c r="AK66" s="13"/>
      <c r="AL66" s="13"/>
      <c r="AM66" s="13"/>
      <c r="AN66" s="13"/>
      <c r="AO66" s="1"/>
      <c r="AP66" s="1"/>
      <c r="AR66" s="1">
        <f t="shared" si="0"/>
        <v>0.88</v>
      </c>
      <c r="AS66" s="1">
        <f t="shared" si="2"/>
        <v>0.12</v>
      </c>
      <c r="AT66" s="1">
        <f t="shared" si="3"/>
        <v>1</v>
      </c>
    </row>
    <row r="67" spans="1:46" x14ac:dyDescent="0.25">
      <c r="B67" t="s">
        <v>42</v>
      </c>
      <c r="C67" t="s">
        <v>59</v>
      </c>
      <c r="D67" s="1">
        <f t="shared" si="4"/>
        <v>57.24</v>
      </c>
      <c r="E67" s="13"/>
      <c r="F67" s="13"/>
      <c r="G67" s="1">
        <v>17.239999999999998</v>
      </c>
      <c r="H67" s="1">
        <f t="shared" si="1"/>
        <v>23.101599999999998</v>
      </c>
      <c r="I67" s="1">
        <v>7.19</v>
      </c>
      <c r="J67" s="1">
        <f t="shared" ref="J67" si="114">I67*1.34</f>
        <v>9.6346000000000007</v>
      </c>
      <c r="K67" s="1">
        <v>3.83</v>
      </c>
      <c r="L67" s="1">
        <f t="shared" si="5"/>
        <v>9.0388000000000002</v>
      </c>
      <c r="M67" s="1"/>
      <c r="N67" s="1"/>
      <c r="O67" s="1"/>
      <c r="P67" s="1"/>
      <c r="Q67" s="1"/>
      <c r="R67" s="1"/>
      <c r="S67" s="1"/>
      <c r="T67" s="1"/>
      <c r="U67" s="1">
        <v>10.07</v>
      </c>
      <c r="V67" s="1">
        <f t="shared" ref="V67" si="115">U67*1.34</f>
        <v>13.493800000000002</v>
      </c>
      <c r="W67" s="1">
        <v>8.2100000000000009</v>
      </c>
      <c r="X67" s="1">
        <f t="shared" si="91"/>
        <v>11.001400000000002</v>
      </c>
      <c r="Y67" s="1"/>
      <c r="Z67" s="1"/>
      <c r="AA67" s="1"/>
      <c r="AB67" s="1"/>
      <c r="AC67" s="1"/>
      <c r="AD67" s="1"/>
      <c r="AE67" s="1">
        <v>4.3499999999999996</v>
      </c>
      <c r="AF67" s="1">
        <f t="shared" ref="AF67:AF68" si="116">AE67*2.75</f>
        <v>11.962499999999999</v>
      </c>
      <c r="AG67" s="1">
        <v>4.46</v>
      </c>
      <c r="AH67" s="1">
        <f t="shared" si="101"/>
        <v>12.265000000000001</v>
      </c>
      <c r="AI67" s="1">
        <v>1.89</v>
      </c>
      <c r="AJ67" s="1">
        <f>AI67*2.36</f>
        <v>4.4603999999999999</v>
      </c>
      <c r="AK67" s="13"/>
      <c r="AL67" s="13"/>
      <c r="AM67" s="13"/>
      <c r="AN67" s="13"/>
      <c r="AO67" s="1">
        <v>3</v>
      </c>
      <c r="AP67" s="1">
        <f>AO67*0.6</f>
        <v>1.7999999999999998</v>
      </c>
      <c r="AR67" s="1">
        <f t="shared" si="0"/>
        <v>0.81</v>
      </c>
      <c r="AS67" s="1">
        <f t="shared" si="2"/>
        <v>0.19</v>
      </c>
      <c r="AT67" s="1">
        <f t="shared" si="3"/>
        <v>1</v>
      </c>
    </row>
    <row r="68" spans="1:46" x14ac:dyDescent="0.25">
      <c r="B68" t="s">
        <v>42</v>
      </c>
      <c r="C68" t="s">
        <v>77</v>
      </c>
      <c r="D68" s="1">
        <f t="shared" si="4"/>
        <v>57.25</v>
      </c>
      <c r="E68" s="13"/>
      <c r="F68" s="13"/>
      <c r="G68" s="1">
        <v>16.2</v>
      </c>
      <c r="H68" s="1">
        <f t="shared" si="1"/>
        <v>21.708000000000002</v>
      </c>
      <c r="I68" s="1">
        <v>7.05</v>
      </c>
      <c r="J68" s="1">
        <f t="shared" ref="J68" si="117">I68*1.34</f>
        <v>9.447000000000001</v>
      </c>
      <c r="K68" s="1">
        <v>3.4</v>
      </c>
      <c r="L68" s="1">
        <f t="shared" si="5"/>
        <v>8.0239999999999991</v>
      </c>
      <c r="M68" s="1"/>
      <c r="N68" s="1"/>
      <c r="O68" s="1"/>
      <c r="P68" s="1"/>
      <c r="Q68" s="1"/>
      <c r="R68" s="1"/>
      <c r="S68" s="1"/>
      <c r="T68" s="1"/>
      <c r="U68" s="1">
        <v>12.8</v>
      </c>
      <c r="V68" s="1">
        <f t="shared" ref="V68" si="118">U68*1.34</f>
        <v>17.152000000000001</v>
      </c>
      <c r="W68" s="1">
        <v>9.4499999999999993</v>
      </c>
      <c r="X68" s="1">
        <f t="shared" si="91"/>
        <v>12.663</v>
      </c>
      <c r="Y68" s="1"/>
      <c r="Z68" s="1"/>
      <c r="AA68" s="1"/>
      <c r="AB68" s="1"/>
      <c r="AC68" s="1"/>
      <c r="AD68" s="1"/>
      <c r="AE68" s="1">
        <v>3.55</v>
      </c>
      <c r="AF68" s="1">
        <f t="shared" si="116"/>
        <v>9.7624999999999993</v>
      </c>
      <c r="AG68" s="1">
        <v>4.8</v>
      </c>
      <c r="AH68" s="1">
        <f t="shared" si="101"/>
        <v>13.2</v>
      </c>
      <c r="AI68" s="1"/>
      <c r="AJ68" s="1"/>
      <c r="AK68" s="13"/>
      <c r="AL68" s="13"/>
      <c r="AM68" s="13"/>
      <c r="AN68" s="13"/>
      <c r="AO68" s="1"/>
      <c r="AP68" s="1"/>
      <c r="AR68" s="1">
        <f t="shared" si="0"/>
        <v>0.82</v>
      </c>
      <c r="AS68" s="1">
        <f t="shared" si="2"/>
        <v>0.18</v>
      </c>
      <c r="AT68" s="1">
        <f t="shared" si="3"/>
        <v>1</v>
      </c>
    </row>
    <row r="69" spans="1:46" x14ac:dyDescent="0.25">
      <c r="B69" t="s">
        <v>62</v>
      </c>
      <c r="C69" t="s">
        <v>116</v>
      </c>
      <c r="D69" s="1">
        <f t="shared" si="4"/>
        <v>57.3</v>
      </c>
      <c r="E69" s="13">
        <v>24.05</v>
      </c>
      <c r="F69" s="13">
        <f t="shared" si="1"/>
        <v>32.227000000000004</v>
      </c>
      <c r="G69" s="1"/>
      <c r="H69" s="1"/>
      <c r="I69" s="1"/>
      <c r="J69" s="1"/>
      <c r="K69" s="1">
        <v>4.1500000000000004</v>
      </c>
      <c r="L69" s="1">
        <f t="shared" si="5"/>
        <v>9.7940000000000005</v>
      </c>
      <c r="M69" s="1">
        <v>3.7</v>
      </c>
      <c r="N69" s="1">
        <f t="shared" ref="N69:N71" si="119">M69*2.36</f>
        <v>8.7319999999999993</v>
      </c>
      <c r="O69" s="1"/>
      <c r="P69" s="1"/>
      <c r="Q69" s="1"/>
      <c r="R69" s="1"/>
      <c r="S69" s="1"/>
      <c r="T69" s="1"/>
      <c r="U69" s="1">
        <v>13.3</v>
      </c>
      <c r="V69" s="1">
        <f t="shared" ref="V69" si="120">U69*1.34</f>
        <v>17.822000000000003</v>
      </c>
      <c r="W69" s="1">
        <v>10.3</v>
      </c>
      <c r="X69" s="1">
        <f t="shared" si="91"/>
        <v>13.802000000000001</v>
      </c>
      <c r="Y69" s="1"/>
      <c r="Z69" s="1"/>
      <c r="AA69" s="1"/>
      <c r="AB69" s="1"/>
      <c r="AC69" s="1"/>
      <c r="AD69" s="1"/>
      <c r="AE69" s="1"/>
      <c r="AF69" s="1"/>
      <c r="AG69" s="1">
        <v>1.8</v>
      </c>
      <c r="AH69" s="1">
        <f t="shared" si="101"/>
        <v>4.95</v>
      </c>
      <c r="AI69" s="1"/>
      <c r="AJ69" s="1"/>
      <c r="AK69" s="13"/>
      <c r="AL69" s="13"/>
      <c r="AM69" s="13"/>
      <c r="AN69" s="13"/>
      <c r="AO69" s="1"/>
      <c r="AP69" s="1"/>
      <c r="AR69" s="1">
        <f t="shared" ref="AR69:AR132" si="121">ROUND((E69+G69+U69+W69+Y69+AA69+AC69+AE69+AG69+AI69+AK69+AM69)/D69,2)</f>
        <v>0.86</v>
      </c>
      <c r="AS69" s="1">
        <f t="shared" si="2"/>
        <v>0.14000000000000001</v>
      </c>
      <c r="AT69" s="1">
        <f t="shared" si="3"/>
        <v>1</v>
      </c>
    </row>
    <row r="70" spans="1:46" x14ac:dyDescent="0.25">
      <c r="C70" t="s">
        <v>55</v>
      </c>
      <c r="D70" s="1">
        <f t="shared" si="4"/>
        <v>57.309999999999995</v>
      </c>
      <c r="E70" s="13"/>
      <c r="F70" s="13"/>
      <c r="G70" s="1">
        <v>18.329999999999998</v>
      </c>
      <c r="H70" s="1">
        <f t="shared" si="1"/>
        <v>24.562200000000001</v>
      </c>
      <c r="I70" s="1">
        <v>8.23</v>
      </c>
      <c r="J70" s="1">
        <f t="shared" ref="J70" si="122">I70*1.34</f>
        <v>11.028200000000002</v>
      </c>
      <c r="K70" s="1">
        <v>3.36</v>
      </c>
      <c r="L70" s="1">
        <f t="shared" si="5"/>
        <v>7.9295999999999989</v>
      </c>
      <c r="M70" s="1">
        <v>2.37</v>
      </c>
      <c r="N70" s="1">
        <f t="shared" si="119"/>
        <v>5.5932000000000004</v>
      </c>
      <c r="O70" s="1"/>
      <c r="P70" s="1"/>
      <c r="Q70" s="1"/>
      <c r="R70" s="1"/>
      <c r="S70" s="1"/>
      <c r="T70" s="1"/>
      <c r="U70" s="1">
        <v>12.93</v>
      </c>
      <c r="V70" s="1">
        <f t="shared" ref="V70" si="123">U70*1.34</f>
        <v>17.3262</v>
      </c>
      <c r="W70" s="1">
        <v>8.76</v>
      </c>
      <c r="X70" s="1">
        <f t="shared" si="91"/>
        <v>11.7384</v>
      </c>
      <c r="Y70" s="1"/>
      <c r="Z70" s="1"/>
      <c r="AA70" s="1"/>
      <c r="AB70" s="1"/>
      <c r="AC70" s="1"/>
      <c r="AD70" s="1"/>
      <c r="AE70" s="1">
        <v>1.1000000000000001</v>
      </c>
      <c r="AF70" s="1">
        <f t="shared" ref="AF70" si="124">AE70*2.75</f>
        <v>3.0250000000000004</v>
      </c>
      <c r="AG70" s="1">
        <v>2.23</v>
      </c>
      <c r="AH70" s="1">
        <f t="shared" si="101"/>
        <v>6.1325000000000003</v>
      </c>
      <c r="AI70" s="1"/>
      <c r="AJ70" s="1"/>
      <c r="AK70" s="13"/>
      <c r="AL70" s="13"/>
      <c r="AM70" s="13"/>
      <c r="AN70" s="13"/>
      <c r="AO70" s="1"/>
      <c r="AP70" s="1"/>
      <c r="AR70" s="1">
        <f t="shared" si="121"/>
        <v>0.76</v>
      </c>
      <c r="AS70" s="1">
        <f t="shared" ref="AS70:AS133" si="125">ROUND((I70+K70+M70+O70+Q70+S70)/D70,2)</f>
        <v>0.24</v>
      </c>
      <c r="AT70" s="1">
        <f t="shared" ref="AT70:AT133" si="126">AR70+AS70</f>
        <v>1</v>
      </c>
    </row>
    <row r="71" spans="1:46" x14ac:dyDescent="0.25">
      <c r="B71" t="s">
        <v>139</v>
      </c>
      <c r="C71" t="s">
        <v>138</v>
      </c>
      <c r="D71" s="1">
        <f t="shared" ref="D71:D134" si="127">E71+G71+I71+K71+M71+O71+Q71+S71+U71+W71+Y71+AA71+AC71+AE71+AG71+AI71+AK71+AM71</f>
        <v>57.400000000000006</v>
      </c>
      <c r="E71" s="13">
        <v>19.399999999999999</v>
      </c>
      <c r="F71" s="13">
        <f t="shared" ref="F71:F120" si="128">E71*1.34</f>
        <v>25.995999999999999</v>
      </c>
      <c r="G71" s="1"/>
      <c r="H71" s="1"/>
      <c r="I71" s="1"/>
      <c r="J71" s="1"/>
      <c r="K71" s="1">
        <v>3.5</v>
      </c>
      <c r="L71" s="1">
        <f t="shared" ref="L71:L134" si="129">K71*2.36</f>
        <v>8.26</v>
      </c>
      <c r="M71" s="1">
        <v>2.2999999999999998</v>
      </c>
      <c r="N71" s="1">
        <f t="shared" si="119"/>
        <v>5.427999999999999</v>
      </c>
      <c r="O71" s="1"/>
      <c r="P71" s="1"/>
      <c r="Q71" s="1"/>
      <c r="R71" s="1"/>
      <c r="S71" s="1"/>
      <c r="T71" s="1"/>
      <c r="U71" s="1">
        <v>10.199999999999999</v>
      </c>
      <c r="V71" s="1">
        <f t="shared" ref="V71" si="130">U71*1.34</f>
        <v>13.667999999999999</v>
      </c>
      <c r="W71" s="1">
        <v>6.2</v>
      </c>
      <c r="X71" s="1">
        <f t="shared" si="91"/>
        <v>8.3080000000000016</v>
      </c>
      <c r="Y71" s="1">
        <v>6.2</v>
      </c>
      <c r="Z71" s="1">
        <f t="shared" ref="Z71" si="131">Y71*1.34</f>
        <v>8.3080000000000016</v>
      </c>
      <c r="AA71" s="1"/>
      <c r="AB71" s="1"/>
      <c r="AC71" s="1"/>
      <c r="AD71" s="1"/>
      <c r="AE71" s="1"/>
      <c r="AF71" s="1"/>
      <c r="AG71" s="1">
        <v>6.1</v>
      </c>
      <c r="AH71" s="1">
        <f t="shared" si="101"/>
        <v>16.774999999999999</v>
      </c>
      <c r="AI71" s="1">
        <v>1.1000000000000001</v>
      </c>
      <c r="AJ71" s="1">
        <f>AI71*2.36</f>
        <v>2.5960000000000001</v>
      </c>
      <c r="AK71" s="13">
        <v>2.4</v>
      </c>
      <c r="AL71" s="13">
        <f t="shared" ref="AL71" si="132">AK71*2.75</f>
        <v>6.6</v>
      </c>
      <c r="AM71" s="13"/>
      <c r="AN71" s="13"/>
      <c r="AO71" s="1">
        <v>55</v>
      </c>
      <c r="AP71" s="1">
        <f t="shared" ref="AP71:AP72" si="133">AO71*0.6</f>
        <v>33</v>
      </c>
      <c r="AR71" s="1">
        <f t="shared" si="121"/>
        <v>0.9</v>
      </c>
      <c r="AS71" s="1">
        <f t="shared" si="125"/>
        <v>0.1</v>
      </c>
      <c r="AT71" s="1">
        <f t="shared" si="126"/>
        <v>1</v>
      </c>
    </row>
    <row r="72" spans="1:46" x14ac:dyDescent="0.25">
      <c r="B72" t="s">
        <v>42</v>
      </c>
      <c r="C72" t="s">
        <v>59</v>
      </c>
      <c r="D72" s="1">
        <f t="shared" si="127"/>
        <v>57.44</v>
      </c>
      <c r="E72" s="13"/>
      <c r="F72" s="13"/>
      <c r="G72" s="1">
        <v>16.329999999999998</v>
      </c>
      <c r="H72" s="1">
        <f t="shared" si="1"/>
        <v>21.882199999999997</v>
      </c>
      <c r="I72" s="1">
        <v>7.19</v>
      </c>
      <c r="J72" s="1">
        <f t="shared" ref="J72" si="134">I72*1.34</f>
        <v>9.6346000000000007</v>
      </c>
      <c r="K72" s="1">
        <v>3.44</v>
      </c>
      <c r="L72" s="1">
        <f t="shared" si="129"/>
        <v>8.1183999999999994</v>
      </c>
      <c r="M72" s="1"/>
      <c r="N72" s="1"/>
      <c r="O72" s="1"/>
      <c r="P72" s="1"/>
      <c r="Q72" s="1"/>
      <c r="R72" s="1"/>
      <c r="S72" s="1"/>
      <c r="T72" s="1"/>
      <c r="U72" s="1">
        <v>10.54</v>
      </c>
      <c r="V72" s="1">
        <f t="shared" ref="V72" si="135">U72*1.34</f>
        <v>14.1236</v>
      </c>
      <c r="W72" s="1">
        <v>9.5</v>
      </c>
      <c r="X72" s="1">
        <f t="shared" si="91"/>
        <v>12.73</v>
      </c>
      <c r="Y72" s="1"/>
      <c r="Z72" s="1"/>
      <c r="AA72" s="1"/>
      <c r="AB72" s="1"/>
      <c r="AC72" s="1"/>
      <c r="AD72" s="1"/>
      <c r="AE72" s="1">
        <v>4.8</v>
      </c>
      <c r="AF72" s="1">
        <f t="shared" ref="AF72" si="136">AE72*2.75</f>
        <v>13.2</v>
      </c>
      <c r="AG72" s="1">
        <v>3.75</v>
      </c>
      <c r="AH72" s="1">
        <f t="shared" si="101"/>
        <v>10.3125</v>
      </c>
      <c r="AI72" s="1">
        <v>1.89</v>
      </c>
      <c r="AJ72" s="1">
        <f>AI72*2.36</f>
        <v>4.4603999999999999</v>
      </c>
      <c r="AK72" s="13"/>
      <c r="AL72" s="13"/>
      <c r="AM72" s="13"/>
      <c r="AN72" s="13"/>
      <c r="AO72" s="1">
        <v>4.26</v>
      </c>
      <c r="AP72" s="1">
        <f t="shared" si="133"/>
        <v>2.5559999999999996</v>
      </c>
      <c r="AR72" s="1">
        <f t="shared" si="121"/>
        <v>0.81</v>
      </c>
      <c r="AS72" s="1">
        <f t="shared" si="125"/>
        <v>0.19</v>
      </c>
      <c r="AT72" s="1">
        <f t="shared" si="126"/>
        <v>1</v>
      </c>
    </row>
    <row r="73" spans="1:46" x14ac:dyDescent="0.25">
      <c r="B73" t="s">
        <v>42</v>
      </c>
      <c r="C73" t="s">
        <v>54</v>
      </c>
      <c r="D73" s="1">
        <f t="shared" si="127"/>
        <v>57.970000000000006</v>
      </c>
      <c r="E73" s="13"/>
      <c r="F73" s="13"/>
      <c r="G73" s="1">
        <v>17.62</v>
      </c>
      <c r="H73" s="1">
        <f t="shared" si="1"/>
        <v>23.610800000000001</v>
      </c>
      <c r="I73" s="1">
        <v>7.87</v>
      </c>
      <c r="J73" s="1">
        <f t="shared" ref="J73" si="137">I73*1.34</f>
        <v>10.545800000000002</v>
      </c>
      <c r="K73" s="1">
        <v>3.54</v>
      </c>
      <c r="L73" s="1">
        <f t="shared" si="129"/>
        <v>8.3544</v>
      </c>
      <c r="M73" s="1"/>
      <c r="N73" s="1"/>
      <c r="O73" s="1"/>
      <c r="P73" s="1"/>
      <c r="Q73" s="1"/>
      <c r="R73" s="1"/>
      <c r="S73" s="1"/>
      <c r="T73" s="1"/>
      <c r="U73" s="1">
        <v>12.63</v>
      </c>
      <c r="V73" s="1">
        <f t="shared" ref="V73" si="138">U73*1.34</f>
        <v>16.924200000000003</v>
      </c>
      <c r="W73" s="1">
        <v>9.36</v>
      </c>
      <c r="X73" s="1">
        <f t="shared" si="91"/>
        <v>12.542400000000001</v>
      </c>
      <c r="Y73" s="1"/>
      <c r="Z73" s="1"/>
      <c r="AA73" s="1"/>
      <c r="AB73" s="1"/>
      <c r="AC73" s="1"/>
      <c r="AD73" s="1"/>
      <c r="AE73" s="1"/>
      <c r="AF73" s="1"/>
      <c r="AG73" s="1">
        <v>2.5</v>
      </c>
      <c r="AH73" s="1">
        <f t="shared" si="101"/>
        <v>6.875</v>
      </c>
      <c r="AI73" s="1">
        <v>4.45</v>
      </c>
      <c r="AJ73" s="1">
        <f>AI73*2.36</f>
        <v>10.502000000000001</v>
      </c>
      <c r="AK73" s="13"/>
      <c r="AL73" s="13"/>
      <c r="AM73" s="13"/>
      <c r="AN73" s="13"/>
      <c r="AO73" s="1"/>
      <c r="AP73" s="1"/>
      <c r="AR73" s="1">
        <f t="shared" si="121"/>
        <v>0.8</v>
      </c>
      <c r="AS73" s="1">
        <f t="shared" si="125"/>
        <v>0.2</v>
      </c>
      <c r="AT73" s="1">
        <f t="shared" si="126"/>
        <v>1</v>
      </c>
    </row>
    <row r="74" spans="1:46" x14ac:dyDescent="0.25">
      <c r="B74" t="s">
        <v>86</v>
      </c>
      <c r="C74" t="s">
        <v>87</v>
      </c>
      <c r="D74" s="1">
        <f t="shared" si="127"/>
        <v>58</v>
      </c>
      <c r="E74" s="13">
        <v>31.7</v>
      </c>
      <c r="F74" s="13">
        <f t="shared" si="128"/>
        <v>42.478000000000002</v>
      </c>
      <c r="G74" s="1"/>
      <c r="H74" s="1"/>
      <c r="I74" s="1"/>
      <c r="J74" s="1"/>
      <c r="K74" s="1">
        <v>5</v>
      </c>
      <c r="L74" s="1">
        <f t="shared" si="129"/>
        <v>11.799999999999999</v>
      </c>
      <c r="M74" s="1"/>
      <c r="N74" s="1"/>
      <c r="O74" s="1"/>
      <c r="P74" s="1"/>
      <c r="Q74" s="1"/>
      <c r="R74" s="1"/>
      <c r="S74" s="1"/>
      <c r="T74" s="1"/>
      <c r="U74" s="1">
        <v>12.4</v>
      </c>
      <c r="V74" s="1">
        <f t="shared" ref="V74" si="139">U74*1.34</f>
        <v>16.616000000000003</v>
      </c>
      <c r="W74" s="1"/>
      <c r="X74" s="1"/>
      <c r="Y74" s="1"/>
      <c r="Z74" s="1"/>
      <c r="AA74" s="1"/>
      <c r="AB74" s="1"/>
      <c r="AC74" s="1"/>
      <c r="AD74" s="1"/>
      <c r="AE74" s="1">
        <v>2.8</v>
      </c>
      <c r="AF74" s="1">
        <f t="shared" ref="AF74" si="140">AE74*2.75</f>
        <v>7.6999999999999993</v>
      </c>
      <c r="AG74" s="1">
        <v>3</v>
      </c>
      <c r="AH74" s="1">
        <f t="shared" si="101"/>
        <v>8.25</v>
      </c>
      <c r="AI74" s="1">
        <v>3.1</v>
      </c>
      <c r="AJ74" s="1">
        <f>AI74*2.36</f>
        <v>7.3159999999999998</v>
      </c>
      <c r="AK74" s="13"/>
      <c r="AL74" s="13"/>
      <c r="AM74" s="13"/>
      <c r="AN74" s="13"/>
      <c r="AO74" s="1">
        <v>3.7</v>
      </c>
      <c r="AP74" s="1">
        <f>AO74*0.6</f>
        <v>2.2200000000000002</v>
      </c>
      <c r="AR74" s="1">
        <f t="shared" si="121"/>
        <v>0.91</v>
      </c>
      <c r="AS74" s="1">
        <f t="shared" si="125"/>
        <v>0.09</v>
      </c>
      <c r="AT74" s="1">
        <f t="shared" si="126"/>
        <v>1</v>
      </c>
    </row>
    <row r="75" spans="1:46" x14ac:dyDescent="0.25">
      <c r="A75" t="s">
        <v>115</v>
      </c>
      <c r="B75" t="s">
        <v>62</v>
      </c>
      <c r="C75" t="s">
        <v>116</v>
      </c>
      <c r="D75" s="1">
        <f t="shared" si="127"/>
        <v>58</v>
      </c>
      <c r="E75" s="13">
        <v>24</v>
      </c>
      <c r="F75" s="13">
        <f t="shared" si="128"/>
        <v>32.160000000000004</v>
      </c>
      <c r="G75" s="1"/>
      <c r="H75" s="1"/>
      <c r="I75" s="1"/>
      <c r="J75" s="1"/>
      <c r="K75" s="1">
        <v>4.3499999999999996</v>
      </c>
      <c r="L75" s="1">
        <f t="shared" si="129"/>
        <v>10.265999999999998</v>
      </c>
      <c r="M75" s="1">
        <v>3.7</v>
      </c>
      <c r="N75" s="1">
        <f>M75*2.36</f>
        <v>8.7319999999999993</v>
      </c>
      <c r="O75" s="1"/>
      <c r="P75" s="1"/>
      <c r="Q75" s="1"/>
      <c r="R75" s="1"/>
      <c r="S75" s="1"/>
      <c r="T75" s="1"/>
      <c r="U75" s="1">
        <v>13.7</v>
      </c>
      <c r="V75" s="1">
        <f t="shared" ref="V75" si="141">U75*1.34</f>
        <v>18.358000000000001</v>
      </c>
      <c r="W75" s="1">
        <v>10.4</v>
      </c>
      <c r="X75" s="1">
        <f t="shared" ref="X75:Z142" si="142">W75*1.34</f>
        <v>13.936000000000002</v>
      </c>
      <c r="Y75" s="1"/>
      <c r="Z75" s="1"/>
      <c r="AA75" s="1"/>
      <c r="AB75" s="1"/>
      <c r="AC75" s="1"/>
      <c r="AD75" s="1"/>
      <c r="AE75" s="1"/>
      <c r="AF75" s="1"/>
      <c r="AG75" s="1">
        <v>1.85</v>
      </c>
      <c r="AH75" s="1">
        <f t="shared" si="101"/>
        <v>5.0875000000000004</v>
      </c>
      <c r="AI75" s="1"/>
      <c r="AJ75" s="1"/>
      <c r="AK75" s="13"/>
      <c r="AL75" s="13"/>
      <c r="AM75" s="13"/>
      <c r="AN75" s="13"/>
      <c r="AO75" s="1"/>
      <c r="AP75" s="1"/>
      <c r="AR75" s="1">
        <f t="shared" si="121"/>
        <v>0.86</v>
      </c>
      <c r="AS75" s="1">
        <f t="shared" si="125"/>
        <v>0.14000000000000001</v>
      </c>
      <c r="AT75" s="1">
        <f t="shared" si="126"/>
        <v>1</v>
      </c>
    </row>
    <row r="76" spans="1:46" x14ac:dyDescent="0.25">
      <c r="B76" t="s">
        <v>42</v>
      </c>
      <c r="C76" t="s">
        <v>78</v>
      </c>
      <c r="D76" s="1">
        <f t="shared" si="127"/>
        <v>58.349999999999994</v>
      </c>
      <c r="E76" s="13"/>
      <c r="F76" s="13"/>
      <c r="G76" s="1">
        <v>18.399999999999999</v>
      </c>
      <c r="H76" s="1">
        <f t="shared" ref="H76:J76" si="143">G76*1.34</f>
        <v>24.655999999999999</v>
      </c>
      <c r="I76" s="1">
        <v>7.95</v>
      </c>
      <c r="J76" s="1">
        <f t="shared" si="143"/>
        <v>10.653</v>
      </c>
      <c r="K76" s="1">
        <v>3.98</v>
      </c>
      <c r="L76" s="1">
        <f t="shared" si="129"/>
        <v>9.3927999999999994</v>
      </c>
      <c r="M76" s="1"/>
      <c r="N76" s="1"/>
      <c r="O76" s="1"/>
      <c r="P76" s="1"/>
      <c r="Q76" s="1"/>
      <c r="R76" s="1"/>
      <c r="S76" s="1"/>
      <c r="T76" s="1"/>
      <c r="U76" s="1">
        <v>14.54</v>
      </c>
      <c r="V76" s="1">
        <f t="shared" ref="V76" si="144">U76*1.34</f>
        <v>19.483599999999999</v>
      </c>
      <c r="W76" s="1">
        <v>8.93</v>
      </c>
      <c r="X76" s="1">
        <f t="shared" si="142"/>
        <v>11.966200000000001</v>
      </c>
      <c r="Y76" s="1"/>
      <c r="Z76" s="1"/>
      <c r="AA76" s="1"/>
      <c r="AB76" s="1"/>
      <c r="AC76" s="1"/>
      <c r="AD76" s="1"/>
      <c r="AE76" s="1">
        <v>2.2999999999999998</v>
      </c>
      <c r="AF76" s="1">
        <f t="shared" ref="AF76:AF79" si="145">AE76*2.75</f>
        <v>6.3249999999999993</v>
      </c>
      <c r="AG76" s="1">
        <v>2.25</v>
      </c>
      <c r="AH76" s="1">
        <f t="shared" si="101"/>
        <v>6.1875</v>
      </c>
      <c r="AI76" s="1"/>
      <c r="AJ76" s="1"/>
      <c r="AK76" s="13"/>
      <c r="AL76" s="13"/>
      <c r="AM76" s="13"/>
      <c r="AN76" s="13"/>
      <c r="AO76" s="1"/>
      <c r="AP76" s="1"/>
      <c r="AR76" s="1">
        <f t="shared" si="121"/>
        <v>0.8</v>
      </c>
      <c r="AS76" s="1">
        <f t="shared" si="125"/>
        <v>0.2</v>
      </c>
      <c r="AT76" s="1">
        <f t="shared" si="126"/>
        <v>1</v>
      </c>
    </row>
    <row r="77" spans="1:46" x14ac:dyDescent="0.25">
      <c r="A77" t="s">
        <v>60</v>
      </c>
      <c r="B77" t="s">
        <v>42</v>
      </c>
      <c r="C77" t="s">
        <v>70</v>
      </c>
      <c r="D77" s="1">
        <f t="shared" si="127"/>
        <v>58.43</v>
      </c>
      <c r="E77" s="13">
        <v>21.95</v>
      </c>
      <c r="F77" s="13">
        <f t="shared" si="128"/>
        <v>29.413</v>
      </c>
      <c r="G77" s="1"/>
      <c r="H77" s="1"/>
      <c r="I77" s="1"/>
      <c r="J77" s="1"/>
      <c r="K77" s="1">
        <v>7.16</v>
      </c>
      <c r="L77" s="1">
        <f t="shared" si="129"/>
        <v>16.897600000000001</v>
      </c>
      <c r="M77" s="1"/>
      <c r="N77" s="1"/>
      <c r="O77" s="1"/>
      <c r="P77" s="1"/>
      <c r="Q77" s="1"/>
      <c r="R77" s="1"/>
      <c r="S77" s="1"/>
      <c r="T77" s="1"/>
      <c r="U77" s="1">
        <v>12.4</v>
      </c>
      <c r="V77" s="1">
        <f t="shared" ref="V77" si="146">U77*1.34</f>
        <v>16.616000000000003</v>
      </c>
      <c r="W77" s="1">
        <v>9.86</v>
      </c>
      <c r="X77" s="1">
        <f t="shared" si="142"/>
        <v>13.212400000000001</v>
      </c>
      <c r="Y77" s="1"/>
      <c r="Z77" s="1"/>
      <c r="AA77" s="1"/>
      <c r="AB77" s="1"/>
      <c r="AC77" s="1"/>
      <c r="AD77" s="1"/>
      <c r="AE77" s="1">
        <v>7.06</v>
      </c>
      <c r="AF77" s="1">
        <f t="shared" si="145"/>
        <v>19.414999999999999</v>
      </c>
      <c r="AG77" s="1"/>
      <c r="AH77" s="1"/>
      <c r="AI77" s="1"/>
      <c r="AJ77" s="1"/>
      <c r="AK77" s="13"/>
      <c r="AL77" s="13"/>
      <c r="AM77" s="13"/>
      <c r="AN77" s="13"/>
      <c r="AO77" s="1"/>
      <c r="AP77" s="1"/>
      <c r="AR77" s="1">
        <f t="shared" si="121"/>
        <v>0.88</v>
      </c>
      <c r="AS77" s="1">
        <f t="shared" si="125"/>
        <v>0.12</v>
      </c>
      <c r="AT77" s="1">
        <f t="shared" si="126"/>
        <v>1</v>
      </c>
    </row>
    <row r="78" spans="1:46" x14ac:dyDescent="0.25">
      <c r="B78" t="s">
        <v>42</v>
      </c>
      <c r="C78" t="s">
        <v>78</v>
      </c>
      <c r="D78" s="1">
        <f t="shared" si="127"/>
        <v>58.46</v>
      </c>
      <c r="E78" s="13"/>
      <c r="F78" s="13"/>
      <c r="G78" s="1">
        <v>23.11</v>
      </c>
      <c r="H78" s="1">
        <f t="shared" ref="H78:J79" si="147">G78*1.34</f>
        <v>30.967400000000001</v>
      </c>
      <c r="I78" s="1">
        <v>7.42</v>
      </c>
      <c r="J78" s="1">
        <f t="shared" si="147"/>
        <v>9.9428000000000001</v>
      </c>
      <c r="K78" s="1">
        <v>3.97</v>
      </c>
      <c r="L78" s="1">
        <f t="shared" si="129"/>
        <v>9.3691999999999993</v>
      </c>
      <c r="M78" s="1"/>
      <c r="N78" s="1"/>
      <c r="O78" s="1"/>
      <c r="P78" s="1"/>
      <c r="Q78" s="1"/>
      <c r="R78" s="1"/>
      <c r="S78" s="1"/>
      <c r="T78" s="1"/>
      <c r="U78" s="1">
        <v>10.54</v>
      </c>
      <c r="V78" s="1">
        <f t="shared" ref="V78" si="148">U78*1.34</f>
        <v>14.1236</v>
      </c>
      <c r="W78" s="1">
        <v>8.92</v>
      </c>
      <c r="X78" s="1">
        <f t="shared" si="142"/>
        <v>11.9528</v>
      </c>
      <c r="Y78" s="1"/>
      <c r="Z78" s="1"/>
      <c r="AA78" s="1"/>
      <c r="AB78" s="1"/>
      <c r="AC78" s="1"/>
      <c r="AD78" s="1"/>
      <c r="AE78" s="1">
        <v>2.2599999999999998</v>
      </c>
      <c r="AF78" s="1">
        <f t="shared" si="145"/>
        <v>6.2149999999999999</v>
      </c>
      <c r="AG78" s="1">
        <v>2.2400000000000002</v>
      </c>
      <c r="AH78" s="1">
        <f t="shared" ref="AH78:AH83" si="149">AG78*2.75</f>
        <v>6.16</v>
      </c>
      <c r="AI78" s="1"/>
      <c r="AJ78" s="1"/>
      <c r="AK78" s="13"/>
      <c r="AL78" s="13"/>
      <c r="AM78" s="13"/>
      <c r="AN78" s="13"/>
      <c r="AO78" s="1"/>
      <c r="AP78" s="1"/>
      <c r="AR78" s="1">
        <f t="shared" si="121"/>
        <v>0.81</v>
      </c>
      <c r="AS78" s="1">
        <f t="shared" si="125"/>
        <v>0.19</v>
      </c>
      <c r="AT78" s="1">
        <f t="shared" si="126"/>
        <v>1</v>
      </c>
    </row>
    <row r="79" spans="1:46" x14ac:dyDescent="0.25">
      <c r="B79" t="s">
        <v>42</v>
      </c>
      <c r="C79" t="s">
        <v>56</v>
      </c>
      <c r="D79" s="1">
        <f t="shared" si="127"/>
        <v>58.500000000000007</v>
      </c>
      <c r="E79" s="13"/>
      <c r="F79" s="13"/>
      <c r="G79" s="1">
        <v>16.899999999999999</v>
      </c>
      <c r="H79" s="1">
        <f t="shared" si="147"/>
        <v>22.646000000000001</v>
      </c>
      <c r="I79" s="1">
        <v>8.25</v>
      </c>
      <c r="J79" s="1">
        <f t="shared" si="147"/>
        <v>11.055000000000001</v>
      </c>
      <c r="K79" s="1">
        <v>4.5</v>
      </c>
      <c r="L79" s="1">
        <f t="shared" si="129"/>
        <v>10.62</v>
      </c>
      <c r="M79" s="1"/>
      <c r="N79" s="1"/>
      <c r="O79" s="1"/>
      <c r="P79" s="1"/>
      <c r="Q79" s="1"/>
      <c r="R79" s="1"/>
      <c r="S79" s="1"/>
      <c r="T79" s="1"/>
      <c r="U79" s="1">
        <v>12.05</v>
      </c>
      <c r="V79" s="1">
        <f t="shared" ref="V79" si="150">U79*1.34</f>
        <v>16.147000000000002</v>
      </c>
      <c r="W79" s="1">
        <v>9.35</v>
      </c>
      <c r="X79" s="1">
        <f t="shared" si="142"/>
        <v>12.529</v>
      </c>
      <c r="Y79" s="1"/>
      <c r="Z79" s="1"/>
      <c r="AA79" s="1"/>
      <c r="AB79" s="1"/>
      <c r="AC79" s="1"/>
      <c r="AD79" s="1"/>
      <c r="AE79" s="1">
        <v>2.5</v>
      </c>
      <c r="AF79" s="1">
        <f t="shared" si="145"/>
        <v>6.875</v>
      </c>
      <c r="AG79" s="1">
        <v>4.95</v>
      </c>
      <c r="AH79" s="1">
        <f t="shared" si="149"/>
        <v>13.612500000000001</v>
      </c>
      <c r="AI79" s="1"/>
      <c r="AJ79" s="1"/>
      <c r="AK79" s="13"/>
      <c r="AL79" s="13"/>
      <c r="AM79" s="13"/>
      <c r="AN79" s="13"/>
      <c r="AO79" s="1"/>
      <c r="AP79" s="1"/>
      <c r="AR79" s="1">
        <f t="shared" si="121"/>
        <v>0.78</v>
      </c>
      <c r="AS79" s="1">
        <f t="shared" si="125"/>
        <v>0.22</v>
      </c>
      <c r="AT79" s="1">
        <f t="shared" si="126"/>
        <v>1</v>
      </c>
    </row>
    <row r="80" spans="1:46" x14ac:dyDescent="0.25">
      <c r="B80" t="s">
        <v>40</v>
      </c>
      <c r="C80" t="s">
        <v>45</v>
      </c>
      <c r="D80" s="1">
        <f t="shared" si="127"/>
        <v>58.599999999999994</v>
      </c>
      <c r="E80" s="13">
        <v>27.6</v>
      </c>
      <c r="F80" s="13">
        <f t="shared" si="128"/>
        <v>36.984000000000002</v>
      </c>
      <c r="G80" s="1"/>
      <c r="H80" s="1"/>
      <c r="I80" s="1"/>
      <c r="J80" s="1"/>
      <c r="K80" s="1">
        <v>3.4</v>
      </c>
      <c r="L80" s="1">
        <f t="shared" si="129"/>
        <v>8.0239999999999991</v>
      </c>
      <c r="M80" s="1">
        <v>3.3</v>
      </c>
      <c r="N80" s="1">
        <f>M80*2.36</f>
        <v>7.7879999999999994</v>
      </c>
      <c r="O80" s="1"/>
      <c r="P80" s="1"/>
      <c r="Q80" s="1"/>
      <c r="R80" s="1"/>
      <c r="S80" s="1"/>
      <c r="T80" s="1"/>
      <c r="U80" s="1">
        <v>13</v>
      </c>
      <c r="V80" s="1">
        <f t="shared" ref="V80" si="151">U80*1.34</f>
        <v>17.420000000000002</v>
      </c>
      <c r="W80" s="1">
        <v>8.9</v>
      </c>
      <c r="X80" s="1">
        <f t="shared" si="142"/>
        <v>11.926000000000002</v>
      </c>
      <c r="Y80" s="1"/>
      <c r="Z80" s="1"/>
      <c r="AA80" s="1"/>
      <c r="AB80" s="1"/>
      <c r="AC80" s="1"/>
      <c r="AD80" s="1"/>
      <c r="AE80" s="1"/>
      <c r="AF80" s="1"/>
      <c r="AG80" s="1">
        <v>2.4</v>
      </c>
      <c r="AH80" s="1">
        <f t="shared" si="149"/>
        <v>6.6</v>
      </c>
      <c r="AI80" s="1"/>
      <c r="AJ80" s="1"/>
      <c r="AK80" s="13"/>
      <c r="AL80" s="13"/>
      <c r="AM80" s="13"/>
      <c r="AN80" s="13"/>
      <c r="AO80" s="1">
        <v>6.5</v>
      </c>
      <c r="AP80" s="1">
        <f>AO80*0.6</f>
        <v>3.9</v>
      </c>
      <c r="AR80" s="1">
        <f t="shared" si="121"/>
        <v>0.89</v>
      </c>
      <c r="AS80" s="1">
        <f t="shared" si="125"/>
        <v>0.11</v>
      </c>
      <c r="AT80" s="1">
        <f t="shared" si="126"/>
        <v>1</v>
      </c>
    </row>
    <row r="81" spans="1:46" x14ac:dyDescent="0.25">
      <c r="B81" t="s">
        <v>42</v>
      </c>
      <c r="C81" t="s">
        <v>70</v>
      </c>
      <c r="D81" s="1">
        <f t="shared" si="127"/>
        <v>58.96</v>
      </c>
      <c r="E81" s="13">
        <v>27.01</v>
      </c>
      <c r="F81" s="13">
        <f t="shared" si="128"/>
        <v>36.193400000000004</v>
      </c>
      <c r="G81" s="1"/>
      <c r="H81" s="1"/>
      <c r="I81" s="1"/>
      <c r="J81" s="1"/>
      <c r="K81" s="1">
        <v>5.88</v>
      </c>
      <c r="L81" s="1">
        <f t="shared" si="129"/>
        <v>13.876799999999999</v>
      </c>
      <c r="M81" s="1"/>
      <c r="N81" s="1"/>
      <c r="O81" s="1"/>
      <c r="P81" s="1"/>
      <c r="Q81" s="1"/>
      <c r="R81" s="1"/>
      <c r="S81" s="1"/>
      <c r="T81" s="1"/>
      <c r="U81" s="1">
        <v>13.33</v>
      </c>
      <c r="V81" s="1">
        <f t="shared" ref="V81" si="152">U81*1.34</f>
        <v>17.862200000000001</v>
      </c>
      <c r="W81" s="1">
        <v>10.36</v>
      </c>
      <c r="X81" s="1">
        <f t="shared" si="142"/>
        <v>13.882400000000001</v>
      </c>
      <c r="Y81" s="1"/>
      <c r="Z81" s="1"/>
      <c r="AA81" s="1"/>
      <c r="AB81" s="1"/>
      <c r="AC81" s="1"/>
      <c r="AD81" s="1"/>
      <c r="AE81" s="1"/>
      <c r="AF81" s="1"/>
      <c r="AG81" s="1">
        <v>2.38</v>
      </c>
      <c r="AH81" s="1">
        <f t="shared" si="149"/>
        <v>6.5449999999999999</v>
      </c>
      <c r="AI81" s="1"/>
      <c r="AJ81" s="1"/>
      <c r="AK81" s="13"/>
      <c r="AL81" s="13"/>
      <c r="AM81" s="13"/>
      <c r="AN81" s="13"/>
      <c r="AO81" s="1"/>
      <c r="AP81" s="1"/>
      <c r="AR81" s="1">
        <f t="shared" si="121"/>
        <v>0.9</v>
      </c>
      <c r="AS81" s="1">
        <f t="shared" si="125"/>
        <v>0.1</v>
      </c>
      <c r="AT81" s="1">
        <f t="shared" si="126"/>
        <v>1</v>
      </c>
    </row>
    <row r="82" spans="1:46" x14ac:dyDescent="0.25">
      <c r="B82" t="s">
        <v>40</v>
      </c>
      <c r="C82" t="s">
        <v>45</v>
      </c>
      <c r="D82" s="1">
        <f t="shared" si="127"/>
        <v>59</v>
      </c>
      <c r="E82" s="13">
        <v>27.8</v>
      </c>
      <c r="F82" s="13">
        <f t="shared" si="128"/>
        <v>37.252000000000002</v>
      </c>
      <c r="G82" s="1"/>
      <c r="H82" s="1"/>
      <c r="I82" s="1"/>
      <c r="J82" s="1"/>
      <c r="K82" s="1">
        <v>3.4</v>
      </c>
      <c r="L82" s="1">
        <f t="shared" si="129"/>
        <v>8.0239999999999991</v>
      </c>
      <c r="M82" s="1">
        <v>3.4</v>
      </c>
      <c r="N82" s="1">
        <f>M82*2.36</f>
        <v>8.0239999999999991</v>
      </c>
      <c r="O82" s="1"/>
      <c r="P82" s="1"/>
      <c r="Q82" s="1"/>
      <c r="R82" s="1"/>
      <c r="S82" s="1"/>
      <c r="T82" s="1"/>
      <c r="U82" s="1">
        <v>13</v>
      </c>
      <c r="V82" s="1">
        <f t="shared" ref="V82" si="153">U82*1.34</f>
        <v>17.420000000000002</v>
      </c>
      <c r="W82" s="1">
        <v>9</v>
      </c>
      <c r="X82" s="1">
        <f t="shared" si="142"/>
        <v>12.06</v>
      </c>
      <c r="Y82" s="1"/>
      <c r="Z82" s="1"/>
      <c r="AA82" s="1"/>
      <c r="AB82" s="1"/>
      <c r="AC82" s="1"/>
      <c r="AD82" s="1"/>
      <c r="AE82" s="1"/>
      <c r="AF82" s="1"/>
      <c r="AG82" s="1">
        <v>2.4</v>
      </c>
      <c r="AH82" s="1">
        <f t="shared" si="149"/>
        <v>6.6</v>
      </c>
      <c r="AI82" s="1"/>
      <c r="AJ82" s="1"/>
      <c r="AK82" s="13"/>
      <c r="AL82" s="13"/>
      <c r="AM82" s="13"/>
      <c r="AN82" s="13"/>
      <c r="AO82" s="1">
        <v>6</v>
      </c>
      <c r="AP82" s="1">
        <f>AO82*0.6</f>
        <v>3.5999999999999996</v>
      </c>
      <c r="AR82" s="1">
        <f t="shared" si="121"/>
        <v>0.88</v>
      </c>
      <c r="AS82" s="1">
        <f t="shared" si="125"/>
        <v>0.12</v>
      </c>
      <c r="AT82" s="1">
        <f t="shared" si="126"/>
        <v>1</v>
      </c>
    </row>
    <row r="83" spans="1:46" x14ac:dyDescent="0.25">
      <c r="B83" t="s">
        <v>42</v>
      </c>
      <c r="C83" t="s">
        <v>69</v>
      </c>
      <c r="D83" s="1">
        <f t="shared" si="127"/>
        <v>59.18</v>
      </c>
      <c r="E83" s="13"/>
      <c r="F83" s="13"/>
      <c r="G83" s="1">
        <v>16.3</v>
      </c>
      <c r="H83" s="1">
        <f t="shared" ref="H83:J90" si="154">G83*1.34</f>
        <v>21.842000000000002</v>
      </c>
      <c r="I83" s="1">
        <v>13.38</v>
      </c>
      <c r="J83" s="1">
        <f t="shared" si="154"/>
        <v>17.929200000000002</v>
      </c>
      <c r="K83" s="1">
        <v>3.82</v>
      </c>
      <c r="L83" s="1">
        <f t="shared" si="129"/>
        <v>9.0151999999999983</v>
      </c>
      <c r="M83" s="1"/>
      <c r="N83" s="1"/>
      <c r="O83" s="1"/>
      <c r="P83" s="1"/>
      <c r="Q83" s="1"/>
      <c r="R83" s="1"/>
      <c r="S83" s="1"/>
      <c r="T83" s="1"/>
      <c r="U83" s="1">
        <v>10.33</v>
      </c>
      <c r="V83" s="1">
        <f t="shared" ref="V83" si="155">U83*1.34</f>
        <v>13.8422</v>
      </c>
      <c r="W83" s="1">
        <v>8.6999999999999993</v>
      </c>
      <c r="X83" s="1">
        <f t="shared" si="142"/>
        <v>11.657999999999999</v>
      </c>
      <c r="Y83" s="1"/>
      <c r="Z83" s="1"/>
      <c r="AA83" s="1"/>
      <c r="AB83" s="1"/>
      <c r="AC83" s="1"/>
      <c r="AD83" s="1"/>
      <c r="AE83" s="1">
        <v>3.17</v>
      </c>
      <c r="AF83" s="1">
        <f t="shared" ref="AF83:AF90" si="156">AE83*2.75</f>
        <v>8.7174999999999994</v>
      </c>
      <c r="AG83" s="1">
        <v>3.48</v>
      </c>
      <c r="AH83" s="1">
        <f t="shared" si="149"/>
        <v>9.57</v>
      </c>
      <c r="AI83" s="1"/>
      <c r="AJ83" s="1"/>
      <c r="AK83" s="13"/>
      <c r="AL83" s="13"/>
      <c r="AM83" s="13"/>
      <c r="AN83" s="13"/>
      <c r="AO83" s="1"/>
      <c r="AP83" s="1"/>
      <c r="AR83" s="1">
        <f t="shared" si="121"/>
        <v>0.71</v>
      </c>
      <c r="AS83" s="1">
        <f t="shared" si="125"/>
        <v>0.28999999999999998</v>
      </c>
      <c r="AT83" s="1">
        <f t="shared" si="126"/>
        <v>1</v>
      </c>
    </row>
    <row r="84" spans="1:46" x14ac:dyDescent="0.25">
      <c r="A84" t="s">
        <v>60</v>
      </c>
      <c r="C84" t="s">
        <v>68</v>
      </c>
      <c r="D84" s="1">
        <f t="shared" si="127"/>
        <v>59.25</v>
      </c>
      <c r="E84" s="13"/>
      <c r="F84" s="13"/>
      <c r="G84" s="1">
        <v>19.399999999999999</v>
      </c>
      <c r="H84" s="1">
        <f t="shared" si="154"/>
        <v>25.995999999999999</v>
      </c>
      <c r="I84" s="1">
        <v>7.4</v>
      </c>
      <c r="J84" s="1">
        <f t="shared" si="154"/>
        <v>9.9160000000000004</v>
      </c>
      <c r="K84" s="1">
        <v>5</v>
      </c>
      <c r="L84" s="1">
        <f t="shared" si="129"/>
        <v>11.799999999999999</v>
      </c>
      <c r="M84" s="1"/>
      <c r="N84" s="1"/>
      <c r="O84" s="1"/>
      <c r="P84" s="1"/>
      <c r="Q84" s="1"/>
      <c r="R84" s="1"/>
      <c r="S84" s="1"/>
      <c r="T84" s="1"/>
      <c r="U84" s="1">
        <v>12.7</v>
      </c>
      <c r="V84" s="1">
        <f t="shared" ref="V84" si="157">U84*1.34</f>
        <v>17.018000000000001</v>
      </c>
      <c r="W84" s="1">
        <v>8.8000000000000007</v>
      </c>
      <c r="X84" s="1">
        <f t="shared" si="142"/>
        <v>11.792000000000002</v>
      </c>
      <c r="Y84" s="1"/>
      <c r="Z84" s="1"/>
      <c r="AA84" s="1"/>
      <c r="AB84" s="1"/>
      <c r="AC84" s="1"/>
      <c r="AD84" s="1"/>
      <c r="AE84" s="1">
        <v>5.95</v>
      </c>
      <c r="AF84" s="1">
        <f t="shared" si="156"/>
        <v>16.362500000000001</v>
      </c>
      <c r="AG84" s="1"/>
      <c r="AH84" s="1"/>
      <c r="AI84" s="1"/>
      <c r="AJ84" s="1"/>
      <c r="AK84" s="13"/>
      <c r="AL84" s="13"/>
      <c r="AM84" s="13"/>
      <c r="AN84" s="13"/>
      <c r="AO84" s="1"/>
      <c r="AP84" s="1"/>
      <c r="AR84" s="1">
        <f t="shared" si="121"/>
        <v>0.79</v>
      </c>
      <c r="AS84" s="1">
        <f t="shared" si="125"/>
        <v>0.21</v>
      </c>
      <c r="AT84" s="1">
        <f t="shared" si="126"/>
        <v>1</v>
      </c>
    </row>
    <row r="85" spans="1:46" x14ac:dyDescent="0.25">
      <c r="B85" t="s">
        <v>42</v>
      </c>
      <c r="C85" t="s">
        <v>69</v>
      </c>
      <c r="D85" s="1">
        <f t="shared" si="127"/>
        <v>59.3</v>
      </c>
      <c r="E85" s="13"/>
      <c r="F85" s="13"/>
      <c r="G85" s="1">
        <v>17.7</v>
      </c>
      <c r="H85" s="1">
        <f t="shared" si="154"/>
        <v>23.718</v>
      </c>
      <c r="I85" s="1">
        <v>10.39</v>
      </c>
      <c r="J85" s="1">
        <f t="shared" si="154"/>
        <v>13.922600000000001</v>
      </c>
      <c r="K85" s="1">
        <v>3.82</v>
      </c>
      <c r="L85" s="1">
        <f t="shared" si="129"/>
        <v>9.0151999999999983</v>
      </c>
      <c r="M85" s="1"/>
      <c r="N85" s="1"/>
      <c r="O85" s="1"/>
      <c r="P85" s="1"/>
      <c r="Q85" s="1"/>
      <c r="R85" s="1"/>
      <c r="S85" s="1"/>
      <c r="T85" s="1"/>
      <c r="U85" s="1">
        <v>10.33</v>
      </c>
      <c r="V85" s="1">
        <f t="shared" ref="V85" si="158">U85*1.34</f>
        <v>13.8422</v>
      </c>
      <c r="W85" s="1">
        <v>8.6999999999999993</v>
      </c>
      <c r="X85" s="1">
        <f t="shared" si="142"/>
        <v>11.657999999999999</v>
      </c>
      <c r="Y85" s="1"/>
      <c r="Z85" s="1"/>
      <c r="AA85" s="1"/>
      <c r="AB85" s="1"/>
      <c r="AC85" s="1"/>
      <c r="AD85" s="1"/>
      <c r="AE85" s="1">
        <v>4.88</v>
      </c>
      <c r="AF85" s="1">
        <f t="shared" si="156"/>
        <v>13.42</v>
      </c>
      <c r="AG85" s="1">
        <v>3.48</v>
      </c>
      <c r="AH85" s="1">
        <f t="shared" ref="AH85:AH91" si="159">AG85*2.75</f>
        <v>9.57</v>
      </c>
      <c r="AI85" s="1"/>
      <c r="AJ85" s="1"/>
      <c r="AK85" s="13"/>
      <c r="AL85" s="13"/>
      <c r="AM85" s="13"/>
      <c r="AN85" s="13"/>
      <c r="AO85" s="1"/>
      <c r="AP85" s="1"/>
      <c r="AR85" s="1">
        <f t="shared" si="121"/>
        <v>0.76</v>
      </c>
      <c r="AS85" s="1">
        <f t="shared" si="125"/>
        <v>0.24</v>
      </c>
      <c r="AT85" s="1">
        <f t="shared" si="126"/>
        <v>1</v>
      </c>
    </row>
    <row r="86" spans="1:46" x14ac:dyDescent="0.25">
      <c r="B86" t="s">
        <v>42</v>
      </c>
      <c r="C86" t="s">
        <v>59</v>
      </c>
      <c r="D86" s="1">
        <f t="shared" si="127"/>
        <v>59.41</v>
      </c>
      <c r="E86" s="13"/>
      <c r="F86" s="13"/>
      <c r="G86" s="1">
        <v>18.78</v>
      </c>
      <c r="H86" s="1">
        <f t="shared" si="154"/>
        <v>25.165200000000002</v>
      </c>
      <c r="I86" s="1">
        <v>6.27</v>
      </c>
      <c r="J86" s="1">
        <f t="shared" si="154"/>
        <v>8.4017999999999997</v>
      </c>
      <c r="K86" s="1">
        <v>3.88</v>
      </c>
      <c r="L86" s="1">
        <f t="shared" si="129"/>
        <v>9.1567999999999987</v>
      </c>
      <c r="M86" s="1"/>
      <c r="N86" s="1"/>
      <c r="O86" s="1"/>
      <c r="P86" s="1"/>
      <c r="Q86" s="1"/>
      <c r="R86" s="1"/>
      <c r="S86" s="1"/>
      <c r="T86" s="1"/>
      <c r="U86" s="1">
        <v>10.67</v>
      </c>
      <c r="V86" s="1">
        <f t="shared" ref="V86" si="160">U86*1.34</f>
        <v>14.297800000000001</v>
      </c>
      <c r="W86" s="1">
        <v>10.07</v>
      </c>
      <c r="X86" s="1">
        <f t="shared" si="142"/>
        <v>13.493800000000002</v>
      </c>
      <c r="Y86" s="1"/>
      <c r="Z86" s="1"/>
      <c r="AA86" s="1"/>
      <c r="AB86" s="1"/>
      <c r="AC86" s="1"/>
      <c r="AD86" s="1"/>
      <c r="AE86" s="1">
        <v>3.82</v>
      </c>
      <c r="AF86" s="1">
        <f t="shared" si="156"/>
        <v>10.504999999999999</v>
      </c>
      <c r="AG86" s="1">
        <v>3.73</v>
      </c>
      <c r="AH86" s="1">
        <f t="shared" si="159"/>
        <v>10.2575</v>
      </c>
      <c r="AI86" s="1">
        <v>2.19</v>
      </c>
      <c r="AJ86" s="1">
        <f>AI86*2.36</f>
        <v>5.1683999999999992</v>
      </c>
      <c r="AK86" s="13"/>
      <c r="AL86" s="13"/>
      <c r="AM86" s="13"/>
      <c r="AN86" s="13"/>
      <c r="AO86" s="1"/>
      <c r="AP86" s="1"/>
      <c r="AR86" s="1">
        <f t="shared" si="121"/>
        <v>0.83</v>
      </c>
      <c r="AS86" s="1">
        <f t="shared" si="125"/>
        <v>0.17</v>
      </c>
      <c r="AT86" s="1">
        <f t="shared" si="126"/>
        <v>1</v>
      </c>
    </row>
    <row r="87" spans="1:46" x14ac:dyDescent="0.25">
      <c r="B87" t="s">
        <v>42</v>
      </c>
      <c r="C87" t="s">
        <v>77</v>
      </c>
      <c r="D87" s="1">
        <f t="shared" si="127"/>
        <v>59.45</v>
      </c>
      <c r="E87" s="13"/>
      <c r="F87" s="13"/>
      <c r="G87" s="1">
        <v>16.55</v>
      </c>
      <c r="H87" s="1">
        <f t="shared" si="154"/>
        <v>22.177000000000003</v>
      </c>
      <c r="I87" s="1">
        <v>7.35</v>
      </c>
      <c r="J87" s="1">
        <f t="shared" si="154"/>
        <v>9.8490000000000002</v>
      </c>
      <c r="K87" s="1">
        <v>4.55</v>
      </c>
      <c r="L87" s="1">
        <f t="shared" si="129"/>
        <v>10.738</v>
      </c>
      <c r="M87" s="1"/>
      <c r="N87" s="1"/>
      <c r="O87" s="1"/>
      <c r="P87" s="1"/>
      <c r="Q87" s="1"/>
      <c r="R87" s="1"/>
      <c r="S87" s="1"/>
      <c r="T87" s="1"/>
      <c r="U87" s="1">
        <v>11.7</v>
      </c>
      <c r="V87" s="1">
        <f t="shared" ref="V87" si="161">U87*1.34</f>
        <v>15.678000000000001</v>
      </c>
      <c r="W87" s="1">
        <v>9.1</v>
      </c>
      <c r="X87" s="1">
        <f t="shared" si="142"/>
        <v>12.194000000000001</v>
      </c>
      <c r="Y87" s="1"/>
      <c r="Z87" s="1"/>
      <c r="AA87" s="1"/>
      <c r="AB87" s="1"/>
      <c r="AC87" s="1"/>
      <c r="AD87" s="1"/>
      <c r="AE87" s="1">
        <v>4.75</v>
      </c>
      <c r="AF87" s="1">
        <f t="shared" si="156"/>
        <v>13.0625</v>
      </c>
      <c r="AG87" s="1">
        <v>5.45</v>
      </c>
      <c r="AH87" s="1">
        <f t="shared" si="159"/>
        <v>14.987500000000001</v>
      </c>
      <c r="AI87" s="1"/>
      <c r="AJ87" s="1"/>
      <c r="AK87" s="13"/>
      <c r="AL87" s="13"/>
      <c r="AM87" s="13"/>
      <c r="AN87" s="13"/>
      <c r="AO87" s="1"/>
      <c r="AP87" s="1"/>
      <c r="AR87" s="1">
        <f t="shared" si="121"/>
        <v>0.8</v>
      </c>
      <c r="AS87" s="1">
        <f t="shared" si="125"/>
        <v>0.2</v>
      </c>
      <c r="AT87" s="1">
        <f t="shared" si="126"/>
        <v>1</v>
      </c>
    </row>
    <row r="88" spans="1:46" x14ac:dyDescent="0.25">
      <c r="B88" t="s">
        <v>42</v>
      </c>
      <c r="C88" t="s">
        <v>77</v>
      </c>
      <c r="D88" s="1">
        <f t="shared" si="127"/>
        <v>59.599999999999994</v>
      </c>
      <c r="E88" s="13"/>
      <c r="F88" s="13"/>
      <c r="G88" s="1">
        <v>18.149999999999999</v>
      </c>
      <c r="H88" s="1">
        <f t="shared" si="154"/>
        <v>24.320999999999998</v>
      </c>
      <c r="I88" s="1">
        <v>7.1</v>
      </c>
      <c r="J88" s="1">
        <f t="shared" si="154"/>
        <v>9.5139999999999993</v>
      </c>
      <c r="K88" s="1">
        <v>3.95</v>
      </c>
      <c r="L88" s="1">
        <f t="shared" si="129"/>
        <v>9.3219999999999992</v>
      </c>
      <c r="M88" s="1"/>
      <c r="N88" s="1"/>
      <c r="O88" s="1"/>
      <c r="P88" s="1"/>
      <c r="Q88" s="1"/>
      <c r="R88" s="1"/>
      <c r="S88" s="1"/>
      <c r="T88" s="1"/>
      <c r="U88" s="1">
        <v>12.2</v>
      </c>
      <c r="V88" s="1">
        <f t="shared" ref="V88" si="162">U88*1.34</f>
        <v>16.347999999999999</v>
      </c>
      <c r="W88" s="1">
        <v>9.4</v>
      </c>
      <c r="X88" s="1">
        <f t="shared" si="142"/>
        <v>12.596000000000002</v>
      </c>
      <c r="Y88" s="1"/>
      <c r="Z88" s="1"/>
      <c r="AA88" s="1"/>
      <c r="AB88" s="1"/>
      <c r="AC88" s="1"/>
      <c r="AD88" s="1"/>
      <c r="AE88" s="1">
        <v>3.8</v>
      </c>
      <c r="AF88" s="1">
        <f t="shared" si="156"/>
        <v>10.45</v>
      </c>
      <c r="AG88" s="1">
        <v>5</v>
      </c>
      <c r="AH88" s="1">
        <f t="shared" si="159"/>
        <v>13.75</v>
      </c>
      <c r="AI88" s="1"/>
      <c r="AJ88" s="1"/>
      <c r="AK88" s="13"/>
      <c r="AL88" s="13"/>
      <c r="AM88" s="13"/>
      <c r="AN88" s="13"/>
      <c r="AO88" s="1"/>
      <c r="AP88" s="1"/>
      <c r="AR88" s="1">
        <f t="shared" si="121"/>
        <v>0.81</v>
      </c>
      <c r="AS88" s="1">
        <f t="shared" si="125"/>
        <v>0.19</v>
      </c>
      <c r="AT88" s="1">
        <f t="shared" si="126"/>
        <v>1</v>
      </c>
    </row>
    <row r="89" spans="1:46" x14ac:dyDescent="0.25">
      <c r="B89" t="s">
        <v>42</v>
      </c>
      <c r="C89" t="s">
        <v>77</v>
      </c>
      <c r="D89" s="1">
        <f t="shared" si="127"/>
        <v>59.85</v>
      </c>
      <c r="E89" s="13"/>
      <c r="F89" s="13"/>
      <c r="G89" s="1">
        <v>18.2</v>
      </c>
      <c r="H89" s="1">
        <f t="shared" si="154"/>
        <v>24.388000000000002</v>
      </c>
      <c r="I89" s="1">
        <v>7.15</v>
      </c>
      <c r="J89" s="1">
        <f t="shared" si="154"/>
        <v>9.5810000000000013</v>
      </c>
      <c r="K89" s="1">
        <v>5.15</v>
      </c>
      <c r="L89" s="1">
        <f t="shared" si="129"/>
        <v>12.154</v>
      </c>
      <c r="M89" s="1"/>
      <c r="N89" s="1"/>
      <c r="O89" s="1"/>
      <c r="P89" s="1"/>
      <c r="Q89" s="1"/>
      <c r="R89" s="1"/>
      <c r="S89" s="1"/>
      <c r="T89" s="1"/>
      <c r="U89" s="1">
        <v>12.7</v>
      </c>
      <c r="V89" s="1">
        <f t="shared" ref="V89" si="163">U89*1.34</f>
        <v>17.018000000000001</v>
      </c>
      <c r="W89" s="1">
        <v>10.15</v>
      </c>
      <c r="X89" s="1">
        <f t="shared" si="142"/>
        <v>13.601000000000001</v>
      </c>
      <c r="Y89" s="1"/>
      <c r="Z89" s="1"/>
      <c r="AA89" s="1"/>
      <c r="AB89" s="1"/>
      <c r="AC89" s="1"/>
      <c r="AD89" s="1"/>
      <c r="AE89" s="1">
        <v>3.1</v>
      </c>
      <c r="AF89" s="1">
        <f t="shared" si="156"/>
        <v>8.5250000000000004</v>
      </c>
      <c r="AG89" s="1">
        <v>3.4</v>
      </c>
      <c r="AH89" s="1">
        <f t="shared" si="159"/>
        <v>9.35</v>
      </c>
      <c r="AI89" s="1"/>
      <c r="AJ89" s="1"/>
      <c r="AK89" s="13"/>
      <c r="AL89" s="13"/>
      <c r="AM89" s="13"/>
      <c r="AN89" s="13"/>
      <c r="AO89" s="1"/>
      <c r="AP89" s="1"/>
      <c r="AR89" s="1">
        <f t="shared" si="121"/>
        <v>0.79</v>
      </c>
      <c r="AS89" s="1">
        <f t="shared" si="125"/>
        <v>0.21</v>
      </c>
      <c r="AT89" s="1">
        <f t="shared" si="126"/>
        <v>1</v>
      </c>
    </row>
    <row r="90" spans="1:46" x14ac:dyDescent="0.25">
      <c r="B90" t="s">
        <v>42</v>
      </c>
      <c r="C90" t="s">
        <v>77</v>
      </c>
      <c r="D90" s="1">
        <f t="shared" si="127"/>
        <v>59.85</v>
      </c>
      <c r="E90" s="13"/>
      <c r="F90" s="13"/>
      <c r="G90" s="1">
        <v>18.7</v>
      </c>
      <c r="H90" s="1">
        <f t="shared" si="154"/>
        <v>25.058</v>
      </c>
      <c r="I90" s="1">
        <v>7</v>
      </c>
      <c r="J90" s="1">
        <f t="shared" si="154"/>
        <v>9.3800000000000008</v>
      </c>
      <c r="K90" s="1">
        <v>3.5</v>
      </c>
      <c r="L90" s="1">
        <f t="shared" si="129"/>
        <v>8.26</v>
      </c>
      <c r="M90" s="1"/>
      <c r="N90" s="1"/>
      <c r="O90" s="1"/>
      <c r="P90" s="1"/>
      <c r="Q90" s="1"/>
      <c r="R90" s="1"/>
      <c r="S90" s="1"/>
      <c r="T90" s="1"/>
      <c r="U90" s="1">
        <v>14.4</v>
      </c>
      <c r="V90" s="1">
        <f t="shared" ref="V90" si="164">U90*1.34</f>
        <v>19.296000000000003</v>
      </c>
      <c r="W90" s="1">
        <v>9.1</v>
      </c>
      <c r="X90" s="1">
        <f t="shared" si="142"/>
        <v>12.194000000000001</v>
      </c>
      <c r="Y90" s="1"/>
      <c r="Z90" s="1"/>
      <c r="AA90" s="1"/>
      <c r="AB90" s="1"/>
      <c r="AC90" s="1"/>
      <c r="AD90" s="1"/>
      <c r="AE90" s="1">
        <v>3.75</v>
      </c>
      <c r="AF90" s="1">
        <f t="shared" si="156"/>
        <v>10.3125</v>
      </c>
      <c r="AG90" s="1">
        <v>3.4</v>
      </c>
      <c r="AH90" s="1">
        <f t="shared" si="159"/>
        <v>9.35</v>
      </c>
      <c r="AI90" s="1"/>
      <c r="AJ90" s="1"/>
      <c r="AK90" s="13"/>
      <c r="AL90" s="13"/>
      <c r="AM90" s="13"/>
      <c r="AN90" s="13"/>
      <c r="AO90" s="1"/>
      <c r="AP90" s="1"/>
      <c r="AR90" s="1">
        <f t="shared" si="121"/>
        <v>0.82</v>
      </c>
      <c r="AS90" s="1">
        <f t="shared" si="125"/>
        <v>0.18</v>
      </c>
      <c r="AT90" s="1">
        <f t="shared" si="126"/>
        <v>1</v>
      </c>
    </row>
    <row r="91" spans="1:46" x14ac:dyDescent="0.25">
      <c r="B91" t="s">
        <v>42</v>
      </c>
      <c r="C91" t="s">
        <v>70</v>
      </c>
      <c r="D91" s="1">
        <f t="shared" si="127"/>
        <v>59.99</v>
      </c>
      <c r="E91" s="13">
        <v>22.78</v>
      </c>
      <c r="F91" s="13">
        <f t="shared" si="128"/>
        <v>30.525200000000002</v>
      </c>
      <c r="G91" s="1"/>
      <c r="H91" s="1"/>
      <c r="I91" s="1"/>
      <c r="J91" s="1"/>
      <c r="K91" s="1">
        <v>4.6500000000000004</v>
      </c>
      <c r="L91" s="1">
        <f t="shared" si="129"/>
        <v>10.974</v>
      </c>
      <c r="M91" s="1"/>
      <c r="N91" s="1"/>
      <c r="O91" s="1"/>
      <c r="P91" s="1"/>
      <c r="Q91" s="1"/>
      <c r="R91" s="1"/>
      <c r="S91" s="1"/>
      <c r="T91" s="1"/>
      <c r="U91" s="1">
        <v>13.79</v>
      </c>
      <c r="V91" s="1">
        <f t="shared" ref="V91" si="165">U91*1.34</f>
        <v>18.4786</v>
      </c>
      <c r="W91" s="1">
        <v>9.98</v>
      </c>
      <c r="X91" s="1">
        <f t="shared" si="142"/>
        <v>13.373200000000001</v>
      </c>
      <c r="Y91" s="1"/>
      <c r="Z91" s="1"/>
      <c r="AA91" s="1"/>
      <c r="AB91" s="1"/>
      <c r="AC91" s="1"/>
      <c r="AD91" s="1"/>
      <c r="AE91" s="1"/>
      <c r="AF91" s="1"/>
      <c r="AG91" s="1">
        <v>8.7899999999999991</v>
      </c>
      <c r="AH91" s="1">
        <f t="shared" si="159"/>
        <v>24.172499999999999</v>
      </c>
      <c r="AI91" s="1"/>
      <c r="AJ91" s="1"/>
      <c r="AK91" s="13"/>
      <c r="AL91" s="13"/>
      <c r="AM91" s="13"/>
      <c r="AN91" s="13"/>
      <c r="AO91" s="1"/>
      <c r="AP91" s="1"/>
      <c r="AR91" s="1">
        <f t="shared" si="121"/>
        <v>0.92</v>
      </c>
      <c r="AS91" s="1">
        <f t="shared" si="125"/>
        <v>0.08</v>
      </c>
      <c r="AT91" s="1">
        <f t="shared" si="126"/>
        <v>1</v>
      </c>
    </row>
    <row r="92" spans="1:46" x14ac:dyDescent="0.25">
      <c r="A92" t="s">
        <v>60</v>
      </c>
      <c r="B92" t="s">
        <v>141</v>
      </c>
      <c r="C92" t="s">
        <v>142</v>
      </c>
      <c r="D92" s="1">
        <f t="shared" si="127"/>
        <v>60</v>
      </c>
      <c r="E92" s="13"/>
      <c r="F92" s="13"/>
      <c r="G92" s="1">
        <v>18.350000000000001</v>
      </c>
      <c r="H92" s="1">
        <f t="shared" ref="H92:J92" si="166">G92*1.34</f>
        <v>24.589000000000002</v>
      </c>
      <c r="I92" s="1">
        <v>8.4499999999999993</v>
      </c>
      <c r="J92" s="1">
        <f t="shared" si="166"/>
        <v>11.323</v>
      </c>
      <c r="K92" s="1">
        <v>5.35</v>
      </c>
      <c r="L92" s="1">
        <f t="shared" si="129"/>
        <v>12.625999999999998</v>
      </c>
      <c r="M92" s="1"/>
      <c r="N92" s="1"/>
      <c r="O92" s="1"/>
      <c r="P92" s="1"/>
      <c r="Q92" s="1"/>
      <c r="R92" s="1"/>
      <c r="S92" s="1"/>
      <c r="T92" s="1"/>
      <c r="U92" s="1">
        <v>12.6</v>
      </c>
      <c r="V92" s="1">
        <f t="shared" ref="V92" si="167">U92*1.34</f>
        <v>16.884</v>
      </c>
      <c r="W92" s="1">
        <v>9.25</v>
      </c>
      <c r="X92" s="1">
        <f t="shared" si="142"/>
        <v>12.395000000000001</v>
      </c>
      <c r="Y92" s="1"/>
      <c r="Z92" s="1"/>
      <c r="AA92" s="1"/>
      <c r="AB92" s="1"/>
      <c r="AC92" s="1"/>
      <c r="AD92" s="1"/>
      <c r="AE92" s="1">
        <v>6</v>
      </c>
      <c r="AF92" s="1">
        <f t="shared" ref="AF92" si="168">AE92*2.75</f>
        <v>16.5</v>
      </c>
      <c r="AG92" s="1"/>
      <c r="AH92" s="1"/>
      <c r="AI92" s="1"/>
      <c r="AJ92" s="1"/>
      <c r="AK92" s="13"/>
      <c r="AL92" s="13"/>
      <c r="AM92" s="13"/>
      <c r="AN92" s="13"/>
      <c r="AO92" s="1"/>
      <c r="AP92" s="1"/>
      <c r="AR92" s="1">
        <f t="shared" si="121"/>
        <v>0.77</v>
      </c>
      <c r="AS92" s="1">
        <f t="shared" si="125"/>
        <v>0.23</v>
      </c>
      <c r="AT92" s="1">
        <f t="shared" si="126"/>
        <v>1</v>
      </c>
    </row>
    <row r="93" spans="1:46" x14ac:dyDescent="0.25">
      <c r="B93" t="s">
        <v>40</v>
      </c>
      <c r="C93" t="s">
        <v>45</v>
      </c>
      <c r="D93" s="1">
        <f t="shared" si="127"/>
        <v>60.1</v>
      </c>
      <c r="E93" s="13">
        <v>28.3</v>
      </c>
      <c r="F93" s="13">
        <f t="shared" si="128"/>
        <v>37.922000000000004</v>
      </c>
      <c r="G93" s="1"/>
      <c r="H93" s="1"/>
      <c r="I93" s="1"/>
      <c r="J93" s="1"/>
      <c r="K93" s="1">
        <v>3.4</v>
      </c>
      <c r="L93" s="1">
        <f t="shared" si="129"/>
        <v>8.0239999999999991</v>
      </c>
      <c r="M93" s="1">
        <v>3.4</v>
      </c>
      <c r="N93" s="1">
        <f>M93*2.36</f>
        <v>8.0239999999999991</v>
      </c>
      <c r="O93" s="1"/>
      <c r="P93" s="1"/>
      <c r="Q93" s="1"/>
      <c r="R93" s="1"/>
      <c r="S93" s="1"/>
      <c r="T93" s="1"/>
      <c r="U93" s="1">
        <v>13.1</v>
      </c>
      <c r="V93" s="1">
        <f t="shared" ref="V93" si="169">U93*1.34</f>
        <v>17.554000000000002</v>
      </c>
      <c r="W93" s="1">
        <v>9.5</v>
      </c>
      <c r="X93" s="1">
        <f t="shared" si="142"/>
        <v>12.73</v>
      </c>
      <c r="Y93" s="1"/>
      <c r="Z93" s="1"/>
      <c r="AA93" s="1"/>
      <c r="AB93" s="1"/>
      <c r="AC93" s="1"/>
      <c r="AD93" s="1"/>
      <c r="AE93" s="1"/>
      <c r="AF93" s="1"/>
      <c r="AG93" s="1">
        <v>2.4</v>
      </c>
      <c r="AH93" s="1">
        <f>AG93*2.75</f>
        <v>6.6</v>
      </c>
      <c r="AI93" s="1"/>
      <c r="AJ93" s="1"/>
      <c r="AK93" s="13"/>
      <c r="AL93" s="13"/>
      <c r="AM93" s="13"/>
      <c r="AN93" s="13"/>
      <c r="AO93" s="1">
        <v>8.9</v>
      </c>
      <c r="AP93" s="1">
        <f t="shared" ref="AP93:AP94" si="170">AO93*0.6</f>
        <v>5.34</v>
      </c>
      <c r="AR93" s="1">
        <f t="shared" si="121"/>
        <v>0.89</v>
      </c>
      <c r="AS93" s="1">
        <f t="shared" si="125"/>
        <v>0.11</v>
      </c>
      <c r="AT93" s="1">
        <f t="shared" si="126"/>
        <v>1</v>
      </c>
    </row>
    <row r="94" spans="1:46" x14ac:dyDescent="0.25">
      <c r="B94" t="s">
        <v>88</v>
      </c>
      <c r="C94" t="s">
        <v>89</v>
      </c>
      <c r="D94" s="1">
        <f t="shared" si="127"/>
        <v>60.120000000000005</v>
      </c>
      <c r="E94" s="13">
        <v>24.22</v>
      </c>
      <c r="F94" s="13">
        <f t="shared" si="128"/>
        <v>32.454799999999999</v>
      </c>
      <c r="G94" s="1"/>
      <c r="H94" s="1"/>
      <c r="I94" s="1"/>
      <c r="J94" s="1"/>
      <c r="K94" s="1">
        <v>3.57</v>
      </c>
      <c r="L94" s="1">
        <f t="shared" si="129"/>
        <v>8.4251999999999985</v>
      </c>
      <c r="M94" s="1">
        <v>2.93</v>
      </c>
      <c r="N94" s="1">
        <f>M94*2.36</f>
        <v>6.9147999999999996</v>
      </c>
      <c r="O94" s="1"/>
      <c r="P94" s="1"/>
      <c r="Q94" s="1"/>
      <c r="R94" s="1"/>
      <c r="S94" s="1"/>
      <c r="T94" s="1"/>
      <c r="U94" s="1">
        <v>13.7</v>
      </c>
      <c r="V94" s="1">
        <f t="shared" ref="V94" si="171">U94*1.34</f>
        <v>18.358000000000001</v>
      </c>
      <c r="W94" s="1">
        <v>10.039999999999999</v>
      </c>
      <c r="X94" s="1">
        <f t="shared" si="142"/>
        <v>13.4536</v>
      </c>
      <c r="Y94" s="1"/>
      <c r="Z94" s="1"/>
      <c r="AA94" s="1"/>
      <c r="AB94" s="1"/>
      <c r="AC94" s="1"/>
      <c r="AD94" s="1"/>
      <c r="AE94" s="1">
        <v>5.66</v>
      </c>
      <c r="AF94" s="1">
        <f t="shared" ref="AF94" si="172">AE94*2.75</f>
        <v>15.565000000000001</v>
      </c>
      <c r="AG94" s="1"/>
      <c r="AH94" s="1"/>
      <c r="AI94" s="1"/>
      <c r="AJ94" s="1"/>
      <c r="AK94" s="13"/>
      <c r="AL94" s="13"/>
      <c r="AM94" s="13"/>
      <c r="AN94" s="13"/>
      <c r="AO94" s="1">
        <f>12.58+6.67+1.98</f>
        <v>21.23</v>
      </c>
      <c r="AP94" s="1">
        <f t="shared" si="170"/>
        <v>12.738</v>
      </c>
      <c r="AR94" s="1">
        <f t="shared" si="121"/>
        <v>0.89</v>
      </c>
      <c r="AS94" s="1">
        <f t="shared" si="125"/>
        <v>0.11</v>
      </c>
      <c r="AT94" s="1">
        <f t="shared" si="126"/>
        <v>1</v>
      </c>
    </row>
    <row r="95" spans="1:46" x14ac:dyDescent="0.25">
      <c r="B95" t="s">
        <v>40</v>
      </c>
      <c r="C95" t="s">
        <v>50</v>
      </c>
      <c r="D95" s="1">
        <f t="shared" si="127"/>
        <v>60.339999999999996</v>
      </c>
      <c r="E95" s="13">
        <v>25.64</v>
      </c>
      <c r="F95" s="13">
        <f t="shared" si="128"/>
        <v>34.357600000000005</v>
      </c>
      <c r="G95" s="1"/>
      <c r="H95" s="1"/>
      <c r="I95" s="1"/>
      <c r="J95" s="1"/>
      <c r="K95" s="1">
        <v>3.75</v>
      </c>
      <c r="L95" s="1">
        <f t="shared" si="129"/>
        <v>8.85</v>
      </c>
      <c r="M95" s="1"/>
      <c r="N95" s="1"/>
      <c r="O95" s="1"/>
      <c r="P95" s="1"/>
      <c r="Q95" s="1"/>
      <c r="R95" s="1"/>
      <c r="S95" s="1"/>
      <c r="T95" s="1"/>
      <c r="U95" s="1">
        <v>12.83</v>
      </c>
      <c r="V95" s="1">
        <f t="shared" ref="V95" si="173">U95*1.34</f>
        <v>17.1922</v>
      </c>
      <c r="W95" s="1">
        <v>11.04</v>
      </c>
      <c r="X95" s="1">
        <f t="shared" si="142"/>
        <v>14.7936</v>
      </c>
      <c r="Y95" s="1"/>
      <c r="Z95" s="1"/>
      <c r="AA95" s="1"/>
      <c r="AB95" s="1"/>
      <c r="AC95" s="1"/>
      <c r="AD95" s="1"/>
      <c r="AE95" s="1"/>
      <c r="AF95" s="1"/>
      <c r="AG95" s="1">
        <v>4.9800000000000004</v>
      </c>
      <c r="AH95" s="1">
        <f t="shared" ref="AH95:AH100" si="174">AG95*2.75</f>
        <v>13.695</v>
      </c>
      <c r="AI95" s="1">
        <v>2.1</v>
      </c>
      <c r="AJ95" s="1">
        <f>AI95*2.36</f>
        <v>4.9559999999999995</v>
      </c>
      <c r="AK95" s="13"/>
      <c r="AL95" s="13"/>
      <c r="AM95" s="13"/>
      <c r="AN95" s="13"/>
      <c r="AO95" s="1"/>
      <c r="AP95" s="1"/>
      <c r="AR95" s="1">
        <f t="shared" si="121"/>
        <v>0.94</v>
      </c>
      <c r="AS95" s="1">
        <f t="shared" si="125"/>
        <v>0.06</v>
      </c>
      <c r="AT95" s="1">
        <f t="shared" si="126"/>
        <v>1</v>
      </c>
    </row>
    <row r="96" spans="1:46" x14ac:dyDescent="0.25">
      <c r="A96" t="s">
        <v>60</v>
      </c>
      <c r="B96" t="s">
        <v>42</v>
      </c>
      <c r="C96" t="s">
        <v>59</v>
      </c>
      <c r="D96" s="1">
        <f t="shared" si="127"/>
        <v>60.34</v>
      </c>
      <c r="E96" s="13"/>
      <c r="F96" s="13"/>
      <c r="G96" s="1">
        <v>17.64</v>
      </c>
      <c r="H96" s="1">
        <f t="shared" ref="H96:J96" si="175">G96*1.34</f>
        <v>23.637600000000003</v>
      </c>
      <c r="I96" s="1">
        <v>6.97</v>
      </c>
      <c r="J96" s="1">
        <f t="shared" si="175"/>
        <v>9.3398000000000003</v>
      </c>
      <c r="K96" s="1">
        <v>3.89</v>
      </c>
      <c r="L96" s="1">
        <f t="shared" si="129"/>
        <v>9.1804000000000006</v>
      </c>
      <c r="M96" s="1"/>
      <c r="N96" s="1"/>
      <c r="O96" s="1"/>
      <c r="P96" s="1"/>
      <c r="Q96" s="1"/>
      <c r="R96" s="1"/>
      <c r="S96" s="1"/>
      <c r="T96" s="1"/>
      <c r="U96" s="1">
        <v>10.41</v>
      </c>
      <c r="V96" s="1">
        <f t="shared" ref="V96" si="176">U96*1.34</f>
        <v>13.949400000000001</v>
      </c>
      <c r="W96" s="1">
        <v>8.98</v>
      </c>
      <c r="X96" s="1">
        <f t="shared" si="142"/>
        <v>12.033200000000001</v>
      </c>
      <c r="Y96" s="1"/>
      <c r="Z96" s="1"/>
      <c r="AA96" s="1"/>
      <c r="AB96" s="1"/>
      <c r="AC96" s="1"/>
      <c r="AD96" s="1"/>
      <c r="AE96" s="1">
        <v>5.1100000000000003</v>
      </c>
      <c r="AF96" s="1">
        <f t="shared" ref="AF96" si="177">AE96*2.75</f>
        <v>14.0525</v>
      </c>
      <c r="AG96" s="1">
        <v>5.45</v>
      </c>
      <c r="AH96" s="1">
        <f t="shared" si="174"/>
        <v>14.987500000000001</v>
      </c>
      <c r="AI96" s="1">
        <v>1.89</v>
      </c>
      <c r="AJ96" s="1">
        <f>AI96*2.36</f>
        <v>4.4603999999999999</v>
      </c>
      <c r="AK96" s="13"/>
      <c r="AL96" s="13"/>
      <c r="AM96" s="13"/>
      <c r="AN96" s="13"/>
      <c r="AO96" s="1">
        <v>4.26</v>
      </c>
      <c r="AP96" s="1">
        <f t="shared" ref="AP96:AP97" si="178">AO96*0.6</f>
        <v>2.5559999999999996</v>
      </c>
      <c r="AR96" s="1">
        <f t="shared" si="121"/>
        <v>0.82</v>
      </c>
      <c r="AS96" s="1">
        <f t="shared" si="125"/>
        <v>0.18</v>
      </c>
      <c r="AT96" s="1">
        <f t="shared" si="126"/>
        <v>1</v>
      </c>
    </row>
    <row r="97" spans="2:46" x14ac:dyDescent="0.25">
      <c r="B97" t="s">
        <v>41</v>
      </c>
      <c r="C97" t="s">
        <v>47</v>
      </c>
      <c r="D97" s="1">
        <f t="shared" si="127"/>
        <v>60.699999999999996</v>
      </c>
      <c r="E97" s="13">
        <v>27.3</v>
      </c>
      <c r="F97" s="13">
        <f t="shared" si="128"/>
        <v>36.582000000000001</v>
      </c>
      <c r="G97" s="1"/>
      <c r="H97" s="1"/>
      <c r="I97" s="1"/>
      <c r="J97" s="1"/>
      <c r="K97" s="1">
        <v>4</v>
      </c>
      <c r="L97" s="1">
        <f t="shared" si="129"/>
        <v>9.44</v>
      </c>
      <c r="M97" s="1">
        <v>3.8</v>
      </c>
      <c r="N97" s="1">
        <f>M97*2.36</f>
        <v>8.968</v>
      </c>
      <c r="O97" s="1"/>
      <c r="P97" s="1"/>
      <c r="Q97" s="1"/>
      <c r="R97" s="1"/>
      <c r="S97" s="1"/>
      <c r="T97" s="1"/>
      <c r="U97" s="1">
        <v>13.4</v>
      </c>
      <c r="V97" s="1">
        <f t="shared" ref="V97" si="179">U97*1.34</f>
        <v>17.956000000000003</v>
      </c>
      <c r="W97" s="1">
        <v>9.9</v>
      </c>
      <c r="X97" s="1">
        <f t="shared" si="142"/>
        <v>13.266000000000002</v>
      </c>
      <c r="Y97" s="1"/>
      <c r="Z97" s="1"/>
      <c r="AA97" s="1"/>
      <c r="AB97" s="1"/>
      <c r="AC97" s="1"/>
      <c r="AD97" s="1"/>
      <c r="AE97" s="1"/>
      <c r="AF97" s="1"/>
      <c r="AG97" s="1">
        <v>2.2999999999999998</v>
      </c>
      <c r="AH97" s="1">
        <f t="shared" si="174"/>
        <v>6.3249999999999993</v>
      </c>
      <c r="AI97" s="1"/>
      <c r="AJ97" s="1"/>
      <c r="AK97" s="13"/>
      <c r="AL97" s="13"/>
      <c r="AM97" s="13"/>
      <c r="AN97" s="13"/>
      <c r="AO97" s="1">
        <f>6.8+1.3</f>
        <v>8.1</v>
      </c>
      <c r="AP97" s="1">
        <f t="shared" si="178"/>
        <v>4.8599999999999994</v>
      </c>
      <c r="AR97" s="1">
        <f t="shared" si="121"/>
        <v>0.87</v>
      </c>
      <c r="AS97" s="1">
        <f t="shared" si="125"/>
        <v>0.13</v>
      </c>
      <c r="AT97" s="1">
        <f t="shared" si="126"/>
        <v>1</v>
      </c>
    </row>
    <row r="98" spans="2:46" x14ac:dyDescent="0.25">
      <c r="B98" t="s">
        <v>42</v>
      </c>
      <c r="C98" t="s">
        <v>71</v>
      </c>
      <c r="D98" s="1">
        <f t="shared" si="127"/>
        <v>60.9</v>
      </c>
      <c r="E98" s="13"/>
      <c r="F98" s="13"/>
      <c r="G98" s="1">
        <v>17.25</v>
      </c>
      <c r="H98" s="1">
        <f t="shared" ref="H98:J98" si="180">G98*1.34</f>
        <v>23.115000000000002</v>
      </c>
      <c r="I98" s="1">
        <v>9.5500000000000007</v>
      </c>
      <c r="J98" s="1">
        <f t="shared" si="180"/>
        <v>12.797000000000002</v>
      </c>
      <c r="K98" s="1">
        <v>3.56</v>
      </c>
      <c r="L98" s="1">
        <f t="shared" si="129"/>
        <v>8.4016000000000002</v>
      </c>
      <c r="M98" s="1"/>
      <c r="N98" s="1"/>
      <c r="O98" s="1"/>
      <c r="P98" s="1"/>
      <c r="Q98" s="1"/>
      <c r="R98" s="1"/>
      <c r="S98" s="1"/>
      <c r="T98" s="1"/>
      <c r="U98" s="1">
        <v>15.34</v>
      </c>
      <c r="V98" s="1">
        <f t="shared" ref="V98" si="181">U98*1.34</f>
        <v>20.555600000000002</v>
      </c>
      <c r="W98" s="1">
        <v>9.16</v>
      </c>
      <c r="X98" s="1">
        <f t="shared" si="142"/>
        <v>12.274400000000002</v>
      </c>
      <c r="Y98" s="1"/>
      <c r="Z98" s="1"/>
      <c r="AA98" s="1"/>
      <c r="AB98" s="1"/>
      <c r="AC98" s="1"/>
      <c r="AD98" s="1"/>
      <c r="AE98" s="1">
        <v>3.43</v>
      </c>
      <c r="AF98" s="1">
        <f t="shared" ref="AF98" si="182">AE98*2.75</f>
        <v>9.432500000000001</v>
      </c>
      <c r="AG98" s="1">
        <v>2.61</v>
      </c>
      <c r="AH98" s="1">
        <f t="shared" si="174"/>
        <v>7.1774999999999993</v>
      </c>
      <c r="AI98" s="1"/>
      <c r="AJ98" s="1"/>
      <c r="AK98" s="13"/>
      <c r="AL98" s="13"/>
      <c r="AM98" s="13"/>
      <c r="AN98" s="13"/>
      <c r="AO98" s="1"/>
      <c r="AP98" s="1"/>
      <c r="AR98" s="1">
        <f t="shared" si="121"/>
        <v>0.78</v>
      </c>
      <c r="AS98" s="1">
        <f t="shared" si="125"/>
        <v>0.22</v>
      </c>
      <c r="AT98" s="1">
        <f t="shared" si="126"/>
        <v>1</v>
      </c>
    </row>
    <row r="99" spans="2:46" x14ac:dyDescent="0.25">
      <c r="B99" t="s">
        <v>40</v>
      </c>
      <c r="C99" t="s">
        <v>45</v>
      </c>
      <c r="D99" s="1">
        <f t="shared" si="127"/>
        <v>61.300000000000004</v>
      </c>
      <c r="E99" s="13">
        <v>27.6</v>
      </c>
      <c r="F99" s="13">
        <f t="shared" si="128"/>
        <v>36.984000000000002</v>
      </c>
      <c r="G99" s="1"/>
      <c r="H99" s="1"/>
      <c r="I99" s="1"/>
      <c r="J99" s="1"/>
      <c r="K99" s="1">
        <v>3.7</v>
      </c>
      <c r="L99" s="1">
        <f t="shared" si="129"/>
        <v>8.7319999999999993</v>
      </c>
      <c r="M99" s="1">
        <v>3.1</v>
      </c>
      <c r="N99" s="1">
        <f t="shared" ref="N99:N103" si="183">M99*2.36</f>
        <v>7.3159999999999998</v>
      </c>
      <c r="O99" s="1"/>
      <c r="P99" s="1"/>
      <c r="Q99" s="1"/>
      <c r="R99" s="1"/>
      <c r="S99" s="1"/>
      <c r="T99" s="1"/>
      <c r="U99" s="1">
        <v>13.8</v>
      </c>
      <c r="V99" s="1">
        <f t="shared" ref="V99" si="184">U99*1.34</f>
        <v>18.492000000000001</v>
      </c>
      <c r="W99" s="1">
        <v>10.7</v>
      </c>
      <c r="X99" s="1">
        <f t="shared" si="142"/>
        <v>14.337999999999999</v>
      </c>
      <c r="Y99" s="1"/>
      <c r="Z99" s="1"/>
      <c r="AA99" s="1"/>
      <c r="AB99" s="1"/>
      <c r="AC99" s="1"/>
      <c r="AD99" s="1"/>
      <c r="AE99" s="1"/>
      <c r="AF99" s="1"/>
      <c r="AG99" s="1">
        <v>2.4</v>
      </c>
      <c r="AH99" s="1">
        <f t="shared" si="174"/>
        <v>6.6</v>
      </c>
      <c r="AI99" s="1"/>
      <c r="AJ99" s="1"/>
      <c r="AK99" s="13"/>
      <c r="AL99" s="13"/>
      <c r="AM99" s="13"/>
      <c r="AN99" s="13"/>
      <c r="AO99" s="1">
        <v>13.3</v>
      </c>
      <c r="AP99" s="1">
        <f t="shared" ref="AP99:AP100" si="185">AO99*0.6</f>
        <v>7.98</v>
      </c>
      <c r="AR99" s="1">
        <f t="shared" si="121"/>
        <v>0.89</v>
      </c>
      <c r="AS99" s="1">
        <f t="shared" si="125"/>
        <v>0.11</v>
      </c>
      <c r="AT99" s="1">
        <f t="shared" si="126"/>
        <v>1</v>
      </c>
    </row>
    <row r="100" spans="2:46" x14ac:dyDescent="0.25">
      <c r="B100" t="s">
        <v>81</v>
      </c>
      <c r="C100" t="s">
        <v>82</v>
      </c>
      <c r="D100" s="1">
        <f t="shared" si="127"/>
        <v>61.35</v>
      </c>
      <c r="E100" s="13">
        <v>25.87</v>
      </c>
      <c r="F100" s="13">
        <f t="shared" si="128"/>
        <v>34.665800000000004</v>
      </c>
      <c r="G100" s="1"/>
      <c r="H100" s="1"/>
      <c r="I100" s="1"/>
      <c r="J100" s="1"/>
      <c r="K100" s="1">
        <v>2.65</v>
      </c>
      <c r="L100" s="1">
        <f t="shared" si="129"/>
        <v>6.2539999999999996</v>
      </c>
      <c r="M100" s="1">
        <v>2.34</v>
      </c>
      <c r="N100" s="1">
        <f t="shared" si="183"/>
        <v>5.5223999999999993</v>
      </c>
      <c r="O100" s="1"/>
      <c r="P100" s="1"/>
      <c r="Q100" s="1"/>
      <c r="R100" s="1"/>
      <c r="S100" s="1"/>
      <c r="T100" s="1"/>
      <c r="U100" s="1">
        <v>12.1</v>
      </c>
      <c r="V100" s="1">
        <f t="shared" ref="V100" si="186">U100*1.34</f>
        <v>16.214000000000002</v>
      </c>
      <c r="W100" s="1">
        <v>8.66</v>
      </c>
      <c r="X100" s="1">
        <f t="shared" si="142"/>
        <v>11.6044</v>
      </c>
      <c r="Y100" s="1">
        <v>7.8</v>
      </c>
      <c r="Z100" s="1">
        <f t="shared" si="142"/>
        <v>10.452</v>
      </c>
      <c r="AA100" s="1"/>
      <c r="AB100" s="1"/>
      <c r="AC100" s="1"/>
      <c r="AD100" s="1"/>
      <c r="AE100" s="1"/>
      <c r="AF100" s="1"/>
      <c r="AG100" s="1">
        <v>1.93</v>
      </c>
      <c r="AH100" s="1">
        <f t="shared" si="174"/>
        <v>5.3075000000000001</v>
      </c>
      <c r="AI100" s="1"/>
      <c r="AJ100" s="1"/>
      <c r="AK100" s="13"/>
      <c r="AL100" s="13"/>
      <c r="AM100" s="13"/>
      <c r="AN100" s="13"/>
      <c r="AO100" s="1">
        <f>56.24+71.71+4.68</f>
        <v>132.63</v>
      </c>
      <c r="AP100" s="1">
        <f t="shared" si="185"/>
        <v>79.577999999999989</v>
      </c>
      <c r="AR100" s="1">
        <f t="shared" si="121"/>
        <v>0.92</v>
      </c>
      <c r="AS100" s="1">
        <f t="shared" si="125"/>
        <v>0.08</v>
      </c>
      <c r="AT100" s="1">
        <f t="shared" si="126"/>
        <v>1</v>
      </c>
    </row>
    <row r="101" spans="2:46" x14ac:dyDescent="0.25">
      <c r="B101" t="s">
        <v>117</v>
      </c>
      <c r="C101" t="s">
        <v>118</v>
      </c>
      <c r="D101" s="1">
        <f t="shared" si="127"/>
        <v>61.49</v>
      </c>
      <c r="E101" s="13"/>
      <c r="F101" s="13"/>
      <c r="G101" s="1">
        <v>22.87</v>
      </c>
      <c r="H101" s="1">
        <f t="shared" ref="H101:J101" si="187">G101*1.34</f>
        <v>30.645800000000005</v>
      </c>
      <c r="I101" s="1">
        <v>8.1999999999999993</v>
      </c>
      <c r="J101" s="1">
        <f t="shared" si="187"/>
        <v>10.988</v>
      </c>
      <c r="K101" s="1">
        <v>3.58</v>
      </c>
      <c r="L101" s="1">
        <f t="shared" si="129"/>
        <v>8.4488000000000003</v>
      </c>
      <c r="M101" s="1">
        <v>3.32</v>
      </c>
      <c r="N101" s="1">
        <f t="shared" si="183"/>
        <v>7.8351999999999995</v>
      </c>
      <c r="O101" s="1"/>
      <c r="P101" s="1"/>
      <c r="Q101" s="1"/>
      <c r="R101" s="1"/>
      <c r="S101" s="1"/>
      <c r="T101" s="1"/>
      <c r="U101" s="1">
        <v>10.81</v>
      </c>
      <c r="V101" s="1">
        <f t="shared" ref="V101" si="188">U101*1.34</f>
        <v>14.485400000000002</v>
      </c>
      <c r="W101" s="1">
        <v>8.9</v>
      </c>
      <c r="X101" s="1">
        <f t="shared" si="142"/>
        <v>11.926000000000002</v>
      </c>
      <c r="Y101" s="1"/>
      <c r="Z101" s="1"/>
      <c r="AA101" s="1"/>
      <c r="AB101" s="1"/>
      <c r="AC101" s="1"/>
      <c r="AD101" s="1"/>
      <c r="AE101" s="1">
        <v>3.81</v>
      </c>
      <c r="AF101" s="1">
        <f t="shared" ref="AF101:AF104" si="189">AE101*2.75</f>
        <v>10.477500000000001</v>
      </c>
      <c r="AG101" s="1"/>
      <c r="AH101" s="1"/>
      <c r="AI101" s="1"/>
      <c r="AJ101" s="1"/>
      <c r="AK101" s="13"/>
      <c r="AL101" s="13"/>
      <c r="AM101" s="13"/>
      <c r="AN101" s="13"/>
      <c r="AO101" s="1"/>
      <c r="AP101" s="1"/>
      <c r="AR101" s="1">
        <f t="shared" si="121"/>
        <v>0.75</v>
      </c>
      <c r="AS101" s="1">
        <f t="shared" si="125"/>
        <v>0.25</v>
      </c>
      <c r="AT101" s="1">
        <f t="shared" si="126"/>
        <v>1</v>
      </c>
    </row>
    <row r="102" spans="2:46" x14ac:dyDescent="0.25">
      <c r="B102" t="s">
        <v>88</v>
      </c>
      <c r="C102" t="s">
        <v>89</v>
      </c>
      <c r="D102" s="1">
        <f t="shared" si="127"/>
        <v>61.56</v>
      </c>
      <c r="E102" s="13">
        <v>25.82</v>
      </c>
      <c r="F102" s="13">
        <f t="shared" si="128"/>
        <v>34.598800000000004</v>
      </c>
      <c r="G102" s="1"/>
      <c r="H102" s="1"/>
      <c r="I102" s="1"/>
      <c r="J102" s="1"/>
      <c r="K102" s="1">
        <v>3.55</v>
      </c>
      <c r="L102" s="1">
        <f t="shared" si="129"/>
        <v>8.3779999999999983</v>
      </c>
      <c r="M102" s="1">
        <v>3.06</v>
      </c>
      <c r="N102" s="1">
        <f t="shared" si="183"/>
        <v>7.2215999999999996</v>
      </c>
      <c r="O102" s="1"/>
      <c r="P102" s="1"/>
      <c r="Q102" s="1"/>
      <c r="R102" s="1"/>
      <c r="S102" s="1"/>
      <c r="T102" s="1"/>
      <c r="U102" s="1">
        <v>15.78</v>
      </c>
      <c r="V102" s="1">
        <f t="shared" ref="V102" si="190">U102*1.34</f>
        <v>21.145199999999999</v>
      </c>
      <c r="W102" s="1">
        <v>9.64</v>
      </c>
      <c r="X102" s="1">
        <f t="shared" si="142"/>
        <v>12.917600000000002</v>
      </c>
      <c r="Y102" s="1"/>
      <c r="Z102" s="1"/>
      <c r="AA102" s="1"/>
      <c r="AB102" s="1"/>
      <c r="AC102" s="1"/>
      <c r="AD102" s="1"/>
      <c r="AE102" s="1">
        <v>3.71</v>
      </c>
      <c r="AF102" s="1">
        <f t="shared" si="189"/>
        <v>10.202500000000001</v>
      </c>
      <c r="AG102" s="1"/>
      <c r="AH102" s="1"/>
      <c r="AI102" s="1"/>
      <c r="AJ102" s="1"/>
      <c r="AK102" s="13"/>
      <c r="AL102" s="13"/>
      <c r="AM102" s="13"/>
      <c r="AN102" s="13"/>
      <c r="AO102" s="1">
        <f>8.69+1.96</f>
        <v>10.649999999999999</v>
      </c>
      <c r="AP102" s="1">
        <f t="shared" ref="AP102:AP104" si="191">AO102*0.6</f>
        <v>6.3899999999999988</v>
      </c>
      <c r="AR102" s="1">
        <f t="shared" si="121"/>
        <v>0.89</v>
      </c>
      <c r="AS102" s="1">
        <f t="shared" si="125"/>
        <v>0.11</v>
      </c>
      <c r="AT102" s="1">
        <f t="shared" si="126"/>
        <v>1</v>
      </c>
    </row>
    <row r="103" spans="2:46" x14ac:dyDescent="0.25">
      <c r="B103" t="s">
        <v>106</v>
      </c>
      <c r="C103" t="s">
        <v>112</v>
      </c>
      <c r="D103" s="1">
        <f t="shared" si="127"/>
        <v>61.79</v>
      </c>
      <c r="E103" s="13"/>
      <c r="F103" s="13"/>
      <c r="G103" s="1">
        <v>20.34</v>
      </c>
      <c r="H103" s="1">
        <f t="shared" ref="H103:J104" si="192">G103*1.34</f>
        <v>27.255600000000001</v>
      </c>
      <c r="I103" s="1">
        <v>8.27</v>
      </c>
      <c r="J103" s="1">
        <f t="shared" si="192"/>
        <v>11.081799999999999</v>
      </c>
      <c r="K103" s="1">
        <v>3.6</v>
      </c>
      <c r="L103" s="1">
        <f t="shared" si="129"/>
        <v>8.4960000000000004</v>
      </c>
      <c r="M103" s="1">
        <v>3.12</v>
      </c>
      <c r="N103" s="1">
        <f t="shared" si="183"/>
        <v>7.3632</v>
      </c>
      <c r="O103" s="1"/>
      <c r="P103" s="1"/>
      <c r="Q103" s="1"/>
      <c r="R103" s="1"/>
      <c r="S103" s="1"/>
      <c r="T103" s="1"/>
      <c r="U103" s="1">
        <v>10.33</v>
      </c>
      <c r="V103" s="1">
        <f t="shared" ref="V103" si="193">U103*1.34</f>
        <v>13.8422</v>
      </c>
      <c r="W103" s="1">
        <v>8.93</v>
      </c>
      <c r="X103" s="1">
        <f t="shared" si="142"/>
        <v>11.966200000000001</v>
      </c>
      <c r="Y103" s="1"/>
      <c r="Z103" s="1"/>
      <c r="AA103" s="1"/>
      <c r="AB103" s="1"/>
      <c r="AC103" s="1"/>
      <c r="AD103" s="1"/>
      <c r="AE103" s="1">
        <v>4.7</v>
      </c>
      <c r="AF103" s="1">
        <f t="shared" si="189"/>
        <v>12.925000000000001</v>
      </c>
      <c r="AG103" s="1">
        <v>2.5</v>
      </c>
      <c r="AH103" s="1">
        <f t="shared" ref="AH103:AH107" si="194">AG103*2.75</f>
        <v>6.875</v>
      </c>
      <c r="AI103" s="1"/>
      <c r="AJ103" s="1"/>
      <c r="AK103" s="13"/>
      <c r="AL103" s="13"/>
      <c r="AM103" s="13"/>
      <c r="AN103" s="13"/>
      <c r="AO103" s="1">
        <v>9.2899999999999991</v>
      </c>
      <c r="AP103" s="1">
        <f t="shared" si="191"/>
        <v>5.573999999999999</v>
      </c>
      <c r="AR103" s="1">
        <f t="shared" si="121"/>
        <v>0.76</v>
      </c>
      <c r="AS103" s="1">
        <f t="shared" si="125"/>
        <v>0.24</v>
      </c>
      <c r="AT103" s="1">
        <f t="shared" si="126"/>
        <v>1</v>
      </c>
    </row>
    <row r="104" spans="2:46" x14ac:dyDescent="0.25">
      <c r="B104" t="s">
        <v>42</v>
      </c>
      <c r="C104" t="s">
        <v>59</v>
      </c>
      <c r="D104" s="1">
        <f t="shared" si="127"/>
        <v>61.889999999999993</v>
      </c>
      <c r="E104" s="13"/>
      <c r="F104" s="13"/>
      <c r="G104" s="1">
        <v>18.78</v>
      </c>
      <c r="H104" s="1">
        <f t="shared" si="192"/>
        <v>25.165200000000002</v>
      </c>
      <c r="I104" s="1">
        <v>8.35</v>
      </c>
      <c r="J104" s="1">
        <f t="shared" si="192"/>
        <v>11.189</v>
      </c>
      <c r="K104" s="1">
        <v>3.88</v>
      </c>
      <c r="L104" s="1">
        <f t="shared" si="129"/>
        <v>9.1567999999999987</v>
      </c>
      <c r="M104" s="1"/>
      <c r="N104" s="1"/>
      <c r="O104" s="1"/>
      <c r="P104" s="1"/>
      <c r="Q104" s="1"/>
      <c r="R104" s="1"/>
      <c r="S104" s="1"/>
      <c r="T104" s="1"/>
      <c r="U104" s="1">
        <v>10.67</v>
      </c>
      <c r="V104" s="1">
        <f t="shared" ref="V104" si="195">U104*1.34</f>
        <v>14.297800000000001</v>
      </c>
      <c r="W104" s="1">
        <v>10.07</v>
      </c>
      <c r="X104" s="1">
        <f t="shared" si="142"/>
        <v>13.493800000000002</v>
      </c>
      <c r="Y104" s="1"/>
      <c r="Z104" s="1"/>
      <c r="AA104" s="1"/>
      <c r="AB104" s="1"/>
      <c r="AC104" s="1"/>
      <c r="AD104" s="1"/>
      <c r="AE104" s="1">
        <v>4.5199999999999996</v>
      </c>
      <c r="AF104" s="1">
        <f t="shared" si="189"/>
        <v>12.43</v>
      </c>
      <c r="AG104" s="1">
        <v>3.73</v>
      </c>
      <c r="AH104" s="1">
        <f t="shared" si="194"/>
        <v>10.2575</v>
      </c>
      <c r="AI104" s="1">
        <v>1.89</v>
      </c>
      <c r="AJ104" s="1">
        <f>AI104*2.36</f>
        <v>4.4603999999999999</v>
      </c>
      <c r="AK104" s="13"/>
      <c r="AL104" s="13"/>
      <c r="AM104" s="13"/>
      <c r="AN104" s="13"/>
      <c r="AO104" s="1">
        <v>2.2999999999999998</v>
      </c>
      <c r="AP104" s="1">
        <f t="shared" si="191"/>
        <v>1.38</v>
      </c>
      <c r="AR104" s="1">
        <f t="shared" si="121"/>
        <v>0.8</v>
      </c>
      <c r="AS104" s="1">
        <f t="shared" si="125"/>
        <v>0.2</v>
      </c>
      <c r="AT104" s="1">
        <f t="shared" si="126"/>
        <v>1</v>
      </c>
    </row>
    <row r="105" spans="2:46" x14ac:dyDescent="0.25">
      <c r="B105" t="s">
        <v>40</v>
      </c>
      <c r="C105" t="s">
        <v>50</v>
      </c>
      <c r="D105" s="1">
        <f t="shared" si="127"/>
        <v>62.399999999999991</v>
      </c>
      <c r="E105" s="13">
        <v>25.57</v>
      </c>
      <c r="F105" s="13">
        <f t="shared" si="128"/>
        <v>34.263800000000003</v>
      </c>
      <c r="G105" s="1"/>
      <c r="H105" s="1"/>
      <c r="I105" s="1"/>
      <c r="J105" s="1"/>
      <c r="K105" s="1">
        <v>3.62</v>
      </c>
      <c r="L105" s="1">
        <f t="shared" si="129"/>
        <v>8.5432000000000006</v>
      </c>
      <c r="M105" s="1">
        <v>2.96</v>
      </c>
      <c r="N105" s="1">
        <f>M105*2.36</f>
        <v>6.9855999999999998</v>
      </c>
      <c r="O105" s="1"/>
      <c r="P105" s="1"/>
      <c r="Q105" s="1"/>
      <c r="R105" s="1"/>
      <c r="S105" s="1"/>
      <c r="T105" s="1"/>
      <c r="U105" s="1">
        <v>13.72</v>
      </c>
      <c r="V105" s="1">
        <f t="shared" ref="V105" si="196">U105*1.34</f>
        <v>18.384800000000002</v>
      </c>
      <c r="W105" s="1">
        <v>9.0299999999999994</v>
      </c>
      <c r="X105" s="1">
        <f t="shared" si="142"/>
        <v>12.100199999999999</v>
      </c>
      <c r="Y105" s="1"/>
      <c r="Z105" s="1"/>
      <c r="AA105" s="1"/>
      <c r="AB105" s="1"/>
      <c r="AC105" s="1"/>
      <c r="AD105" s="1"/>
      <c r="AE105" s="1"/>
      <c r="AF105" s="1"/>
      <c r="AG105" s="1">
        <v>4.09</v>
      </c>
      <c r="AH105" s="1">
        <f t="shared" si="194"/>
        <v>11.247499999999999</v>
      </c>
      <c r="AI105" s="1">
        <v>3.41</v>
      </c>
      <c r="AJ105" s="1">
        <f>AI105*2.36</f>
        <v>8.0475999999999992</v>
      </c>
      <c r="AK105" s="13"/>
      <c r="AL105" s="13"/>
      <c r="AM105" s="13"/>
      <c r="AN105" s="13"/>
      <c r="AO105" s="1"/>
      <c r="AP105" s="1"/>
      <c r="AR105" s="1">
        <f t="shared" si="121"/>
        <v>0.89</v>
      </c>
      <c r="AS105" s="1">
        <f t="shared" si="125"/>
        <v>0.11</v>
      </c>
      <c r="AT105" s="1">
        <f t="shared" si="126"/>
        <v>1</v>
      </c>
    </row>
    <row r="106" spans="2:46" x14ac:dyDescent="0.25">
      <c r="B106" t="s">
        <v>42</v>
      </c>
      <c r="C106" t="s">
        <v>59</v>
      </c>
      <c r="D106" s="1">
        <f t="shared" si="127"/>
        <v>63.320000000000007</v>
      </c>
      <c r="E106" s="13"/>
      <c r="F106" s="13"/>
      <c r="G106" s="1">
        <v>18.21</v>
      </c>
      <c r="H106" s="1">
        <f t="shared" ref="H106:J107" si="197">G106*1.34</f>
        <v>24.401400000000002</v>
      </c>
      <c r="I106" s="1">
        <v>6.98</v>
      </c>
      <c r="J106" s="1">
        <f t="shared" si="197"/>
        <v>9.3532000000000011</v>
      </c>
      <c r="K106" s="1">
        <v>4.4400000000000004</v>
      </c>
      <c r="L106" s="1">
        <f t="shared" si="129"/>
        <v>10.478400000000001</v>
      </c>
      <c r="M106" s="1"/>
      <c r="N106" s="1"/>
      <c r="O106" s="1"/>
      <c r="P106" s="1"/>
      <c r="Q106" s="1"/>
      <c r="R106" s="1"/>
      <c r="S106" s="1"/>
      <c r="T106" s="1"/>
      <c r="U106" s="1">
        <v>12.17</v>
      </c>
      <c r="V106" s="1">
        <f t="shared" ref="V106" si="198">U106*1.34</f>
        <v>16.3078</v>
      </c>
      <c r="W106" s="1">
        <v>10.89</v>
      </c>
      <c r="X106" s="1">
        <f t="shared" si="142"/>
        <v>14.592600000000001</v>
      </c>
      <c r="Y106" s="1"/>
      <c r="Z106" s="1"/>
      <c r="AA106" s="1"/>
      <c r="AB106" s="1"/>
      <c r="AC106" s="1"/>
      <c r="AD106" s="1"/>
      <c r="AE106" s="1">
        <v>6.38</v>
      </c>
      <c r="AF106" s="1">
        <f t="shared" ref="AF106:AF107" si="199">AE106*2.75</f>
        <v>17.544999999999998</v>
      </c>
      <c r="AG106" s="1">
        <v>2</v>
      </c>
      <c r="AH106" s="1">
        <f t="shared" si="194"/>
        <v>5.5</v>
      </c>
      <c r="AI106" s="1">
        <v>2.25</v>
      </c>
      <c r="AJ106" s="1">
        <f>AI106*2.36</f>
        <v>5.31</v>
      </c>
      <c r="AK106" s="13"/>
      <c r="AL106" s="13"/>
      <c r="AM106" s="13"/>
      <c r="AN106" s="13"/>
      <c r="AO106" s="1">
        <v>2.3199999999999998</v>
      </c>
      <c r="AP106" s="1">
        <f>AO106*0.6</f>
        <v>1.3919999999999999</v>
      </c>
      <c r="AR106" s="1">
        <f t="shared" si="121"/>
        <v>0.82</v>
      </c>
      <c r="AS106" s="1">
        <f t="shared" si="125"/>
        <v>0.18</v>
      </c>
      <c r="AT106" s="1">
        <f t="shared" si="126"/>
        <v>1</v>
      </c>
    </row>
    <row r="107" spans="2:46" x14ac:dyDescent="0.25">
      <c r="B107" t="s">
        <v>42</v>
      </c>
      <c r="C107" t="s">
        <v>71</v>
      </c>
      <c r="D107" s="1">
        <f t="shared" si="127"/>
        <v>63.38</v>
      </c>
      <c r="E107" s="13"/>
      <c r="F107" s="13"/>
      <c r="G107" s="1">
        <v>18.62</v>
      </c>
      <c r="H107" s="1">
        <f t="shared" si="197"/>
        <v>24.950800000000005</v>
      </c>
      <c r="I107" s="1">
        <v>7.88</v>
      </c>
      <c r="J107" s="1">
        <f t="shared" si="197"/>
        <v>10.559200000000001</v>
      </c>
      <c r="K107" s="1">
        <v>3.6</v>
      </c>
      <c r="L107" s="1">
        <f t="shared" si="129"/>
        <v>8.4960000000000004</v>
      </c>
      <c r="M107" s="1"/>
      <c r="N107" s="1"/>
      <c r="O107" s="1"/>
      <c r="P107" s="1"/>
      <c r="Q107" s="1"/>
      <c r="R107" s="1"/>
      <c r="S107" s="1">
        <v>2.1800000000000002</v>
      </c>
      <c r="T107" s="1">
        <f>S107*2.36</f>
        <v>5.1448</v>
      </c>
      <c r="U107" s="1">
        <v>10.11</v>
      </c>
      <c r="V107" s="1">
        <f t="shared" ref="V107" si="200">U107*1.34</f>
        <v>13.5474</v>
      </c>
      <c r="W107" s="1">
        <v>7.38</v>
      </c>
      <c r="X107" s="1">
        <f t="shared" si="142"/>
        <v>9.8892000000000007</v>
      </c>
      <c r="Y107" s="1">
        <v>7.36</v>
      </c>
      <c r="Z107" s="1">
        <f t="shared" si="142"/>
        <v>9.8624000000000009</v>
      </c>
      <c r="AA107" s="1"/>
      <c r="AB107" s="1"/>
      <c r="AC107" s="1"/>
      <c r="AD107" s="1"/>
      <c r="AE107" s="1">
        <v>2.56</v>
      </c>
      <c r="AF107" s="1">
        <f t="shared" si="199"/>
        <v>7.04</v>
      </c>
      <c r="AG107" s="1">
        <v>3.69</v>
      </c>
      <c r="AH107" s="1">
        <f t="shared" si="194"/>
        <v>10.147499999999999</v>
      </c>
      <c r="AI107" s="1"/>
      <c r="AJ107" s="1"/>
      <c r="AK107" s="13"/>
      <c r="AL107" s="13"/>
      <c r="AM107" s="13"/>
      <c r="AN107" s="13"/>
      <c r="AO107" s="1"/>
      <c r="AP107" s="1"/>
      <c r="AR107" s="1">
        <f t="shared" si="121"/>
        <v>0.78</v>
      </c>
      <c r="AS107" s="1">
        <f t="shared" si="125"/>
        <v>0.22</v>
      </c>
      <c r="AT107" s="1">
        <f t="shared" si="126"/>
        <v>1</v>
      </c>
    </row>
    <row r="108" spans="2:46" x14ac:dyDescent="0.25">
      <c r="B108" t="s">
        <v>40</v>
      </c>
      <c r="C108" t="s">
        <v>50</v>
      </c>
      <c r="D108" s="1">
        <f t="shared" si="127"/>
        <v>64.05</v>
      </c>
      <c r="E108" s="13">
        <v>28.63</v>
      </c>
      <c r="F108" s="13">
        <f t="shared" si="128"/>
        <v>38.364200000000004</v>
      </c>
      <c r="G108" s="1"/>
      <c r="H108" s="1"/>
      <c r="J108" s="1"/>
      <c r="K108" s="1">
        <v>5.0999999999999996</v>
      </c>
      <c r="L108" s="1">
        <f t="shared" si="129"/>
        <v>12.035999999999998</v>
      </c>
      <c r="M108" s="1">
        <v>3.49</v>
      </c>
      <c r="N108" s="1">
        <f>M108*2.36</f>
        <v>8.2363999999999997</v>
      </c>
      <c r="O108" s="1">
        <v>2.97</v>
      </c>
      <c r="P108" s="1">
        <f>O108*2.36</f>
        <v>7.0091999999999999</v>
      </c>
      <c r="Q108" s="1"/>
      <c r="R108" s="1"/>
      <c r="S108" s="1"/>
      <c r="T108" s="1"/>
      <c r="U108" s="1">
        <v>13.28</v>
      </c>
      <c r="V108" s="1">
        <f t="shared" ref="V108" si="201">U108*1.34</f>
        <v>17.795200000000001</v>
      </c>
      <c r="W108" s="1">
        <v>8.24</v>
      </c>
      <c r="X108" s="1">
        <f t="shared" si="142"/>
        <v>11.041600000000001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>
        <v>2.34</v>
      </c>
      <c r="AJ108" s="1">
        <f>AI108*2.36</f>
        <v>5.5223999999999993</v>
      </c>
      <c r="AK108" s="13"/>
      <c r="AL108" s="13"/>
      <c r="AM108" s="13"/>
      <c r="AN108" s="13"/>
      <c r="AO108" s="1"/>
      <c r="AP108" s="1"/>
      <c r="AR108" s="1">
        <f t="shared" si="121"/>
        <v>0.82</v>
      </c>
      <c r="AS108" s="1">
        <f t="shared" si="125"/>
        <v>0.18</v>
      </c>
      <c r="AT108" s="1">
        <f t="shared" si="126"/>
        <v>1</v>
      </c>
    </row>
    <row r="109" spans="2:46" x14ac:dyDescent="0.25">
      <c r="B109" t="s">
        <v>42</v>
      </c>
      <c r="C109" t="s">
        <v>71</v>
      </c>
      <c r="D109" s="1">
        <f t="shared" si="127"/>
        <v>64.190000000000012</v>
      </c>
      <c r="E109" s="13"/>
      <c r="F109" s="13"/>
      <c r="G109" s="1">
        <v>18.62</v>
      </c>
      <c r="H109" s="1">
        <f t="shared" ref="H109:J112" si="202">G109*1.34</f>
        <v>24.950800000000005</v>
      </c>
      <c r="I109" s="1">
        <v>8.23</v>
      </c>
      <c r="J109" s="1">
        <f t="shared" si="202"/>
        <v>11.028200000000002</v>
      </c>
      <c r="K109" s="1">
        <v>3.75</v>
      </c>
      <c r="L109" s="1">
        <f t="shared" si="129"/>
        <v>8.85</v>
      </c>
      <c r="M109" s="1"/>
      <c r="N109" s="1"/>
      <c r="O109" s="1"/>
      <c r="P109" s="1"/>
      <c r="Q109" s="1"/>
      <c r="R109" s="1"/>
      <c r="S109" s="1">
        <v>2.4</v>
      </c>
      <c r="T109" s="1">
        <f>S109*2.36</f>
        <v>5.6639999999999997</v>
      </c>
      <c r="U109" s="1">
        <v>10.199999999999999</v>
      </c>
      <c r="V109" s="1">
        <f t="shared" ref="V109" si="203">U109*1.34</f>
        <v>13.667999999999999</v>
      </c>
      <c r="W109" s="1">
        <v>7.38</v>
      </c>
      <c r="X109" s="1">
        <f t="shared" si="142"/>
        <v>9.8892000000000007</v>
      </c>
      <c r="Y109" s="1">
        <v>7.36</v>
      </c>
      <c r="Z109" s="1">
        <f t="shared" si="142"/>
        <v>9.8624000000000009</v>
      </c>
      <c r="AA109" s="1"/>
      <c r="AB109" s="1"/>
      <c r="AC109" s="1"/>
      <c r="AD109" s="1"/>
      <c r="AE109" s="1">
        <v>2.56</v>
      </c>
      <c r="AF109" s="1">
        <f t="shared" ref="AF109:AF115" si="204">AE109*2.75</f>
        <v>7.04</v>
      </c>
      <c r="AG109" s="1">
        <v>3.69</v>
      </c>
      <c r="AH109" s="1">
        <f t="shared" ref="AH109:AH137" si="205">AG109*2.75</f>
        <v>10.147499999999999</v>
      </c>
      <c r="AI109" s="1"/>
      <c r="AJ109" s="1"/>
      <c r="AK109" s="13"/>
      <c r="AL109" s="13"/>
      <c r="AM109" s="13"/>
      <c r="AN109" s="13"/>
      <c r="AO109" s="1"/>
      <c r="AP109" s="1"/>
      <c r="AR109" s="1">
        <f t="shared" si="121"/>
        <v>0.78</v>
      </c>
      <c r="AS109" s="1">
        <f t="shared" si="125"/>
        <v>0.22</v>
      </c>
      <c r="AT109" s="1">
        <f t="shared" si="126"/>
        <v>1</v>
      </c>
    </row>
    <row r="110" spans="2:46" x14ac:dyDescent="0.25">
      <c r="B110" t="s">
        <v>119</v>
      </c>
      <c r="C110" t="s">
        <v>120</v>
      </c>
      <c r="D110" s="1">
        <f t="shared" si="127"/>
        <v>64.400000000000006</v>
      </c>
      <c r="E110" s="13"/>
      <c r="F110" s="13"/>
      <c r="G110" s="1">
        <v>21.8</v>
      </c>
      <c r="H110" s="1">
        <f t="shared" si="202"/>
        <v>29.212000000000003</v>
      </c>
      <c r="I110" s="1">
        <v>9.3699999999999992</v>
      </c>
      <c r="J110" s="1">
        <f t="shared" si="202"/>
        <v>12.5558</v>
      </c>
      <c r="K110" s="1">
        <v>4.34</v>
      </c>
      <c r="L110" s="1">
        <f t="shared" si="129"/>
        <v>10.2424</v>
      </c>
      <c r="M110" s="1">
        <v>3.73</v>
      </c>
      <c r="N110" s="1">
        <f>M110*2.36</f>
        <v>8.8027999999999995</v>
      </c>
      <c r="O110" s="1"/>
      <c r="P110" s="1"/>
      <c r="Q110" s="1"/>
      <c r="R110" s="1"/>
      <c r="S110" s="1"/>
      <c r="T110" s="1"/>
      <c r="U110" s="1">
        <v>11.67</v>
      </c>
      <c r="V110" s="1">
        <f t="shared" ref="V110" si="206">U110*1.34</f>
        <v>15.6378</v>
      </c>
      <c r="W110" s="1">
        <v>8.2799999999999994</v>
      </c>
      <c r="X110" s="1">
        <f t="shared" si="142"/>
        <v>11.0952</v>
      </c>
      <c r="Y110" s="1"/>
      <c r="Z110" s="1"/>
      <c r="AA110" s="1"/>
      <c r="AB110" s="1"/>
      <c r="AC110" s="1"/>
      <c r="AD110" s="1"/>
      <c r="AE110" s="1">
        <v>2.8</v>
      </c>
      <c r="AF110" s="1">
        <f t="shared" si="204"/>
        <v>7.6999999999999993</v>
      </c>
      <c r="AG110" s="1">
        <v>2.41</v>
      </c>
      <c r="AH110" s="1">
        <f t="shared" si="205"/>
        <v>6.6275000000000004</v>
      </c>
      <c r="AI110" s="1"/>
      <c r="AJ110" s="1"/>
      <c r="AK110" s="13"/>
      <c r="AL110" s="13"/>
      <c r="AM110" s="13"/>
      <c r="AN110" s="13"/>
      <c r="AO110" s="1">
        <v>10.58</v>
      </c>
      <c r="AP110" s="1">
        <f t="shared" ref="AP110:AP111" si="207">AO110*0.6</f>
        <v>6.3479999999999999</v>
      </c>
      <c r="AR110" s="1">
        <f t="shared" si="121"/>
        <v>0.73</v>
      </c>
      <c r="AS110" s="1">
        <f t="shared" si="125"/>
        <v>0.27</v>
      </c>
      <c r="AT110" s="1">
        <f t="shared" si="126"/>
        <v>1</v>
      </c>
    </row>
    <row r="111" spans="2:46" x14ac:dyDescent="0.25">
      <c r="B111" t="s">
        <v>43</v>
      </c>
      <c r="C111" t="s">
        <v>48</v>
      </c>
      <c r="D111" s="1">
        <f t="shared" si="127"/>
        <v>64.41</v>
      </c>
      <c r="E111" s="13"/>
      <c r="F111" s="13"/>
      <c r="G111" s="1">
        <v>17.78</v>
      </c>
      <c r="H111" s="1">
        <f t="shared" si="202"/>
        <v>23.825200000000002</v>
      </c>
      <c r="I111" s="1">
        <v>6.92</v>
      </c>
      <c r="J111" s="1">
        <f t="shared" si="202"/>
        <v>9.2728000000000002</v>
      </c>
      <c r="K111" s="1">
        <v>4.9000000000000004</v>
      </c>
      <c r="L111" s="1">
        <f t="shared" si="129"/>
        <v>11.564</v>
      </c>
      <c r="M111" s="1">
        <v>2.99</v>
      </c>
      <c r="N111" s="1">
        <f>M111*2.36</f>
        <v>7.0564</v>
      </c>
      <c r="O111" s="1"/>
      <c r="P111" s="1"/>
      <c r="Q111" s="1"/>
      <c r="R111" s="1"/>
      <c r="S111" s="1"/>
      <c r="T111" s="1"/>
      <c r="U111" s="1">
        <v>12.66</v>
      </c>
      <c r="V111" s="1">
        <f t="shared" ref="V111" si="208">U111*1.34</f>
        <v>16.964400000000001</v>
      </c>
      <c r="W111" s="1">
        <v>9.9700000000000006</v>
      </c>
      <c r="X111" s="1">
        <f t="shared" si="142"/>
        <v>13.359800000000002</v>
      </c>
      <c r="Y111" s="1"/>
      <c r="Z111" s="1"/>
      <c r="AA111" s="1"/>
      <c r="AB111" s="1"/>
      <c r="AC111" s="1"/>
      <c r="AD111" s="1"/>
      <c r="AE111" s="1">
        <v>3.35</v>
      </c>
      <c r="AF111" s="1">
        <f t="shared" si="204"/>
        <v>9.2125000000000004</v>
      </c>
      <c r="AG111" s="1">
        <v>3.85</v>
      </c>
      <c r="AH111" s="1">
        <f t="shared" si="205"/>
        <v>10.5875</v>
      </c>
      <c r="AI111" s="1">
        <v>1.99</v>
      </c>
      <c r="AJ111" s="1">
        <f>AI111*2.36</f>
        <v>4.6963999999999997</v>
      </c>
      <c r="AK111" s="13"/>
      <c r="AL111" s="13"/>
      <c r="AM111" s="13"/>
      <c r="AN111" s="13"/>
      <c r="AO111" s="1">
        <v>5.65</v>
      </c>
      <c r="AP111" s="1">
        <f t="shared" si="207"/>
        <v>3.39</v>
      </c>
      <c r="AR111" s="1">
        <f t="shared" si="121"/>
        <v>0.77</v>
      </c>
      <c r="AS111" s="1">
        <f t="shared" si="125"/>
        <v>0.23</v>
      </c>
      <c r="AT111" s="1">
        <f t="shared" si="126"/>
        <v>1</v>
      </c>
    </row>
    <row r="112" spans="2:46" x14ac:dyDescent="0.25">
      <c r="B112" t="s">
        <v>42</v>
      </c>
      <c r="C112" t="s">
        <v>76</v>
      </c>
      <c r="D112" s="1">
        <f t="shared" si="127"/>
        <v>64.850000000000009</v>
      </c>
      <c r="E112" s="13"/>
      <c r="F112" s="13"/>
      <c r="G112" s="1">
        <v>22.5</v>
      </c>
      <c r="H112" s="1">
        <f t="shared" si="202"/>
        <v>30.150000000000002</v>
      </c>
      <c r="I112" s="1">
        <v>8.9499999999999993</v>
      </c>
      <c r="J112" s="1">
        <f t="shared" si="202"/>
        <v>11.993</v>
      </c>
      <c r="K112" s="1">
        <v>5.8</v>
      </c>
      <c r="L112" s="1">
        <f t="shared" si="129"/>
        <v>13.687999999999999</v>
      </c>
      <c r="M112" s="1"/>
      <c r="N112" s="1"/>
      <c r="O112" s="1"/>
      <c r="P112" s="1"/>
      <c r="Q112" s="1"/>
      <c r="R112" s="1"/>
      <c r="S112" s="1"/>
      <c r="T112" s="1"/>
      <c r="U112" s="1">
        <v>11.95</v>
      </c>
      <c r="V112" s="1">
        <f t="shared" ref="V112" si="209">U112*1.34</f>
        <v>16.013000000000002</v>
      </c>
      <c r="W112" s="1">
        <v>8.9499999999999993</v>
      </c>
      <c r="X112" s="1">
        <f t="shared" si="142"/>
        <v>11.993</v>
      </c>
      <c r="Y112" s="1"/>
      <c r="Z112" s="1"/>
      <c r="AA112" s="1"/>
      <c r="AB112" s="1"/>
      <c r="AC112" s="1"/>
      <c r="AD112" s="1"/>
      <c r="AE112" s="1">
        <v>2.6</v>
      </c>
      <c r="AF112" s="1">
        <f t="shared" si="204"/>
        <v>7.15</v>
      </c>
      <c r="AG112" s="1">
        <v>4.0999999999999996</v>
      </c>
      <c r="AH112" s="1">
        <f t="shared" si="205"/>
        <v>11.274999999999999</v>
      </c>
      <c r="AI112" s="1"/>
      <c r="AJ112" s="1"/>
      <c r="AK112" s="13"/>
      <c r="AL112" s="13"/>
      <c r="AM112" s="13"/>
      <c r="AN112" s="13"/>
      <c r="AO112" s="1"/>
      <c r="AP112" s="1"/>
      <c r="AR112" s="1">
        <f t="shared" si="121"/>
        <v>0.77</v>
      </c>
      <c r="AS112" s="1">
        <f t="shared" si="125"/>
        <v>0.23</v>
      </c>
      <c r="AT112" s="1">
        <f t="shared" si="126"/>
        <v>1</v>
      </c>
    </row>
    <row r="113" spans="1:46" x14ac:dyDescent="0.25">
      <c r="B113" t="s">
        <v>119</v>
      </c>
      <c r="C113" t="s">
        <v>120</v>
      </c>
      <c r="D113" s="1">
        <f t="shared" si="127"/>
        <v>64.97</v>
      </c>
      <c r="E113" s="13">
        <v>30.4</v>
      </c>
      <c r="F113" s="13">
        <f t="shared" si="128"/>
        <v>40.735999999999997</v>
      </c>
      <c r="G113" s="1"/>
      <c r="H113" s="1"/>
      <c r="I113" s="1"/>
      <c r="J113" s="1"/>
      <c r="K113" s="1">
        <v>3.91</v>
      </c>
      <c r="L113" s="1">
        <f t="shared" si="129"/>
        <v>9.2276000000000007</v>
      </c>
      <c r="M113" s="1">
        <v>3.89</v>
      </c>
      <c r="N113" s="1">
        <f>M113*2.36</f>
        <v>9.1804000000000006</v>
      </c>
      <c r="O113" s="1"/>
      <c r="P113" s="1"/>
      <c r="Q113" s="1"/>
      <c r="R113" s="1"/>
      <c r="S113" s="1"/>
      <c r="T113" s="1"/>
      <c r="U113" s="1">
        <v>11.94</v>
      </c>
      <c r="V113" s="1">
        <f t="shared" ref="V113" si="210">U113*1.34</f>
        <v>15.999600000000001</v>
      </c>
      <c r="W113" s="1">
        <v>9.68</v>
      </c>
      <c r="X113" s="1">
        <f t="shared" si="142"/>
        <v>12.9712</v>
      </c>
      <c r="Y113" s="1"/>
      <c r="Z113" s="1"/>
      <c r="AA113" s="1"/>
      <c r="AB113" s="1"/>
      <c r="AC113" s="1"/>
      <c r="AD113" s="1"/>
      <c r="AE113" s="1">
        <v>2.85</v>
      </c>
      <c r="AF113" s="1">
        <f t="shared" si="204"/>
        <v>7.8375000000000004</v>
      </c>
      <c r="AG113" s="1">
        <v>2.2999999999999998</v>
      </c>
      <c r="AH113" s="1">
        <f t="shared" si="205"/>
        <v>6.3249999999999993</v>
      </c>
      <c r="AI113" s="1"/>
      <c r="AJ113" s="1"/>
      <c r="AK113" s="13"/>
      <c r="AL113" s="13"/>
      <c r="AM113" s="13"/>
      <c r="AN113" s="13"/>
      <c r="AO113" s="1">
        <v>19.66</v>
      </c>
      <c r="AP113" s="1">
        <f t="shared" ref="AP113:AP114" si="211">AO113*0.6</f>
        <v>11.795999999999999</v>
      </c>
      <c r="AR113" s="1">
        <f t="shared" si="121"/>
        <v>0.88</v>
      </c>
      <c r="AS113" s="1">
        <f t="shared" si="125"/>
        <v>0.12</v>
      </c>
      <c r="AT113" s="1">
        <f t="shared" si="126"/>
        <v>1</v>
      </c>
    </row>
    <row r="114" spans="1:46" x14ac:dyDescent="0.25">
      <c r="B114" t="s">
        <v>119</v>
      </c>
      <c r="C114" t="s">
        <v>120</v>
      </c>
      <c r="D114" s="1">
        <f t="shared" si="127"/>
        <v>65.260000000000005</v>
      </c>
      <c r="E114" s="13">
        <v>30.02</v>
      </c>
      <c r="F114" s="13">
        <f t="shared" si="128"/>
        <v>40.226800000000004</v>
      </c>
      <c r="G114" s="1"/>
      <c r="H114" s="1"/>
      <c r="I114" s="1"/>
      <c r="J114" s="1"/>
      <c r="K114" s="1">
        <v>4.58</v>
      </c>
      <c r="L114" s="1">
        <f t="shared" si="129"/>
        <v>10.8088</v>
      </c>
      <c r="M114" s="1">
        <v>3.7</v>
      </c>
      <c r="N114" s="1">
        <f>M114*2.36</f>
        <v>8.7319999999999993</v>
      </c>
      <c r="O114" s="1"/>
      <c r="P114" s="1"/>
      <c r="Q114" s="1"/>
      <c r="R114" s="1"/>
      <c r="S114" s="1"/>
      <c r="T114" s="1"/>
      <c r="U114" s="1">
        <v>11.9</v>
      </c>
      <c r="V114" s="1">
        <f t="shared" ref="V114" si="212">U114*1.34</f>
        <v>15.946000000000002</v>
      </c>
      <c r="W114" s="1">
        <v>9.68</v>
      </c>
      <c r="X114" s="1">
        <f t="shared" si="142"/>
        <v>12.9712</v>
      </c>
      <c r="Y114" s="1"/>
      <c r="Z114" s="1"/>
      <c r="AA114" s="1"/>
      <c r="AB114" s="1"/>
      <c r="AC114" s="1"/>
      <c r="AD114" s="1"/>
      <c r="AE114" s="1">
        <v>3</v>
      </c>
      <c r="AF114" s="1">
        <f t="shared" si="204"/>
        <v>8.25</v>
      </c>
      <c r="AG114" s="1">
        <v>2.38</v>
      </c>
      <c r="AH114" s="1">
        <f t="shared" si="205"/>
        <v>6.5449999999999999</v>
      </c>
      <c r="AI114" s="1"/>
      <c r="AJ114" s="1"/>
      <c r="AK114" s="13"/>
      <c r="AL114" s="13"/>
      <c r="AM114" s="13"/>
      <c r="AN114" s="13"/>
      <c r="AO114" s="1">
        <v>20.46</v>
      </c>
      <c r="AP114" s="1">
        <f t="shared" si="211"/>
        <v>12.276</v>
      </c>
      <c r="AR114" s="1">
        <f t="shared" si="121"/>
        <v>0.87</v>
      </c>
      <c r="AS114" s="1">
        <f t="shared" si="125"/>
        <v>0.13</v>
      </c>
      <c r="AT114" s="1">
        <f t="shared" si="126"/>
        <v>1</v>
      </c>
    </row>
    <row r="115" spans="1:46" x14ac:dyDescent="0.25">
      <c r="B115" t="s">
        <v>42</v>
      </c>
      <c r="C115" t="s">
        <v>71</v>
      </c>
      <c r="D115" s="1">
        <f t="shared" si="127"/>
        <v>65.27</v>
      </c>
      <c r="E115" s="13"/>
      <c r="F115" s="13"/>
      <c r="G115" s="1">
        <v>19.2</v>
      </c>
      <c r="H115" s="1">
        <f t="shared" ref="H115:J115" si="213">G115*1.34</f>
        <v>25.728000000000002</v>
      </c>
      <c r="I115" s="1">
        <v>8.42</v>
      </c>
      <c r="J115" s="1">
        <f t="shared" si="213"/>
        <v>11.2828</v>
      </c>
      <c r="K115" s="1">
        <v>3.67</v>
      </c>
      <c r="L115" s="1">
        <f t="shared" si="129"/>
        <v>8.6611999999999991</v>
      </c>
      <c r="M115" s="1"/>
      <c r="N115" s="1"/>
      <c r="O115" s="1"/>
      <c r="P115" s="1"/>
      <c r="Q115" s="1"/>
      <c r="R115" s="1"/>
      <c r="S115" s="1">
        <v>2.1800000000000002</v>
      </c>
      <c r="T115" s="1">
        <f>S115*2.36</f>
        <v>5.1448</v>
      </c>
      <c r="U115" s="1">
        <v>10.28</v>
      </c>
      <c r="V115" s="1">
        <f t="shared" ref="V115" si="214">U115*1.34</f>
        <v>13.7752</v>
      </c>
      <c r="W115" s="1">
        <v>7.41</v>
      </c>
      <c r="X115" s="1">
        <f t="shared" si="142"/>
        <v>9.9294000000000011</v>
      </c>
      <c r="Y115" s="1">
        <v>7.39</v>
      </c>
      <c r="Z115" s="1">
        <f t="shared" si="142"/>
        <v>9.9025999999999996</v>
      </c>
      <c r="AA115" s="1"/>
      <c r="AB115" s="1"/>
      <c r="AC115" s="1"/>
      <c r="AD115" s="1"/>
      <c r="AE115" s="1">
        <v>3</v>
      </c>
      <c r="AF115" s="1">
        <f t="shared" si="204"/>
        <v>8.25</v>
      </c>
      <c r="AG115" s="1">
        <v>3.72</v>
      </c>
      <c r="AH115" s="1">
        <f t="shared" si="205"/>
        <v>10.23</v>
      </c>
      <c r="AI115" s="1"/>
      <c r="AJ115" s="1"/>
      <c r="AK115" s="13"/>
      <c r="AL115" s="13"/>
      <c r="AM115" s="13"/>
      <c r="AN115" s="13"/>
      <c r="AO115" s="1"/>
      <c r="AP115" s="1"/>
      <c r="AR115" s="1">
        <f t="shared" si="121"/>
        <v>0.78</v>
      </c>
      <c r="AS115" s="1">
        <f t="shared" si="125"/>
        <v>0.22</v>
      </c>
      <c r="AT115" s="1">
        <f t="shared" si="126"/>
        <v>1</v>
      </c>
    </row>
    <row r="116" spans="1:46" x14ac:dyDescent="0.25">
      <c r="B116" t="s">
        <v>62</v>
      </c>
      <c r="C116" t="s">
        <v>116</v>
      </c>
      <c r="D116" s="1">
        <f t="shared" si="127"/>
        <v>65.350000000000009</v>
      </c>
      <c r="E116" s="13">
        <v>27.1</v>
      </c>
      <c r="F116" s="13">
        <f t="shared" si="128"/>
        <v>36.314000000000007</v>
      </c>
      <c r="G116" s="1"/>
      <c r="H116" s="1"/>
      <c r="I116" s="1"/>
      <c r="J116" s="1"/>
      <c r="K116" s="1">
        <v>4.25</v>
      </c>
      <c r="L116" s="1">
        <f t="shared" si="129"/>
        <v>10.029999999999999</v>
      </c>
      <c r="M116" s="1">
        <v>4.2</v>
      </c>
      <c r="N116" s="1">
        <f>M116*2.36</f>
        <v>9.911999999999999</v>
      </c>
      <c r="O116" s="1"/>
      <c r="P116" s="1"/>
      <c r="Q116" s="1"/>
      <c r="R116" s="1"/>
      <c r="S116" s="1"/>
      <c r="T116" s="1"/>
      <c r="U116" s="1">
        <v>16.8</v>
      </c>
      <c r="V116" s="1">
        <f t="shared" ref="V116" si="215">U116*1.34</f>
        <v>22.512000000000004</v>
      </c>
      <c r="W116" s="1">
        <v>11.15</v>
      </c>
      <c r="X116" s="1">
        <f t="shared" si="142"/>
        <v>14.941000000000001</v>
      </c>
      <c r="Y116" s="1"/>
      <c r="Z116" s="1"/>
      <c r="AA116" s="1"/>
      <c r="AB116" s="1"/>
      <c r="AC116" s="1"/>
      <c r="AD116" s="1"/>
      <c r="AE116" s="1"/>
      <c r="AF116" s="1"/>
      <c r="AG116" s="1">
        <v>1.85</v>
      </c>
      <c r="AH116" s="1">
        <f t="shared" si="205"/>
        <v>5.0875000000000004</v>
      </c>
      <c r="AI116" s="1"/>
      <c r="AJ116" s="1"/>
      <c r="AK116" s="13"/>
      <c r="AL116" s="13"/>
      <c r="AM116" s="13"/>
      <c r="AN116" s="13"/>
      <c r="AO116" s="1">
        <v>36.75</v>
      </c>
      <c r="AP116" s="1">
        <f t="shared" ref="AP116:AP119" si="216">AO116*0.6</f>
        <v>22.05</v>
      </c>
      <c r="AR116" s="1">
        <f t="shared" si="121"/>
        <v>0.87</v>
      </c>
      <c r="AS116" s="1">
        <f t="shared" si="125"/>
        <v>0.13</v>
      </c>
      <c r="AT116" s="1">
        <f t="shared" si="126"/>
        <v>1</v>
      </c>
    </row>
    <row r="117" spans="1:46" x14ac:dyDescent="0.25">
      <c r="C117" t="s">
        <v>53</v>
      </c>
      <c r="D117" s="1">
        <f t="shared" si="127"/>
        <v>65.430000000000007</v>
      </c>
      <c r="E117" s="13">
        <v>28.7</v>
      </c>
      <c r="F117" s="13">
        <f t="shared" si="128"/>
        <v>38.457999999999998</v>
      </c>
      <c r="G117" s="1"/>
      <c r="H117" s="1"/>
      <c r="I117" s="1"/>
      <c r="J117" s="1"/>
      <c r="K117" s="1">
        <v>3.66</v>
      </c>
      <c r="L117" s="1">
        <f t="shared" si="129"/>
        <v>8.6375999999999991</v>
      </c>
      <c r="M117" s="1">
        <v>3.5</v>
      </c>
      <c r="N117" s="1">
        <f t="shared" ref="N117:N122" si="217">M117*2.36</f>
        <v>8.26</v>
      </c>
      <c r="O117" s="1"/>
      <c r="P117" s="1"/>
      <c r="Q117" s="1"/>
      <c r="R117" s="1"/>
      <c r="S117" s="1"/>
      <c r="T117" s="1"/>
      <c r="U117" s="1">
        <v>12.75</v>
      </c>
      <c r="V117" s="1">
        <f t="shared" ref="V117" si="218">U117*1.34</f>
        <v>17.085000000000001</v>
      </c>
      <c r="W117" s="1">
        <v>10.09</v>
      </c>
      <c r="X117" s="1">
        <f t="shared" si="142"/>
        <v>13.5206</v>
      </c>
      <c r="Y117" s="1"/>
      <c r="Z117" s="1"/>
      <c r="AA117" s="1"/>
      <c r="AB117" s="1"/>
      <c r="AC117" s="1"/>
      <c r="AD117" s="1"/>
      <c r="AE117" s="1">
        <v>3.64</v>
      </c>
      <c r="AF117" s="1">
        <f t="shared" ref="AF117" si="219">AE117*2.75</f>
        <v>10.01</v>
      </c>
      <c r="AG117" s="1">
        <v>3.09</v>
      </c>
      <c r="AH117" s="1">
        <f t="shared" si="205"/>
        <v>8.4974999999999987</v>
      </c>
      <c r="AI117" s="1"/>
      <c r="AJ117" s="1"/>
      <c r="AK117" s="13"/>
      <c r="AL117" s="13"/>
      <c r="AM117" s="13"/>
      <c r="AN117" s="13"/>
      <c r="AO117" s="1">
        <v>9.52</v>
      </c>
      <c r="AP117" s="1">
        <f t="shared" si="216"/>
        <v>5.7119999999999997</v>
      </c>
      <c r="AR117" s="1">
        <f t="shared" si="121"/>
        <v>0.89</v>
      </c>
      <c r="AS117" s="1">
        <f t="shared" si="125"/>
        <v>0.11</v>
      </c>
      <c r="AT117" s="1">
        <f t="shared" si="126"/>
        <v>1</v>
      </c>
    </row>
    <row r="118" spans="1:46" x14ac:dyDescent="0.25">
      <c r="B118" t="s">
        <v>81</v>
      </c>
      <c r="C118" t="s">
        <v>82</v>
      </c>
      <c r="D118" s="1">
        <f t="shared" si="127"/>
        <v>65.92</v>
      </c>
      <c r="E118" s="13">
        <v>31.67</v>
      </c>
      <c r="F118" s="13">
        <f t="shared" si="128"/>
        <v>42.437800000000003</v>
      </c>
      <c r="G118" s="1"/>
      <c r="H118" s="1"/>
      <c r="I118" s="1"/>
      <c r="J118" s="1"/>
      <c r="K118" s="1">
        <v>3.25</v>
      </c>
      <c r="L118" s="1">
        <f t="shared" si="129"/>
        <v>7.67</v>
      </c>
      <c r="M118" s="1">
        <v>2.96</v>
      </c>
      <c r="N118" s="1">
        <f t="shared" si="217"/>
        <v>6.9855999999999998</v>
      </c>
      <c r="O118" s="1"/>
      <c r="P118" s="1"/>
      <c r="Q118" s="1"/>
      <c r="R118" s="1"/>
      <c r="S118" s="1"/>
      <c r="T118" s="1"/>
      <c r="U118" s="1">
        <v>13.11</v>
      </c>
      <c r="V118" s="1">
        <f t="shared" ref="V118" si="220">U118*1.34</f>
        <v>17.567399999999999</v>
      </c>
      <c r="W118" s="1">
        <v>10.53</v>
      </c>
      <c r="X118" s="1">
        <f t="shared" si="142"/>
        <v>14.110200000000001</v>
      </c>
      <c r="Y118" s="1"/>
      <c r="Z118" s="1"/>
      <c r="AA118" s="1"/>
      <c r="AB118" s="1"/>
      <c r="AC118" s="1"/>
      <c r="AD118" s="1"/>
      <c r="AE118" s="1"/>
      <c r="AF118" s="1"/>
      <c r="AG118" s="1">
        <v>4.4000000000000004</v>
      </c>
      <c r="AH118" s="1">
        <f t="shared" si="205"/>
        <v>12.100000000000001</v>
      </c>
      <c r="AI118" s="1"/>
      <c r="AJ118" s="1"/>
      <c r="AK118" s="13"/>
      <c r="AL118" s="13"/>
      <c r="AM118" s="13"/>
      <c r="AN118" s="13"/>
      <c r="AO118" s="1">
        <v>9.1</v>
      </c>
      <c r="AP118" s="1">
        <f t="shared" si="216"/>
        <v>5.46</v>
      </c>
      <c r="AR118" s="1">
        <f t="shared" si="121"/>
        <v>0.91</v>
      </c>
      <c r="AS118" s="1">
        <f t="shared" si="125"/>
        <v>0.09</v>
      </c>
      <c r="AT118" s="1">
        <f t="shared" si="126"/>
        <v>1</v>
      </c>
    </row>
    <row r="119" spans="1:46" x14ac:dyDescent="0.25">
      <c r="B119" t="s">
        <v>90</v>
      </c>
      <c r="C119" t="s">
        <v>91</v>
      </c>
      <c r="D119" s="1">
        <f t="shared" si="127"/>
        <v>65.94</v>
      </c>
      <c r="E119" s="13">
        <v>26.99</v>
      </c>
      <c r="F119" s="13">
        <f t="shared" si="128"/>
        <v>36.166600000000003</v>
      </c>
      <c r="G119" s="1"/>
      <c r="H119" s="1"/>
      <c r="I119" s="1"/>
      <c r="J119" s="1"/>
      <c r="K119" s="1">
        <v>3.57</v>
      </c>
      <c r="L119" s="1">
        <f t="shared" si="129"/>
        <v>8.4251999999999985</v>
      </c>
      <c r="M119" s="1">
        <v>3.15</v>
      </c>
      <c r="N119" s="1">
        <f t="shared" si="217"/>
        <v>7.4339999999999993</v>
      </c>
      <c r="O119" s="1"/>
      <c r="P119" s="1"/>
      <c r="Q119" s="1"/>
      <c r="R119" s="1"/>
      <c r="S119" s="1"/>
      <c r="T119" s="1"/>
      <c r="U119" s="1">
        <v>12.71</v>
      </c>
      <c r="V119" s="1">
        <f t="shared" ref="V119" si="221">U119*1.34</f>
        <v>17.031400000000001</v>
      </c>
      <c r="W119" s="1">
        <v>9.67</v>
      </c>
      <c r="X119" s="1">
        <f t="shared" si="142"/>
        <v>12.957800000000001</v>
      </c>
      <c r="Y119" s="1"/>
      <c r="Z119" s="1"/>
      <c r="AA119" s="1"/>
      <c r="AB119" s="1"/>
      <c r="AC119" s="1"/>
      <c r="AD119" s="1"/>
      <c r="AE119" s="1">
        <v>3.5</v>
      </c>
      <c r="AF119" s="1">
        <f t="shared" ref="AF119:AF149" si="222">AE119*2.75</f>
        <v>9.625</v>
      </c>
      <c r="AG119" s="1">
        <v>5.33</v>
      </c>
      <c r="AH119" s="1">
        <f t="shared" si="205"/>
        <v>14.657500000000001</v>
      </c>
      <c r="AI119" s="1">
        <v>1.02</v>
      </c>
      <c r="AJ119" s="1">
        <f>AI119*2.36</f>
        <v>2.4072</v>
      </c>
      <c r="AK119" s="13"/>
      <c r="AL119" s="13"/>
      <c r="AM119" s="13"/>
      <c r="AN119" s="13"/>
      <c r="AO119" s="1">
        <v>5.26</v>
      </c>
      <c r="AP119" s="1">
        <f t="shared" si="216"/>
        <v>3.1559999999999997</v>
      </c>
      <c r="AR119" s="1">
        <f t="shared" si="121"/>
        <v>0.9</v>
      </c>
      <c r="AS119" s="1">
        <f t="shared" si="125"/>
        <v>0.1</v>
      </c>
      <c r="AT119" s="1">
        <f t="shared" si="126"/>
        <v>1</v>
      </c>
    </row>
    <row r="120" spans="1:46" x14ac:dyDescent="0.25">
      <c r="B120" t="s">
        <v>62</v>
      </c>
      <c r="C120" t="s">
        <v>116</v>
      </c>
      <c r="D120" s="1">
        <f t="shared" si="127"/>
        <v>65.95</v>
      </c>
      <c r="E120" s="13">
        <v>28.05</v>
      </c>
      <c r="F120" s="13">
        <f t="shared" si="128"/>
        <v>37.587000000000003</v>
      </c>
      <c r="G120" s="1"/>
      <c r="H120" s="1"/>
      <c r="I120" s="1"/>
      <c r="J120" s="1"/>
      <c r="K120" s="1">
        <v>3.85</v>
      </c>
      <c r="L120" s="1">
        <f t="shared" si="129"/>
        <v>9.0860000000000003</v>
      </c>
      <c r="M120" s="1">
        <v>3.4</v>
      </c>
      <c r="N120" s="1">
        <f t="shared" si="217"/>
        <v>8.0239999999999991</v>
      </c>
      <c r="O120" s="1"/>
      <c r="P120" s="1"/>
      <c r="Q120" s="1"/>
      <c r="R120" s="1"/>
      <c r="S120" s="1"/>
      <c r="T120" s="1"/>
      <c r="U120" s="1">
        <v>12.4</v>
      </c>
      <c r="V120" s="1">
        <f t="shared" ref="V120" si="223">U120*1.34</f>
        <v>16.616000000000003</v>
      </c>
      <c r="W120" s="1">
        <v>10.25</v>
      </c>
      <c r="X120" s="1">
        <f t="shared" si="142"/>
        <v>13.735000000000001</v>
      </c>
      <c r="Y120" s="1"/>
      <c r="Z120" s="1"/>
      <c r="AA120" s="1"/>
      <c r="AB120" s="1"/>
      <c r="AC120" s="1"/>
      <c r="AD120" s="1"/>
      <c r="AE120" s="1">
        <v>6.3</v>
      </c>
      <c r="AF120" s="1">
        <f t="shared" si="222"/>
        <v>17.324999999999999</v>
      </c>
      <c r="AG120" s="1">
        <v>1.7</v>
      </c>
      <c r="AH120" s="1">
        <f t="shared" si="205"/>
        <v>4.6749999999999998</v>
      </c>
      <c r="AI120" s="1"/>
      <c r="AJ120" s="1"/>
      <c r="AK120" s="13"/>
      <c r="AL120" s="13"/>
      <c r="AM120" s="13"/>
      <c r="AN120" s="13"/>
      <c r="AO120" s="1"/>
      <c r="AP120" s="1"/>
      <c r="AR120" s="1">
        <f t="shared" si="121"/>
        <v>0.89</v>
      </c>
      <c r="AS120" s="1">
        <f t="shared" si="125"/>
        <v>0.11</v>
      </c>
      <c r="AT120" s="1">
        <f t="shared" si="126"/>
        <v>1</v>
      </c>
    </row>
    <row r="121" spans="1:46" x14ac:dyDescent="0.25">
      <c r="B121" t="s">
        <v>41</v>
      </c>
      <c r="C121" t="s">
        <v>47</v>
      </c>
      <c r="D121" s="1">
        <f t="shared" si="127"/>
        <v>66</v>
      </c>
      <c r="E121" s="13"/>
      <c r="F121" s="13"/>
      <c r="G121" s="1">
        <v>19.5</v>
      </c>
      <c r="H121" s="1">
        <f t="shared" ref="H121:J134" si="224">G121*1.34</f>
        <v>26.130000000000003</v>
      </c>
      <c r="I121" s="1">
        <v>6.1</v>
      </c>
      <c r="J121" s="1">
        <f t="shared" si="224"/>
        <v>8.1739999999999995</v>
      </c>
      <c r="K121" s="1">
        <v>4.2</v>
      </c>
      <c r="L121" s="1">
        <f t="shared" si="129"/>
        <v>9.911999999999999</v>
      </c>
      <c r="M121" s="1">
        <v>4.2</v>
      </c>
      <c r="N121" s="1">
        <f t="shared" si="217"/>
        <v>9.911999999999999</v>
      </c>
      <c r="O121" s="1"/>
      <c r="P121" s="1"/>
      <c r="Q121" s="1"/>
      <c r="R121" s="1"/>
      <c r="S121" s="1"/>
      <c r="T121" s="1"/>
      <c r="U121" s="1">
        <v>13.4</v>
      </c>
      <c r="V121" s="1">
        <f t="shared" ref="V121" si="225">U121*1.34</f>
        <v>17.956000000000003</v>
      </c>
      <c r="W121" s="1">
        <v>11.1</v>
      </c>
      <c r="X121" s="1">
        <f t="shared" si="142"/>
        <v>14.874000000000001</v>
      </c>
      <c r="Y121" s="1"/>
      <c r="Z121" s="1"/>
      <c r="AA121" s="1"/>
      <c r="AB121" s="1"/>
      <c r="AC121" s="1"/>
      <c r="AD121" s="1"/>
      <c r="AE121" s="1">
        <v>5.2</v>
      </c>
      <c r="AF121" s="1">
        <f t="shared" si="222"/>
        <v>14.3</v>
      </c>
      <c r="AG121" s="1">
        <v>2.2999999999999998</v>
      </c>
      <c r="AH121" s="1">
        <f t="shared" si="205"/>
        <v>6.3249999999999993</v>
      </c>
      <c r="AI121" s="1"/>
      <c r="AJ121" s="1"/>
      <c r="AK121" s="13"/>
      <c r="AL121" s="13"/>
      <c r="AM121" s="13"/>
      <c r="AN121" s="13"/>
      <c r="AO121" s="1">
        <f>8.2+1.4</f>
        <v>9.6</v>
      </c>
      <c r="AP121" s="1">
        <f t="shared" ref="AP121:AP123" si="226">AO121*0.6</f>
        <v>5.76</v>
      </c>
      <c r="AR121" s="1">
        <f t="shared" si="121"/>
        <v>0.78</v>
      </c>
      <c r="AS121" s="1">
        <f t="shared" si="125"/>
        <v>0.22</v>
      </c>
      <c r="AT121" s="1">
        <f t="shared" si="126"/>
        <v>1</v>
      </c>
    </row>
    <row r="122" spans="1:46" x14ac:dyDescent="0.25">
      <c r="B122" t="s">
        <v>40</v>
      </c>
      <c r="C122" t="s">
        <v>45</v>
      </c>
      <c r="D122" s="1">
        <f t="shared" si="127"/>
        <v>66.099999999999994</v>
      </c>
      <c r="E122" s="13"/>
      <c r="F122" s="13"/>
      <c r="G122" s="1">
        <v>21.6</v>
      </c>
      <c r="H122" s="1">
        <f t="shared" si="224"/>
        <v>28.944000000000003</v>
      </c>
      <c r="I122" s="1">
        <v>8.8000000000000007</v>
      </c>
      <c r="J122" s="1">
        <f t="shared" si="224"/>
        <v>11.792000000000002</v>
      </c>
      <c r="K122" s="1">
        <v>3.7</v>
      </c>
      <c r="L122" s="1">
        <f t="shared" si="129"/>
        <v>8.7319999999999993</v>
      </c>
      <c r="M122" s="1">
        <v>3.3</v>
      </c>
      <c r="N122" s="1">
        <f t="shared" si="217"/>
        <v>7.7879999999999994</v>
      </c>
      <c r="O122" s="1"/>
      <c r="P122" s="1"/>
      <c r="Q122" s="1"/>
      <c r="R122" s="1"/>
      <c r="S122" s="1"/>
      <c r="T122" s="1"/>
      <c r="U122" s="1">
        <v>12.9</v>
      </c>
      <c r="V122" s="1">
        <f t="shared" ref="V122" si="227">U122*1.34</f>
        <v>17.286000000000001</v>
      </c>
      <c r="W122" s="1">
        <v>9.3000000000000007</v>
      </c>
      <c r="X122" s="1">
        <f t="shared" si="142"/>
        <v>12.462000000000002</v>
      </c>
      <c r="Y122" s="1"/>
      <c r="Z122" s="1"/>
      <c r="AA122" s="1"/>
      <c r="AB122" s="1"/>
      <c r="AC122" s="1"/>
      <c r="AD122" s="1"/>
      <c r="AE122" s="1">
        <v>4.0999999999999996</v>
      </c>
      <c r="AF122" s="1">
        <f t="shared" si="222"/>
        <v>11.274999999999999</v>
      </c>
      <c r="AG122" s="1">
        <v>2.4</v>
      </c>
      <c r="AH122" s="1">
        <f t="shared" si="205"/>
        <v>6.6</v>
      </c>
      <c r="AI122" s="1"/>
      <c r="AJ122" s="1"/>
      <c r="AK122" s="13"/>
      <c r="AL122" s="13"/>
      <c r="AM122" s="13"/>
      <c r="AN122" s="13"/>
      <c r="AO122" s="1">
        <f>6.3+5.8</f>
        <v>12.1</v>
      </c>
      <c r="AP122" s="1">
        <f t="shared" si="226"/>
        <v>7.26</v>
      </c>
      <c r="AR122" s="1">
        <f t="shared" si="121"/>
        <v>0.76</v>
      </c>
      <c r="AS122" s="1">
        <f t="shared" si="125"/>
        <v>0.24</v>
      </c>
      <c r="AT122" s="1">
        <f t="shared" si="126"/>
        <v>1</v>
      </c>
    </row>
    <row r="123" spans="1:46" x14ac:dyDescent="0.25">
      <c r="A123" t="s">
        <v>60</v>
      </c>
      <c r="B123" t="s">
        <v>42</v>
      </c>
      <c r="C123" t="s">
        <v>59</v>
      </c>
      <c r="D123" s="1">
        <f t="shared" si="127"/>
        <v>66.27</v>
      </c>
      <c r="E123" s="13"/>
      <c r="F123" s="13"/>
      <c r="G123" s="1">
        <v>17.5</v>
      </c>
      <c r="H123" s="1">
        <f t="shared" si="224"/>
        <v>23.450000000000003</v>
      </c>
      <c r="I123" s="1">
        <v>7.81</v>
      </c>
      <c r="J123" s="1">
        <f t="shared" si="224"/>
        <v>10.465400000000001</v>
      </c>
      <c r="K123" s="1">
        <v>5.62</v>
      </c>
      <c r="L123" s="1">
        <f t="shared" si="129"/>
        <v>13.263199999999999</v>
      </c>
      <c r="M123" s="1"/>
      <c r="N123" s="1"/>
      <c r="O123" s="1"/>
      <c r="P123" s="1"/>
      <c r="Q123" s="1"/>
      <c r="R123" s="1"/>
      <c r="S123" s="1"/>
      <c r="T123" s="1"/>
      <c r="U123" s="1">
        <v>12.23</v>
      </c>
      <c r="V123" s="1">
        <f t="shared" ref="V123" si="228">U123*1.34</f>
        <v>16.388200000000001</v>
      </c>
      <c r="W123" s="1">
        <v>9.11</v>
      </c>
      <c r="X123" s="1">
        <f t="shared" si="142"/>
        <v>12.2074</v>
      </c>
      <c r="Y123" s="1"/>
      <c r="Z123" s="1"/>
      <c r="AA123" s="1"/>
      <c r="AB123" s="1"/>
      <c r="AC123" s="1"/>
      <c r="AD123" s="1"/>
      <c r="AE123" s="1">
        <v>6.35</v>
      </c>
      <c r="AF123" s="1">
        <f t="shared" si="222"/>
        <v>17.462499999999999</v>
      </c>
      <c r="AG123" s="1">
        <v>5.76</v>
      </c>
      <c r="AH123" s="1">
        <f t="shared" si="205"/>
        <v>15.84</v>
      </c>
      <c r="AI123" s="1">
        <v>1.89</v>
      </c>
      <c r="AJ123" s="1">
        <f>AI123*2.36</f>
        <v>4.4603999999999999</v>
      </c>
      <c r="AK123" s="13"/>
      <c r="AL123" s="13"/>
      <c r="AM123" s="13"/>
      <c r="AN123" s="13"/>
      <c r="AO123" s="1">
        <v>5.16</v>
      </c>
      <c r="AP123" s="1">
        <f t="shared" si="226"/>
        <v>3.0960000000000001</v>
      </c>
      <c r="AR123" s="1">
        <f t="shared" si="121"/>
        <v>0.8</v>
      </c>
      <c r="AS123" s="1">
        <f t="shared" si="125"/>
        <v>0.2</v>
      </c>
      <c r="AT123" s="1">
        <f t="shared" si="126"/>
        <v>1</v>
      </c>
    </row>
    <row r="124" spans="1:46" x14ac:dyDescent="0.25">
      <c r="B124" t="s">
        <v>42</v>
      </c>
      <c r="C124" t="s">
        <v>71</v>
      </c>
      <c r="D124" s="1">
        <f t="shared" si="127"/>
        <v>66.55</v>
      </c>
      <c r="E124" s="13"/>
      <c r="F124" s="13"/>
      <c r="G124" s="1">
        <v>18.809999999999999</v>
      </c>
      <c r="H124" s="1">
        <f t="shared" si="224"/>
        <v>25.205400000000001</v>
      </c>
      <c r="I124" s="1">
        <v>10.02</v>
      </c>
      <c r="J124" s="1">
        <f t="shared" si="224"/>
        <v>13.4268</v>
      </c>
      <c r="K124" s="1">
        <v>3.6</v>
      </c>
      <c r="L124" s="1">
        <f t="shared" si="129"/>
        <v>8.4960000000000004</v>
      </c>
      <c r="M124" s="1"/>
      <c r="N124" s="1"/>
      <c r="O124" s="1"/>
      <c r="P124" s="1"/>
      <c r="Q124" s="1"/>
      <c r="R124" s="1"/>
      <c r="S124" s="1">
        <v>2.1800000000000002</v>
      </c>
      <c r="T124" s="1">
        <f>S124*2.36</f>
        <v>5.1448</v>
      </c>
      <c r="U124" s="1">
        <v>10.11</v>
      </c>
      <c r="V124" s="1">
        <f t="shared" ref="V124" si="229">U124*1.34</f>
        <v>13.5474</v>
      </c>
      <c r="W124" s="1">
        <v>7.38</v>
      </c>
      <c r="X124" s="1">
        <f t="shared" si="142"/>
        <v>9.8892000000000007</v>
      </c>
      <c r="Y124" s="1">
        <v>7.34</v>
      </c>
      <c r="Z124" s="1">
        <f t="shared" ref="Z124" si="230">Y124*1.34</f>
        <v>9.8356000000000012</v>
      </c>
      <c r="AA124" s="1"/>
      <c r="AB124" s="1"/>
      <c r="AC124" s="1"/>
      <c r="AD124" s="1"/>
      <c r="AE124" s="1">
        <v>3.42</v>
      </c>
      <c r="AF124" s="1">
        <f t="shared" si="222"/>
        <v>9.4049999999999994</v>
      </c>
      <c r="AG124" s="1">
        <v>3.69</v>
      </c>
      <c r="AH124" s="1">
        <f t="shared" si="205"/>
        <v>10.147499999999999</v>
      </c>
      <c r="AI124" s="1"/>
      <c r="AJ124" s="1"/>
      <c r="AK124" s="13"/>
      <c r="AL124" s="13"/>
      <c r="AM124" s="13"/>
      <c r="AN124" s="13"/>
      <c r="AO124" s="1"/>
      <c r="AP124" s="1"/>
      <c r="AR124" s="1">
        <f t="shared" si="121"/>
        <v>0.76</v>
      </c>
      <c r="AS124" s="1">
        <f t="shared" si="125"/>
        <v>0.24</v>
      </c>
      <c r="AT124" s="1">
        <f t="shared" si="126"/>
        <v>1</v>
      </c>
    </row>
    <row r="125" spans="1:46" x14ac:dyDescent="0.25">
      <c r="B125" t="s">
        <v>42</v>
      </c>
      <c r="C125" t="s">
        <v>78</v>
      </c>
      <c r="D125" s="1">
        <f t="shared" si="127"/>
        <v>66.61999999999999</v>
      </c>
      <c r="E125" s="13"/>
      <c r="F125" s="13"/>
      <c r="G125" s="1">
        <v>18.38</v>
      </c>
      <c r="H125" s="1">
        <f t="shared" si="224"/>
        <v>24.629200000000001</v>
      </c>
      <c r="I125" s="1">
        <v>7.42</v>
      </c>
      <c r="J125" s="1">
        <f t="shared" si="224"/>
        <v>9.9428000000000001</v>
      </c>
      <c r="K125" s="1">
        <v>3.52</v>
      </c>
      <c r="L125" s="1">
        <f t="shared" si="129"/>
        <v>8.3071999999999999</v>
      </c>
      <c r="M125" s="1">
        <v>2.65</v>
      </c>
      <c r="N125" s="1">
        <f t="shared" ref="N125:N127" si="231">M125*2.36</f>
        <v>6.2539999999999996</v>
      </c>
      <c r="O125" s="1"/>
      <c r="P125" s="1"/>
      <c r="Q125" s="1"/>
      <c r="R125" s="1"/>
      <c r="S125" s="1"/>
      <c r="T125" s="1"/>
      <c r="U125" s="1">
        <v>11.59</v>
      </c>
      <c r="V125" s="1">
        <f t="shared" ref="V125" si="232">U125*1.34</f>
        <v>15.530600000000002</v>
      </c>
      <c r="W125" s="1">
        <v>9.1</v>
      </c>
      <c r="X125" s="1">
        <f t="shared" si="142"/>
        <v>12.194000000000001</v>
      </c>
      <c r="Y125" s="1">
        <v>8.0399999999999991</v>
      </c>
      <c r="Z125" s="1">
        <f t="shared" ref="Z125" si="233">Y125*1.34</f>
        <v>10.7736</v>
      </c>
      <c r="AA125" s="1"/>
      <c r="AB125" s="1"/>
      <c r="AC125" s="1"/>
      <c r="AD125" s="1"/>
      <c r="AE125" s="1">
        <v>2.2599999999999998</v>
      </c>
      <c r="AF125" s="1">
        <f t="shared" si="222"/>
        <v>6.2149999999999999</v>
      </c>
      <c r="AG125" s="1">
        <v>3.66</v>
      </c>
      <c r="AH125" s="1">
        <f t="shared" si="205"/>
        <v>10.065000000000001</v>
      </c>
      <c r="AI125" s="1"/>
      <c r="AJ125" s="1"/>
      <c r="AK125" s="13"/>
      <c r="AL125" s="13"/>
      <c r="AM125" s="13"/>
      <c r="AN125" s="13"/>
      <c r="AO125" s="1"/>
      <c r="AP125" s="1"/>
      <c r="AR125" s="1">
        <f t="shared" si="121"/>
        <v>0.8</v>
      </c>
      <c r="AS125" s="1">
        <f t="shared" si="125"/>
        <v>0.2</v>
      </c>
      <c r="AT125" s="1">
        <f t="shared" si="126"/>
        <v>1</v>
      </c>
    </row>
    <row r="126" spans="1:46" x14ac:dyDescent="0.25">
      <c r="B126" t="s">
        <v>42</v>
      </c>
      <c r="C126" t="s">
        <v>78</v>
      </c>
      <c r="D126" s="1">
        <f t="shared" si="127"/>
        <v>66.63000000000001</v>
      </c>
      <c r="E126" s="13"/>
      <c r="F126" s="13"/>
      <c r="G126" s="1">
        <v>18.600000000000001</v>
      </c>
      <c r="H126" s="1">
        <f t="shared" si="224"/>
        <v>24.924000000000003</v>
      </c>
      <c r="I126" s="1">
        <v>7.42</v>
      </c>
      <c r="J126" s="1">
        <f t="shared" si="224"/>
        <v>9.9428000000000001</v>
      </c>
      <c r="K126" s="1">
        <v>3.58</v>
      </c>
      <c r="L126" s="1">
        <f t="shared" si="129"/>
        <v>8.4488000000000003</v>
      </c>
      <c r="M126" s="1">
        <v>2.4500000000000002</v>
      </c>
      <c r="N126" s="1">
        <f t="shared" si="231"/>
        <v>5.782</v>
      </c>
      <c r="O126" s="1"/>
      <c r="P126" s="1"/>
      <c r="Q126" s="1"/>
      <c r="R126" s="1"/>
      <c r="S126" s="1"/>
      <c r="T126" s="1"/>
      <c r="U126" s="1">
        <v>11.61</v>
      </c>
      <c r="V126" s="1">
        <f t="shared" ref="V126" si="234">U126*1.34</f>
        <v>15.557399999999999</v>
      </c>
      <c r="W126" s="1">
        <v>8.9</v>
      </c>
      <c r="X126" s="1">
        <f t="shared" si="142"/>
        <v>11.926000000000002</v>
      </c>
      <c r="Y126" s="1">
        <v>8.34</v>
      </c>
      <c r="Z126" s="1">
        <f t="shared" ref="Z126" si="235">Y126*1.34</f>
        <v>11.175600000000001</v>
      </c>
      <c r="AA126" s="1"/>
      <c r="AB126" s="1"/>
      <c r="AC126" s="1"/>
      <c r="AD126" s="1"/>
      <c r="AE126" s="1">
        <v>2.2599999999999998</v>
      </c>
      <c r="AF126" s="1">
        <f t="shared" si="222"/>
        <v>6.2149999999999999</v>
      </c>
      <c r="AG126" s="1">
        <v>3.47</v>
      </c>
      <c r="AH126" s="1">
        <f t="shared" si="205"/>
        <v>9.5425000000000004</v>
      </c>
      <c r="AI126" s="1"/>
      <c r="AJ126" s="1"/>
      <c r="AK126" s="13"/>
      <c r="AL126" s="13"/>
      <c r="AM126" s="13"/>
      <c r="AN126" s="13"/>
      <c r="AO126" s="1"/>
      <c r="AP126" s="1"/>
      <c r="AR126" s="1">
        <f t="shared" si="121"/>
        <v>0.8</v>
      </c>
      <c r="AS126" s="1">
        <f t="shared" si="125"/>
        <v>0.2</v>
      </c>
      <c r="AT126" s="1">
        <f t="shared" si="126"/>
        <v>1</v>
      </c>
    </row>
    <row r="127" spans="1:46" x14ac:dyDescent="0.25">
      <c r="B127" t="s">
        <v>119</v>
      </c>
      <c r="C127" t="s">
        <v>120</v>
      </c>
      <c r="D127" s="1">
        <f t="shared" si="127"/>
        <v>66.650000000000006</v>
      </c>
      <c r="E127" s="13"/>
      <c r="F127" s="13"/>
      <c r="G127" s="1">
        <v>22.01</v>
      </c>
      <c r="H127" s="1">
        <f t="shared" si="224"/>
        <v>29.493400000000005</v>
      </c>
      <c r="I127" s="1">
        <v>9.3699999999999992</v>
      </c>
      <c r="J127" s="1">
        <f t="shared" si="224"/>
        <v>12.5558</v>
      </c>
      <c r="K127" s="1">
        <v>4.42</v>
      </c>
      <c r="L127" s="1">
        <f t="shared" si="129"/>
        <v>10.431199999999999</v>
      </c>
      <c r="M127" s="1">
        <v>3.87</v>
      </c>
      <c r="N127" s="1">
        <f t="shared" si="231"/>
        <v>9.1332000000000004</v>
      </c>
      <c r="O127" s="1"/>
      <c r="P127" s="1"/>
      <c r="Q127" s="1"/>
      <c r="R127" s="1"/>
      <c r="S127" s="1"/>
      <c r="T127" s="1"/>
      <c r="U127" s="1">
        <v>11.65</v>
      </c>
      <c r="V127" s="1">
        <f t="shared" ref="V127" si="236">U127*1.34</f>
        <v>15.611000000000001</v>
      </c>
      <c r="W127" s="1">
        <v>9.8699999999999992</v>
      </c>
      <c r="X127" s="1">
        <f t="shared" si="142"/>
        <v>13.2258</v>
      </c>
      <c r="Y127" s="1"/>
      <c r="Z127" s="1"/>
      <c r="AA127" s="1"/>
      <c r="AB127" s="1"/>
      <c r="AC127" s="1"/>
      <c r="AD127" s="1"/>
      <c r="AE127" s="1">
        <v>3.03</v>
      </c>
      <c r="AF127" s="1">
        <f t="shared" si="222"/>
        <v>8.3324999999999996</v>
      </c>
      <c r="AG127" s="1">
        <v>2.4300000000000002</v>
      </c>
      <c r="AH127" s="1">
        <f t="shared" si="205"/>
        <v>6.6825000000000001</v>
      </c>
      <c r="AI127" s="1"/>
      <c r="AJ127" s="1"/>
      <c r="AK127" s="13"/>
      <c r="AL127" s="13"/>
      <c r="AM127" s="13"/>
      <c r="AN127" s="13"/>
      <c r="AO127" s="1">
        <v>10.4</v>
      </c>
      <c r="AP127" s="1">
        <f>AO127*0.6</f>
        <v>6.24</v>
      </c>
      <c r="AR127" s="1">
        <f t="shared" si="121"/>
        <v>0.74</v>
      </c>
      <c r="AS127" s="1">
        <f t="shared" si="125"/>
        <v>0.26</v>
      </c>
      <c r="AT127" s="1">
        <f t="shared" si="126"/>
        <v>1</v>
      </c>
    </row>
    <row r="128" spans="1:46" x14ac:dyDescent="0.25">
      <c r="C128" t="s">
        <v>65</v>
      </c>
      <c r="D128" s="1">
        <f t="shared" si="127"/>
        <v>66.73</v>
      </c>
      <c r="E128" s="13"/>
      <c r="F128" s="13"/>
      <c r="G128" s="1">
        <v>18.87</v>
      </c>
      <c r="H128" s="1">
        <f t="shared" si="224"/>
        <v>25.285800000000002</v>
      </c>
      <c r="I128" s="1">
        <v>12.17</v>
      </c>
      <c r="J128" s="1">
        <f t="shared" si="224"/>
        <v>16.3078</v>
      </c>
      <c r="K128" s="1">
        <v>4.63</v>
      </c>
      <c r="L128" s="1">
        <f t="shared" si="129"/>
        <v>10.926799999999998</v>
      </c>
      <c r="M128" s="1"/>
      <c r="N128" s="1"/>
      <c r="O128" s="1"/>
      <c r="P128" s="1"/>
      <c r="Q128" s="1"/>
      <c r="R128" s="1"/>
      <c r="S128" s="1"/>
      <c r="T128" s="1"/>
      <c r="U128" s="1">
        <v>12.54</v>
      </c>
      <c r="V128" s="1">
        <f t="shared" ref="V128" si="237">U128*1.34</f>
        <v>16.803599999999999</v>
      </c>
      <c r="W128" s="1">
        <v>9.1300000000000008</v>
      </c>
      <c r="X128" s="1">
        <f t="shared" si="142"/>
        <v>12.234200000000001</v>
      </c>
      <c r="Y128" s="1"/>
      <c r="Z128" s="1"/>
      <c r="AA128" s="1"/>
      <c r="AB128" s="1"/>
      <c r="AC128" s="1"/>
      <c r="AD128" s="1"/>
      <c r="AE128" s="1">
        <v>6.61</v>
      </c>
      <c r="AF128" s="1">
        <f t="shared" si="222"/>
        <v>18.177500000000002</v>
      </c>
      <c r="AG128" s="1">
        <v>2.78</v>
      </c>
      <c r="AH128" s="1">
        <f t="shared" si="205"/>
        <v>7.6449999999999996</v>
      </c>
      <c r="AI128" s="1"/>
      <c r="AJ128" s="1"/>
      <c r="AK128" s="13"/>
      <c r="AL128" s="13"/>
      <c r="AM128" s="13"/>
      <c r="AN128" s="13"/>
      <c r="AO128" s="1"/>
      <c r="AP128" s="1"/>
      <c r="AR128" s="1">
        <f t="shared" si="121"/>
        <v>0.75</v>
      </c>
      <c r="AS128" s="1">
        <f t="shared" si="125"/>
        <v>0.25</v>
      </c>
      <c r="AT128" s="1">
        <f t="shared" si="126"/>
        <v>1</v>
      </c>
    </row>
    <row r="129" spans="2:46" x14ac:dyDescent="0.25">
      <c r="C129" t="s">
        <v>65</v>
      </c>
      <c r="D129" s="1">
        <f t="shared" si="127"/>
        <v>66.739999999999995</v>
      </c>
      <c r="E129" s="13"/>
      <c r="F129" s="13"/>
      <c r="G129" s="1">
        <v>18.79</v>
      </c>
      <c r="H129" s="1">
        <f t="shared" si="224"/>
        <v>25.178599999999999</v>
      </c>
      <c r="I129" s="1">
        <v>8.93</v>
      </c>
      <c r="J129" s="1">
        <f t="shared" si="224"/>
        <v>11.966200000000001</v>
      </c>
      <c r="K129" s="1">
        <v>4.5199999999999996</v>
      </c>
      <c r="L129" s="1">
        <f t="shared" si="129"/>
        <v>10.667199999999998</v>
      </c>
      <c r="M129" s="1">
        <v>3.77</v>
      </c>
      <c r="N129" s="1">
        <f t="shared" ref="N129:N137" si="238">M129*2.36</f>
        <v>8.8971999999999998</v>
      </c>
      <c r="O129" s="1"/>
      <c r="P129" s="1"/>
      <c r="Q129" s="1"/>
      <c r="R129" s="1"/>
      <c r="S129" s="1"/>
      <c r="T129" s="1"/>
      <c r="U129" s="1">
        <v>14.28</v>
      </c>
      <c r="V129" s="1">
        <f t="shared" ref="V129" si="239">U129*1.34</f>
        <v>19.135200000000001</v>
      </c>
      <c r="W129" s="1">
        <v>9.4700000000000006</v>
      </c>
      <c r="X129" s="1">
        <f t="shared" si="142"/>
        <v>12.689800000000002</v>
      </c>
      <c r="Y129" s="1"/>
      <c r="Z129" s="1"/>
      <c r="AA129" s="1"/>
      <c r="AB129" s="1"/>
      <c r="AC129" s="1"/>
      <c r="AD129" s="1"/>
      <c r="AE129" s="1">
        <v>2.69</v>
      </c>
      <c r="AF129" s="1">
        <f t="shared" si="222"/>
        <v>7.3975</v>
      </c>
      <c r="AG129" s="1">
        <v>2.2999999999999998</v>
      </c>
      <c r="AH129" s="1">
        <f t="shared" si="205"/>
        <v>6.3249999999999993</v>
      </c>
      <c r="AI129" s="1">
        <v>1.99</v>
      </c>
      <c r="AJ129" s="1">
        <f>AI129*2.36</f>
        <v>4.6963999999999997</v>
      </c>
      <c r="AK129" s="13"/>
      <c r="AL129" s="13"/>
      <c r="AM129" s="13"/>
      <c r="AN129" s="13"/>
      <c r="AO129" s="1">
        <v>2.87</v>
      </c>
      <c r="AP129" s="1">
        <f>AO129*0.6</f>
        <v>1.722</v>
      </c>
      <c r="AR129" s="1">
        <f t="shared" si="121"/>
        <v>0.74</v>
      </c>
      <c r="AS129" s="1">
        <f t="shared" si="125"/>
        <v>0.26</v>
      </c>
      <c r="AT129" s="1">
        <f t="shared" si="126"/>
        <v>1</v>
      </c>
    </row>
    <row r="130" spans="2:46" x14ac:dyDescent="0.25">
      <c r="C130" t="s">
        <v>55</v>
      </c>
      <c r="D130" s="1">
        <f t="shared" si="127"/>
        <v>66.75</v>
      </c>
      <c r="E130" s="13"/>
      <c r="F130" s="13"/>
      <c r="G130" s="1">
        <v>18.149999999999999</v>
      </c>
      <c r="H130" s="1">
        <f t="shared" si="224"/>
        <v>24.320999999999998</v>
      </c>
      <c r="I130" s="1">
        <v>7.26</v>
      </c>
      <c r="J130" s="1">
        <f t="shared" si="224"/>
        <v>9.7284000000000006</v>
      </c>
      <c r="K130" s="1">
        <v>3.36</v>
      </c>
      <c r="L130" s="1">
        <f t="shared" si="129"/>
        <v>7.9295999999999989</v>
      </c>
      <c r="M130" s="1">
        <v>2.37</v>
      </c>
      <c r="N130" s="1">
        <f t="shared" si="238"/>
        <v>5.5932000000000004</v>
      </c>
      <c r="O130" s="1"/>
      <c r="P130" s="1"/>
      <c r="Q130" s="1"/>
      <c r="R130" s="1"/>
      <c r="S130" s="1"/>
      <c r="T130" s="1"/>
      <c r="U130" s="1">
        <v>12.12</v>
      </c>
      <c r="V130" s="1">
        <f t="shared" ref="V130" si="240">U130*1.34</f>
        <v>16.2408</v>
      </c>
      <c r="W130" s="1">
        <v>8.09</v>
      </c>
      <c r="X130" s="1">
        <f t="shared" si="142"/>
        <v>10.8406</v>
      </c>
      <c r="Y130" s="1">
        <v>8</v>
      </c>
      <c r="Z130" s="1">
        <f t="shared" ref="Z130" si="241">Y130*1.34</f>
        <v>10.72</v>
      </c>
      <c r="AA130" s="1"/>
      <c r="AB130" s="1"/>
      <c r="AC130" s="1"/>
      <c r="AD130" s="1"/>
      <c r="AE130" s="1">
        <v>1.1499999999999999</v>
      </c>
      <c r="AF130" s="1">
        <f t="shared" si="222"/>
        <v>3.1624999999999996</v>
      </c>
      <c r="AG130" s="1">
        <v>6.25</v>
      </c>
      <c r="AH130" s="1">
        <f t="shared" si="205"/>
        <v>17.1875</v>
      </c>
      <c r="AI130" s="1"/>
      <c r="AJ130" s="1"/>
      <c r="AK130" s="13"/>
      <c r="AL130" s="13"/>
      <c r="AM130" s="13"/>
      <c r="AN130" s="13"/>
      <c r="AO130" s="1"/>
      <c r="AP130" s="1"/>
      <c r="AR130" s="1">
        <f t="shared" si="121"/>
        <v>0.81</v>
      </c>
      <c r="AS130" s="1">
        <f t="shared" si="125"/>
        <v>0.19</v>
      </c>
      <c r="AT130" s="1">
        <f t="shared" si="126"/>
        <v>1</v>
      </c>
    </row>
    <row r="131" spans="2:46" x14ac:dyDescent="0.25">
      <c r="B131" t="s">
        <v>42</v>
      </c>
      <c r="C131" t="s">
        <v>78</v>
      </c>
      <c r="D131" s="1">
        <f t="shared" si="127"/>
        <v>66.759999999999991</v>
      </c>
      <c r="E131" s="13"/>
      <c r="F131" s="13"/>
      <c r="G131" s="1">
        <v>18.420000000000002</v>
      </c>
      <c r="H131" s="1">
        <f t="shared" si="224"/>
        <v>24.682800000000004</v>
      </c>
      <c r="I131" s="1">
        <v>7.42</v>
      </c>
      <c r="J131" s="1">
        <f t="shared" si="224"/>
        <v>9.9428000000000001</v>
      </c>
      <c r="K131" s="1">
        <v>3.52</v>
      </c>
      <c r="L131" s="1">
        <f t="shared" si="129"/>
        <v>8.3071999999999999</v>
      </c>
      <c r="M131" s="1">
        <v>2.65</v>
      </c>
      <c r="N131" s="1">
        <f t="shared" si="238"/>
        <v>6.2539999999999996</v>
      </c>
      <c r="O131" s="1"/>
      <c r="P131" s="1"/>
      <c r="Q131" s="1"/>
      <c r="R131" s="1"/>
      <c r="S131" s="1"/>
      <c r="T131" s="1"/>
      <c r="U131" s="1">
        <v>10.41</v>
      </c>
      <c r="V131" s="1">
        <f t="shared" ref="V131" si="242">U131*1.34</f>
        <v>13.949400000000001</v>
      </c>
      <c r="W131" s="1">
        <v>9.86</v>
      </c>
      <c r="X131" s="1">
        <f t="shared" si="142"/>
        <v>13.212400000000001</v>
      </c>
      <c r="Y131" s="1">
        <v>8.9</v>
      </c>
      <c r="Z131" s="1">
        <f t="shared" ref="Z131" si="243">Y131*1.34</f>
        <v>11.926000000000002</v>
      </c>
      <c r="AA131" s="1"/>
      <c r="AB131" s="1"/>
      <c r="AC131" s="1"/>
      <c r="AD131" s="1"/>
      <c r="AE131" s="1">
        <v>2.2599999999999998</v>
      </c>
      <c r="AF131" s="1">
        <f t="shared" si="222"/>
        <v>6.2149999999999999</v>
      </c>
      <c r="AG131" s="1">
        <v>3.32</v>
      </c>
      <c r="AH131" s="1">
        <f t="shared" si="205"/>
        <v>9.129999999999999</v>
      </c>
      <c r="AI131" s="1"/>
      <c r="AJ131" s="1"/>
      <c r="AK131" s="13"/>
      <c r="AL131" s="13"/>
      <c r="AM131" s="13"/>
      <c r="AN131" s="13"/>
      <c r="AO131" s="1"/>
      <c r="AP131" s="1"/>
      <c r="AR131" s="1">
        <f t="shared" si="121"/>
        <v>0.8</v>
      </c>
      <c r="AS131" s="1">
        <f t="shared" si="125"/>
        <v>0.2</v>
      </c>
      <c r="AT131" s="1">
        <f t="shared" si="126"/>
        <v>1</v>
      </c>
    </row>
    <row r="132" spans="2:46" x14ac:dyDescent="0.25">
      <c r="B132" t="s">
        <v>42</v>
      </c>
      <c r="C132" t="s">
        <v>57</v>
      </c>
      <c r="D132" s="1">
        <f t="shared" si="127"/>
        <v>66.78</v>
      </c>
      <c r="E132" s="13"/>
      <c r="F132" s="13"/>
      <c r="G132" s="1">
        <v>18.02</v>
      </c>
      <c r="H132" s="1">
        <f t="shared" si="224"/>
        <v>24.146800000000002</v>
      </c>
      <c r="I132" s="1">
        <v>7.02</v>
      </c>
      <c r="J132" s="1">
        <f t="shared" si="224"/>
        <v>9.4068000000000005</v>
      </c>
      <c r="K132" s="1">
        <v>2.86</v>
      </c>
      <c r="L132" s="1">
        <f t="shared" si="129"/>
        <v>6.7495999999999992</v>
      </c>
      <c r="M132" s="1">
        <v>2.85</v>
      </c>
      <c r="N132" s="1">
        <f t="shared" si="238"/>
        <v>6.726</v>
      </c>
      <c r="O132" s="1"/>
      <c r="P132" s="1"/>
      <c r="Q132" s="1"/>
      <c r="R132" s="1"/>
      <c r="S132" s="1"/>
      <c r="T132" s="1"/>
      <c r="U132" s="1">
        <v>12.31</v>
      </c>
      <c r="V132" s="1">
        <f t="shared" ref="V132" si="244">U132*1.34</f>
        <v>16.4954</v>
      </c>
      <c r="W132" s="1">
        <v>8.82</v>
      </c>
      <c r="X132" s="1">
        <f t="shared" si="142"/>
        <v>11.818800000000001</v>
      </c>
      <c r="Y132" s="1">
        <v>8.1999999999999993</v>
      </c>
      <c r="Z132" s="1">
        <f t="shared" ref="Z132" si="245">Y132*1.34</f>
        <v>10.988</v>
      </c>
      <c r="AA132" s="1"/>
      <c r="AB132" s="1"/>
      <c r="AC132" s="1"/>
      <c r="AD132" s="1"/>
      <c r="AE132" s="1">
        <v>3.22</v>
      </c>
      <c r="AF132" s="1">
        <f t="shared" si="222"/>
        <v>8.8550000000000004</v>
      </c>
      <c r="AG132" s="1">
        <v>3.48</v>
      </c>
      <c r="AH132" s="1">
        <f t="shared" si="205"/>
        <v>9.57</v>
      </c>
      <c r="AI132" s="1"/>
      <c r="AJ132" s="1"/>
      <c r="AK132" s="13"/>
      <c r="AL132" s="13"/>
      <c r="AM132" s="13"/>
      <c r="AN132" s="13"/>
      <c r="AO132" s="1">
        <v>13.11</v>
      </c>
      <c r="AP132" s="1">
        <f t="shared" ref="AP132:AP134" si="246">AO132*0.6</f>
        <v>7.8659999999999997</v>
      </c>
      <c r="AR132" s="1">
        <f t="shared" si="121"/>
        <v>0.81</v>
      </c>
      <c r="AS132" s="1">
        <f t="shared" si="125"/>
        <v>0.19</v>
      </c>
      <c r="AT132" s="1">
        <f t="shared" si="126"/>
        <v>1</v>
      </c>
    </row>
    <row r="133" spans="2:46" x14ac:dyDescent="0.25">
      <c r="B133" t="s">
        <v>40</v>
      </c>
      <c r="C133" t="s">
        <v>45</v>
      </c>
      <c r="D133" s="1">
        <f t="shared" si="127"/>
        <v>67</v>
      </c>
      <c r="E133" s="13"/>
      <c r="F133" s="13"/>
      <c r="G133" s="1">
        <v>22.4</v>
      </c>
      <c r="H133" s="1">
        <f t="shared" si="224"/>
        <v>30.015999999999998</v>
      </c>
      <c r="I133" s="1">
        <v>8.8000000000000007</v>
      </c>
      <c r="J133" s="1">
        <f t="shared" si="224"/>
        <v>11.792000000000002</v>
      </c>
      <c r="K133" s="1">
        <v>3.5</v>
      </c>
      <c r="L133" s="1">
        <f t="shared" si="129"/>
        <v>8.26</v>
      </c>
      <c r="M133" s="1">
        <v>3.5</v>
      </c>
      <c r="N133" s="1">
        <f t="shared" si="238"/>
        <v>8.26</v>
      </c>
      <c r="O133" s="1"/>
      <c r="P133" s="1"/>
      <c r="Q133" s="1"/>
      <c r="R133" s="1"/>
      <c r="S133" s="1"/>
      <c r="T133" s="1"/>
      <c r="U133" s="1">
        <v>13.8</v>
      </c>
      <c r="V133" s="1">
        <f t="shared" ref="V133" si="247">U133*1.34</f>
        <v>18.492000000000001</v>
      </c>
      <c r="W133" s="1">
        <v>9.6</v>
      </c>
      <c r="X133" s="1">
        <f t="shared" si="142"/>
        <v>12.864000000000001</v>
      </c>
      <c r="Y133" s="1"/>
      <c r="Z133" s="1"/>
      <c r="AA133" s="1"/>
      <c r="AB133" s="1"/>
      <c r="AC133" s="1"/>
      <c r="AD133" s="1"/>
      <c r="AE133" s="1">
        <v>3.6</v>
      </c>
      <c r="AF133" s="1">
        <f t="shared" si="222"/>
        <v>9.9</v>
      </c>
      <c r="AG133" s="1">
        <v>1.8</v>
      </c>
      <c r="AH133" s="1">
        <f t="shared" si="205"/>
        <v>4.95</v>
      </c>
      <c r="AI133" s="1"/>
      <c r="AJ133" s="1"/>
      <c r="AK133" s="13"/>
      <c r="AL133" s="13"/>
      <c r="AM133" s="13"/>
      <c r="AN133" s="13"/>
      <c r="AO133" s="1">
        <f>6.3+5.8</f>
        <v>12.1</v>
      </c>
      <c r="AP133" s="1">
        <f t="shared" si="246"/>
        <v>7.26</v>
      </c>
      <c r="AR133" s="1">
        <f t="shared" ref="AR133:AR196" si="248">ROUND((E133+G133+U133+W133+Y133+AA133+AC133+AE133+AG133+AI133+AK133+AM133)/D133,2)</f>
        <v>0.76</v>
      </c>
      <c r="AS133" s="1">
        <f t="shared" si="125"/>
        <v>0.24</v>
      </c>
      <c r="AT133" s="1">
        <f t="shared" si="126"/>
        <v>1</v>
      </c>
    </row>
    <row r="134" spans="2:46" x14ac:dyDescent="0.25">
      <c r="B134" t="s">
        <v>41</v>
      </c>
      <c r="C134" t="s">
        <v>47</v>
      </c>
      <c r="D134" s="1">
        <f t="shared" si="127"/>
        <v>67</v>
      </c>
      <c r="E134" s="13"/>
      <c r="F134" s="13"/>
      <c r="G134" s="1">
        <v>20.3</v>
      </c>
      <c r="H134" s="1">
        <f t="shared" si="224"/>
        <v>27.202000000000002</v>
      </c>
      <c r="I134" s="1">
        <v>6.1</v>
      </c>
      <c r="J134" s="1">
        <f t="shared" si="224"/>
        <v>8.1739999999999995</v>
      </c>
      <c r="K134" s="1">
        <v>4.4000000000000004</v>
      </c>
      <c r="L134" s="1">
        <f t="shared" si="129"/>
        <v>10.384</v>
      </c>
      <c r="M134" s="1">
        <v>4.2</v>
      </c>
      <c r="N134" s="1">
        <f t="shared" si="238"/>
        <v>9.911999999999999</v>
      </c>
      <c r="O134" s="1"/>
      <c r="P134" s="1"/>
      <c r="Q134" s="1"/>
      <c r="R134" s="1"/>
      <c r="S134" s="1"/>
      <c r="T134" s="1"/>
      <c r="U134" s="1">
        <v>13.4</v>
      </c>
      <c r="V134" s="1">
        <f t="shared" ref="V134" si="249">U134*1.34</f>
        <v>17.956000000000003</v>
      </c>
      <c r="W134" s="1">
        <v>11.1</v>
      </c>
      <c r="X134" s="1">
        <f t="shared" si="142"/>
        <v>14.874000000000001</v>
      </c>
      <c r="Y134" s="1"/>
      <c r="Z134" s="1"/>
      <c r="AA134" s="1"/>
      <c r="AB134" s="1"/>
      <c r="AC134" s="1"/>
      <c r="AD134" s="1"/>
      <c r="AE134" s="1">
        <v>5.2</v>
      </c>
      <c r="AF134" s="1">
        <f t="shared" si="222"/>
        <v>14.3</v>
      </c>
      <c r="AG134" s="1">
        <v>2.2999999999999998</v>
      </c>
      <c r="AH134" s="1">
        <f t="shared" si="205"/>
        <v>6.3249999999999993</v>
      </c>
      <c r="AI134" s="1"/>
      <c r="AJ134" s="1"/>
      <c r="AK134" s="13"/>
      <c r="AL134" s="13"/>
      <c r="AM134" s="13"/>
      <c r="AN134" s="13"/>
      <c r="AO134" s="1">
        <f>8.3+1.4</f>
        <v>9.7000000000000011</v>
      </c>
      <c r="AP134" s="1">
        <f t="shared" si="246"/>
        <v>5.82</v>
      </c>
      <c r="AR134" s="1">
        <f t="shared" si="248"/>
        <v>0.78</v>
      </c>
      <c r="AS134" s="1">
        <f t="shared" ref="AS134:AS197" si="250">ROUND((I134+K134+M134+O134+Q134+S134)/D134,2)</f>
        <v>0.22</v>
      </c>
      <c r="AT134" s="1">
        <f t="shared" ref="AT134:AT197" si="251">AR134+AS134</f>
        <v>1</v>
      </c>
    </row>
    <row r="135" spans="2:46" x14ac:dyDescent="0.25">
      <c r="B135" t="s">
        <v>90</v>
      </c>
      <c r="C135" t="s">
        <v>91</v>
      </c>
      <c r="D135" s="1">
        <f t="shared" ref="D135:D198" si="252">E135+G135+I135+K135+M135+O135+Q135+S135+U135+W135+Y135+AA135+AC135+AE135+AG135+AI135+AK135+AM135</f>
        <v>67.02</v>
      </c>
      <c r="E135" s="13">
        <v>26.55</v>
      </c>
      <c r="F135" s="13">
        <f t="shared" ref="F135:F195" si="253">E135*1.34</f>
        <v>35.577000000000005</v>
      </c>
      <c r="G135" s="1"/>
      <c r="H135" s="1"/>
      <c r="I135" s="1"/>
      <c r="J135" s="1"/>
      <c r="K135" s="1">
        <v>3.6</v>
      </c>
      <c r="L135" s="1">
        <f t="shared" ref="L135:L198" si="254">K135*2.36</f>
        <v>8.4960000000000004</v>
      </c>
      <c r="M135" s="1">
        <v>3.21</v>
      </c>
      <c r="N135" s="1">
        <f t="shared" si="238"/>
        <v>7.5755999999999997</v>
      </c>
      <c r="O135" s="1"/>
      <c r="P135" s="1"/>
      <c r="Q135" s="1"/>
      <c r="R135" s="1"/>
      <c r="S135" s="1"/>
      <c r="T135" s="1"/>
      <c r="U135" s="1">
        <v>13.77</v>
      </c>
      <c r="V135" s="1">
        <f t="shared" ref="V135" si="255">U135*1.34</f>
        <v>18.451800000000002</v>
      </c>
      <c r="W135" s="1">
        <v>9.0299999999999994</v>
      </c>
      <c r="X135" s="1">
        <f t="shared" si="142"/>
        <v>12.100199999999999</v>
      </c>
      <c r="Y135" s="1"/>
      <c r="Z135" s="1"/>
      <c r="AA135" s="1"/>
      <c r="AB135" s="1"/>
      <c r="AC135" s="1"/>
      <c r="AD135" s="1"/>
      <c r="AE135" s="1">
        <v>2.14</v>
      </c>
      <c r="AF135" s="1">
        <f t="shared" si="222"/>
        <v>5.8850000000000007</v>
      </c>
      <c r="AG135" s="1">
        <v>7.4</v>
      </c>
      <c r="AH135" s="1">
        <f t="shared" si="205"/>
        <v>20.350000000000001</v>
      </c>
      <c r="AI135" s="1">
        <v>1.32</v>
      </c>
      <c r="AJ135" s="1">
        <f>AI135*2.36</f>
        <v>3.1152000000000002</v>
      </c>
      <c r="AK135" s="13"/>
      <c r="AL135" s="13"/>
      <c r="AM135" s="13"/>
      <c r="AN135" s="13"/>
      <c r="AO135" s="1">
        <v>4.8</v>
      </c>
      <c r="AP135" s="1">
        <f>AO135*0.6</f>
        <v>2.88</v>
      </c>
      <c r="AR135" s="1">
        <f t="shared" si="248"/>
        <v>0.9</v>
      </c>
      <c r="AS135" s="1">
        <f t="shared" si="250"/>
        <v>0.1</v>
      </c>
      <c r="AT135" s="1">
        <f t="shared" si="251"/>
        <v>1</v>
      </c>
    </row>
    <row r="136" spans="2:46" x14ac:dyDescent="0.25">
      <c r="B136" t="s">
        <v>86</v>
      </c>
      <c r="C136" t="s">
        <v>85</v>
      </c>
      <c r="D136" s="1">
        <f t="shared" si="252"/>
        <v>67.2</v>
      </c>
      <c r="E136" s="13">
        <v>27.4</v>
      </c>
      <c r="F136" s="13">
        <f t="shared" si="253"/>
        <v>36.716000000000001</v>
      </c>
      <c r="G136" s="1"/>
      <c r="H136" s="1"/>
      <c r="I136" s="1"/>
      <c r="J136" s="1"/>
      <c r="K136" s="1">
        <v>5</v>
      </c>
      <c r="L136" s="1">
        <f t="shared" si="254"/>
        <v>11.799999999999999</v>
      </c>
      <c r="M136" s="1">
        <v>3.4</v>
      </c>
      <c r="N136" s="1">
        <f t="shared" si="238"/>
        <v>8.0239999999999991</v>
      </c>
      <c r="O136" s="1"/>
      <c r="P136" s="1"/>
      <c r="Q136" s="1"/>
      <c r="R136" s="1"/>
      <c r="S136" s="1"/>
      <c r="T136" s="1"/>
      <c r="U136" s="1">
        <v>13.4</v>
      </c>
      <c r="V136" s="1">
        <f t="shared" ref="V136" si="256">U136*1.34</f>
        <v>17.956000000000003</v>
      </c>
      <c r="W136" s="1">
        <v>8.8000000000000007</v>
      </c>
      <c r="X136" s="1">
        <f t="shared" si="142"/>
        <v>11.792000000000002</v>
      </c>
      <c r="Y136" s="1"/>
      <c r="Z136" s="1"/>
      <c r="AA136" s="1"/>
      <c r="AB136" s="1"/>
      <c r="AC136" s="1"/>
      <c r="AD136" s="1"/>
      <c r="AE136" s="1">
        <v>2.2000000000000002</v>
      </c>
      <c r="AF136" s="1">
        <f t="shared" si="222"/>
        <v>6.0500000000000007</v>
      </c>
      <c r="AG136" s="1">
        <v>3.7</v>
      </c>
      <c r="AH136" s="1">
        <f t="shared" si="205"/>
        <v>10.175000000000001</v>
      </c>
      <c r="AI136" s="1">
        <v>3.3</v>
      </c>
      <c r="AJ136" s="1">
        <f>AI136*2.36</f>
        <v>7.7879999999999994</v>
      </c>
      <c r="AK136" s="13"/>
      <c r="AL136" s="13"/>
      <c r="AM136" s="13"/>
      <c r="AN136" s="13"/>
      <c r="AO136" s="1"/>
      <c r="AP136" s="1"/>
      <c r="AR136" s="1">
        <f t="shared" si="248"/>
        <v>0.88</v>
      </c>
      <c r="AS136" s="1">
        <f t="shared" si="250"/>
        <v>0.13</v>
      </c>
      <c r="AT136" s="1">
        <f t="shared" si="251"/>
        <v>1.01</v>
      </c>
    </row>
    <row r="137" spans="2:46" x14ac:dyDescent="0.25">
      <c r="B137" t="s">
        <v>42</v>
      </c>
      <c r="C137" t="s">
        <v>77</v>
      </c>
      <c r="D137" s="1">
        <f t="shared" si="252"/>
        <v>67.200000000000017</v>
      </c>
      <c r="E137" s="13"/>
      <c r="F137" s="13"/>
      <c r="G137" s="1">
        <v>18.55</v>
      </c>
      <c r="H137" s="1">
        <f t="shared" ref="H137:J137" si="257">G137*1.34</f>
        <v>24.857000000000003</v>
      </c>
      <c r="I137" s="1">
        <v>7.05</v>
      </c>
      <c r="J137" s="1">
        <f t="shared" si="257"/>
        <v>9.447000000000001</v>
      </c>
      <c r="K137" s="1">
        <v>3.8</v>
      </c>
      <c r="L137" s="1">
        <f t="shared" si="254"/>
        <v>8.968</v>
      </c>
      <c r="M137" s="1">
        <v>3.15</v>
      </c>
      <c r="N137" s="1">
        <f t="shared" si="238"/>
        <v>7.4339999999999993</v>
      </c>
      <c r="O137" s="1"/>
      <c r="P137" s="1"/>
      <c r="Q137" s="1"/>
      <c r="R137" s="1"/>
      <c r="S137" s="1"/>
      <c r="T137" s="1"/>
      <c r="U137" s="1">
        <v>10.65</v>
      </c>
      <c r="V137" s="1">
        <f t="shared" ref="V137" si="258">U137*1.34</f>
        <v>14.271000000000001</v>
      </c>
      <c r="W137" s="1">
        <v>7.7</v>
      </c>
      <c r="X137" s="1">
        <f t="shared" si="142"/>
        <v>10.318000000000001</v>
      </c>
      <c r="Y137" s="1">
        <v>7.7</v>
      </c>
      <c r="Z137" s="1">
        <f t="shared" si="142"/>
        <v>10.318000000000001</v>
      </c>
      <c r="AA137" s="1"/>
      <c r="AB137" s="1"/>
      <c r="AC137" s="1"/>
      <c r="AD137" s="1"/>
      <c r="AE137" s="1">
        <v>4.3499999999999996</v>
      </c>
      <c r="AF137" s="1">
        <f t="shared" si="222"/>
        <v>11.962499999999999</v>
      </c>
      <c r="AG137" s="1">
        <v>4.25</v>
      </c>
      <c r="AH137" s="1">
        <f t="shared" si="205"/>
        <v>11.6875</v>
      </c>
      <c r="AI137" s="1"/>
      <c r="AJ137" s="1"/>
      <c r="AK137" s="13"/>
      <c r="AL137" s="13"/>
      <c r="AM137" s="13"/>
      <c r="AN137" s="13"/>
      <c r="AO137" s="1"/>
      <c r="AP137" s="1"/>
      <c r="AR137" s="1">
        <f t="shared" si="248"/>
        <v>0.79</v>
      </c>
      <c r="AS137" s="1">
        <f t="shared" si="250"/>
        <v>0.21</v>
      </c>
      <c r="AT137" s="1">
        <f t="shared" si="251"/>
        <v>1</v>
      </c>
    </row>
    <row r="138" spans="2:46" x14ac:dyDescent="0.25">
      <c r="B138" t="s">
        <v>42</v>
      </c>
      <c r="C138" t="s">
        <v>66</v>
      </c>
      <c r="D138" s="1">
        <f t="shared" si="252"/>
        <v>67.25</v>
      </c>
      <c r="E138" s="13">
        <v>27.27</v>
      </c>
      <c r="F138" s="13">
        <f t="shared" si="253"/>
        <v>36.541800000000002</v>
      </c>
      <c r="G138" s="1"/>
      <c r="H138" s="1"/>
      <c r="I138" s="1"/>
      <c r="J138" s="1"/>
      <c r="K138" s="1">
        <v>7.7</v>
      </c>
      <c r="L138" s="1">
        <f t="shared" si="254"/>
        <v>18.172000000000001</v>
      </c>
      <c r="M138" s="1"/>
      <c r="N138" s="1"/>
      <c r="O138" s="1"/>
      <c r="P138" s="1"/>
      <c r="Q138" s="1"/>
      <c r="R138" s="1"/>
      <c r="S138" s="1"/>
      <c r="T138" s="1"/>
      <c r="U138" s="1">
        <v>17.309999999999999</v>
      </c>
      <c r="V138" s="1">
        <f t="shared" ref="V138" si="259">U138*1.34</f>
        <v>23.195399999999999</v>
      </c>
      <c r="W138" s="1">
        <v>12.34</v>
      </c>
      <c r="X138" s="1">
        <f t="shared" si="142"/>
        <v>16.535600000000002</v>
      </c>
      <c r="Y138" s="1"/>
      <c r="Z138" s="1"/>
      <c r="AA138" s="1"/>
      <c r="AB138" s="1"/>
      <c r="AC138" s="1"/>
      <c r="AD138" s="1"/>
      <c r="AE138" s="1">
        <v>2.63</v>
      </c>
      <c r="AF138" s="1">
        <f t="shared" si="222"/>
        <v>7.2324999999999999</v>
      </c>
      <c r="AG138" s="1"/>
      <c r="AH138" s="1"/>
      <c r="AI138" s="1"/>
      <c r="AJ138" s="1"/>
      <c r="AK138" s="13"/>
      <c r="AL138" s="13"/>
      <c r="AM138" s="13"/>
      <c r="AN138" s="13"/>
      <c r="AO138" s="1"/>
      <c r="AP138" s="1"/>
      <c r="AR138" s="1">
        <f t="shared" si="248"/>
        <v>0.89</v>
      </c>
      <c r="AS138" s="1">
        <f t="shared" si="250"/>
        <v>0.11</v>
      </c>
      <c r="AT138" s="1">
        <f t="shared" si="251"/>
        <v>1</v>
      </c>
    </row>
    <row r="139" spans="2:46" x14ac:dyDescent="0.25">
      <c r="B139" t="s">
        <v>42</v>
      </c>
      <c r="C139" t="s">
        <v>54</v>
      </c>
      <c r="D139" s="1">
        <f t="shared" si="252"/>
        <v>67.259999999999991</v>
      </c>
      <c r="E139" s="13"/>
      <c r="F139" s="13"/>
      <c r="G139" s="1">
        <v>18.760000000000002</v>
      </c>
      <c r="H139" s="1">
        <f t="shared" ref="H139:J140" si="260">G139*1.34</f>
        <v>25.138400000000004</v>
      </c>
      <c r="I139" s="1">
        <v>7.34</v>
      </c>
      <c r="J139" s="1">
        <f t="shared" si="260"/>
        <v>9.8356000000000012</v>
      </c>
      <c r="K139" s="1">
        <v>3.65</v>
      </c>
      <c r="L139" s="1">
        <f t="shared" si="254"/>
        <v>8.613999999999999</v>
      </c>
      <c r="M139" s="1"/>
      <c r="N139" s="1"/>
      <c r="O139" s="1"/>
      <c r="P139" s="1"/>
      <c r="Q139" s="1"/>
      <c r="R139" s="1"/>
      <c r="S139" s="1"/>
      <c r="T139" s="1"/>
      <c r="U139" s="1">
        <v>13.19</v>
      </c>
      <c r="V139" s="1">
        <f t="shared" ref="V139" si="261">U139*1.34</f>
        <v>17.674600000000002</v>
      </c>
      <c r="W139" s="1">
        <v>10.36</v>
      </c>
      <c r="X139" s="1">
        <f t="shared" ref="X139:X202" si="262">W139*1.34</f>
        <v>13.882400000000001</v>
      </c>
      <c r="Y139" s="1">
        <v>8.4700000000000006</v>
      </c>
      <c r="Z139" s="1">
        <f t="shared" si="142"/>
        <v>11.349800000000002</v>
      </c>
      <c r="AA139" s="1"/>
      <c r="AB139" s="1"/>
      <c r="AC139" s="1"/>
      <c r="AD139" s="1"/>
      <c r="AE139" s="1">
        <v>2.2799999999999998</v>
      </c>
      <c r="AF139" s="1">
        <f t="shared" si="222"/>
        <v>6.27</v>
      </c>
      <c r="AG139" s="1">
        <v>3.21</v>
      </c>
      <c r="AH139" s="1">
        <f t="shared" ref="AH139:AH149" si="263">AG139*2.75</f>
        <v>8.8275000000000006</v>
      </c>
      <c r="AI139" s="1"/>
      <c r="AJ139" s="1"/>
      <c r="AK139" s="13"/>
      <c r="AL139" s="13"/>
      <c r="AM139" s="13"/>
      <c r="AN139" s="13"/>
      <c r="AO139" s="1"/>
      <c r="AP139" s="1"/>
      <c r="AR139" s="1">
        <f t="shared" si="248"/>
        <v>0.84</v>
      </c>
      <c r="AS139" s="1">
        <f t="shared" si="250"/>
        <v>0.16</v>
      </c>
      <c r="AT139" s="1">
        <f t="shared" si="251"/>
        <v>1</v>
      </c>
    </row>
    <row r="140" spans="2:46" x14ac:dyDescent="0.25">
      <c r="D140" s="1">
        <f t="shared" si="252"/>
        <v>67.3</v>
      </c>
      <c r="E140" s="13"/>
      <c r="F140" s="13"/>
      <c r="G140" s="1">
        <v>19.41</v>
      </c>
      <c r="H140" s="1">
        <f t="shared" si="260"/>
        <v>26.009400000000003</v>
      </c>
      <c r="I140" s="1">
        <v>7.52</v>
      </c>
      <c r="J140" s="1">
        <f t="shared" si="260"/>
        <v>10.0768</v>
      </c>
      <c r="K140" s="1">
        <v>4.6900000000000004</v>
      </c>
      <c r="L140" s="1">
        <f t="shared" si="254"/>
        <v>11.0684</v>
      </c>
      <c r="M140" s="1"/>
      <c r="N140" s="1"/>
      <c r="O140" s="1"/>
      <c r="P140" s="1"/>
      <c r="Q140" s="1"/>
      <c r="R140" s="1"/>
      <c r="S140" s="1"/>
      <c r="T140" s="1"/>
      <c r="U140" s="1">
        <v>10.98</v>
      </c>
      <c r="V140" s="1">
        <f t="shared" ref="V140" si="264">U140*1.34</f>
        <v>14.713200000000002</v>
      </c>
      <c r="W140" s="1">
        <v>10.050000000000001</v>
      </c>
      <c r="X140" s="1">
        <f t="shared" si="262"/>
        <v>13.467000000000002</v>
      </c>
      <c r="Y140" s="1">
        <v>8.84</v>
      </c>
      <c r="Z140" s="1">
        <f t="shared" si="142"/>
        <v>11.845600000000001</v>
      </c>
      <c r="AA140" s="1"/>
      <c r="AB140" s="1"/>
      <c r="AC140" s="1"/>
      <c r="AD140" s="1"/>
      <c r="AE140" s="1">
        <v>2.85</v>
      </c>
      <c r="AF140" s="1">
        <f t="shared" si="222"/>
        <v>7.8375000000000004</v>
      </c>
      <c r="AG140" s="1">
        <v>2.96</v>
      </c>
      <c r="AH140" s="1">
        <f t="shared" si="263"/>
        <v>8.14</v>
      </c>
      <c r="AI140" s="1"/>
      <c r="AJ140" s="1"/>
      <c r="AK140" s="13"/>
      <c r="AL140" s="13"/>
      <c r="AM140" s="13"/>
      <c r="AN140" s="13"/>
      <c r="AO140" s="1"/>
      <c r="AP140" s="1"/>
      <c r="AR140" s="1">
        <f t="shared" si="248"/>
        <v>0.82</v>
      </c>
      <c r="AS140" s="1">
        <f t="shared" si="250"/>
        <v>0.18</v>
      </c>
      <c r="AT140" s="1">
        <f t="shared" si="251"/>
        <v>1</v>
      </c>
    </row>
    <row r="141" spans="2:46" x14ac:dyDescent="0.25">
      <c r="B141" t="s">
        <v>42</v>
      </c>
      <c r="C141" t="s">
        <v>49</v>
      </c>
      <c r="D141" s="1">
        <f t="shared" si="252"/>
        <v>67.430000000000021</v>
      </c>
      <c r="E141" s="13">
        <v>27.19</v>
      </c>
      <c r="F141" s="13">
        <f t="shared" si="253"/>
        <v>36.434600000000003</v>
      </c>
      <c r="G141" s="1"/>
      <c r="H141" s="1"/>
      <c r="I141" s="1"/>
      <c r="J141" s="1"/>
      <c r="K141" s="1">
        <v>4.08</v>
      </c>
      <c r="L141" s="1">
        <f t="shared" si="254"/>
        <v>9.6288</v>
      </c>
      <c r="M141" s="1">
        <v>3.88</v>
      </c>
      <c r="N141" s="1">
        <f t="shared" ref="N141:N142" si="265">M141*2.36</f>
        <v>9.1567999999999987</v>
      </c>
      <c r="O141" s="1"/>
      <c r="P141" s="1"/>
      <c r="Q141" s="1"/>
      <c r="R141" s="1"/>
      <c r="S141" s="1"/>
      <c r="T141" s="1"/>
      <c r="U141" s="1">
        <v>13.09</v>
      </c>
      <c r="V141" s="1">
        <f t="shared" ref="V141" si="266">U141*1.34</f>
        <v>17.540600000000001</v>
      </c>
      <c r="W141" s="1">
        <v>10.11</v>
      </c>
      <c r="X141" s="1">
        <f t="shared" si="262"/>
        <v>13.5474</v>
      </c>
      <c r="Y141" s="1"/>
      <c r="Z141" s="1"/>
      <c r="AA141" s="1"/>
      <c r="AB141" s="1"/>
      <c r="AC141" s="1"/>
      <c r="AD141" s="1"/>
      <c r="AE141" s="1">
        <v>4.8099999999999996</v>
      </c>
      <c r="AF141" s="1">
        <f t="shared" si="222"/>
        <v>13.227499999999999</v>
      </c>
      <c r="AG141" s="1">
        <v>2.59</v>
      </c>
      <c r="AH141" s="1">
        <f t="shared" si="263"/>
        <v>7.1224999999999996</v>
      </c>
      <c r="AI141" s="1">
        <v>1.68</v>
      </c>
      <c r="AJ141" s="1">
        <f>AI141*2.36</f>
        <v>3.9647999999999994</v>
      </c>
      <c r="AK141" s="13"/>
      <c r="AL141" s="13"/>
      <c r="AM141" s="13"/>
      <c r="AN141" s="13"/>
      <c r="AO141" s="1">
        <v>10.210000000000001</v>
      </c>
      <c r="AP141" s="1">
        <f>AO141*0.6</f>
        <v>6.1260000000000003</v>
      </c>
      <c r="AR141" s="1">
        <f t="shared" si="248"/>
        <v>0.88</v>
      </c>
      <c r="AS141" s="1">
        <f t="shared" si="250"/>
        <v>0.12</v>
      </c>
      <c r="AT141" s="1">
        <f t="shared" si="251"/>
        <v>1</v>
      </c>
    </row>
    <row r="142" spans="2:46" x14ac:dyDescent="0.25">
      <c r="B142" t="s">
        <v>42</v>
      </c>
      <c r="C142" t="s">
        <v>69</v>
      </c>
      <c r="D142" s="1">
        <f t="shared" si="252"/>
        <v>67.5</v>
      </c>
      <c r="E142" s="13"/>
      <c r="F142" s="13"/>
      <c r="G142" s="1">
        <v>18.32</v>
      </c>
      <c r="H142" s="1">
        <f t="shared" ref="H142:J147" si="267">G142*1.34</f>
        <v>24.548800000000004</v>
      </c>
      <c r="I142" s="1">
        <v>7.96</v>
      </c>
      <c r="J142" s="1">
        <f t="shared" si="267"/>
        <v>10.666400000000001</v>
      </c>
      <c r="K142" s="1">
        <v>3.52</v>
      </c>
      <c r="L142" s="1">
        <f t="shared" si="254"/>
        <v>8.3071999999999999</v>
      </c>
      <c r="M142" s="1">
        <v>3.89</v>
      </c>
      <c r="N142" s="1">
        <f t="shared" si="265"/>
        <v>9.1804000000000006</v>
      </c>
      <c r="O142" s="1"/>
      <c r="P142" s="1"/>
      <c r="Q142" s="1"/>
      <c r="R142" s="1"/>
      <c r="S142" s="1"/>
      <c r="T142" s="1"/>
      <c r="U142" s="1">
        <v>11.24</v>
      </c>
      <c r="V142" s="1">
        <f t="shared" ref="V142" si="268">U142*1.34</f>
        <v>15.0616</v>
      </c>
      <c r="W142" s="1">
        <v>7.28</v>
      </c>
      <c r="X142" s="1">
        <f t="shared" si="262"/>
        <v>9.7552000000000003</v>
      </c>
      <c r="Y142" s="1">
        <v>6.96</v>
      </c>
      <c r="Z142" s="1">
        <f t="shared" si="142"/>
        <v>9.3264000000000014</v>
      </c>
      <c r="AA142" s="1"/>
      <c r="AB142" s="1"/>
      <c r="AC142" s="1"/>
      <c r="AD142" s="1"/>
      <c r="AE142" s="1">
        <v>3.19</v>
      </c>
      <c r="AF142" s="1">
        <f t="shared" si="222"/>
        <v>8.7724999999999991</v>
      </c>
      <c r="AG142" s="1">
        <v>5.14</v>
      </c>
      <c r="AH142" s="1">
        <f t="shared" si="263"/>
        <v>14.135</v>
      </c>
      <c r="AI142" s="1"/>
      <c r="AJ142" s="1"/>
      <c r="AK142" s="13"/>
      <c r="AL142" s="13"/>
      <c r="AM142" s="13"/>
      <c r="AN142" s="13"/>
      <c r="AO142" s="1">
        <v>2.1</v>
      </c>
      <c r="AP142" s="1">
        <f>AO142*0.6</f>
        <v>1.26</v>
      </c>
      <c r="AR142" s="1">
        <f t="shared" si="248"/>
        <v>0.77</v>
      </c>
      <c r="AS142" s="1">
        <f t="shared" si="250"/>
        <v>0.23</v>
      </c>
      <c r="AT142" s="1">
        <f t="shared" si="251"/>
        <v>1</v>
      </c>
    </row>
    <row r="143" spans="2:46" x14ac:dyDescent="0.25">
      <c r="B143" t="s">
        <v>42</v>
      </c>
      <c r="C143" t="s">
        <v>54</v>
      </c>
      <c r="D143" s="1">
        <f t="shared" si="252"/>
        <v>67.569999999999993</v>
      </c>
      <c r="E143" s="13"/>
      <c r="F143" s="13"/>
      <c r="G143" s="1">
        <v>18.600000000000001</v>
      </c>
      <c r="H143" s="1">
        <f t="shared" si="267"/>
        <v>24.924000000000003</v>
      </c>
      <c r="I143" s="1">
        <v>10.59</v>
      </c>
      <c r="J143" s="1">
        <f t="shared" si="267"/>
        <v>14.1906</v>
      </c>
      <c r="K143" s="1">
        <v>4.9000000000000004</v>
      </c>
      <c r="L143" s="1">
        <f t="shared" si="254"/>
        <v>11.564</v>
      </c>
      <c r="M143" s="1"/>
      <c r="N143" s="1"/>
      <c r="O143" s="1"/>
      <c r="P143" s="1"/>
      <c r="Q143" s="1"/>
      <c r="R143" s="1"/>
      <c r="S143" s="1"/>
      <c r="T143" s="1"/>
      <c r="U143" s="1">
        <v>12.51</v>
      </c>
      <c r="V143" s="1">
        <f t="shared" ref="V143" si="269">U143*1.34</f>
        <v>16.763400000000001</v>
      </c>
      <c r="W143" s="1">
        <v>11.75</v>
      </c>
      <c r="X143" s="1">
        <f t="shared" si="262"/>
        <v>15.745000000000001</v>
      </c>
      <c r="Y143" s="1"/>
      <c r="Z143" s="1"/>
      <c r="AA143" s="1"/>
      <c r="AB143" s="1"/>
      <c r="AC143" s="1"/>
      <c r="AD143" s="1"/>
      <c r="AE143" s="1">
        <v>4.76</v>
      </c>
      <c r="AF143" s="1">
        <f t="shared" si="222"/>
        <v>13.09</v>
      </c>
      <c r="AG143" s="1">
        <v>4.46</v>
      </c>
      <c r="AH143" s="1">
        <f t="shared" si="263"/>
        <v>12.265000000000001</v>
      </c>
      <c r="AI143" s="1"/>
      <c r="AJ143" s="1"/>
      <c r="AK143" s="13"/>
      <c r="AL143" s="13"/>
      <c r="AM143" s="13"/>
      <c r="AN143" s="13"/>
      <c r="AO143" s="1"/>
      <c r="AP143" s="1"/>
      <c r="AR143" s="1">
        <f t="shared" si="248"/>
        <v>0.77</v>
      </c>
      <c r="AS143" s="1">
        <f t="shared" si="250"/>
        <v>0.23</v>
      </c>
      <c r="AT143" s="1">
        <f t="shared" si="251"/>
        <v>1</v>
      </c>
    </row>
    <row r="144" spans="2:46" x14ac:dyDescent="0.25">
      <c r="B144" t="s">
        <v>41</v>
      </c>
      <c r="C144" t="s">
        <v>47</v>
      </c>
      <c r="D144" s="1">
        <f t="shared" si="252"/>
        <v>67.599999999999994</v>
      </c>
      <c r="E144" s="13"/>
      <c r="F144" s="13"/>
      <c r="G144" s="1">
        <v>20.8</v>
      </c>
      <c r="H144" s="1">
        <f t="shared" si="267"/>
        <v>27.872000000000003</v>
      </c>
      <c r="I144" s="1">
        <v>8.5</v>
      </c>
      <c r="J144" s="1">
        <f t="shared" si="267"/>
        <v>11.39</v>
      </c>
      <c r="K144" s="1">
        <v>4</v>
      </c>
      <c r="L144" s="1">
        <f t="shared" si="254"/>
        <v>9.44</v>
      </c>
      <c r="M144" s="1">
        <v>3.9</v>
      </c>
      <c r="N144" s="1">
        <f t="shared" ref="N144:N150" si="270">M144*2.36</f>
        <v>9.2039999999999988</v>
      </c>
      <c r="O144" s="1"/>
      <c r="P144" s="1"/>
      <c r="Q144" s="1"/>
      <c r="R144" s="1"/>
      <c r="S144" s="1"/>
      <c r="T144" s="1"/>
      <c r="U144" s="1">
        <v>12.2</v>
      </c>
      <c r="V144" s="1">
        <f t="shared" ref="V144" si="271">U144*1.34</f>
        <v>16.347999999999999</v>
      </c>
      <c r="W144" s="1">
        <v>9</v>
      </c>
      <c r="X144" s="1">
        <f t="shared" si="262"/>
        <v>12.06</v>
      </c>
      <c r="Y144" s="1"/>
      <c r="Z144" s="1"/>
      <c r="AA144" s="1"/>
      <c r="AB144" s="1"/>
      <c r="AC144" s="1"/>
      <c r="AD144" s="1"/>
      <c r="AE144" s="1">
        <v>3.6</v>
      </c>
      <c r="AF144" s="1">
        <f t="shared" si="222"/>
        <v>9.9</v>
      </c>
      <c r="AG144" s="1">
        <v>5.6</v>
      </c>
      <c r="AH144" s="1">
        <f t="shared" si="263"/>
        <v>15.399999999999999</v>
      </c>
      <c r="AI144" s="1"/>
      <c r="AJ144" s="1"/>
      <c r="AK144" s="13"/>
      <c r="AL144" s="13"/>
      <c r="AM144" s="13"/>
      <c r="AN144" s="13"/>
      <c r="AO144" s="1"/>
      <c r="AP144" s="1"/>
      <c r="AR144" s="1">
        <f t="shared" si="248"/>
        <v>0.76</v>
      </c>
      <c r="AS144" s="1">
        <f t="shared" si="250"/>
        <v>0.24</v>
      </c>
      <c r="AT144" s="1">
        <f t="shared" si="251"/>
        <v>1</v>
      </c>
    </row>
    <row r="145" spans="2:46" x14ac:dyDescent="0.25">
      <c r="B145" t="s">
        <v>42</v>
      </c>
      <c r="C145" t="s">
        <v>78</v>
      </c>
      <c r="D145" s="1">
        <f t="shared" si="252"/>
        <v>67.61999999999999</v>
      </c>
      <c r="E145" s="13"/>
      <c r="F145" s="13"/>
      <c r="G145" s="1">
        <v>18.48</v>
      </c>
      <c r="H145" s="1">
        <f t="shared" si="267"/>
        <v>24.763200000000001</v>
      </c>
      <c r="I145" s="1">
        <v>7.49</v>
      </c>
      <c r="J145" s="1">
        <f t="shared" si="267"/>
        <v>10.036600000000002</v>
      </c>
      <c r="K145" s="1">
        <v>4.01</v>
      </c>
      <c r="L145" s="1">
        <f t="shared" si="254"/>
        <v>9.4635999999999996</v>
      </c>
      <c r="M145" s="1">
        <v>2.87</v>
      </c>
      <c r="N145" s="1">
        <f t="shared" si="270"/>
        <v>6.7732000000000001</v>
      </c>
      <c r="O145" s="1"/>
      <c r="P145" s="1"/>
      <c r="Q145" s="1"/>
      <c r="R145" s="1"/>
      <c r="S145" s="1"/>
      <c r="T145" s="1"/>
      <c r="U145" s="1">
        <v>13.1</v>
      </c>
      <c r="V145" s="1">
        <f t="shared" ref="V145" si="272">U145*1.34</f>
        <v>17.554000000000002</v>
      </c>
      <c r="W145" s="1">
        <v>8.07</v>
      </c>
      <c r="X145" s="1">
        <f t="shared" si="262"/>
        <v>10.813800000000001</v>
      </c>
      <c r="Y145" s="1"/>
      <c r="Z145" s="1"/>
      <c r="AA145" s="1"/>
      <c r="AB145" s="1"/>
      <c r="AC145" s="1">
        <v>8</v>
      </c>
      <c r="AD145" s="1">
        <f t="shared" ref="AD145" si="273">AC145*1.34</f>
        <v>10.72</v>
      </c>
      <c r="AE145" s="1">
        <v>2.41</v>
      </c>
      <c r="AF145" s="1">
        <f t="shared" si="222"/>
        <v>6.6275000000000004</v>
      </c>
      <c r="AG145" s="1">
        <v>3.19</v>
      </c>
      <c r="AH145" s="1">
        <f t="shared" si="263"/>
        <v>8.7724999999999991</v>
      </c>
      <c r="AI145" s="1"/>
      <c r="AJ145" s="1"/>
      <c r="AK145" s="13"/>
      <c r="AL145" s="13"/>
      <c r="AM145" s="13"/>
      <c r="AN145" s="13"/>
      <c r="AO145" s="1"/>
      <c r="AP145" s="1"/>
      <c r="AR145" s="1">
        <f t="shared" si="248"/>
        <v>0.79</v>
      </c>
      <c r="AS145" s="1">
        <f t="shared" si="250"/>
        <v>0.21</v>
      </c>
      <c r="AT145" s="1">
        <f t="shared" si="251"/>
        <v>1</v>
      </c>
    </row>
    <row r="146" spans="2:46" x14ac:dyDescent="0.25">
      <c r="C146" t="s">
        <v>52</v>
      </c>
      <c r="D146" s="1">
        <f t="shared" si="252"/>
        <v>67.61999999999999</v>
      </c>
      <c r="E146" s="13"/>
      <c r="F146" s="13"/>
      <c r="G146" s="1">
        <v>20.45</v>
      </c>
      <c r="H146" s="1">
        <f t="shared" si="267"/>
        <v>27.403000000000002</v>
      </c>
      <c r="I146" s="1">
        <v>7.03</v>
      </c>
      <c r="J146" s="1">
        <f t="shared" si="267"/>
        <v>9.4202000000000012</v>
      </c>
      <c r="K146" s="1">
        <v>4.3</v>
      </c>
      <c r="L146" s="1">
        <f t="shared" si="254"/>
        <v>10.148</v>
      </c>
      <c r="M146" s="1">
        <v>4.04</v>
      </c>
      <c r="N146" s="1">
        <f t="shared" si="270"/>
        <v>9.5343999999999998</v>
      </c>
      <c r="O146" s="1"/>
      <c r="P146" s="1"/>
      <c r="Q146" s="1"/>
      <c r="R146" s="1"/>
      <c r="S146" s="1"/>
      <c r="T146" s="1"/>
      <c r="U146" s="1">
        <v>15.36</v>
      </c>
      <c r="V146" s="1">
        <f t="shared" ref="V146" si="274">U146*1.34</f>
        <v>20.5824</v>
      </c>
      <c r="W146" s="1">
        <v>10.119999999999999</v>
      </c>
      <c r="X146" s="1">
        <f t="shared" si="262"/>
        <v>13.5608</v>
      </c>
      <c r="Y146" s="1"/>
      <c r="Z146" s="1"/>
      <c r="AA146" s="1"/>
      <c r="AB146" s="1"/>
      <c r="AC146" s="1"/>
      <c r="AD146" s="1"/>
      <c r="AE146" s="1">
        <v>2.99</v>
      </c>
      <c r="AF146" s="1">
        <f t="shared" si="222"/>
        <v>8.2225000000000001</v>
      </c>
      <c r="AG146" s="1">
        <v>3.33</v>
      </c>
      <c r="AH146" s="1">
        <f t="shared" si="263"/>
        <v>9.1575000000000006</v>
      </c>
      <c r="AI146" s="1"/>
      <c r="AJ146" s="1"/>
      <c r="AK146" s="13"/>
      <c r="AL146" s="13"/>
      <c r="AM146" s="13"/>
      <c r="AN146" s="13"/>
      <c r="AO146" s="1">
        <f>26.93+7.85</f>
        <v>34.78</v>
      </c>
      <c r="AP146" s="1">
        <f>AO146*0.6</f>
        <v>20.867999999999999</v>
      </c>
      <c r="AR146" s="1">
        <f t="shared" si="248"/>
        <v>0.77</v>
      </c>
      <c r="AS146" s="1">
        <f t="shared" si="250"/>
        <v>0.23</v>
      </c>
      <c r="AT146" s="1">
        <f t="shared" si="251"/>
        <v>1</v>
      </c>
    </row>
    <row r="147" spans="2:46" x14ac:dyDescent="0.25">
      <c r="B147" t="s">
        <v>42</v>
      </c>
      <c r="C147" t="s">
        <v>69</v>
      </c>
      <c r="D147" s="1">
        <f t="shared" si="252"/>
        <v>67.84</v>
      </c>
      <c r="E147" s="13"/>
      <c r="F147" s="13"/>
      <c r="G147" s="1">
        <v>18.39</v>
      </c>
      <c r="H147" s="1">
        <f t="shared" si="267"/>
        <v>24.642600000000002</v>
      </c>
      <c r="I147" s="1">
        <v>7.96</v>
      </c>
      <c r="J147" s="1">
        <f t="shared" si="267"/>
        <v>10.666400000000001</v>
      </c>
      <c r="K147" s="1">
        <v>3.52</v>
      </c>
      <c r="L147" s="1">
        <f t="shared" si="254"/>
        <v>8.3071999999999999</v>
      </c>
      <c r="M147" s="1">
        <v>3.1</v>
      </c>
      <c r="N147" s="1">
        <f t="shared" si="270"/>
        <v>7.3159999999999998</v>
      </c>
      <c r="O147" s="1"/>
      <c r="P147" s="1"/>
      <c r="Q147" s="1"/>
      <c r="R147" s="1"/>
      <c r="S147" s="1"/>
      <c r="T147" s="1"/>
      <c r="U147" s="1">
        <v>11.76</v>
      </c>
      <c r="V147" s="1">
        <f t="shared" ref="V147" si="275">U147*1.34</f>
        <v>15.7584</v>
      </c>
      <c r="W147" s="1">
        <v>8.64</v>
      </c>
      <c r="X147" s="1">
        <f t="shared" si="262"/>
        <v>11.577600000000002</v>
      </c>
      <c r="Y147" s="1">
        <v>7.2</v>
      </c>
      <c r="Z147" s="1">
        <f t="shared" ref="Z147" si="276">Y147*1.34</f>
        <v>9.6480000000000015</v>
      </c>
      <c r="AA147" s="1"/>
      <c r="AB147" s="1"/>
      <c r="AC147" s="1"/>
      <c r="AD147" s="1"/>
      <c r="AE147" s="1">
        <v>3.22</v>
      </c>
      <c r="AF147" s="1">
        <f t="shared" si="222"/>
        <v>8.8550000000000004</v>
      </c>
      <c r="AG147" s="1">
        <v>4.05</v>
      </c>
      <c r="AH147" s="1">
        <f t="shared" si="263"/>
        <v>11.137499999999999</v>
      </c>
      <c r="AI147" s="1"/>
      <c r="AJ147" s="1"/>
      <c r="AK147" s="13"/>
      <c r="AL147" s="13"/>
      <c r="AM147" s="13"/>
      <c r="AN147" s="13"/>
      <c r="AO147" s="1">
        <v>2.1</v>
      </c>
      <c r="AP147" s="1">
        <f>AO147*0.6</f>
        <v>1.26</v>
      </c>
      <c r="AR147" s="1">
        <f t="shared" si="248"/>
        <v>0.79</v>
      </c>
      <c r="AS147" s="1">
        <f t="shared" si="250"/>
        <v>0.21</v>
      </c>
      <c r="AT147" s="1">
        <f t="shared" si="251"/>
        <v>1</v>
      </c>
    </row>
    <row r="148" spans="2:46" x14ac:dyDescent="0.25">
      <c r="B148" t="s">
        <v>86</v>
      </c>
      <c r="C148" t="s">
        <v>87</v>
      </c>
      <c r="D148" s="1">
        <f t="shared" si="252"/>
        <v>67.899999999999991</v>
      </c>
      <c r="E148" s="13">
        <v>25</v>
      </c>
      <c r="F148" s="13">
        <f t="shared" si="253"/>
        <v>33.5</v>
      </c>
      <c r="G148" s="1"/>
      <c r="H148" s="1"/>
      <c r="I148" s="1"/>
      <c r="J148" s="1"/>
      <c r="K148" s="1">
        <v>5.4</v>
      </c>
      <c r="L148" s="1">
        <f t="shared" si="254"/>
        <v>12.744</v>
      </c>
      <c r="M148" s="1">
        <v>3.3</v>
      </c>
      <c r="N148" s="1">
        <f t="shared" si="270"/>
        <v>7.7879999999999994</v>
      </c>
      <c r="O148" s="1"/>
      <c r="P148" s="1"/>
      <c r="Q148" s="1"/>
      <c r="R148" s="1"/>
      <c r="S148" s="1"/>
      <c r="T148" s="1"/>
      <c r="U148" s="1">
        <v>12.7</v>
      </c>
      <c r="V148" s="1">
        <f t="shared" ref="V148" si="277">U148*1.34</f>
        <v>17.018000000000001</v>
      </c>
      <c r="W148" s="1">
        <v>8</v>
      </c>
      <c r="X148" s="1">
        <f t="shared" si="262"/>
        <v>10.72</v>
      </c>
      <c r="Y148" s="1"/>
      <c r="Z148" s="1"/>
      <c r="AA148" s="1"/>
      <c r="AB148" s="1"/>
      <c r="AC148" s="1"/>
      <c r="AD148" s="1"/>
      <c r="AE148" s="1">
        <v>5.9</v>
      </c>
      <c r="AF148" s="1">
        <f t="shared" si="222"/>
        <v>16.225000000000001</v>
      </c>
      <c r="AG148" s="1">
        <v>4.5999999999999996</v>
      </c>
      <c r="AH148" s="1">
        <f t="shared" si="263"/>
        <v>12.649999999999999</v>
      </c>
      <c r="AI148" s="1">
        <v>3</v>
      </c>
      <c r="AJ148" s="1">
        <f>AI148*2.36</f>
        <v>7.08</v>
      </c>
      <c r="AK148" s="13"/>
      <c r="AL148" s="13"/>
      <c r="AM148" s="13"/>
      <c r="AN148" s="13"/>
      <c r="AO148" s="1"/>
      <c r="AP148" s="1"/>
      <c r="AR148" s="1">
        <f t="shared" si="248"/>
        <v>0.87</v>
      </c>
      <c r="AS148" s="1">
        <f t="shared" si="250"/>
        <v>0.13</v>
      </c>
      <c r="AT148" s="1">
        <f t="shared" si="251"/>
        <v>1</v>
      </c>
    </row>
    <row r="149" spans="2:46" x14ac:dyDescent="0.25">
      <c r="B149" t="s">
        <v>42</v>
      </c>
      <c r="C149" t="s">
        <v>54</v>
      </c>
      <c r="D149" s="1">
        <f t="shared" si="252"/>
        <v>67.91</v>
      </c>
      <c r="E149" s="13"/>
      <c r="F149" s="13"/>
      <c r="G149" s="1">
        <v>18.23</v>
      </c>
      <c r="H149" s="1">
        <f t="shared" ref="H149:J149" si="278">G149*1.34</f>
        <v>24.4282</v>
      </c>
      <c r="I149" s="1">
        <v>7.03</v>
      </c>
      <c r="J149" s="1">
        <f t="shared" si="278"/>
        <v>9.4202000000000012</v>
      </c>
      <c r="K149" s="1">
        <v>4.58</v>
      </c>
      <c r="L149" s="1">
        <f t="shared" si="254"/>
        <v>10.8088</v>
      </c>
      <c r="M149" s="1">
        <v>3.21</v>
      </c>
      <c r="N149" s="1">
        <f t="shared" si="270"/>
        <v>7.5755999999999997</v>
      </c>
      <c r="O149" s="1"/>
      <c r="P149" s="1"/>
      <c r="Q149" s="1"/>
      <c r="R149" s="1"/>
      <c r="S149" s="1"/>
      <c r="T149" s="1"/>
      <c r="U149" s="1">
        <v>12.01</v>
      </c>
      <c r="V149" s="1">
        <f t="shared" ref="V149" si="279">U149*1.34</f>
        <v>16.093399999999999</v>
      </c>
      <c r="W149" s="1">
        <v>8.8699999999999992</v>
      </c>
      <c r="X149" s="1">
        <f t="shared" si="262"/>
        <v>11.8858</v>
      </c>
      <c r="Y149" s="1">
        <v>8.5399999999999991</v>
      </c>
      <c r="Z149" s="1">
        <f t="shared" ref="Z149" si="280">Y149*1.34</f>
        <v>11.4436</v>
      </c>
      <c r="AA149" s="1"/>
      <c r="AB149" s="1"/>
      <c r="AC149" s="1"/>
      <c r="AD149" s="1"/>
      <c r="AE149" s="1">
        <v>2.25</v>
      </c>
      <c r="AF149" s="1">
        <f t="shared" si="222"/>
        <v>6.1875</v>
      </c>
      <c r="AG149" s="1">
        <v>3.19</v>
      </c>
      <c r="AH149" s="1">
        <f t="shared" si="263"/>
        <v>8.7724999999999991</v>
      </c>
      <c r="AI149" s="1"/>
      <c r="AJ149" s="1"/>
      <c r="AK149" s="13"/>
      <c r="AL149" s="13"/>
      <c r="AM149" s="13"/>
      <c r="AN149" s="13"/>
      <c r="AO149" s="1"/>
      <c r="AP149" s="1"/>
      <c r="AR149" s="1">
        <f t="shared" si="248"/>
        <v>0.78</v>
      </c>
      <c r="AS149" s="1">
        <f t="shared" si="250"/>
        <v>0.22</v>
      </c>
      <c r="AT149" s="1">
        <f t="shared" si="251"/>
        <v>1</v>
      </c>
    </row>
    <row r="150" spans="2:46" x14ac:dyDescent="0.25">
      <c r="B150" t="s">
        <v>81</v>
      </c>
      <c r="C150" t="s">
        <v>82</v>
      </c>
      <c r="D150" s="1">
        <f t="shared" si="252"/>
        <v>67.930000000000007</v>
      </c>
      <c r="E150" s="13">
        <v>35.46</v>
      </c>
      <c r="F150" s="13">
        <f t="shared" si="253"/>
        <v>47.516400000000004</v>
      </c>
      <c r="G150" s="1"/>
      <c r="H150" s="1"/>
      <c r="I150" s="1"/>
      <c r="J150" s="1"/>
      <c r="K150" s="1">
        <v>3.78</v>
      </c>
      <c r="L150" s="1">
        <f t="shared" si="254"/>
        <v>8.9207999999999998</v>
      </c>
      <c r="M150" s="1">
        <v>2.88</v>
      </c>
      <c r="N150" s="1">
        <f t="shared" si="270"/>
        <v>6.7967999999999993</v>
      </c>
      <c r="O150" s="1"/>
      <c r="P150" s="1"/>
      <c r="Q150" s="1"/>
      <c r="R150" s="1"/>
      <c r="S150" s="1"/>
      <c r="T150" s="1"/>
      <c r="U150" s="1">
        <v>15.64</v>
      </c>
      <c r="V150" s="1">
        <f t="shared" ref="V150" si="281">U150*1.34</f>
        <v>20.957600000000003</v>
      </c>
      <c r="W150" s="1">
        <v>10.17</v>
      </c>
      <c r="X150" s="1">
        <f t="shared" si="262"/>
        <v>13.627800000000001</v>
      </c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3"/>
      <c r="AL150" s="13"/>
      <c r="AM150" s="13"/>
      <c r="AN150" s="13"/>
      <c r="AO150" s="1">
        <v>15.71</v>
      </c>
      <c r="AP150" s="1">
        <f>AO150*0.6</f>
        <v>9.4260000000000002</v>
      </c>
      <c r="AR150" s="1">
        <f t="shared" si="248"/>
        <v>0.9</v>
      </c>
      <c r="AS150" s="1">
        <f t="shared" si="250"/>
        <v>0.1</v>
      </c>
      <c r="AT150" s="1">
        <f t="shared" si="251"/>
        <v>1</v>
      </c>
    </row>
    <row r="151" spans="2:46" x14ac:dyDescent="0.25">
      <c r="B151" t="s">
        <v>42</v>
      </c>
      <c r="C151" t="s">
        <v>71</v>
      </c>
      <c r="D151" s="1">
        <f t="shared" si="252"/>
        <v>67.949999999999989</v>
      </c>
      <c r="E151" s="13"/>
      <c r="F151" s="13"/>
      <c r="G151" s="1">
        <v>19.75</v>
      </c>
      <c r="H151" s="1">
        <f t="shared" ref="H151:J219" si="282">G151*1.34</f>
        <v>26.465</v>
      </c>
      <c r="I151" s="1">
        <v>10</v>
      </c>
      <c r="J151" s="1">
        <f t="shared" si="282"/>
        <v>13.4</v>
      </c>
      <c r="K151" s="1">
        <v>3.82</v>
      </c>
      <c r="L151" s="1">
        <f t="shared" si="254"/>
        <v>9.0151999999999983</v>
      </c>
      <c r="M151" s="1"/>
      <c r="N151" s="1"/>
      <c r="O151" s="1"/>
      <c r="P151" s="1"/>
      <c r="Q151" s="1"/>
      <c r="R151" s="1"/>
      <c r="S151" s="1">
        <v>2.2400000000000002</v>
      </c>
      <c r="T151" s="1">
        <f>S151*2.36</f>
        <v>5.2864000000000004</v>
      </c>
      <c r="U151" s="1">
        <v>10.37</v>
      </c>
      <c r="V151" s="1">
        <f t="shared" ref="V151" si="283">U151*1.34</f>
        <v>13.895799999999999</v>
      </c>
      <c r="W151" s="1">
        <v>7.72</v>
      </c>
      <c r="X151" s="1">
        <f t="shared" si="262"/>
        <v>10.344800000000001</v>
      </c>
      <c r="Y151" s="1">
        <v>7.69</v>
      </c>
      <c r="Z151" s="1">
        <f t="shared" ref="Z151:Z153" si="284">Y151*1.34</f>
        <v>10.304600000000001</v>
      </c>
      <c r="AA151" s="1"/>
      <c r="AB151" s="1"/>
      <c r="AC151" s="1"/>
      <c r="AD151" s="1"/>
      <c r="AE151" s="1">
        <v>2.56</v>
      </c>
      <c r="AF151" s="1">
        <f t="shared" ref="AF151:AF155" si="285">AE151*2.75</f>
        <v>7.04</v>
      </c>
      <c r="AG151" s="1">
        <v>3.8</v>
      </c>
      <c r="AH151" s="1">
        <f t="shared" ref="AH151:AH154" si="286">AG151*2.75</f>
        <v>10.45</v>
      </c>
      <c r="AI151" s="1"/>
      <c r="AJ151" s="1"/>
      <c r="AK151" s="13"/>
      <c r="AL151" s="13"/>
      <c r="AM151" s="13"/>
      <c r="AN151" s="13"/>
      <c r="AO151" s="1"/>
      <c r="AP151" s="1"/>
      <c r="AR151" s="1">
        <f t="shared" si="248"/>
        <v>0.76</v>
      </c>
      <c r="AS151" s="1">
        <f t="shared" si="250"/>
        <v>0.24</v>
      </c>
      <c r="AT151" s="1">
        <f t="shared" si="251"/>
        <v>1</v>
      </c>
    </row>
    <row r="152" spans="2:46" x14ac:dyDescent="0.25">
      <c r="C152" t="s">
        <v>55</v>
      </c>
      <c r="D152" s="1">
        <f t="shared" si="252"/>
        <v>67.95</v>
      </c>
      <c r="E152" s="13"/>
      <c r="F152" s="13"/>
      <c r="G152" s="1">
        <v>18.14</v>
      </c>
      <c r="H152" s="1">
        <f t="shared" si="282"/>
        <v>24.307600000000001</v>
      </c>
      <c r="I152" s="1">
        <v>7.57</v>
      </c>
      <c r="J152" s="1">
        <f t="shared" si="282"/>
        <v>10.143800000000001</v>
      </c>
      <c r="K152" s="1">
        <v>3.57</v>
      </c>
      <c r="L152" s="1">
        <f t="shared" si="254"/>
        <v>8.4251999999999985</v>
      </c>
      <c r="M152" s="1">
        <v>2.52</v>
      </c>
      <c r="N152" s="1">
        <f t="shared" ref="N152:N155" si="287">M152*2.36</f>
        <v>5.9471999999999996</v>
      </c>
      <c r="O152" s="1"/>
      <c r="P152" s="1"/>
      <c r="Q152" s="1"/>
      <c r="R152" s="1"/>
      <c r="S152" s="1"/>
      <c r="T152" s="1"/>
      <c r="U152" s="1">
        <v>12.44</v>
      </c>
      <c r="V152" s="1">
        <f t="shared" ref="V152" si="288">U152*1.34</f>
        <v>16.669599999999999</v>
      </c>
      <c r="W152" s="1">
        <v>8.26</v>
      </c>
      <c r="X152" s="1">
        <f t="shared" si="262"/>
        <v>11.0684</v>
      </c>
      <c r="Y152" s="1">
        <v>8.1199999999999992</v>
      </c>
      <c r="Z152" s="1">
        <f t="shared" si="284"/>
        <v>10.880799999999999</v>
      </c>
      <c r="AA152" s="1"/>
      <c r="AB152" s="1"/>
      <c r="AC152" s="1"/>
      <c r="AD152" s="1"/>
      <c r="AE152" s="1">
        <v>1.27</v>
      </c>
      <c r="AF152" s="1">
        <f t="shared" si="285"/>
        <v>3.4925000000000002</v>
      </c>
      <c r="AG152" s="1">
        <v>6.06</v>
      </c>
      <c r="AH152" s="1">
        <f t="shared" si="286"/>
        <v>16.664999999999999</v>
      </c>
      <c r="AI152" s="1"/>
      <c r="AJ152" s="1"/>
      <c r="AK152" s="13"/>
      <c r="AL152" s="13"/>
      <c r="AM152" s="13"/>
      <c r="AN152" s="13"/>
      <c r="AO152" s="1"/>
      <c r="AP152" s="1"/>
      <c r="AR152" s="1">
        <f t="shared" si="248"/>
        <v>0.8</v>
      </c>
      <c r="AS152" s="1">
        <f t="shared" si="250"/>
        <v>0.2</v>
      </c>
      <c r="AT152" s="1">
        <f t="shared" si="251"/>
        <v>1</v>
      </c>
    </row>
    <row r="153" spans="2:46" x14ac:dyDescent="0.25">
      <c r="B153" t="s">
        <v>42</v>
      </c>
      <c r="C153" t="s">
        <v>78</v>
      </c>
      <c r="D153" s="1">
        <f t="shared" si="252"/>
        <v>67.97999999999999</v>
      </c>
      <c r="E153" s="13"/>
      <c r="F153" s="13"/>
      <c r="G153" s="1">
        <v>19.399999999999999</v>
      </c>
      <c r="H153" s="1">
        <f t="shared" si="282"/>
        <v>25.995999999999999</v>
      </c>
      <c r="I153" s="1">
        <v>8.02</v>
      </c>
      <c r="J153" s="1">
        <f t="shared" si="282"/>
        <v>10.7468</v>
      </c>
      <c r="K153" s="1">
        <v>3.56</v>
      </c>
      <c r="L153" s="1">
        <f t="shared" si="254"/>
        <v>8.4016000000000002</v>
      </c>
      <c r="M153" s="1">
        <v>2.65</v>
      </c>
      <c r="N153" s="1">
        <f t="shared" si="287"/>
        <v>6.2539999999999996</v>
      </c>
      <c r="O153" s="1"/>
      <c r="P153" s="1"/>
      <c r="Q153" s="1"/>
      <c r="R153" s="1"/>
      <c r="S153" s="1"/>
      <c r="T153" s="1"/>
      <c r="U153" s="1">
        <v>11.94</v>
      </c>
      <c r="V153" s="1">
        <f t="shared" ref="V153" si="289">U153*1.34</f>
        <v>15.999600000000001</v>
      </c>
      <c r="W153" s="1">
        <v>8.94</v>
      </c>
      <c r="X153" s="1">
        <f t="shared" si="262"/>
        <v>11.9796</v>
      </c>
      <c r="Y153" s="1">
        <v>8.06</v>
      </c>
      <c r="Z153" s="1">
        <f t="shared" si="284"/>
        <v>10.800400000000002</v>
      </c>
      <c r="AA153" s="1"/>
      <c r="AB153" s="1"/>
      <c r="AC153" s="1"/>
      <c r="AD153" s="1"/>
      <c r="AE153" s="1">
        <v>2.2799999999999998</v>
      </c>
      <c r="AF153" s="1">
        <f t="shared" si="285"/>
        <v>6.27</v>
      </c>
      <c r="AG153" s="1">
        <v>3.13</v>
      </c>
      <c r="AH153" s="1">
        <f t="shared" si="286"/>
        <v>8.6074999999999999</v>
      </c>
      <c r="AI153" s="1"/>
      <c r="AJ153" s="1"/>
      <c r="AK153" s="13"/>
      <c r="AL153" s="13"/>
      <c r="AM153" s="13"/>
      <c r="AN153" s="13"/>
      <c r="AO153" s="1"/>
      <c r="AP153" s="1"/>
      <c r="AR153" s="1">
        <f t="shared" si="248"/>
        <v>0.79</v>
      </c>
      <c r="AS153" s="1">
        <f t="shared" si="250"/>
        <v>0.21</v>
      </c>
      <c r="AT153" s="1">
        <f t="shared" si="251"/>
        <v>1</v>
      </c>
    </row>
    <row r="154" spans="2:46" x14ac:dyDescent="0.25">
      <c r="B154" t="s">
        <v>42</v>
      </c>
      <c r="C154" t="s">
        <v>46</v>
      </c>
      <c r="D154" s="1">
        <f t="shared" si="252"/>
        <v>68</v>
      </c>
      <c r="E154" s="13"/>
      <c r="F154" s="13"/>
      <c r="G154" s="1">
        <v>22.3</v>
      </c>
      <c r="H154" s="1">
        <f t="shared" si="282"/>
        <v>29.882000000000001</v>
      </c>
      <c r="I154" s="1">
        <v>7.9</v>
      </c>
      <c r="J154" s="1">
        <f t="shared" si="282"/>
        <v>10.586</v>
      </c>
      <c r="K154" s="1">
        <v>3.8</v>
      </c>
      <c r="L154" s="1">
        <f t="shared" si="254"/>
        <v>8.968</v>
      </c>
      <c r="M154" s="1">
        <v>3.2</v>
      </c>
      <c r="N154" s="1">
        <f t="shared" si="287"/>
        <v>7.5519999999999996</v>
      </c>
      <c r="O154" s="1"/>
      <c r="P154" s="1"/>
      <c r="Q154" s="1"/>
      <c r="R154" s="1"/>
      <c r="S154" s="1"/>
      <c r="T154" s="1"/>
      <c r="U154" s="1">
        <v>15.8</v>
      </c>
      <c r="V154" s="1">
        <f t="shared" ref="V154" si="290">U154*1.34</f>
        <v>21.172000000000001</v>
      </c>
      <c r="W154" s="1">
        <v>8.5</v>
      </c>
      <c r="X154" s="1">
        <f t="shared" si="262"/>
        <v>11.39</v>
      </c>
      <c r="Y154" s="1"/>
      <c r="Z154" s="1"/>
      <c r="AA154" s="1"/>
      <c r="AB154" s="1"/>
      <c r="AC154" s="1"/>
      <c r="AD154" s="1"/>
      <c r="AE154" s="1">
        <v>4.3</v>
      </c>
      <c r="AF154" s="1">
        <f t="shared" si="285"/>
        <v>11.824999999999999</v>
      </c>
      <c r="AG154" s="1">
        <v>2.2000000000000002</v>
      </c>
      <c r="AH154" s="1">
        <f t="shared" si="286"/>
        <v>6.0500000000000007</v>
      </c>
      <c r="AI154" s="1"/>
      <c r="AJ154" s="1"/>
      <c r="AK154" s="13"/>
      <c r="AL154" s="13"/>
      <c r="AM154" s="13"/>
      <c r="AN154" s="13"/>
      <c r="AO154" s="1">
        <f>11+4.7+10.8</f>
        <v>26.5</v>
      </c>
      <c r="AP154" s="1">
        <f t="shared" ref="AP154:AP157" si="291">AO154*0.6</f>
        <v>15.899999999999999</v>
      </c>
      <c r="AR154" s="1">
        <f t="shared" si="248"/>
        <v>0.78</v>
      </c>
      <c r="AS154" s="1">
        <f t="shared" si="250"/>
        <v>0.22</v>
      </c>
      <c r="AT154" s="1">
        <f t="shared" si="251"/>
        <v>1</v>
      </c>
    </row>
    <row r="155" spans="2:46" x14ac:dyDescent="0.25">
      <c r="B155" t="s">
        <v>43</v>
      </c>
      <c r="C155" t="s">
        <v>48</v>
      </c>
      <c r="D155" s="1">
        <f t="shared" si="252"/>
        <v>68.009999999999991</v>
      </c>
      <c r="E155" s="13"/>
      <c r="F155" s="13"/>
      <c r="G155" s="1">
        <v>18.91</v>
      </c>
      <c r="H155" s="1">
        <f t="shared" si="282"/>
        <v>25.339400000000001</v>
      </c>
      <c r="I155" s="1">
        <v>8.39</v>
      </c>
      <c r="J155" s="1">
        <f t="shared" si="282"/>
        <v>11.242600000000001</v>
      </c>
      <c r="K155" s="1">
        <v>4.3099999999999996</v>
      </c>
      <c r="L155" s="1">
        <f t="shared" si="254"/>
        <v>10.171599999999998</v>
      </c>
      <c r="M155" s="1">
        <v>3.81</v>
      </c>
      <c r="N155" s="1">
        <f t="shared" si="287"/>
        <v>8.9916</v>
      </c>
      <c r="O155" s="1"/>
      <c r="P155" s="1"/>
      <c r="Q155" s="1"/>
      <c r="R155" s="1"/>
      <c r="S155" s="1"/>
      <c r="T155" s="1"/>
      <c r="U155" s="1">
        <v>14.62</v>
      </c>
      <c r="V155" s="1">
        <f t="shared" ref="V155" si="292">U155*1.34</f>
        <v>19.590800000000002</v>
      </c>
      <c r="W155" s="1">
        <v>10.65</v>
      </c>
      <c r="X155" s="1">
        <f t="shared" si="262"/>
        <v>14.271000000000001</v>
      </c>
      <c r="Y155" s="1"/>
      <c r="Z155" s="1"/>
      <c r="AA155" s="1"/>
      <c r="AB155" s="1"/>
      <c r="AC155" s="1"/>
      <c r="AD155" s="1"/>
      <c r="AE155" s="1">
        <v>7.32</v>
      </c>
      <c r="AF155" s="1">
        <f t="shared" si="285"/>
        <v>20.130000000000003</v>
      </c>
      <c r="AG155" s="1"/>
      <c r="AH155" s="1"/>
      <c r="AI155" s="1"/>
      <c r="AJ155" s="1"/>
      <c r="AK155" s="13"/>
      <c r="AL155" s="13"/>
      <c r="AM155" s="13"/>
      <c r="AN155" s="13"/>
      <c r="AO155" s="1">
        <v>4</v>
      </c>
      <c r="AP155" s="1">
        <f t="shared" si="291"/>
        <v>2.4</v>
      </c>
      <c r="AR155" s="1">
        <f t="shared" si="248"/>
        <v>0.76</v>
      </c>
      <c r="AS155" s="1">
        <f t="shared" si="250"/>
        <v>0.24</v>
      </c>
      <c r="AT155" s="1">
        <f t="shared" si="251"/>
        <v>1</v>
      </c>
    </row>
    <row r="156" spans="2:46" x14ac:dyDescent="0.25">
      <c r="B156" t="s">
        <v>41</v>
      </c>
      <c r="C156" t="s">
        <v>47</v>
      </c>
      <c r="D156" s="1">
        <f t="shared" si="252"/>
        <v>68.099999999999994</v>
      </c>
      <c r="E156" s="13"/>
      <c r="F156" s="13"/>
      <c r="G156" s="1">
        <v>26.6</v>
      </c>
      <c r="H156" s="1">
        <f t="shared" si="282"/>
        <v>35.644000000000005</v>
      </c>
      <c r="I156" s="1">
        <v>9</v>
      </c>
      <c r="J156" s="1">
        <f t="shared" si="282"/>
        <v>12.06</v>
      </c>
      <c r="K156" s="1">
        <v>4</v>
      </c>
      <c r="L156" s="1">
        <f t="shared" si="254"/>
        <v>9.44</v>
      </c>
      <c r="M156" s="1"/>
      <c r="N156" s="1"/>
      <c r="O156" s="1"/>
      <c r="P156" s="1"/>
      <c r="Q156" s="1"/>
      <c r="R156" s="1"/>
      <c r="S156" s="1"/>
      <c r="T156" s="1"/>
      <c r="U156" s="1">
        <v>15.5</v>
      </c>
      <c r="V156" s="1">
        <f t="shared" ref="V156" si="293">U156*1.34</f>
        <v>20.77</v>
      </c>
      <c r="W156" s="1">
        <v>10.4</v>
      </c>
      <c r="X156" s="1">
        <f t="shared" si="262"/>
        <v>13.936000000000002</v>
      </c>
      <c r="Y156" s="1"/>
      <c r="Z156" s="1"/>
      <c r="AA156" s="1"/>
      <c r="AB156" s="1"/>
      <c r="AC156" s="1"/>
      <c r="AD156" s="1"/>
      <c r="AE156" s="1"/>
      <c r="AF156" s="1"/>
      <c r="AG156" s="1">
        <v>2.6</v>
      </c>
      <c r="AH156" s="1">
        <f t="shared" ref="AH156:AH176" si="294">AG156*2.75</f>
        <v>7.15</v>
      </c>
      <c r="AI156" s="1"/>
      <c r="AJ156" s="1"/>
      <c r="AK156" s="13"/>
      <c r="AL156" s="13"/>
      <c r="AM156" s="13"/>
      <c r="AN156" s="13"/>
      <c r="AO156" s="1">
        <f>7.4+1.4</f>
        <v>8.8000000000000007</v>
      </c>
      <c r="AP156" s="1">
        <f t="shared" si="291"/>
        <v>5.28</v>
      </c>
      <c r="AR156" s="1">
        <f t="shared" si="248"/>
        <v>0.81</v>
      </c>
      <c r="AS156" s="1">
        <f t="shared" si="250"/>
        <v>0.19</v>
      </c>
      <c r="AT156" s="1">
        <f t="shared" si="251"/>
        <v>1</v>
      </c>
    </row>
    <row r="157" spans="2:46" x14ac:dyDescent="0.25">
      <c r="B157" t="s">
        <v>74</v>
      </c>
      <c r="C157" t="s">
        <v>75</v>
      </c>
      <c r="D157" s="1">
        <f t="shared" si="252"/>
        <v>68.099999999999994</v>
      </c>
      <c r="E157" s="13"/>
      <c r="F157" s="13"/>
      <c r="G157" s="1">
        <v>19.2</v>
      </c>
      <c r="H157" s="1">
        <f t="shared" si="282"/>
        <v>25.728000000000002</v>
      </c>
      <c r="I157" s="1">
        <v>9.4499999999999993</v>
      </c>
      <c r="J157" s="1">
        <f t="shared" si="282"/>
        <v>12.663</v>
      </c>
      <c r="K157" s="1">
        <v>4.4000000000000004</v>
      </c>
      <c r="L157" s="1">
        <f t="shared" si="254"/>
        <v>10.384</v>
      </c>
      <c r="M157" s="1"/>
      <c r="N157" s="1"/>
      <c r="O157" s="1"/>
      <c r="P157" s="1"/>
      <c r="Q157" s="1"/>
      <c r="R157" s="1"/>
      <c r="S157" s="1"/>
      <c r="T157" s="1"/>
      <c r="U157" s="1">
        <v>15.1</v>
      </c>
      <c r="V157" s="1">
        <f t="shared" ref="V157" si="295">U157*1.34</f>
        <v>20.234000000000002</v>
      </c>
      <c r="W157" s="1">
        <v>10.15</v>
      </c>
      <c r="X157" s="1">
        <f t="shared" si="262"/>
        <v>13.601000000000001</v>
      </c>
      <c r="Y157" s="1"/>
      <c r="Z157" s="1"/>
      <c r="AA157" s="1"/>
      <c r="AB157" s="1"/>
      <c r="AC157" s="1"/>
      <c r="AD157" s="1"/>
      <c r="AE157" s="1">
        <v>7.55</v>
      </c>
      <c r="AF157" s="1">
        <f t="shared" ref="AF157:AF164" si="296">AE157*2.75</f>
        <v>20.762499999999999</v>
      </c>
      <c r="AG157" s="1">
        <v>1</v>
      </c>
      <c r="AH157" s="1">
        <f t="shared" si="294"/>
        <v>2.75</v>
      </c>
      <c r="AI157" s="1">
        <v>1.25</v>
      </c>
      <c r="AJ157" s="1">
        <f>AI157*2.36</f>
        <v>2.9499999999999997</v>
      </c>
      <c r="AK157" s="13"/>
      <c r="AL157" s="13"/>
      <c r="AM157" s="13"/>
      <c r="AN157" s="13"/>
      <c r="AO157" s="1">
        <v>9.1999999999999993</v>
      </c>
      <c r="AP157" s="1">
        <f t="shared" si="291"/>
        <v>5.52</v>
      </c>
      <c r="AR157" s="1">
        <f t="shared" si="248"/>
        <v>0.8</v>
      </c>
      <c r="AS157" s="1">
        <f t="shared" si="250"/>
        <v>0.2</v>
      </c>
      <c r="AT157" s="1">
        <f t="shared" si="251"/>
        <v>1</v>
      </c>
    </row>
    <row r="158" spans="2:46" x14ac:dyDescent="0.25">
      <c r="C158" t="s">
        <v>55</v>
      </c>
      <c r="D158" s="1">
        <f t="shared" si="252"/>
        <v>68.11</v>
      </c>
      <c r="E158" s="13"/>
      <c r="F158" s="13"/>
      <c r="G158" s="1">
        <v>18.53</v>
      </c>
      <c r="H158" s="1">
        <f t="shared" si="282"/>
        <v>24.830200000000001</v>
      </c>
      <c r="I158" s="1">
        <v>7.99</v>
      </c>
      <c r="J158" s="1">
        <f t="shared" si="282"/>
        <v>10.706600000000002</v>
      </c>
      <c r="K158" s="1">
        <v>3.36</v>
      </c>
      <c r="L158" s="1">
        <f t="shared" si="254"/>
        <v>7.9295999999999989</v>
      </c>
      <c r="M158" s="1">
        <v>2.37</v>
      </c>
      <c r="N158" s="1">
        <f t="shared" ref="N158:N159" si="297">M158*2.36</f>
        <v>5.5932000000000004</v>
      </c>
      <c r="O158" s="1"/>
      <c r="P158" s="1"/>
      <c r="Q158" s="1"/>
      <c r="R158" s="1"/>
      <c r="S158" s="1"/>
      <c r="T158" s="1"/>
      <c r="U158" s="1">
        <v>12.93</v>
      </c>
      <c r="V158" s="1">
        <f t="shared" ref="V158" si="298">U158*1.34</f>
        <v>17.3262</v>
      </c>
      <c r="W158" s="1">
        <v>8.7100000000000009</v>
      </c>
      <c r="X158" s="1">
        <f t="shared" si="262"/>
        <v>11.671400000000002</v>
      </c>
      <c r="Y158" s="1">
        <v>8.69</v>
      </c>
      <c r="Z158" s="1">
        <f t="shared" ref="Z158:Z160" si="299">Y158*1.34</f>
        <v>11.644600000000001</v>
      </c>
      <c r="AA158" s="1"/>
      <c r="AB158" s="1"/>
      <c r="AC158" s="1"/>
      <c r="AD158" s="1"/>
      <c r="AE158" s="1">
        <v>1.1000000000000001</v>
      </c>
      <c r="AF158" s="1">
        <f t="shared" si="296"/>
        <v>3.0250000000000004</v>
      </c>
      <c r="AG158" s="1">
        <v>4.43</v>
      </c>
      <c r="AH158" s="1">
        <f t="shared" si="294"/>
        <v>12.182499999999999</v>
      </c>
      <c r="AI158" s="1"/>
      <c r="AJ158" s="1"/>
      <c r="AK158" s="13"/>
      <c r="AL158" s="13"/>
      <c r="AM158" s="13"/>
      <c r="AN158" s="13"/>
      <c r="AO158" s="1"/>
      <c r="AP158" s="1"/>
      <c r="AR158" s="1">
        <f t="shared" si="248"/>
        <v>0.8</v>
      </c>
      <c r="AS158" s="1">
        <f t="shared" si="250"/>
        <v>0.2</v>
      </c>
      <c r="AT158" s="1">
        <f t="shared" si="251"/>
        <v>1</v>
      </c>
    </row>
    <row r="159" spans="2:46" x14ac:dyDescent="0.25">
      <c r="B159" t="s">
        <v>42</v>
      </c>
      <c r="C159" t="s">
        <v>77</v>
      </c>
      <c r="D159" s="1">
        <f t="shared" si="252"/>
        <v>68.2</v>
      </c>
      <c r="E159" s="13"/>
      <c r="F159" s="13"/>
      <c r="G159" s="1">
        <v>18</v>
      </c>
      <c r="H159" s="1">
        <f t="shared" si="282"/>
        <v>24.12</v>
      </c>
      <c r="I159" s="1">
        <v>7.15</v>
      </c>
      <c r="J159" s="1">
        <f t="shared" si="282"/>
        <v>9.5810000000000013</v>
      </c>
      <c r="K159" s="1">
        <v>3.5</v>
      </c>
      <c r="L159" s="1">
        <f t="shared" si="254"/>
        <v>8.26</v>
      </c>
      <c r="M159" s="1">
        <v>3.15</v>
      </c>
      <c r="N159" s="1">
        <f t="shared" si="297"/>
        <v>7.4339999999999993</v>
      </c>
      <c r="O159" s="1"/>
      <c r="P159" s="1"/>
      <c r="Q159" s="1"/>
      <c r="R159" s="1"/>
      <c r="S159" s="1"/>
      <c r="T159" s="1"/>
      <c r="U159" s="1">
        <v>12.05</v>
      </c>
      <c r="V159" s="1">
        <f t="shared" ref="V159" si="300">U159*1.34</f>
        <v>16.147000000000002</v>
      </c>
      <c r="W159" s="1">
        <v>11.3</v>
      </c>
      <c r="X159" s="1">
        <f t="shared" si="262"/>
        <v>15.142000000000001</v>
      </c>
      <c r="Y159" s="1">
        <v>7.2</v>
      </c>
      <c r="Z159" s="1">
        <f t="shared" si="299"/>
        <v>9.6480000000000015</v>
      </c>
      <c r="AA159" s="1"/>
      <c r="AB159" s="1"/>
      <c r="AC159" s="1"/>
      <c r="AD159" s="1"/>
      <c r="AE159" s="1">
        <v>2.2000000000000002</v>
      </c>
      <c r="AF159" s="1">
        <f t="shared" si="296"/>
        <v>6.0500000000000007</v>
      </c>
      <c r="AG159" s="1">
        <v>3.65</v>
      </c>
      <c r="AH159" s="1">
        <f t="shared" si="294"/>
        <v>10.0375</v>
      </c>
      <c r="AI159" s="1"/>
      <c r="AJ159" s="1"/>
      <c r="AK159" s="13"/>
      <c r="AL159" s="13"/>
      <c r="AM159" s="13"/>
      <c r="AN159" s="13"/>
      <c r="AO159" s="1"/>
      <c r="AP159" s="1"/>
      <c r="AR159" s="1">
        <f t="shared" si="248"/>
        <v>0.8</v>
      </c>
      <c r="AS159" s="1">
        <f t="shared" si="250"/>
        <v>0.2</v>
      </c>
      <c r="AT159" s="1">
        <f t="shared" si="251"/>
        <v>1</v>
      </c>
    </row>
    <row r="160" spans="2:46" x14ac:dyDescent="0.25">
      <c r="C160" t="s">
        <v>67</v>
      </c>
      <c r="D160" s="1">
        <f t="shared" si="252"/>
        <v>68.250000000000014</v>
      </c>
      <c r="E160" s="13"/>
      <c r="F160" s="13"/>
      <c r="G160" s="1">
        <v>19.940000000000001</v>
      </c>
      <c r="H160" s="1">
        <f t="shared" si="282"/>
        <v>26.719600000000003</v>
      </c>
      <c r="I160" s="1">
        <v>7.29</v>
      </c>
      <c r="J160" s="1">
        <f t="shared" si="282"/>
        <v>9.7686000000000011</v>
      </c>
      <c r="K160" s="1">
        <v>4.5</v>
      </c>
      <c r="L160" s="1">
        <f t="shared" si="254"/>
        <v>10.62</v>
      </c>
      <c r="M160" s="1"/>
      <c r="N160" s="1"/>
      <c r="O160" s="1"/>
      <c r="P160" s="1"/>
      <c r="Q160" s="1"/>
      <c r="R160" s="1"/>
      <c r="S160" s="1">
        <v>2.93</v>
      </c>
      <c r="T160" s="1">
        <f>S160*2.36</f>
        <v>6.9147999999999996</v>
      </c>
      <c r="U160" s="1">
        <v>10.76</v>
      </c>
      <c r="V160" s="1">
        <f t="shared" ref="V160" si="301">U160*1.34</f>
        <v>14.4184</v>
      </c>
      <c r="W160" s="1">
        <v>8.68</v>
      </c>
      <c r="X160" s="1">
        <f t="shared" si="262"/>
        <v>11.6312</v>
      </c>
      <c r="Y160" s="1">
        <v>8.2100000000000009</v>
      </c>
      <c r="Z160" s="1">
        <f t="shared" si="299"/>
        <v>11.001400000000002</v>
      </c>
      <c r="AA160" s="1"/>
      <c r="AB160" s="1"/>
      <c r="AC160" s="1"/>
      <c r="AD160" s="1"/>
      <c r="AE160" s="1">
        <v>2.65</v>
      </c>
      <c r="AF160" s="1">
        <f t="shared" si="296"/>
        <v>7.2874999999999996</v>
      </c>
      <c r="AG160" s="1">
        <v>3.29</v>
      </c>
      <c r="AH160" s="1">
        <f t="shared" si="294"/>
        <v>9.0474999999999994</v>
      </c>
      <c r="AI160" s="1"/>
      <c r="AJ160" s="1"/>
      <c r="AK160" s="13"/>
      <c r="AL160" s="13"/>
      <c r="AM160" s="13"/>
      <c r="AN160" s="13"/>
      <c r="AO160" s="1"/>
      <c r="AP160" s="1"/>
      <c r="AR160" s="1">
        <f t="shared" si="248"/>
        <v>0.78</v>
      </c>
      <c r="AS160" s="1">
        <f t="shared" si="250"/>
        <v>0.22</v>
      </c>
      <c r="AT160" s="1">
        <f t="shared" si="251"/>
        <v>1</v>
      </c>
    </row>
    <row r="161" spans="2:46" x14ac:dyDescent="0.25">
      <c r="B161" t="s">
        <v>40</v>
      </c>
      <c r="C161" t="s">
        <v>45</v>
      </c>
      <c r="D161" s="1">
        <f t="shared" si="252"/>
        <v>68.3</v>
      </c>
      <c r="E161" s="13"/>
      <c r="F161" s="13"/>
      <c r="G161" s="1">
        <v>24.5</v>
      </c>
      <c r="H161" s="1">
        <f t="shared" si="282"/>
        <v>32.830000000000005</v>
      </c>
      <c r="I161" s="1">
        <v>7.2</v>
      </c>
      <c r="J161" s="1">
        <f t="shared" si="282"/>
        <v>9.6480000000000015</v>
      </c>
      <c r="K161" s="1">
        <v>3.5</v>
      </c>
      <c r="L161" s="1">
        <f t="shared" si="254"/>
        <v>8.26</v>
      </c>
      <c r="M161" s="1">
        <v>3.3</v>
      </c>
      <c r="N161" s="1">
        <f t="shared" ref="N161:N164" si="302">M161*2.36</f>
        <v>7.7879999999999994</v>
      </c>
      <c r="O161" s="1"/>
      <c r="P161" s="1"/>
      <c r="Q161" s="1"/>
      <c r="R161" s="1"/>
      <c r="S161" s="1"/>
      <c r="T161" s="1"/>
      <c r="U161" s="1">
        <v>13.3</v>
      </c>
      <c r="V161" s="1">
        <f t="shared" ref="V161" si="303">U161*1.34</f>
        <v>17.822000000000003</v>
      </c>
      <c r="W161" s="1">
        <v>9.3000000000000007</v>
      </c>
      <c r="X161" s="1">
        <f t="shared" si="262"/>
        <v>12.462000000000002</v>
      </c>
      <c r="Y161" s="1"/>
      <c r="Z161" s="1"/>
      <c r="AA161" s="1"/>
      <c r="AB161" s="1"/>
      <c r="AC161" s="1"/>
      <c r="AD161" s="1"/>
      <c r="AE161" s="1">
        <v>4.4000000000000004</v>
      </c>
      <c r="AF161" s="1">
        <f t="shared" si="296"/>
        <v>12.100000000000001</v>
      </c>
      <c r="AG161" s="1">
        <v>2.8</v>
      </c>
      <c r="AH161" s="1">
        <f t="shared" si="294"/>
        <v>7.6999999999999993</v>
      </c>
      <c r="AI161" s="1"/>
      <c r="AJ161" s="1"/>
      <c r="AK161" s="13"/>
      <c r="AL161" s="13"/>
      <c r="AM161" s="13"/>
      <c r="AN161" s="13"/>
      <c r="AO161" s="1">
        <f>9.4+4.7</f>
        <v>14.100000000000001</v>
      </c>
      <c r="AP161" s="1">
        <f>AO161*0.6</f>
        <v>8.4600000000000009</v>
      </c>
      <c r="AR161" s="1">
        <f t="shared" si="248"/>
        <v>0.8</v>
      </c>
      <c r="AS161" s="1">
        <f t="shared" si="250"/>
        <v>0.2</v>
      </c>
      <c r="AT161" s="1">
        <f t="shared" si="251"/>
        <v>1</v>
      </c>
    </row>
    <row r="162" spans="2:46" x14ac:dyDescent="0.25">
      <c r="B162" t="s">
        <v>42</v>
      </c>
      <c r="C162" t="s">
        <v>78</v>
      </c>
      <c r="D162" s="1">
        <f t="shared" si="252"/>
        <v>68.319999999999993</v>
      </c>
      <c r="E162" s="13"/>
      <c r="F162" s="13"/>
      <c r="G162" s="1">
        <v>19.36</v>
      </c>
      <c r="H162" s="1">
        <f t="shared" si="282"/>
        <v>25.942399999999999</v>
      </c>
      <c r="I162" s="1">
        <v>7.49</v>
      </c>
      <c r="J162" s="1">
        <f t="shared" si="282"/>
        <v>10.036600000000002</v>
      </c>
      <c r="K162" s="1">
        <v>3.6</v>
      </c>
      <c r="L162" s="1">
        <f t="shared" si="254"/>
        <v>8.4960000000000004</v>
      </c>
      <c r="M162" s="1">
        <v>2.65</v>
      </c>
      <c r="N162" s="1">
        <f t="shared" si="302"/>
        <v>6.2539999999999996</v>
      </c>
      <c r="O162" s="1"/>
      <c r="P162" s="1"/>
      <c r="Q162" s="1"/>
      <c r="R162" s="1"/>
      <c r="S162" s="1"/>
      <c r="T162" s="1"/>
      <c r="U162" s="1">
        <v>11.54</v>
      </c>
      <c r="V162" s="1">
        <f t="shared" ref="V162" si="304">U162*1.34</f>
        <v>15.4636</v>
      </c>
      <c r="W162" s="1">
        <v>9.2899999999999991</v>
      </c>
      <c r="X162" s="1">
        <f t="shared" si="262"/>
        <v>12.448599999999999</v>
      </c>
      <c r="Y162" s="1">
        <v>8.5299999999999994</v>
      </c>
      <c r="Z162" s="1">
        <f t="shared" ref="Z162:Z164" si="305">Y162*1.34</f>
        <v>11.430199999999999</v>
      </c>
      <c r="AA162" s="1"/>
      <c r="AB162" s="1"/>
      <c r="AC162" s="1"/>
      <c r="AD162" s="1"/>
      <c r="AE162" s="1">
        <v>2.42</v>
      </c>
      <c r="AF162" s="1">
        <f t="shared" si="296"/>
        <v>6.6549999999999994</v>
      </c>
      <c r="AG162" s="1">
        <v>3.44</v>
      </c>
      <c r="AH162" s="1">
        <f t="shared" si="294"/>
        <v>9.4599999999999991</v>
      </c>
      <c r="AI162" s="1"/>
      <c r="AJ162" s="1"/>
      <c r="AK162" s="13"/>
      <c r="AL162" s="13"/>
      <c r="AM162" s="13"/>
      <c r="AN162" s="13"/>
      <c r="AO162" s="1"/>
      <c r="AP162" s="1"/>
      <c r="AR162" s="1">
        <f t="shared" si="248"/>
        <v>0.8</v>
      </c>
      <c r="AS162" s="1">
        <f t="shared" si="250"/>
        <v>0.2</v>
      </c>
      <c r="AT162" s="1">
        <f t="shared" si="251"/>
        <v>1</v>
      </c>
    </row>
    <row r="163" spans="2:46" x14ac:dyDescent="0.25">
      <c r="C163" t="s">
        <v>55</v>
      </c>
      <c r="D163" s="1">
        <f t="shared" si="252"/>
        <v>68.350000000000009</v>
      </c>
      <c r="E163" s="13"/>
      <c r="F163" s="13"/>
      <c r="G163" s="1">
        <v>18.190000000000001</v>
      </c>
      <c r="H163" s="1">
        <f t="shared" si="282"/>
        <v>24.374600000000004</v>
      </c>
      <c r="I163" s="1">
        <v>7.26</v>
      </c>
      <c r="J163" s="1">
        <f t="shared" si="282"/>
        <v>9.7284000000000006</v>
      </c>
      <c r="K163" s="1">
        <v>3.38</v>
      </c>
      <c r="L163" s="1">
        <f t="shared" si="254"/>
        <v>7.976799999999999</v>
      </c>
      <c r="M163" s="1">
        <v>3.36</v>
      </c>
      <c r="N163" s="1">
        <f t="shared" si="302"/>
        <v>7.9295999999999989</v>
      </c>
      <c r="O163" s="1"/>
      <c r="P163" s="1"/>
      <c r="Q163" s="1"/>
      <c r="R163" s="1"/>
      <c r="S163" s="1"/>
      <c r="T163" s="1"/>
      <c r="U163" s="1">
        <v>12.6</v>
      </c>
      <c r="V163" s="1">
        <f t="shared" ref="V163" si="306">U163*1.34</f>
        <v>16.884</v>
      </c>
      <c r="W163" s="1">
        <v>8.1300000000000008</v>
      </c>
      <c r="X163" s="1">
        <f t="shared" si="262"/>
        <v>10.894200000000001</v>
      </c>
      <c r="Y163" s="1">
        <v>8.01</v>
      </c>
      <c r="Z163" s="1">
        <f t="shared" si="305"/>
        <v>10.7334</v>
      </c>
      <c r="AA163" s="1"/>
      <c r="AB163" s="1"/>
      <c r="AC163" s="1"/>
      <c r="AD163" s="1"/>
      <c r="AE163" s="1">
        <v>1.1499999999999999</v>
      </c>
      <c r="AF163" s="1">
        <f t="shared" si="296"/>
        <v>3.1624999999999996</v>
      </c>
      <c r="AG163" s="1">
        <v>6.27</v>
      </c>
      <c r="AH163" s="1">
        <f t="shared" si="294"/>
        <v>17.2425</v>
      </c>
      <c r="AI163" s="1"/>
      <c r="AJ163" s="1"/>
      <c r="AK163" s="13"/>
      <c r="AL163" s="13"/>
      <c r="AM163" s="13"/>
      <c r="AN163" s="13"/>
      <c r="AO163" s="1"/>
      <c r="AP163" s="1"/>
      <c r="AR163" s="1">
        <f t="shared" si="248"/>
        <v>0.8</v>
      </c>
      <c r="AS163" s="1">
        <f t="shared" si="250"/>
        <v>0.2</v>
      </c>
      <c r="AT163" s="1">
        <f t="shared" si="251"/>
        <v>1</v>
      </c>
    </row>
    <row r="164" spans="2:46" x14ac:dyDescent="0.25">
      <c r="C164" t="s">
        <v>55</v>
      </c>
      <c r="D164" s="1">
        <f t="shared" si="252"/>
        <v>68.540000000000006</v>
      </c>
      <c r="E164" s="13"/>
      <c r="F164" s="13"/>
      <c r="G164" s="1">
        <v>18.489999999999998</v>
      </c>
      <c r="H164" s="1">
        <f t="shared" si="282"/>
        <v>24.776599999999998</v>
      </c>
      <c r="I164" s="1">
        <v>7.59</v>
      </c>
      <c r="J164" s="1">
        <f t="shared" si="282"/>
        <v>10.1706</v>
      </c>
      <c r="K164" s="1">
        <v>3.78</v>
      </c>
      <c r="L164" s="1">
        <f t="shared" si="254"/>
        <v>8.9207999999999998</v>
      </c>
      <c r="M164" s="1">
        <v>3.14</v>
      </c>
      <c r="N164" s="1">
        <f t="shared" si="302"/>
        <v>7.4104000000000001</v>
      </c>
      <c r="O164" s="1"/>
      <c r="P164" s="1"/>
      <c r="Q164" s="1"/>
      <c r="R164" s="1"/>
      <c r="S164" s="1"/>
      <c r="T164" s="1"/>
      <c r="U164" s="1">
        <v>12.03</v>
      </c>
      <c r="V164" s="1">
        <f t="shared" ref="V164" si="307">U164*1.34</f>
        <v>16.120200000000001</v>
      </c>
      <c r="W164" s="1">
        <v>8.25</v>
      </c>
      <c r="X164" s="1">
        <f t="shared" si="262"/>
        <v>11.055000000000001</v>
      </c>
      <c r="Y164" s="1">
        <v>8.1</v>
      </c>
      <c r="Z164" s="1">
        <f t="shared" si="305"/>
        <v>10.854000000000001</v>
      </c>
      <c r="AA164" s="1"/>
      <c r="AB164" s="1"/>
      <c r="AC164" s="1"/>
      <c r="AD164" s="1"/>
      <c r="AE164" s="1">
        <v>1.24</v>
      </c>
      <c r="AF164" s="1">
        <f t="shared" si="296"/>
        <v>3.41</v>
      </c>
      <c r="AG164" s="1">
        <v>5.92</v>
      </c>
      <c r="AH164" s="1">
        <f t="shared" si="294"/>
        <v>16.28</v>
      </c>
      <c r="AI164" s="1"/>
      <c r="AJ164" s="1"/>
      <c r="AK164" s="13"/>
      <c r="AL164" s="13"/>
      <c r="AM164" s="13"/>
      <c r="AN164" s="13"/>
      <c r="AO164" s="1"/>
      <c r="AP164" s="1"/>
      <c r="AR164" s="1">
        <f t="shared" si="248"/>
        <v>0.79</v>
      </c>
      <c r="AS164" s="1">
        <f t="shared" si="250"/>
        <v>0.21</v>
      </c>
      <c r="AT164" s="1">
        <f t="shared" si="251"/>
        <v>1</v>
      </c>
    </row>
    <row r="165" spans="2:46" x14ac:dyDescent="0.25">
      <c r="B165" t="s">
        <v>41</v>
      </c>
      <c r="C165" t="s">
        <v>47</v>
      </c>
      <c r="D165" s="1">
        <f t="shared" si="252"/>
        <v>68.599999999999994</v>
      </c>
      <c r="E165" s="13"/>
      <c r="F165" s="13"/>
      <c r="G165" s="1">
        <v>26.6</v>
      </c>
      <c r="H165" s="1">
        <f t="shared" si="282"/>
        <v>35.644000000000005</v>
      </c>
      <c r="I165" s="1">
        <v>9.1999999999999993</v>
      </c>
      <c r="J165" s="1">
        <f t="shared" si="282"/>
        <v>12.327999999999999</v>
      </c>
      <c r="K165" s="1">
        <v>4</v>
      </c>
      <c r="L165" s="1">
        <f t="shared" si="254"/>
        <v>9.44</v>
      </c>
      <c r="M165" s="1"/>
      <c r="N165" s="1"/>
      <c r="O165" s="1"/>
      <c r="P165" s="1"/>
      <c r="Q165" s="1"/>
      <c r="R165" s="1"/>
      <c r="S165" s="1"/>
      <c r="T165" s="1"/>
      <c r="U165" s="1">
        <v>15.5</v>
      </c>
      <c r="V165" s="1">
        <f t="shared" ref="V165" si="308">U165*1.34</f>
        <v>20.77</v>
      </c>
      <c r="W165" s="1">
        <v>10.7</v>
      </c>
      <c r="X165" s="1">
        <f t="shared" si="262"/>
        <v>14.337999999999999</v>
      </c>
      <c r="Y165" s="1"/>
      <c r="Z165" s="1"/>
      <c r="AA165" s="1"/>
      <c r="AB165" s="1"/>
      <c r="AC165" s="1"/>
      <c r="AD165" s="1"/>
      <c r="AE165" s="1"/>
      <c r="AF165" s="1"/>
      <c r="AG165" s="1">
        <v>2.6</v>
      </c>
      <c r="AH165" s="1">
        <f t="shared" si="294"/>
        <v>7.15</v>
      </c>
      <c r="AI165" s="1"/>
      <c r="AJ165" s="1"/>
      <c r="AK165" s="13"/>
      <c r="AL165" s="13"/>
      <c r="AM165" s="13"/>
      <c r="AN165" s="13"/>
      <c r="AO165" s="1">
        <f>6.8+1.1</f>
        <v>7.9</v>
      </c>
      <c r="AP165" s="1">
        <f t="shared" ref="AP165:AP166" si="309">AO165*0.6</f>
        <v>4.74</v>
      </c>
      <c r="AR165" s="1">
        <f t="shared" si="248"/>
        <v>0.81</v>
      </c>
      <c r="AS165" s="1">
        <f t="shared" si="250"/>
        <v>0.19</v>
      </c>
      <c r="AT165" s="1">
        <f t="shared" si="251"/>
        <v>1</v>
      </c>
    </row>
    <row r="166" spans="2:46" x14ac:dyDescent="0.25">
      <c r="C166" t="s">
        <v>67</v>
      </c>
      <c r="D166" s="1">
        <f t="shared" si="252"/>
        <v>68.62</v>
      </c>
      <c r="E166" s="13"/>
      <c r="F166" s="13"/>
      <c r="G166" s="1">
        <v>19.899999999999999</v>
      </c>
      <c r="H166" s="1">
        <f t="shared" si="282"/>
        <v>26.666</v>
      </c>
      <c r="I166" s="1">
        <v>6.61</v>
      </c>
      <c r="J166" s="1">
        <f t="shared" si="282"/>
        <v>8.8574000000000002</v>
      </c>
      <c r="K166" s="1">
        <v>4.46</v>
      </c>
      <c r="L166" s="1">
        <f t="shared" si="254"/>
        <v>10.525599999999999</v>
      </c>
      <c r="M166" s="1"/>
      <c r="N166" s="1"/>
      <c r="O166" s="1"/>
      <c r="P166" s="1"/>
      <c r="Q166" s="1"/>
      <c r="R166" s="1"/>
      <c r="S166" s="1">
        <v>2.93</v>
      </c>
      <c r="T166" s="1">
        <f>S166*2.36</f>
        <v>6.9147999999999996</v>
      </c>
      <c r="U166" s="1">
        <v>10.68</v>
      </c>
      <c r="V166" s="1">
        <f t="shared" ref="V166" si="310">U166*1.34</f>
        <v>14.311200000000001</v>
      </c>
      <c r="W166" s="1">
        <v>8.69</v>
      </c>
      <c r="X166" s="1">
        <f t="shared" si="262"/>
        <v>11.644600000000001</v>
      </c>
      <c r="Y166" s="1">
        <v>8.2100000000000009</v>
      </c>
      <c r="Z166" s="1">
        <f t="shared" ref="Z166:Z167" si="311">Y166*1.34</f>
        <v>11.001400000000002</v>
      </c>
      <c r="AA166" s="1"/>
      <c r="AB166" s="1"/>
      <c r="AC166" s="1"/>
      <c r="AD166" s="1"/>
      <c r="AE166" s="1">
        <v>2.65</v>
      </c>
      <c r="AF166" s="1">
        <f t="shared" ref="AF166:AF167" si="312">AE166*2.75</f>
        <v>7.2874999999999996</v>
      </c>
      <c r="AG166" s="1">
        <v>3.29</v>
      </c>
      <c r="AH166" s="1">
        <f t="shared" si="294"/>
        <v>9.0474999999999994</v>
      </c>
      <c r="AI166" s="1">
        <v>1.2</v>
      </c>
      <c r="AJ166" s="1">
        <f>AI166*2.36</f>
        <v>2.8319999999999999</v>
      </c>
      <c r="AK166" s="13"/>
      <c r="AL166" s="13"/>
      <c r="AM166" s="13"/>
      <c r="AN166" s="13"/>
      <c r="AO166" s="1">
        <v>1.88</v>
      </c>
      <c r="AP166" s="1">
        <f t="shared" si="309"/>
        <v>1.1279999999999999</v>
      </c>
      <c r="AR166" s="1">
        <f t="shared" si="248"/>
        <v>0.8</v>
      </c>
      <c r="AS166" s="1">
        <f t="shared" si="250"/>
        <v>0.2</v>
      </c>
      <c r="AT166" s="1">
        <f t="shared" si="251"/>
        <v>1</v>
      </c>
    </row>
    <row r="167" spans="2:46" x14ac:dyDescent="0.25">
      <c r="B167" t="s">
        <v>42</v>
      </c>
      <c r="C167" t="s">
        <v>77</v>
      </c>
      <c r="D167" s="1">
        <f t="shared" si="252"/>
        <v>68.649999999999991</v>
      </c>
      <c r="E167" s="13"/>
      <c r="F167" s="13"/>
      <c r="G167" s="1">
        <v>18.5</v>
      </c>
      <c r="H167" s="1">
        <f t="shared" si="282"/>
        <v>24.790000000000003</v>
      </c>
      <c r="I167" s="1">
        <v>7.15</v>
      </c>
      <c r="J167" s="1">
        <f t="shared" si="282"/>
        <v>9.5810000000000013</v>
      </c>
      <c r="K167" s="1">
        <v>3.95</v>
      </c>
      <c r="L167" s="1">
        <f t="shared" si="254"/>
        <v>9.3219999999999992</v>
      </c>
      <c r="M167" s="1">
        <v>2.9</v>
      </c>
      <c r="N167" s="1">
        <f t="shared" ref="N167:N170" si="313">M167*2.36</f>
        <v>6.8439999999999994</v>
      </c>
      <c r="O167" s="1"/>
      <c r="P167" s="1"/>
      <c r="Q167" s="1"/>
      <c r="R167" s="1"/>
      <c r="S167" s="1"/>
      <c r="T167" s="1"/>
      <c r="U167" s="1">
        <v>12.45</v>
      </c>
      <c r="V167" s="1">
        <f t="shared" ref="V167" si="314">U167*1.34</f>
        <v>16.683</v>
      </c>
      <c r="W167" s="1">
        <v>8.0500000000000007</v>
      </c>
      <c r="X167" s="1">
        <f t="shared" si="262"/>
        <v>10.787000000000001</v>
      </c>
      <c r="Y167" s="1">
        <v>7.3</v>
      </c>
      <c r="Z167" s="1">
        <f t="shared" si="311"/>
        <v>9.782</v>
      </c>
      <c r="AA167" s="1"/>
      <c r="AB167" s="1"/>
      <c r="AC167" s="1"/>
      <c r="AD167" s="1"/>
      <c r="AE167" s="1">
        <v>4.55</v>
      </c>
      <c r="AF167" s="1">
        <f t="shared" si="312"/>
        <v>12.512499999999999</v>
      </c>
      <c r="AG167" s="1">
        <v>3.8</v>
      </c>
      <c r="AH167" s="1">
        <f t="shared" si="294"/>
        <v>10.45</v>
      </c>
      <c r="AI167" s="1"/>
      <c r="AJ167" s="1"/>
      <c r="AK167" s="13"/>
      <c r="AL167" s="13"/>
      <c r="AM167" s="13"/>
      <c r="AN167" s="13"/>
      <c r="AO167" s="1"/>
      <c r="AP167" s="1"/>
      <c r="AR167" s="1">
        <f t="shared" si="248"/>
        <v>0.8</v>
      </c>
      <c r="AS167" s="1">
        <f t="shared" si="250"/>
        <v>0.2</v>
      </c>
      <c r="AT167" s="1">
        <f t="shared" si="251"/>
        <v>1</v>
      </c>
    </row>
    <row r="168" spans="2:46" x14ac:dyDescent="0.25">
      <c r="B168" t="s">
        <v>62</v>
      </c>
      <c r="C168" t="s">
        <v>105</v>
      </c>
      <c r="D168" s="1">
        <f t="shared" si="252"/>
        <v>68.660000000000011</v>
      </c>
      <c r="E168" s="13"/>
      <c r="F168" s="13"/>
      <c r="G168" s="1">
        <v>23.53</v>
      </c>
      <c r="H168" s="1">
        <f t="shared" si="282"/>
        <v>31.530200000000004</v>
      </c>
      <c r="I168" s="1">
        <v>6.5</v>
      </c>
      <c r="J168" s="1">
        <f t="shared" si="282"/>
        <v>8.7100000000000009</v>
      </c>
      <c r="K168" s="1">
        <v>5.07</v>
      </c>
      <c r="L168" s="1">
        <f t="shared" si="254"/>
        <v>11.965199999999999</v>
      </c>
      <c r="M168" s="1">
        <v>4.41</v>
      </c>
      <c r="N168" s="1">
        <f t="shared" si="313"/>
        <v>10.4076</v>
      </c>
      <c r="O168" s="1"/>
      <c r="P168" s="1"/>
      <c r="Q168" s="1"/>
      <c r="R168" s="1"/>
      <c r="S168" s="1"/>
      <c r="T168" s="1"/>
      <c r="U168" s="1">
        <v>14.13</v>
      </c>
      <c r="V168" s="1">
        <f t="shared" ref="V168" si="315">U168*1.34</f>
        <v>18.934200000000001</v>
      </c>
      <c r="W168" s="1">
        <v>11.82</v>
      </c>
      <c r="X168" s="1">
        <f t="shared" si="262"/>
        <v>15.838800000000001</v>
      </c>
      <c r="Y168" s="1"/>
      <c r="Z168" s="1"/>
      <c r="AA168" s="1"/>
      <c r="AB168" s="1"/>
      <c r="AC168" s="1"/>
      <c r="AD168" s="1"/>
      <c r="AE168" s="1"/>
      <c r="AF168" s="1"/>
      <c r="AG168" s="1">
        <v>3.2</v>
      </c>
      <c r="AH168" s="1">
        <f t="shared" si="294"/>
        <v>8.8000000000000007</v>
      </c>
      <c r="AI168" s="1"/>
      <c r="AJ168" s="1"/>
      <c r="AK168" s="13"/>
      <c r="AL168" s="13"/>
      <c r="AM168" s="13"/>
      <c r="AN168" s="13"/>
      <c r="AO168" s="1"/>
      <c r="AP168" s="1"/>
      <c r="AR168" s="1">
        <f t="shared" si="248"/>
        <v>0.77</v>
      </c>
      <c r="AS168" s="1">
        <f t="shared" si="250"/>
        <v>0.23</v>
      </c>
      <c r="AT168" s="1">
        <f t="shared" si="251"/>
        <v>1</v>
      </c>
    </row>
    <row r="169" spans="2:46" x14ac:dyDescent="0.25">
      <c r="B169" t="s">
        <v>106</v>
      </c>
      <c r="C169" t="s">
        <v>107</v>
      </c>
      <c r="D169" s="1">
        <f t="shared" si="252"/>
        <v>68.75</v>
      </c>
      <c r="E169" s="13"/>
      <c r="F169" s="13"/>
      <c r="G169" s="1">
        <v>19.3</v>
      </c>
      <c r="H169" s="1">
        <f t="shared" si="282"/>
        <v>25.862000000000002</v>
      </c>
      <c r="I169" s="1">
        <v>8.9499999999999993</v>
      </c>
      <c r="J169" s="1">
        <f t="shared" si="282"/>
        <v>11.993</v>
      </c>
      <c r="K169" s="1">
        <v>3.65</v>
      </c>
      <c r="L169" s="1">
        <f t="shared" si="254"/>
        <v>8.613999999999999</v>
      </c>
      <c r="M169" s="1">
        <v>3.55</v>
      </c>
      <c r="N169" s="1">
        <f t="shared" si="313"/>
        <v>8.3779999999999983</v>
      </c>
      <c r="O169" s="1"/>
      <c r="P169" s="1"/>
      <c r="Q169" s="1"/>
      <c r="R169" s="1"/>
      <c r="S169" s="1"/>
      <c r="T169" s="1"/>
      <c r="U169" s="1">
        <v>12.45</v>
      </c>
      <c r="V169" s="1">
        <f t="shared" ref="V169" si="316">U169*1.34</f>
        <v>16.683</v>
      </c>
      <c r="W169" s="1">
        <v>7.5</v>
      </c>
      <c r="X169" s="1">
        <f t="shared" si="262"/>
        <v>10.050000000000001</v>
      </c>
      <c r="Y169" s="1">
        <v>7.35</v>
      </c>
      <c r="Z169" s="1">
        <f t="shared" ref="Z169:Z171" si="317">Y169*1.34</f>
        <v>9.8490000000000002</v>
      </c>
      <c r="AA169" s="1"/>
      <c r="AB169" s="1"/>
      <c r="AC169" s="1"/>
      <c r="AD169" s="1"/>
      <c r="AE169" s="1">
        <v>2.8</v>
      </c>
      <c r="AF169" s="1">
        <f t="shared" ref="AF169:AF174" si="318">AE169*2.75</f>
        <v>7.6999999999999993</v>
      </c>
      <c r="AG169" s="1">
        <v>3.2</v>
      </c>
      <c r="AH169" s="1">
        <f t="shared" si="294"/>
        <v>8.8000000000000007</v>
      </c>
      <c r="AI169" s="1"/>
      <c r="AJ169" s="1"/>
      <c r="AK169" s="13"/>
      <c r="AL169" s="13"/>
      <c r="AM169" s="13"/>
      <c r="AN169" s="13"/>
      <c r="AO169" s="1">
        <v>9</v>
      </c>
      <c r="AP169" s="1">
        <f t="shared" ref="AP169:AP170" si="319">AO169*0.6</f>
        <v>5.3999999999999995</v>
      </c>
      <c r="AR169" s="1">
        <f t="shared" si="248"/>
        <v>0.77</v>
      </c>
      <c r="AS169" s="1">
        <f t="shared" si="250"/>
        <v>0.23</v>
      </c>
      <c r="AT169" s="1">
        <f t="shared" si="251"/>
        <v>1</v>
      </c>
    </row>
    <row r="170" spans="2:46" x14ac:dyDescent="0.25">
      <c r="B170" t="s">
        <v>42</v>
      </c>
      <c r="C170" t="s">
        <v>69</v>
      </c>
      <c r="D170" s="1">
        <f t="shared" si="252"/>
        <v>68.77000000000001</v>
      </c>
      <c r="E170" s="13"/>
      <c r="F170" s="13"/>
      <c r="G170" s="1">
        <v>18.12</v>
      </c>
      <c r="H170" s="1">
        <f t="shared" si="282"/>
        <v>24.280800000000003</v>
      </c>
      <c r="I170" s="1">
        <v>8.52</v>
      </c>
      <c r="J170" s="1">
        <f t="shared" si="282"/>
        <v>11.4168</v>
      </c>
      <c r="K170" s="1">
        <v>3.52</v>
      </c>
      <c r="L170" s="1">
        <f t="shared" si="254"/>
        <v>8.3071999999999999</v>
      </c>
      <c r="M170" s="1">
        <v>3.18</v>
      </c>
      <c r="N170" s="1">
        <f t="shared" si="313"/>
        <v>7.5048000000000004</v>
      </c>
      <c r="O170" s="1"/>
      <c r="P170" s="1"/>
      <c r="Q170" s="1"/>
      <c r="R170" s="1"/>
      <c r="S170" s="1"/>
      <c r="T170" s="1"/>
      <c r="U170" s="1">
        <v>11.93</v>
      </c>
      <c r="V170" s="1">
        <f t="shared" ref="V170" si="320">U170*1.34</f>
        <v>15.9862</v>
      </c>
      <c r="W170" s="1">
        <v>8.89</v>
      </c>
      <c r="X170" s="1">
        <f t="shared" si="262"/>
        <v>11.912600000000001</v>
      </c>
      <c r="Y170" s="1">
        <v>7.2</v>
      </c>
      <c r="Z170" s="1">
        <f t="shared" si="317"/>
        <v>9.6480000000000015</v>
      </c>
      <c r="AA170" s="1"/>
      <c r="AB170" s="1"/>
      <c r="AC170" s="1"/>
      <c r="AD170" s="1"/>
      <c r="AE170" s="1">
        <v>3.38</v>
      </c>
      <c r="AF170" s="1">
        <f t="shared" si="318"/>
        <v>9.2949999999999999</v>
      </c>
      <c r="AG170" s="1">
        <v>4.03</v>
      </c>
      <c r="AH170" s="1">
        <f t="shared" si="294"/>
        <v>11.082500000000001</v>
      </c>
      <c r="AI170" s="1"/>
      <c r="AJ170" s="1"/>
      <c r="AK170" s="13"/>
      <c r="AL170" s="13"/>
      <c r="AM170" s="13"/>
      <c r="AN170" s="13"/>
      <c r="AO170" s="1">
        <v>2.06</v>
      </c>
      <c r="AP170" s="1">
        <f t="shared" si="319"/>
        <v>1.236</v>
      </c>
      <c r="AR170" s="1">
        <f t="shared" si="248"/>
        <v>0.78</v>
      </c>
      <c r="AS170" s="1">
        <f t="shared" si="250"/>
        <v>0.22</v>
      </c>
      <c r="AT170" s="1">
        <f t="shared" si="251"/>
        <v>1</v>
      </c>
    </row>
    <row r="171" spans="2:46" x14ac:dyDescent="0.25">
      <c r="B171" t="s">
        <v>42</v>
      </c>
      <c r="C171" t="s">
        <v>69</v>
      </c>
      <c r="D171" s="1">
        <f t="shared" si="252"/>
        <v>68.84</v>
      </c>
      <c r="E171" s="13"/>
      <c r="F171" s="13"/>
      <c r="G171" s="1">
        <v>19.47</v>
      </c>
      <c r="H171" s="1">
        <f t="shared" si="282"/>
        <v>26.0898</v>
      </c>
      <c r="I171" s="1">
        <v>9.84</v>
      </c>
      <c r="J171" s="1">
        <f t="shared" si="282"/>
        <v>13.185600000000001</v>
      </c>
      <c r="K171" s="1">
        <v>3.2</v>
      </c>
      <c r="L171" s="1">
        <f t="shared" si="254"/>
        <v>7.5519999999999996</v>
      </c>
      <c r="M171" s="1"/>
      <c r="N171" s="1"/>
      <c r="O171" s="1"/>
      <c r="P171" s="1"/>
      <c r="Q171" s="1"/>
      <c r="R171" s="1"/>
      <c r="S171" s="1">
        <v>2.86</v>
      </c>
      <c r="T171" s="1">
        <f>S171*2.36</f>
        <v>6.7495999999999992</v>
      </c>
      <c r="U171" s="1">
        <v>11.62</v>
      </c>
      <c r="V171" s="1">
        <f t="shared" ref="V171" si="321">U171*1.34</f>
        <v>15.5708</v>
      </c>
      <c r="W171" s="1">
        <v>7.99</v>
      </c>
      <c r="X171" s="1">
        <f t="shared" si="262"/>
        <v>10.706600000000002</v>
      </c>
      <c r="Y171" s="1">
        <v>7.3</v>
      </c>
      <c r="Z171" s="1">
        <f t="shared" si="317"/>
        <v>9.782</v>
      </c>
      <c r="AA171" s="1"/>
      <c r="AB171" s="1"/>
      <c r="AC171" s="1"/>
      <c r="AD171" s="1"/>
      <c r="AE171" s="1">
        <v>2.58</v>
      </c>
      <c r="AF171" s="1">
        <f t="shared" si="318"/>
        <v>7.0950000000000006</v>
      </c>
      <c r="AG171" s="1">
        <v>3.98</v>
      </c>
      <c r="AH171" s="1">
        <f t="shared" si="294"/>
        <v>10.945</v>
      </c>
      <c r="AI171" s="1"/>
      <c r="AJ171" s="1"/>
      <c r="AK171" s="13"/>
      <c r="AL171" s="13"/>
      <c r="AM171" s="13"/>
      <c r="AN171" s="13"/>
      <c r="AO171" s="1">
        <v>2.06</v>
      </c>
      <c r="AP171" s="1">
        <f>AO171*0.6</f>
        <v>1.236</v>
      </c>
      <c r="AR171" s="1">
        <f t="shared" si="248"/>
        <v>0.77</v>
      </c>
      <c r="AS171" s="1">
        <f t="shared" si="250"/>
        <v>0.23</v>
      </c>
      <c r="AT171" s="1">
        <f t="shared" si="251"/>
        <v>1</v>
      </c>
    </row>
    <row r="172" spans="2:46" x14ac:dyDescent="0.25">
      <c r="B172" t="s">
        <v>42</v>
      </c>
      <c r="C172" t="s">
        <v>54</v>
      </c>
      <c r="D172" s="1">
        <f t="shared" si="252"/>
        <v>68.84</v>
      </c>
      <c r="E172" s="13"/>
      <c r="F172" s="13"/>
      <c r="G172" s="1">
        <v>19.309999999999999</v>
      </c>
      <c r="H172" s="1">
        <f t="shared" si="282"/>
        <v>25.875399999999999</v>
      </c>
      <c r="I172" s="1">
        <v>8.17</v>
      </c>
      <c r="J172" s="1">
        <f t="shared" si="282"/>
        <v>10.947800000000001</v>
      </c>
      <c r="K172" s="1">
        <v>5.19</v>
      </c>
      <c r="L172" s="1">
        <f t="shared" si="254"/>
        <v>12.2484</v>
      </c>
      <c r="M172" s="1">
        <v>3.63</v>
      </c>
      <c r="N172" s="1">
        <f t="shared" ref="N172:N174" si="322">M172*2.36</f>
        <v>8.5667999999999989</v>
      </c>
      <c r="O172" s="1"/>
      <c r="P172" s="1"/>
      <c r="Q172" s="1"/>
      <c r="R172" s="1"/>
      <c r="S172" s="1"/>
      <c r="T172" s="1"/>
      <c r="U172" s="1">
        <v>14.45</v>
      </c>
      <c r="V172" s="1">
        <f t="shared" ref="V172" si="323">U172*1.34</f>
        <v>19.363</v>
      </c>
      <c r="W172" s="1">
        <v>8.2200000000000006</v>
      </c>
      <c r="X172" s="1">
        <f t="shared" si="262"/>
        <v>11.014800000000001</v>
      </c>
      <c r="Y172" s="1"/>
      <c r="Z172" s="1"/>
      <c r="AA172" s="1"/>
      <c r="AB172" s="1"/>
      <c r="AC172" s="1"/>
      <c r="AD172" s="1"/>
      <c r="AE172" s="1">
        <v>4.92</v>
      </c>
      <c r="AF172" s="1">
        <f t="shared" si="318"/>
        <v>13.53</v>
      </c>
      <c r="AG172" s="1">
        <v>4.95</v>
      </c>
      <c r="AH172" s="1">
        <f t="shared" si="294"/>
        <v>13.612500000000001</v>
      </c>
      <c r="AI172" s="1"/>
      <c r="AJ172" s="1"/>
      <c r="AK172" s="13"/>
      <c r="AL172" s="13"/>
      <c r="AM172" s="13"/>
      <c r="AN172" s="13"/>
      <c r="AO172" s="1"/>
      <c r="AP172" s="1"/>
      <c r="AR172" s="1">
        <f t="shared" si="248"/>
        <v>0.75</v>
      </c>
      <c r="AS172" s="1">
        <f t="shared" si="250"/>
        <v>0.25</v>
      </c>
      <c r="AT172" s="1">
        <f t="shared" si="251"/>
        <v>1</v>
      </c>
    </row>
    <row r="173" spans="2:46" x14ac:dyDescent="0.25">
      <c r="C173" t="s">
        <v>55</v>
      </c>
      <c r="D173" s="1">
        <f t="shared" si="252"/>
        <v>68.87</v>
      </c>
      <c r="E173" s="13"/>
      <c r="F173" s="13"/>
      <c r="G173" s="1">
        <v>18.03</v>
      </c>
      <c r="H173" s="1">
        <f t="shared" si="282"/>
        <v>24.160200000000003</v>
      </c>
      <c r="I173" s="1">
        <v>7.33</v>
      </c>
      <c r="J173" s="1">
        <f t="shared" si="282"/>
        <v>9.8222000000000005</v>
      </c>
      <c r="K173" s="1">
        <v>4.6900000000000004</v>
      </c>
      <c r="L173" s="1">
        <f t="shared" si="254"/>
        <v>11.0684</v>
      </c>
      <c r="M173" s="1">
        <v>2.04</v>
      </c>
      <c r="N173" s="1">
        <f t="shared" si="322"/>
        <v>4.8144</v>
      </c>
      <c r="O173" s="1"/>
      <c r="P173" s="1"/>
      <c r="Q173" s="1"/>
      <c r="R173" s="1"/>
      <c r="S173" s="1"/>
      <c r="T173" s="1"/>
      <c r="U173" s="1">
        <v>12.36</v>
      </c>
      <c r="V173" s="1">
        <f t="shared" ref="V173" si="324">U173*1.34</f>
        <v>16.5624</v>
      </c>
      <c r="W173" s="1">
        <v>8</v>
      </c>
      <c r="X173" s="1">
        <f t="shared" si="262"/>
        <v>10.72</v>
      </c>
      <c r="Y173" s="1">
        <v>8</v>
      </c>
      <c r="Z173" s="1">
        <f t="shared" ref="Z173:Z174" si="325">Y173*1.34</f>
        <v>10.72</v>
      </c>
      <c r="AA173" s="1"/>
      <c r="AB173" s="1"/>
      <c r="AC173" s="1"/>
      <c r="AD173" s="1"/>
      <c r="AE173" s="1">
        <v>1.24</v>
      </c>
      <c r="AF173" s="1">
        <f t="shared" si="318"/>
        <v>3.41</v>
      </c>
      <c r="AG173" s="1">
        <v>7.18</v>
      </c>
      <c r="AH173" s="1">
        <f t="shared" si="294"/>
        <v>19.744999999999997</v>
      </c>
      <c r="AI173" s="1"/>
      <c r="AJ173" s="1"/>
      <c r="AK173" s="13"/>
      <c r="AL173" s="13"/>
      <c r="AM173" s="13"/>
      <c r="AN173" s="13"/>
      <c r="AO173" s="1"/>
      <c r="AP173" s="1"/>
      <c r="AR173" s="1">
        <f t="shared" si="248"/>
        <v>0.8</v>
      </c>
      <c r="AS173" s="1">
        <f t="shared" si="250"/>
        <v>0.2</v>
      </c>
      <c r="AT173" s="1">
        <f t="shared" si="251"/>
        <v>1</v>
      </c>
    </row>
    <row r="174" spans="2:46" x14ac:dyDescent="0.25">
      <c r="B174" t="s">
        <v>42</v>
      </c>
      <c r="C174" t="s">
        <v>77</v>
      </c>
      <c r="D174" s="1">
        <f t="shared" si="252"/>
        <v>68.95</v>
      </c>
      <c r="E174" s="13"/>
      <c r="F174" s="13"/>
      <c r="G174" s="1">
        <v>18</v>
      </c>
      <c r="H174" s="1">
        <f t="shared" si="282"/>
        <v>24.12</v>
      </c>
      <c r="I174" s="1">
        <v>7</v>
      </c>
      <c r="J174" s="1">
        <f t="shared" si="282"/>
        <v>9.3800000000000008</v>
      </c>
      <c r="K174" s="1">
        <v>3.45</v>
      </c>
      <c r="L174" s="1">
        <f t="shared" si="254"/>
        <v>8.1419999999999995</v>
      </c>
      <c r="M174" s="1">
        <v>2.4</v>
      </c>
      <c r="N174" s="1">
        <f t="shared" si="322"/>
        <v>5.6639999999999997</v>
      </c>
      <c r="O174" s="1"/>
      <c r="P174" s="1"/>
      <c r="Q174" s="1"/>
      <c r="R174" s="1"/>
      <c r="S174" s="1"/>
      <c r="T174" s="1"/>
      <c r="U174" s="1">
        <v>13.15</v>
      </c>
      <c r="V174" s="1">
        <f t="shared" ref="V174" si="326">U174*1.34</f>
        <v>17.621000000000002</v>
      </c>
      <c r="W174" s="1">
        <v>9.6</v>
      </c>
      <c r="X174" s="1">
        <f t="shared" si="262"/>
        <v>12.864000000000001</v>
      </c>
      <c r="Y174" s="1">
        <v>8.5500000000000007</v>
      </c>
      <c r="Z174" s="1">
        <f t="shared" si="325"/>
        <v>11.457000000000003</v>
      </c>
      <c r="AA174" s="1"/>
      <c r="AB174" s="1"/>
      <c r="AC174" s="1"/>
      <c r="AD174" s="1"/>
      <c r="AE174" s="1">
        <v>2.5</v>
      </c>
      <c r="AF174" s="1">
        <f t="shared" si="318"/>
        <v>6.875</v>
      </c>
      <c r="AG174" s="1">
        <v>4.3</v>
      </c>
      <c r="AH174" s="1">
        <f t="shared" si="294"/>
        <v>11.824999999999999</v>
      </c>
      <c r="AI174" s="1"/>
      <c r="AJ174" s="1"/>
      <c r="AK174" s="13"/>
      <c r="AL174" s="13"/>
      <c r="AM174" s="13"/>
      <c r="AN174" s="13"/>
      <c r="AO174" s="1"/>
      <c r="AP174" s="1"/>
      <c r="AR174" s="1">
        <f t="shared" si="248"/>
        <v>0.81</v>
      </c>
      <c r="AS174" s="1">
        <f t="shared" si="250"/>
        <v>0.19</v>
      </c>
      <c r="AT174" s="1">
        <f t="shared" si="251"/>
        <v>1</v>
      </c>
    </row>
    <row r="175" spans="2:46" x14ac:dyDescent="0.25">
      <c r="C175" t="s">
        <v>64</v>
      </c>
      <c r="D175" s="1">
        <f t="shared" si="252"/>
        <v>69.03</v>
      </c>
      <c r="E175" s="13"/>
      <c r="F175" s="13"/>
      <c r="G175" s="1">
        <v>22.18</v>
      </c>
      <c r="H175" s="1">
        <f t="shared" si="282"/>
        <v>29.7212</v>
      </c>
      <c r="I175" s="1">
        <v>7.72</v>
      </c>
      <c r="J175" s="1">
        <f t="shared" si="282"/>
        <v>10.344800000000001</v>
      </c>
      <c r="K175" s="1">
        <v>5.25</v>
      </c>
      <c r="L175" s="1">
        <f t="shared" si="254"/>
        <v>12.389999999999999</v>
      </c>
      <c r="M175" s="1"/>
      <c r="N175" s="1"/>
      <c r="O175" s="1"/>
      <c r="P175" s="1"/>
      <c r="Q175" s="1"/>
      <c r="R175" s="1"/>
      <c r="S175" s="1"/>
      <c r="T175" s="1"/>
      <c r="U175" s="1">
        <v>17.690000000000001</v>
      </c>
      <c r="V175" s="1">
        <f t="shared" ref="V175" si="327">U175*1.34</f>
        <v>23.704600000000003</v>
      </c>
      <c r="W175" s="1">
        <v>13.95</v>
      </c>
      <c r="X175" s="1">
        <f t="shared" si="262"/>
        <v>18.693000000000001</v>
      </c>
      <c r="Y175" s="1"/>
      <c r="Z175" s="1"/>
      <c r="AA175" s="1"/>
      <c r="AB175" s="1"/>
      <c r="AC175" s="1"/>
      <c r="AD175" s="1"/>
      <c r="AE175" s="1"/>
      <c r="AF175" s="1"/>
      <c r="AG175" s="1">
        <v>2.2400000000000002</v>
      </c>
      <c r="AH175" s="1">
        <f t="shared" si="294"/>
        <v>6.16</v>
      </c>
      <c r="AI175" s="1"/>
      <c r="AJ175" s="1"/>
      <c r="AK175" s="13"/>
      <c r="AL175" s="13"/>
      <c r="AM175" s="13"/>
      <c r="AN175" s="13"/>
      <c r="AO175" s="1">
        <f>28.71+23.89</f>
        <v>52.6</v>
      </c>
      <c r="AP175" s="1">
        <f>AO175*0.6</f>
        <v>31.56</v>
      </c>
      <c r="AR175" s="1">
        <f t="shared" si="248"/>
        <v>0.81</v>
      </c>
      <c r="AS175" s="1">
        <f t="shared" si="250"/>
        <v>0.19</v>
      </c>
      <c r="AT175" s="1">
        <f t="shared" si="251"/>
        <v>1</v>
      </c>
    </row>
    <row r="176" spans="2:46" x14ac:dyDescent="0.25">
      <c r="C176" t="s">
        <v>55</v>
      </c>
      <c r="D176" s="1">
        <f t="shared" si="252"/>
        <v>69.050000000000011</v>
      </c>
      <c r="E176" s="13"/>
      <c r="F176" s="13"/>
      <c r="G176" s="1">
        <v>18.04</v>
      </c>
      <c r="H176" s="1">
        <f t="shared" si="282"/>
        <v>24.1736</v>
      </c>
      <c r="I176" s="1">
        <v>7.02</v>
      </c>
      <c r="J176" s="1">
        <f t="shared" si="282"/>
        <v>9.4068000000000005</v>
      </c>
      <c r="K176" s="1">
        <v>3.92</v>
      </c>
      <c r="L176" s="1">
        <f t="shared" si="254"/>
        <v>9.251199999999999</v>
      </c>
      <c r="M176" s="1">
        <v>2.94</v>
      </c>
      <c r="N176" s="1">
        <f>M176*2.36</f>
        <v>6.9383999999999997</v>
      </c>
      <c r="O176" s="1"/>
      <c r="P176" s="1"/>
      <c r="Q176" s="1"/>
      <c r="R176" s="1"/>
      <c r="S176" s="1"/>
      <c r="T176" s="1"/>
      <c r="U176" s="1">
        <v>12.01</v>
      </c>
      <c r="V176" s="1">
        <f t="shared" ref="V176" si="328">U176*1.34</f>
        <v>16.093399999999999</v>
      </c>
      <c r="W176" s="1">
        <v>8.3800000000000008</v>
      </c>
      <c r="X176" s="1">
        <f t="shared" si="262"/>
        <v>11.229200000000002</v>
      </c>
      <c r="Y176" s="1">
        <v>8.3800000000000008</v>
      </c>
      <c r="Z176" s="1">
        <f t="shared" ref="Z176:Z178" si="329">Y176*1.34</f>
        <v>11.229200000000002</v>
      </c>
      <c r="AA176" s="1"/>
      <c r="AB176" s="1"/>
      <c r="AC176" s="1"/>
      <c r="AD176" s="1"/>
      <c r="AE176" s="1">
        <v>1.18</v>
      </c>
      <c r="AF176" s="1">
        <f t="shared" ref="AF176:AF183" si="330">AE176*2.75</f>
        <v>3.2449999999999997</v>
      </c>
      <c r="AG176" s="1">
        <v>7.18</v>
      </c>
      <c r="AH176" s="1">
        <f t="shared" si="294"/>
        <v>19.744999999999997</v>
      </c>
      <c r="AI176" s="1"/>
      <c r="AJ176" s="1"/>
      <c r="AK176" s="13"/>
      <c r="AL176" s="13"/>
      <c r="AM176" s="13"/>
      <c r="AN176" s="13"/>
      <c r="AO176" s="1"/>
      <c r="AP176" s="1"/>
      <c r="AR176" s="1">
        <f t="shared" si="248"/>
        <v>0.8</v>
      </c>
      <c r="AS176" s="1">
        <f t="shared" si="250"/>
        <v>0.2</v>
      </c>
      <c r="AT176" s="1">
        <f t="shared" si="251"/>
        <v>1</v>
      </c>
    </row>
    <row r="177" spans="1:46" x14ac:dyDescent="0.25">
      <c r="A177" t="s">
        <v>60</v>
      </c>
      <c r="B177" t="s">
        <v>42</v>
      </c>
      <c r="C177" t="s">
        <v>70</v>
      </c>
      <c r="D177" s="1">
        <f t="shared" si="252"/>
        <v>69.09</v>
      </c>
      <c r="E177" s="13">
        <v>24.03</v>
      </c>
      <c r="F177" s="13">
        <f t="shared" si="253"/>
        <v>32.200200000000002</v>
      </c>
      <c r="G177" s="1"/>
      <c r="H177" s="1"/>
      <c r="I177" s="1"/>
      <c r="J177" s="1"/>
      <c r="K177" s="1">
        <v>5.93</v>
      </c>
      <c r="L177" s="1">
        <f t="shared" si="254"/>
        <v>13.994799999999998</v>
      </c>
      <c r="M177" s="1"/>
      <c r="N177" s="1"/>
      <c r="O177" s="1"/>
      <c r="P177" s="1"/>
      <c r="Q177" s="1"/>
      <c r="R177" s="1"/>
      <c r="S177" s="1"/>
      <c r="T177" s="1"/>
      <c r="U177" s="1">
        <v>12.14</v>
      </c>
      <c r="V177" s="1">
        <f t="shared" ref="V177" si="331">U177*1.34</f>
        <v>16.267600000000002</v>
      </c>
      <c r="W177" s="1">
        <v>8.82</v>
      </c>
      <c r="X177" s="1">
        <f t="shared" si="262"/>
        <v>11.818800000000001</v>
      </c>
      <c r="Y177" s="1">
        <v>8.59</v>
      </c>
      <c r="Z177" s="1">
        <f t="shared" si="329"/>
        <v>11.5106</v>
      </c>
      <c r="AA177" s="1"/>
      <c r="AB177" s="1"/>
      <c r="AC177" s="1"/>
      <c r="AD177" s="1"/>
      <c r="AE177" s="1">
        <v>9.58</v>
      </c>
      <c r="AF177" s="1">
        <f t="shared" si="330"/>
        <v>26.344999999999999</v>
      </c>
      <c r="AG177" s="1"/>
      <c r="AH177" s="1"/>
      <c r="AI177" s="1"/>
      <c r="AJ177" s="1"/>
      <c r="AK177" s="13"/>
      <c r="AL177" s="13"/>
      <c r="AM177" s="13"/>
      <c r="AN177" s="13"/>
      <c r="AO177" s="1"/>
      <c r="AP177" s="1"/>
      <c r="AR177" s="1">
        <f t="shared" si="248"/>
        <v>0.91</v>
      </c>
      <c r="AS177" s="1">
        <f t="shared" si="250"/>
        <v>0.09</v>
      </c>
      <c r="AT177" s="1">
        <f t="shared" si="251"/>
        <v>1</v>
      </c>
    </row>
    <row r="178" spans="1:46" x14ac:dyDescent="0.25">
      <c r="C178" t="s">
        <v>55</v>
      </c>
      <c r="D178" s="1">
        <f t="shared" si="252"/>
        <v>69.11</v>
      </c>
      <c r="E178" s="13"/>
      <c r="F178" s="13"/>
      <c r="G178" s="1">
        <v>19.53</v>
      </c>
      <c r="H178" s="1">
        <f t="shared" si="282"/>
        <v>26.170200000000005</v>
      </c>
      <c r="I178" s="1">
        <v>7.48</v>
      </c>
      <c r="J178" s="1">
        <f t="shared" si="282"/>
        <v>10.023200000000001</v>
      </c>
      <c r="K178" s="1">
        <v>3.57</v>
      </c>
      <c r="L178" s="1">
        <f t="shared" si="254"/>
        <v>8.4251999999999985</v>
      </c>
      <c r="M178" s="1">
        <v>2.38</v>
      </c>
      <c r="N178" s="1">
        <f t="shared" ref="N178:N181" si="332">M178*2.36</f>
        <v>5.6167999999999996</v>
      </c>
      <c r="O178" s="1"/>
      <c r="P178" s="1"/>
      <c r="Q178" s="1"/>
      <c r="R178" s="1"/>
      <c r="S178" s="1"/>
      <c r="T178" s="1"/>
      <c r="U178" s="1">
        <v>12.4</v>
      </c>
      <c r="V178" s="1">
        <f t="shared" ref="V178" si="333">U178*1.34</f>
        <v>16.616000000000003</v>
      </c>
      <c r="W178" s="1">
        <v>8.2100000000000009</v>
      </c>
      <c r="X178" s="1">
        <f t="shared" si="262"/>
        <v>11.001400000000002</v>
      </c>
      <c r="Y178" s="1">
        <v>8.17</v>
      </c>
      <c r="Z178" s="1">
        <f t="shared" si="329"/>
        <v>10.947800000000001</v>
      </c>
      <c r="AA178" s="1"/>
      <c r="AB178" s="1"/>
      <c r="AC178" s="1"/>
      <c r="AD178" s="1"/>
      <c r="AE178" s="1">
        <v>1.26</v>
      </c>
      <c r="AF178" s="1">
        <f t="shared" si="330"/>
        <v>3.4649999999999999</v>
      </c>
      <c r="AG178" s="1">
        <v>6.11</v>
      </c>
      <c r="AH178" s="1">
        <f>AG178*2.75</f>
        <v>16.802500000000002</v>
      </c>
      <c r="AI178" s="1"/>
      <c r="AJ178" s="1"/>
      <c r="AK178" s="13"/>
      <c r="AL178" s="13"/>
      <c r="AM178" s="13"/>
      <c r="AN178" s="13"/>
      <c r="AO178" s="1"/>
      <c r="AP178" s="1"/>
      <c r="AR178" s="1">
        <f t="shared" si="248"/>
        <v>0.81</v>
      </c>
      <c r="AS178" s="1">
        <f t="shared" si="250"/>
        <v>0.19</v>
      </c>
      <c r="AT178" s="1">
        <f t="shared" si="251"/>
        <v>1</v>
      </c>
    </row>
    <row r="179" spans="1:46" x14ac:dyDescent="0.25">
      <c r="B179" t="s">
        <v>97</v>
      </c>
      <c r="C179" t="s">
        <v>98</v>
      </c>
      <c r="D179" s="1">
        <f t="shared" si="252"/>
        <v>69.150000000000006</v>
      </c>
      <c r="E179" s="13"/>
      <c r="F179" s="13"/>
      <c r="G179" s="1">
        <v>17.27</v>
      </c>
      <c r="H179" s="1">
        <f t="shared" si="282"/>
        <v>23.1418</v>
      </c>
      <c r="I179" s="1">
        <v>9.06</v>
      </c>
      <c r="J179" s="1">
        <f t="shared" si="282"/>
        <v>12.140400000000001</v>
      </c>
      <c r="K179" s="1">
        <v>4.3099999999999996</v>
      </c>
      <c r="L179" s="1">
        <f t="shared" si="254"/>
        <v>10.171599999999998</v>
      </c>
      <c r="M179" s="1">
        <v>4.01</v>
      </c>
      <c r="N179" s="1">
        <f t="shared" si="332"/>
        <v>9.4635999999999996</v>
      </c>
      <c r="O179" s="1"/>
      <c r="P179" s="1"/>
      <c r="Q179" s="1"/>
      <c r="R179" s="1"/>
      <c r="S179" s="1"/>
      <c r="T179" s="1"/>
      <c r="U179" s="1">
        <v>16.34</v>
      </c>
      <c r="V179" s="1">
        <f t="shared" ref="V179" si="334">U179*1.34</f>
        <v>21.895600000000002</v>
      </c>
      <c r="W179" s="1">
        <v>10.82</v>
      </c>
      <c r="X179" s="1">
        <f t="shared" si="262"/>
        <v>14.498800000000001</v>
      </c>
      <c r="Y179" s="1"/>
      <c r="Z179" s="1"/>
      <c r="AA179" s="1"/>
      <c r="AB179" s="1"/>
      <c r="AC179" s="1"/>
      <c r="AD179" s="1"/>
      <c r="AE179" s="1">
        <v>2.97</v>
      </c>
      <c r="AF179" s="1">
        <f t="shared" si="330"/>
        <v>8.1675000000000004</v>
      </c>
      <c r="AG179" s="1">
        <v>4.37</v>
      </c>
      <c r="AH179" s="1">
        <f>AG179*2.75</f>
        <v>12.0175</v>
      </c>
      <c r="AI179" s="1"/>
      <c r="AJ179" s="1"/>
      <c r="AK179" s="13"/>
      <c r="AL179" s="13"/>
      <c r="AM179" s="13"/>
      <c r="AN179" s="13"/>
      <c r="AO179" s="1">
        <v>10.220000000000001</v>
      </c>
      <c r="AP179" s="1">
        <f>AO179*0.6</f>
        <v>6.1320000000000006</v>
      </c>
      <c r="AR179" s="1">
        <f t="shared" si="248"/>
        <v>0.75</v>
      </c>
      <c r="AS179" s="1">
        <f t="shared" si="250"/>
        <v>0.25</v>
      </c>
      <c r="AT179" s="1">
        <f t="shared" si="251"/>
        <v>1</v>
      </c>
    </row>
    <row r="180" spans="1:46" x14ac:dyDescent="0.25">
      <c r="C180" t="s">
        <v>68</v>
      </c>
      <c r="D180" s="1">
        <f t="shared" si="252"/>
        <v>69.2</v>
      </c>
      <c r="E180" s="13"/>
      <c r="F180" s="13"/>
      <c r="G180" s="1">
        <v>19.100000000000001</v>
      </c>
      <c r="H180" s="1">
        <f t="shared" si="282"/>
        <v>25.594000000000005</v>
      </c>
      <c r="I180" s="1">
        <v>7</v>
      </c>
      <c r="J180" s="1">
        <f t="shared" si="282"/>
        <v>9.3800000000000008</v>
      </c>
      <c r="K180" s="1">
        <v>3.25</v>
      </c>
      <c r="L180" s="1">
        <f t="shared" si="254"/>
        <v>7.67</v>
      </c>
      <c r="M180" s="1">
        <v>3.15</v>
      </c>
      <c r="N180" s="1">
        <f t="shared" si="332"/>
        <v>7.4339999999999993</v>
      </c>
      <c r="O180" s="1"/>
      <c r="P180" s="1"/>
      <c r="Q180" s="1"/>
      <c r="R180" s="1"/>
      <c r="S180" s="1"/>
      <c r="T180" s="1"/>
      <c r="U180" s="1">
        <v>11.8</v>
      </c>
      <c r="V180" s="1">
        <f t="shared" ref="V180" si="335">U180*1.34</f>
        <v>15.812000000000001</v>
      </c>
      <c r="W180" s="1">
        <v>10.1</v>
      </c>
      <c r="X180" s="1">
        <f t="shared" si="262"/>
        <v>13.534000000000001</v>
      </c>
      <c r="Y180" s="1">
        <v>8.15</v>
      </c>
      <c r="Z180" s="1">
        <f t="shared" ref="Z180:Z185" si="336">Y180*1.34</f>
        <v>10.921000000000001</v>
      </c>
      <c r="AA180" s="1"/>
      <c r="AB180" s="1"/>
      <c r="AC180" s="1"/>
      <c r="AD180" s="1"/>
      <c r="AE180" s="1">
        <v>6.65</v>
      </c>
      <c r="AF180" s="1">
        <f t="shared" si="330"/>
        <v>18.287500000000001</v>
      </c>
      <c r="AG180" s="1"/>
      <c r="AH180" s="1"/>
      <c r="AI180" s="1"/>
      <c r="AJ180" s="1"/>
      <c r="AK180" s="13"/>
      <c r="AL180" s="13"/>
      <c r="AM180" s="13"/>
      <c r="AN180" s="13"/>
      <c r="AO180" s="1">
        <v>1.6</v>
      </c>
      <c r="AP180" s="1">
        <f>AO180*0.6</f>
        <v>0.96</v>
      </c>
      <c r="AR180" s="1">
        <f t="shared" si="248"/>
        <v>0.81</v>
      </c>
      <c r="AS180" s="1">
        <f t="shared" si="250"/>
        <v>0.19</v>
      </c>
      <c r="AT180" s="1">
        <f t="shared" si="251"/>
        <v>1</v>
      </c>
    </row>
    <row r="181" spans="1:46" x14ac:dyDescent="0.25">
      <c r="B181" t="s">
        <v>42</v>
      </c>
      <c r="C181" t="s">
        <v>77</v>
      </c>
      <c r="D181" s="1">
        <f t="shared" si="252"/>
        <v>69.300000000000011</v>
      </c>
      <c r="E181" s="13"/>
      <c r="F181" s="13"/>
      <c r="G181" s="1">
        <v>18.2</v>
      </c>
      <c r="H181" s="1">
        <f t="shared" si="282"/>
        <v>24.388000000000002</v>
      </c>
      <c r="I181" s="1">
        <v>7</v>
      </c>
      <c r="J181" s="1">
        <f t="shared" si="282"/>
        <v>9.3800000000000008</v>
      </c>
      <c r="K181" s="1">
        <v>4.1500000000000004</v>
      </c>
      <c r="L181" s="1">
        <f t="shared" si="254"/>
        <v>9.7940000000000005</v>
      </c>
      <c r="M181" s="1">
        <v>2.4</v>
      </c>
      <c r="N181" s="1">
        <f t="shared" si="332"/>
        <v>5.6639999999999997</v>
      </c>
      <c r="O181" s="1"/>
      <c r="P181" s="1"/>
      <c r="Q181" s="1"/>
      <c r="R181" s="1"/>
      <c r="S181" s="1"/>
      <c r="T181" s="1"/>
      <c r="U181" s="1">
        <v>11</v>
      </c>
      <c r="V181" s="1">
        <f t="shared" ref="V181" si="337">U181*1.34</f>
        <v>14.74</v>
      </c>
      <c r="W181" s="1">
        <v>9.6</v>
      </c>
      <c r="X181" s="1">
        <f t="shared" si="262"/>
        <v>12.864000000000001</v>
      </c>
      <c r="Y181" s="1">
        <v>8.8000000000000007</v>
      </c>
      <c r="Z181" s="1">
        <f t="shared" si="336"/>
        <v>11.792000000000002</v>
      </c>
      <c r="AA181" s="1"/>
      <c r="AB181" s="1"/>
      <c r="AC181" s="1"/>
      <c r="AD181" s="1"/>
      <c r="AE181" s="1">
        <v>2.5</v>
      </c>
      <c r="AF181" s="1">
        <f t="shared" si="330"/>
        <v>6.875</v>
      </c>
      <c r="AG181" s="1">
        <v>5.65</v>
      </c>
      <c r="AH181" s="1">
        <f t="shared" ref="AH181:AH197" si="338">AG181*2.75</f>
        <v>15.537500000000001</v>
      </c>
      <c r="AI181" s="1"/>
      <c r="AJ181" s="1"/>
      <c r="AK181" s="13"/>
      <c r="AL181" s="13"/>
      <c r="AM181" s="13"/>
      <c r="AN181" s="13"/>
      <c r="AO181" s="1"/>
      <c r="AP181" s="1"/>
      <c r="AR181" s="1">
        <f t="shared" si="248"/>
        <v>0.8</v>
      </c>
      <c r="AS181" s="1">
        <f t="shared" si="250"/>
        <v>0.2</v>
      </c>
      <c r="AT181" s="1">
        <f t="shared" si="251"/>
        <v>1</v>
      </c>
    </row>
    <row r="182" spans="1:46" x14ac:dyDescent="0.25">
      <c r="B182" t="s">
        <v>42</v>
      </c>
      <c r="C182" t="s">
        <v>54</v>
      </c>
      <c r="D182" s="1">
        <f t="shared" si="252"/>
        <v>69.37</v>
      </c>
      <c r="E182" s="13"/>
      <c r="F182" s="13"/>
      <c r="G182" s="1">
        <v>20.29</v>
      </c>
      <c r="H182" s="1">
        <f t="shared" si="282"/>
        <v>27.188600000000001</v>
      </c>
      <c r="I182" s="1">
        <v>7.14</v>
      </c>
      <c r="J182" s="1">
        <f t="shared" si="282"/>
        <v>9.5676000000000005</v>
      </c>
      <c r="K182" s="1">
        <v>3.44</v>
      </c>
      <c r="L182" s="1">
        <f t="shared" si="254"/>
        <v>8.1183999999999994</v>
      </c>
      <c r="M182" s="1"/>
      <c r="N182" s="1"/>
      <c r="O182" s="1"/>
      <c r="P182" s="1"/>
      <c r="Q182" s="1"/>
      <c r="R182" s="1"/>
      <c r="S182" s="1"/>
      <c r="T182" s="1"/>
      <c r="U182" s="1">
        <v>12.35</v>
      </c>
      <c r="V182" s="1">
        <f t="shared" ref="V182" si="339">U182*1.34</f>
        <v>16.548999999999999</v>
      </c>
      <c r="W182" s="1">
        <v>10.89</v>
      </c>
      <c r="X182" s="1">
        <f t="shared" si="262"/>
        <v>14.592600000000001</v>
      </c>
      <c r="Y182" s="1">
        <v>8.68</v>
      </c>
      <c r="Z182" s="1">
        <f t="shared" si="336"/>
        <v>11.6312</v>
      </c>
      <c r="AA182" s="1"/>
      <c r="AB182" s="1"/>
      <c r="AC182" s="1"/>
      <c r="AD182" s="1"/>
      <c r="AE182" s="1">
        <v>2.82</v>
      </c>
      <c r="AF182" s="1">
        <f t="shared" si="330"/>
        <v>7.7549999999999999</v>
      </c>
      <c r="AG182" s="1">
        <v>3.76</v>
      </c>
      <c r="AH182" s="1">
        <f t="shared" si="338"/>
        <v>10.34</v>
      </c>
      <c r="AI182" s="1"/>
      <c r="AJ182" s="1"/>
      <c r="AK182" s="13"/>
      <c r="AL182" s="13"/>
      <c r="AM182" s="13"/>
      <c r="AN182" s="13"/>
      <c r="AO182" s="1"/>
      <c r="AP182" s="1"/>
      <c r="AR182" s="1">
        <f t="shared" si="248"/>
        <v>0.85</v>
      </c>
      <c r="AS182" s="1">
        <f t="shared" si="250"/>
        <v>0.15</v>
      </c>
      <c r="AT182" s="1">
        <f t="shared" si="251"/>
        <v>1</v>
      </c>
    </row>
    <row r="183" spans="1:46" x14ac:dyDescent="0.25">
      <c r="B183" t="s">
        <v>42</v>
      </c>
      <c r="C183" t="s">
        <v>77</v>
      </c>
      <c r="D183" s="1">
        <f t="shared" si="252"/>
        <v>69.399999999999991</v>
      </c>
      <c r="E183" s="13"/>
      <c r="F183" s="13"/>
      <c r="G183" s="1">
        <v>18.45</v>
      </c>
      <c r="H183" s="1">
        <f t="shared" si="282"/>
        <v>24.722999999999999</v>
      </c>
      <c r="I183" s="1">
        <v>7</v>
      </c>
      <c r="J183" s="1">
        <f t="shared" si="282"/>
        <v>9.3800000000000008</v>
      </c>
      <c r="K183" s="1">
        <v>3.9</v>
      </c>
      <c r="L183" s="1">
        <f t="shared" si="254"/>
        <v>9.2039999999999988</v>
      </c>
      <c r="M183" s="1">
        <v>3.35</v>
      </c>
      <c r="N183" s="1">
        <f>M183*2.36</f>
        <v>7.9059999999999997</v>
      </c>
      <c r="O183" s="1"/>
      <c r="P183" s="1"/>
      <c r="Q183" s="1"/>
      <c r="R183" s="1"/>
      <c r="S183" s="1"/>
      <c r="T183" s="1"/>
      <c r="U183" s="1">
        <v>11.45</v>
      </c>
      <c r="V183" s="1">
        <f t="shared" ref="V183" si="340">U183*1.34</f>
        <v>15.343</v>
      </c>
      <c r="W183" s="1">
        <v>9.15</v>
      </c>
      <c r="X183" s="1">
        <f t="shared" si="262"/>
        <v>12.261000000000001</v>
      </c>
      <c r="Y183" s="1">
        <v>7.4</v>
      </c>
      <c r="Z183" s="1">
        <f t="shared" si="336"/>
        <v>9.9160000000000004</v>
      </c>
      <c r="AA183" s="1"/>
      <c r="AB183" s="1"/>
      <c r="AC183" s="1"/>
      <c r="AD183" s="1"/>
      <c r="AE183" s="1">
        <v>2.35</v>
      </c>
      <c r="AF183" s="1">
        <f t="shared" si="330"/>
        <v>6.4625000000000004</v>
      </c>
      <c r="AG183" s="1">
        <v>6.35</v>
      </c>
      <c r="AH183" s="1">
        <f t="shared" si="338"/>
        <v>17.462499999999999</v>
      </c>
      <c r="AI183" s="1"/>
      <c r="AJ183" s="1"/>
      <c r="AK183" s="13"/>
      <c r="AL183" s="13"/>
      <c r="AM183" s="13"/>
      <c r="AN183" s="13"/>
      <c r="AO183" s="1"/>
      <c r="AP183" s="1"/>
      <c r="AR183" s="1">
        <f t="shared" si="248"/>
        <v>0.79</v>
      </c>
      <c r="AS183" s="1">
        <f t="shared" si="250"/>
        <v>0.21</v>
      </c>
      <c r="AT183" s="1">
        <f t="shared" si="251"/>
        <v>1</v>
      </c>
    </row>
    <row r="184" spans="1:46" x14ac:dyDescent="0.25">
      <c r="B184" t="s">
        <v>42</v>
      </c>
      <c r="C184" t="s">
        <v>56</v>
      </c>
      <c r="D184" s="1">
        <f t="shared" si="252"/>
        <v>69.45</v>
      </c>
      <c r="E184" s="13"/>
      <c r="F184" s="13"/>
      <c r="G184" s="1">
        <v>19.399999999999999</v>
      </c>
      <c r="H184" s="1">
        <f t="shared" si="282"/>
        <v>25.995999999999999</v>
      </c>
      <c r="I184" s="1">
        <v>7.1</v>
      </c>
      <c r="J184" s="1">
        <f t="shared" si="282"/>
        <v>9.5139999999999993</v>
      </c>
      <c r="K184" s="1">
        <v>3.85</v>
      </c>
      <c r="L184" s="1">
        <f t="shared" si="254"/>
        <v>9.0860000000000003</v>
      </c>
      <c r="M184" s="1"/>
      <c r="N184" s="1"/>
      <c r="O184" s="1"/>
      <c r="P184" s="1"/>
      <c r="Q184" s="1"/>
      <c r="R184" s="1"/>
      <c r="S184" s="1"/>
      <c r="T184" s="1"/>
      <c r="U184" s="1">
        <v>12.95</v>
      </c>
      <c r="V184" s="1">
        <f t="shared" ref="V184" si="341">U184*1.34</f>
        <v>17.353000000000002</v>
      </c>
      <c r="W184" s="1">
        <v>9.35</v>
      </c>
      <c r="X184" s="1">
        <f t="shared" si="262"/>
        <v>12.529</v>
      </c>
      <c r="Y184" s="1">
        <v>9.35</v>
      </c>
      <c r="Z184" s="1">
        <f t="shared" si="336"/>
        <v>12.529</v>
      </c>
      <c r="AA184" s="1"/>
      <c r="AB184" s="1"/>
      <c r="AC184" s="1"/>
      <c r="AD184" s="1"/>
      <c r="AE184" s="1"/>
      <c r="AF184" s="1"/>
      <c r="AG184" s="1">
        <v>4.8</v>
      </c>
      <c r="AH184" s="1">
        <f t="shared" si="338"/>
        <v>13.2</v>
      </c>
      <c r="AI184" s="1">
        <v>2.65</v>
      </c>
      <c r="AJ184" s="1">
        <f>AI184*2.36</f>
        <v>6.2539999999999996</v>
      </c>
      <c r="AK184" s="13"/>
      <c r="AL184" s="13"/>
      <c r="AM184" s="13"/>
      <c r="AN184" s="13"/>
      <c r="AO184" s="1"/>
      <c r="AP184" s="1"/>
      <c r="AR184" s="1">
        <f t="shared" si="248"/>
        <v>0.84</v>
      </c>
      <c r="AS184" s="1">
        <f t="shared" si="250"/>
        <v>0.16</v>
      </c>
      <c r="AT184" s="1">
        <f t="shared" si="251"/>
        <v>1</v>
      </c>
    </row>
    <row r="185" spans="1:46" x14ac:dyDescent="0.25">
      <c r="C185" t="s">
        <v>67</v>
      </c>
      <c r="D185" s="1">
        <f t="shared" si="252"/>
        <v>69.489999999999995</v>
      </c>
      <c r="E185" s="13"/>
      <c r="F185" s="13"/>
      <c r="G185" s="1">
        <v>18.32</v>
      </c>
      <c r="H185" s="1">
        <f t="shared" si="282"/>
        <v>24.548800000000004</v>
      </c>
      <c r="I185" s="1">
        <v>7.47</v>
      </c>
      <c r="J185" s="1">
        <f t="shared" si="282"/>
        <v>10.0098</v>
      </c>
      <c r="K185" s="1">
        <v>3.59</v>
      </c>
      <c r="L185" s="1">
        <f t="shared" si="254"/>
        <v>8.4723999999999986</v>
      </c>
      <c r="M185" s="1"/>
      <c r="N185" s="1"/>
      <c r="O185" s="1"/>
      <c r="P185" s="1"/>
      <c r="Q185" s="1"/>
      <c r="R185" s="1"/>
      <c r="S185" s="1">
        <v>2.97</v>
      </c>
      <c r="T185" s="1">
        <f>S185*2.36</f>
        <v>7.0091999999999999</v>
      </c>
      <c r="U185" s="1">
        <v>10.98</v>
      </c>
      <c r="V185" s="1">
        <f t="shared" ref="V185" si="342">U185*1.34</f>
        <v>14.713200000000002</v>
      </c>
      <c r="W185" s="1">
        <v>8.6999999999999993</v>
      </c>
      <c r="X185" s="1">
        <f t="shared" si="262"/>
        <v>11.657999999999999</v>
      </c>
      <c r="Y185" s="1">
        <v>8.6199999999999992</v>
      </c>
      <c r="Z185" s="1">
        <f t="shared" si="336"/>
        <v>11.550799999999999</v>
      </c>
      <c r="AA185" s="1"/>
      <c r="AB185" s="1"/>
      <c r="AC185" s="1"/>
      <c r="AD185" s="1"/>
      <c r="AE185" s="1">
        <v>3.28</v>
      </c>
      <c r="AF185" s="1">
        <f t="shared" ref="AF185:AF215" si="343">AE185*2.75</f>
        <v>9.02</v>
      </c>
      <c r="AG185" s="1">
        <v>5.56</v>
      </c>
      <c r="AH185" s="1">
        <f t="shared" si="338"/>
        <v>15.29</v>
      </c>
      <c r="AI185" s="1"/>
      <c r="AJ185" s="1"/>
      <c r="AK185" s="13"/>
      <c r="AL185" s="13"/>
      <c r="AM185" s="13"/>
      <c r="AN185" s="13"/>
      <c r="AO185" s="1"/>
      <c r="AP185" s="1"/>
      <c r="AR185" s="1">
        <f t="shared" si="248"/>
        <v>0.8</v>
      </c>
      <c r="AS185" s="1">
        <f t="shared" si="250"/>
        <v>0.2</v>
      </c>
      <c r="AT185" s="1">
        <f t="shared" si="251"/>
        <v>1</v>
      </c>
    </row>
    <row r="186" spans="1:46" x14ac:dyDescent="0.25">
      <c r="B186" t="s">
        <v>86</v>
      </c>
      <c r="C186" t="s">
        <v>87</v>
      </c>
      <c r="D186" s="1">
        <f t="shared" si="252"/>
        <v>69.599999999999994</v>
      </c>
      <c r="E186" s="13"/>
      <c r="F186" s="13"/>
      <c r="G186" s="1">
        <v>18.3</v>
      </c>
      <c r="H186" s="1">
        <f t="shared" si="282"/>
        <v>24.522000000000002</v>
      </c>
      <c r="I186" s="1">
        <v>8.1</v>
      </c>
      <c r="J186" s="1">
        <f t="shared" si="282"/>
        <v>10.854000000000001</v>
      </c>
      <c r="K186" s="1">
        <v>5.2</v>
      </c>
      <c r="L186" s="1">
        <f t="shared" si="254"/>
        <v>12.272</v>
      </c>
      <c r="M186" s="1">
        <v>3.5</v>
      </c>
      <c r="N186" s="1">
        <f t="shared" ref="N186:N190" si="344">M186*2.36</f>
        <v>8.26</v>
      </c>
      <c r="O186" s="1"/>
      <c r="P186" s="1"/>
      <c r="Q186" s="1"/>
      <c r="R186" s="1"/>
      <c r="S186" s="1"/>
      <c r="T186" s="1"/>
      <c r="U186" s="1">
        <v>12.2</v>
      </c>
      <c r="V186" s="1">
        <f t="shared" ref="V186" si="345">U186*1.34</f>
        <v>16.347999999999999</v>
      </c>
      <c r="W186" s="1">
        <v>10.3</v>
      </c>
      <c r="X186" s="1">
        <f t="shared" si="262"/>
        <v>13.802000000000001</v>
      </c>
      <c r="Y186" s="1"/>
      <c r="Z186" s="1"/>
      <c r="AA186" s="1"/>
      <c r="AB186" s="1"/>
      <c r="AC186" s="1"/>
      <c r="AD186" s="1"/>
      <c r="AE186" s="1">
        <v>6</v>
      </c>
      <c r="AF186" s="1">
        <f t="shared" si="343"/>
        <v>16.5</v>
      </c>
      <c r="AG186" s="1">
        <v>2.8</v>
      </c>
      <c r="AH186" s="1">
        <f t="shared" si="338"/>
        <v>7.6999999999999993</v>
      </c>
      <c r="AI186" s="1">
        <v>3.2</v>
      </c>
      <c r="AJ186" s="1">
        <f>AI186*2.36</f>
        <v>7.5519999999999996</v>
      </c>
      <c r="AK186" s="13"/>
      <c r="AL186" s="13"/>
      <c r="AM186" s="13"/>
      <c r="AN186" s="13"/>
      <c r="AO186" s="1">
        <v>4.8</v>
      </c>
      <c r="AP186" s="1">
        <f>AO186*0.6</f>
        <v>2.88</v>
      </c>
      <c r="AR186" s="1">
        <f t="shared" si="248"/>
        <v>0.76</v>
      </c>
      <c r="AS186" s="1">
        <f t="shared" si="250"/>
        <v>0.24</v>
      </c>
      <c r="AT186" s="1">
        <f t="shared" si="251"/>
        <v>1</v>
      </c>
    </row>
    <row r="187" spans="1:46" x14ac:dyDescent="0.25">
      <c r="B187" t="s">
        <v>106</v>
      </c>
      <c r="C187" t="s">
        <v>107</v>
      </c>
      <c r="D187" s="1">
        <f t="shared" si="252"/>
        <v>69.649999999999991</v>
      </c>
      <c r="E187" s="13"/>
      <c r="F187" s="13"/>
      <c r="G187" s="1">
        <v>17.05</v>
      </c>
      <c r="H187" s="1">
        <f t="shared" si="282"/>
        <v>22.847000000000001</v>
      </c>
      <c r="I187" s="1">
        <v>8.35</v>
      </c>
      <c r="J187" s="1">
        <f t="shared" si="282"/>
        <v>11.189</v>
      </c>
      <c r="K187" s="1">
        <v>4</v>
      </c>
      <c r="L187" s="1">
        <f t="shared" si="254"/>
        <v>9.44</v>
      </c>
      <c r="M187" s="1">
        <v>3.9</v>
      </c>
      <c r="N187" s="1">
        <f t="shared" si="344"/>
        <v>9.2039999999999988</v>
      </c>
      <c r="O187" s="1"/>
      <c r="P187" s="1"/>
      <c r="Q187" s="1"/>
      <c r="R187" s="1"/>
      <c r="S187" s="1"/>
      <c r="T187" s="1"/>
      <c r="U187" s="1">
        <v>14.1</v>
      </c>
      <c r="V187" s="1">
        <f t="shared" ref="V187" si="346">U187*1.34</f>
        <v>18.894000000000002</v>
      </c>
      <c r="W187" s="1">
        <v>7.9</v>
      </c>
      <c r="X187" s="1">
        <f t="shared" si="262"/>
        <v>10.586</v>
      </c>
      <c r="Y187" s="1">
        <v>7.55</v>
      </c>
      <c r="Z187" s="1">
        <f t="shared" ref="Z187:Z191" si="347">Y187*1.34</f>
        <v>10.117000000000001</v>
      </c>
      <c r="AA187" s="1"/>
      <c r="AB187" s="1"/>
      <c r="AC187" s="1"/>
      <c r="AD187" s="1"/>
      <c r="AE187" s="1">
        <v>3.6</v>
      </c>
      <c r="AF187" s="1">
        <f t="shared" si="343"/>
        <v>9.9</v>
      </c>
      <c r="AG187" s="1">
        <v>2.4500000000000002</v>
      </c>
      <c r="AH187" s="1">
        <f t="shared" si="338"/>
        <v>6.7375000000000007</v>
      </c>
      <c r="AI187" s="1">
        <v>0.75</v>
      </c>
      <c r="AJ187" s="1">
        <f>AI187*2.36</f>
        <v>1.77</v>
      </c>
      <c r="AK187" s="13"/>
      <c r="AL187" s="13"/>
      <c r="AM187" s="13"/>
      <c r="AN187" s="13"/>
      <c r="AO187" s="1">
        <v>13</v>
      </c>
      <c r="AP187" s="1">
        <f>AO187*0.6</f>
        <v>7.8</v>
      </c>
      <c r="AR187" s="1">
        <f t="shared" si="248"/>
        <v>0.77</v>
      </c>
      <c r="AS187" s="1">
        <f t="shared" si="250"/>
        <v>0.23</v>
      </c>
      <c r="AT187" s="1">
        <f t="shared" si="251"/>
        <v>1</v>
      </c>
    </row>
    <row r="188" spans="1:46" x14ac:dyDescent="0.25">
      <c r="A188" t="s">
        <v>60</v>
      </c>
      <c r="C188" t="s">
        <v>67</v>
      </c>
      <c r="D188" s="1">
        <f t="shared" si="252"/>
        <v>69.709999999999994</v>
      </c>
      <c r="E188" s="13"/>
      <c r="F188" s="13"/>
      <c r="G188" s="1">
        <v>19.489999999999998</v>
      </c>
      <c r="H188" s="1">
        <f t="shared" si="282"/>
        <v>26.116599999999998</v>
      </c>
      <c r="I188" s="1">
        <v>7.68</v>
      </c>
      <c r="J188" s="1">
        <f t="shared" si="282"/>
        <v>10.2912</v>
      </c>
      <c r="K188" s="1">
        <v>3.39</v>
      </c>
      <c r="L188" s="1">
        <f t="shared" si="254"/>
        <v>8.0003999999999991</v>
      </c>
      <c r="M188" s="1">
        <v>4.46</v>
      </c>
      <c r="N188" s="1">
        <f t="shared" si="344"/>
        <v>10.525599999999999</v>
      </c>
      <c r="O188" s="1"/>
      <c r="P188" s="1"/>
      <c r="Q188" s="1"/>
      <c r="R188" s="1"/>
      <c r="S188" s="1"/>
      <c r="T188" s="1"/>
      <c r="U188" s="1">
        <v>10.63</v>
      </c>
      <c r="V188" s="1">
        <f t="shared" ref="V188" si="348">U188*1.34</f>
        <v>14.244200000000001</v>
      </c>
      <c r="W188" s="1">
        <v>9.08</v>
      </c>
      <c r="X188" s="1">
        <f t="shared" si="262"/>
        <v>12.167200000000001</v>
      </c>
      <c r="Y188" s="1">
        <v>8.02</v>
      </c>
      <c r="Z188" s="1">
        <f t="shared" si="347"/>
        <v>10.7468</v>
      </c>
      <c r="AA188" s="1"/>
      <c r="AB188" s="1"/>
      <c r="AC188" s="1"/>
      <c r="AD188" s="1"/>
      <c r="AE188" s="1">
        <v>2.85</v>
      </c>
      <c r="AF188" s="1">
        <f t="shared" si="343"/>
        <v>7.8375000000000004</v>
      </c>
      <c r="AG188" s="1">
        <v>4.1100000000000003</v>
      </c>
      <c r="AH188" s="1">
        <f t="shared" si="338"/>
        <v>11.3025</v>
      </c>
      <c r="AI188" s="1"/>
      <c r="AJ188" s="1"/>
      <c r="AK188" s="13"/>
      <c r="AL188" s="13"/>
      <c r="AM188" s="13"/>
      <c r="AN188" s="13"/>
      <c r="AO188" s="1"/>
      <c r="AP188" s="1"/>
      <c r="AR188" s="1">
        <f t="shared" si="248"/>
        <v>0.78</v>
      </c>
      <c r="AS188" s="1">
        <f t="shared" si="250"/>
        <v>0.22</v>
      </c>
      <c r="AT188" s="1">
        <f t="shared" si="251"/>
        <v>1</v>
      </c>
    </row>
    <row r="189" spans="1:46" x14ac:dyDescent="0.25">
      <c r="B189" t="s">
        <v>42</v>
      </c>
      <c r="C189" t="s">
        <v>77</v>
      </c>
      <c r="D189" s="1">
        <f t="shared" si="252"/>
        <v>69.75</v>
      </c>
      <c r="E189" s="13"/>
      <c r="F189" s="13"/>
      <c r="G189" s="1">
        <v>18</v>
      </c>
      <c r="H189" s="1">
        <f t="shared" si="282"/>
        <v>24.12</v>
      </c>
      <c r="I189" s="1">
        <v>7.1</v>
      </c>
      <c r="J189" s="1">
        <f t="shared" si="282"/>
        <v>9.5139999999999993</v>
      </c>
      <c r="K189" s="1">
        <v>4.1500000000000004</v>
      </c>
      <c r="L189" s="1">
        <f t="shared" si="254"/>
        <v>9.7940000000000005</v>
      </c>
      <c r="M189" s="1">
        <v>2.25</v>
      </c>
      <c r="N189" s="1">
        <f t="shared" si="344"/>
        <v>5.31</v>
      </c>
      <c r="O189" s="1"/>
      <c r="P189" s="1"/>
      <c r="Q189" s="1"/>
      <c r="R189" s="1"/>
      <c r="S189" s="1"/>
      <c r="T189" s="1"/>
      <c r="U189" s="1">
        <v>11.75</v>
      </c>
      <c r="V189" s="1">
        <f t="shared" ref="V189" si="349">U189*1.34</f>
        <v>15.745000000000001</v>
      </c>
      <c r="W189" s="1">
        <v>9.75</v>
      </c>
      <c r="X189" s="1">
        <f t="shared" si="262"/>
        <v>13.065000000000001</v>
      </c>
      <c r="Y189" s="1">
        <v>9.15</v>
      </c>
      <c r="Z189" s="1">
        <f t="shared" si="347"/>
        <v>12.261000000000001</v>
      </c>
      <c r="AA189" s="1"/>
      <c r="AB189" s="1"/>
      <c r="AC189" s="1"/>
      <c r="AD189" s="1"/>
      <c r="AE189" s="1">
        <v>2.75</v>
      </c>
      <c r="AF189" s="1">
        <f t="shared" si="343"/>
        <v>7.5625</v>
      </c>
      <c r="AG189" s="1">
        <v>4.8499999999999996</v>
      </c>
      <c r="AH189" s="1">
        <f t="shared" si="338"/>
        <v>13.337499999999999</v>
      </c>
      <c r="AI189" s="1"/>
      <c r="AJ189" s="1"/>
      <c r="AK189" s="13"/>
      <c r="AL189" s="13"/>
      <c r="AM189" s="13"/>
      <c r="AN189" s="13"/>
      <c r="AO189" s="1"/>
      <c r="AP189" s="1"/>
      <c r="AR189" s="1">
        <f t="shared" si="248"/>
        <v>0.81</v>
      </c>
      <c r="AS189" s="1">
        <f t="shared" si="250"/>
        <v>0.19</v>
      </c>
      <c r="AT189" s="1">
        <f t="shared" si="251"/>
        <v>1</v>
      </c>
    </row>
    <row r="190" spans="1:46" x14ac:dyDescent="0.25">
      <c r="B190" t="s">
        <v>42</v>
      </c>
      <c r="C190" t="s">
        <v>54</v>
      </c>
      <c r="D190" s="1">
        <f t="shared" si="252"/>
        <v>69.75</v>
      </c>
      <c r="E190" s="13"/>
      <c r="F190" s="13"/>
      <c r="G190" s="1">
        <v>18.04</v>
      </c>
      <c r="H190" s="1">
        <f t="shared" si="282"/>
        <v>24.1736</v>
      </c>
      <c r="I190" s="1">
        <v>9.76</v>
      </c>
      <c r="J190" s="1">
        <f t="shared" si="282"/>
        <v>13.0784</v>
      </c>
      <c r="K190" s="1">
        <v>4.6100000000000003</v>
      </c>
      <c r="L190" s="1">
        <f t="shared" si="254"/>
        <v>10.8796</v>
      </c>
      <c r="M190" s="1">
        <v>3.19</v>
      </c>
      <c r="N190" s="1">
        <f t="shared" si="344"/>
        <v>7.5283999999999995</v>
      </c>
      <c r="O190" s="1"/>
      <c r="P190" s="1"/>
      <c r="Q190" s="1"/>
      <c r="R190" s="1"/>
      <c r="S190" s="1"/>
      <c r="T190" s="1"/>
      <c r="U190" s="1">
        <v>12.92</v>
      </c>
      <c r="V190" s="1">
        <f t="shared" ref="V190" si="350">U190*1.34</f>
        <v>17.312799999999999</v>
      </c>
      <c r="W190" s="1">
        <v>8.64</v>
      </c>
      <c r="X190" s="1">
        <f t="shared" si="262"/>
        <v>11.577600000000002</v>
      </c>
      <c r="Y190" s="1">
        <v>8.39</v>
      </c>
      <c r="Z190" s="1">
        <f t="shared" si="347"/>
        <v>11.242600000000001</v>
      </c>
      <c r="AA190" s="1"/>
      <c r="AB190" s="1"/>
      <c r="AC190" s="1"/>
      <c r="AD190" s="1"/>
      <c r="AE190" s="1">
        <v>2.11</v>
      </c>
      <c r="AF190" s="1">
        <f t="shared" si="343"/>
        <v>5.8024999999999993</v>
      </c>
      <c r="AG190" s="1">
        <v>2.09</v>
      </c>
      <c r="AH190" s="1">
        <f t="shared" si="338"/>
        <v>5.7474999999999996</v>
      </c>
      <c r="AI190" s="1"/>
      <c r="AJ190" s="1"/>
      <c r="AK190" s="13"/>
      <c r="AL190" s="13"/>
      <c r="AM190" s="13"/>
      <c r="AN190" s="13"/>
      <c r="AO190" s="1"/>
      <c r="AP190" s="1"/>
      <c r="AR190" s="1">
        <f t="shared" si="248"/>
        <v>0.75</v>
      </c>
      <c r="AS190" s="1">
        <f t="shared" si="250"/>
        <v>0.25</v>
      </c>
      <c r="AT190" s="1">
        <f t="shared" si="251"/>
        <v>1</v>
      </c>
    </row>
    <row r="191" spans="1:46" x14ac:dyDescent="0.25">
      <c r="B191" t="s">
        <v>42</v>
      </c>
      <c r="C191" t="s">
        <v>71</v>
      </c>
      <c r="D191" s="1">
        <f t="shared" si="252"/>
        <v>69.8</v>
      </c>
      <c r="E191" s="13"/>
      <c r="F191" s="13"/>
      <c r="G191" s="1">
        <v>18.93</v>
      </c>
      <c r="H191" s="1">
        <f t="shared" si="282"/>
        <v>25.366200000000003</v>
      </c>
      <c r="I191" s="1">
        <v>10</v>
      </c>
      <c r="J191" s="1">
        <f t="shared" si="282"/>
        <v>13.4</v>
      </c>
      <c r="K191" s="1">
        <v>4.41</v>
      </c>
      <c r="L191" s="1">
        <f t="shared" si="254"/>
        <v>10.4076</v>
      </c>
      <c r="M191" s="1"/>
      <c r="N191" s="1"/>
      <c r="O191" s="1"/>
      <c r="P191" s="1"/>
      <c r="Q191" s="1"/>
      <c r="R191" s="1"/>
      <c r="S191" s="1">
        <v>2.4</v>
      </c>
      <c r="T191" s="1">
        <f>S191*2.36</f>
        <v>5.6639999999999997</v>
      </c>
      <c r="U191" s="1">
        <v>10.91</v>
      </c>
      <c r="V191" s="1">
        <f t="shared" ref="V191" si="351">U191*1.34</f>
        <v>14.619400000000001</v>
      </c>
      <c r="W191" s="1">
        <v>8.5</v>
      </c>
      <c r="X191" s="1">
        <f t="shared" si="262"/>
        <v>11.39</v>
      </c>
      <c r="Y191" s="1">
        <v>8.15</v>
      </c>
      <c r="Z191" s="1">
        <f t="shared" si="347"/>
        <v>10.921000000000001</v>
      </c>
      <c r="AA191" s="1"/>
      <c r="AB191" s="1"/>
      <c r="AC191" s="1"/>
      <c r="AD191" s="1"/>
      <c r="AE191" s="1">
        <v>2.54</v>
      </c>
      <c r="AF191" s="1">
        <f t="shared" si="343"/>
        <v>6.9850000000000003</v>
      </c>
      <c r="AG191" s="1">
        <v>3.96</v>
      </c>
      <c r="AH191" s="1">
        <f t="shared" si="338"/>
        <v>10.89</v>
      </c>
      <c r="AI191" s="1"/>
      <c r="AJ191" s="1"/>
      <c r="AK191" s="13"/>
      <c r="AL191" s="13"/>
      <c r="AM191" s="13"/>
      <c r="AN191" s="13"/>
      <c r="AO191" s="1"/>
      <c r="AP191" s="1"/>
      <c r="AR191" s="1">
        <f t="shared" si="248"/>
        <v>0.76</v>
      </c>
      <c r="AS191" s="1">
        <f t="shared" si="250"/>
        <v>0.24</v>
      </c>
      <c r="AT191" s="1">
        <f t="shared" si="251"/>
        <v>1</v>
      </c>
    </row>
    <row r="192" spans="1:46" x14ac:dyDescent="0.25">
      <c r="B192" t="s">
        <v>41</v>
      </c>
      <c r="C192" t="s">
        <v>47</v>
      </c>
      <c r="D192" s="1">
        <f t="shared" si="252"/>
        <v>69.8</v>
      </c>
      <c r="E192" s="13"/>
      <c r="F192" s="13"/>
      <c r="G192" s="1">
        <v>21.9</v>
      </c>
      <c r="H192" s="1">
        <f t="shared" si="282"/>
        <v>29.346</v>
      </c>
      <c r="I192" s="1">
        <v>8.6</v>
      </c>
      <c r="J192" s="1">
        <f t="shared" si="282"/>
        <v>11.524000000000001</v>
      </c>
      <c r="K192" s="1">
        <v>4.4000000000000004</v>
      </c>
      <c r="L192" s="1">
        <f t="shared" si="254"/>
        <v>10.384</v>
      </c>
      <c r="M192" s="1">
        <v>4</v>
      </c>
      <c r="N192" s="1">
        <f>M192*2.36</f>
        <v>9.44</v>
      </c>
      <c r="O192" s="1"/>
      <c r="P192" s="1"/>
      <c r="Q192" s="1"/>
      <c r="R192" s="1"/>
      <c r="S192" s="1"/>
      <c r="T192" s="1"/>
      <c r="U192" s="1">
        <v>13.7</v>
      </c>
      <c r="V192" s="1">
        <f t="shared" ref="V192" si="352">U192*1.34</f>
        <v>18.358000000000001</v>
      </c>
      <c r="W192" s="1">
        <v>10.1</v>
      </c>
      <c r="X192" s="1">
        <f t="shared" si="262"/>
        <v>13.534000000000001</v>
      </c>
      <c r="Y192" s="1"/>
      <c r="Z192" s="1"/>
      <c r="AA192" s="1"/>
      <c r="AB192" s="1"/>
      <c r="AC192" s="1"/>
      <c r="AD192" s="1"/>
      <c r="AE192" s="1">
        <v>2.2000000000000002</v>
      </c>
      <c r="AF192" s="1">
        <f t="shared" si="343"/>
        <v>6.0500000000000007</v>
      </c>
      <c r="AG192" s="1">
        <v>4.9000000000000004</v>
      </c>
      <c r="AH192" s="1">
        <f t="shared" si="338"/>
        <v>13.475000000000001</v>
      </c>
      <c r="AI192" s="1"/>
      <c r="AJ192" s="1"/>
      <c r="AK192" s="13"/>
      <c r="AL192" s="13"/>
      <c r="AM192" s="13"/>
      <c r="AN192" s="13"/>
      <c r="AO192" s="1">
        <v>10.1</v>
      </c>
      <c r="AP192" s="1">
        <f>AO192*0.6</f>
        <v>6.06</v>
      </c>
      <c r="AR192" s="1">
        <f t="shared" si="248"/>
        <v>0.76</v>
      </c>
      <c r="AS192" s="1">
        <f t="shared" si="250"/>
        <v>0.24</v>
      </c>
      <c r="AT192" s="1">
        <f t="shared" si="251"/>
        <v>1</v>
      </c>
    </row>
    <row r="193" spans="2:46" x14ac:dyDescent="0.25">
      <c r="C193" t="s">
        <v>67</v>
      </c>
      <c r="D193" s="1">
        <f t="shared" si="252"/>
        <v>69.820000000000007</v>
      </c>
      <c r="E193" s="13"/>
      <c r="F193" s="13"/>
      <c r="G193" s="1">
        <v>19.899999999999999</v>
      </c>
      <c r="H193" s="1">
        <f t="shared" si="282"/>
        <v>26.666</v>
      </c>
      <c r="I193" s="1">
        <v>6.61</v>
      </c>
      <c r="J193" s="1">
        <f t="shared" si="282"/>
        <v>8.8574000000000002</v>
      </c>
      <c r="K193" s="1">
        <v>4.46</v>
      </c>
      <c r="L193" s="1">
        <f t="shared" si="254"/>
        <v>10.525599999999999</v>
      </c>
      <c r="M193" s="1"/>
      <c r="N193" s="1"/>
      <c r="O193" s="1"/>
      <c r="P193" s="1"/>
      <c r="Q193" s="1"/>
      <c r="R193" s="1"/>
      <c r="S193" s="1">
        <v>2.93</v>
      </c>
      <c r="T193" s="1">
        <f>S193*2.36</f>
        <v>6.9147999999999996</v>
      </c>
      <c r="U193" s="1">
        <v>10.68</v>
      </c>
      <c r="V193" s="1">
        <f t="shared" ref="V193" si="353">U193*1.34</f>
        <v>14.311200000000001</v>
      </c>
      <c r="W193" s="1">
        <v>8.69</v>
      </c>
      <c r="X193" s="1">
        <f t="shared" si="262"/>
        <v>11.644600000000001</v>
      </c>
      <c r="Y193" s="1">
        <v>8.2100000000000009</v>
      </c>
      <c r="Z193" s="1">
        <f t="shared" ref="Z193:Z194" si="354">Y193*1.34</f>
        <v>11.001400000000002</v>
      </c>
      <c r="AA193" s="1"/>
      <c r="AB193" s="1"/>
      <c r="AC193" s="1"/>
      <c r="AD193" s="1"/>
      <c r="AE193" s="1">
        <v>2.65</v>
      </c>
      <c r="AF193" s="1">
        <f t="shared" si="343"/>
        <v>7.2874999999999996</v>
      </c>
      <c r="AG193" s="1">
        <v>3.29</v>
      </c>
      <c r="AH193" s="1">
        <f t="shared" si="338"/>
        <v>9.0474999999999994</v>
      </c>
      <c r="AI193" s="1">
        <v>2.4</v>
      </c>
      <c r="AJ193" s="1">
        <f>AI193*2.36</f>
        <v>5.6639999999999997</v>
      </c>
      <c r="AK193" s="13"/>
      <c r="AL193" s="13"/>
      <c r="AM193" s="13"/>
      <c r="AN193" s="13"/>
      <c r="AO193" s="1">
        <v>1.88</v>
      </c>
      <c r="AP193" s="1">
        <f>AO193*0.6</f>
        <v>1.1279999999999999</v>
      </c>
      <c r="AR193" s="1">
        <f t="shared" si="248"/>
        <v>0.8</v>
      </c>
      <c r="AS193" s="1">
        <f t="shared" si="250"/>
        <v>0.2</v>
      </c>
      <c r="AT193" s="1">
        <f t="shared" si="251"/>
        <v>1</v>
      </c>
    </row>
    <row r="194" spans="2:46" x14ac:dyDescent="0.25">
      <c r="B194" t="s">
        <v>42</v>
      </c>
      <c r="C194" t="s">
        <v>77</v>
      </c>
      <c r="D194" s="1">
        <f t="shared" si="252"/>
        <v>69.849999999999994</v>
      </c>
      <c r="E194" s="13"/>
      <c r="F194" s="13"/>
      <c r="G194" s="1">
        <v>18.2</v>
      </c>
      <c r="H194" s="1">
        <f t="shared" si="282"/>
        <v>24.388000000000002</v>
      </c>
      <c r="I194" s="1">
        <v>7</v>
      </c>
      <c r="J194" s="1">
        <f t="shared" si="282"/>
        <v>9.3800000000000008</v>
      </c>
      <c r="K194" s="1">
        <v>3.85</v>
      </c>
      <c r="L194" s="1">
        <f t="shared" si="254"/>
        <v>9.0860000000000003</v>
      </c>
      <c r="M194" s="1">
        <v>3.6</v>
      </c>
      <c r="N194" s="1">
        <f t="shared" ref="N194:N197" si="355">M194*2.36</f>
        <v>8.4960000000000004</v>
      </c>
      <c r="O194" s="1"/>
      <c r="P194" s="1"/>
      <c r="Q194" s="1"/>
      <c r="R194" s="1"/>
      <c r="S194" s="1"/>
      <c r="T194" s="1"/>
      <c r="U194" s="1">
        <v>10.8</v>
      </c>
      <c r="V194" s="1">
        <f t="shared" ref="V194" si="356">U194*1.34</f>
        <v>14.472000000000001</v>
      </c>
      <c r="W194" s="1">
        <v>9.4499999999999993</v>
      </c>
      <c r="X194" s="1">
        <f t="shared" si="262"/>
        <v>12.663</v>
      </c>
      <c r="Y194" s="1">
        <v>9.4</v>
      </c>
      <c r="Z194" s="1">
        <f t="shared" si="354"/>
        <v>12.596000000000002</v>
      </c>
      <c r="AA194" s="1"/>
      <c r="AB194" s="1"/>
      <c r="AC194" s="1"/>
      <c r="AD194" s="1"/>
      <c r="AE194" s="1">
        <v>2.2000000000000002</v>
      </c>
      <c r="AF194" s="1">
        <f t="shared" si="343"/>
        <v>6.0500000000000007</v>
      </c>
      <c r="AG194" s="1">
        <v>5.35</v>
      </c>
      <c r="AH194" s="1">
        <f t="shared" si="338"/>
        <v>14.712499999999999</v>
      </c>
      <c r="AI194" s="1"/>
      <c r="AJ194" s="1"/>
      <c r="AK194" s="13"/>
      <c r="AL194" s="13"/>
      <c r="AM194" s="13"/>
      <c r="AN194" s="13"/>
      <c r="AO194" s="1"/>
      <c r="AP194" s="1"/>
      <c r="AR194" s="1">
        <f t="shared" si="248"/>
        <v>0.79</v>
      </c>
      <c r="AS194" s="1">
        <f t="shared" si="250"/>
        <v>0.21</v>
      </c>
      <c r="AT194" s="1">
        <f t="shared" si="251"/>
        <v>1</v>
      </c>
    </row>
    <row r="195" spans="2:46" x14ac:dyDescent="0.25">
      <c r="B195" t="s">
        <v>42</v>
      </c>
      <c r="C195" t="s">
        <v>66</v>
      </c>
      <c r="D195" s="1">
        <f t="shared" si="252"/>
        <v>69.87</v>
      </c>
      <c r="E195" s="13">
        <v>25.2</v>
      </c>
      <c r="F195" s="13">
        <f t="shared" si="253"/>
        <v>33.768000000000001</v>
      </c>
      <c r="G195" s="1"/>
      <c r="H195" s="1"/>
      <c r="I195" s="1"/>
      <c r="J195" s="1"/>
      <c r="K195" s="1">
        <v>4.1100000000000003</v>
      </c>
      <c r="L195" s="1">
        <f t="shared" si="254"/>
        <v>9.6996000000000002</v>
      </c>
      <c r="M195" s="1">
        <v>3.8</v>
      </c>
      <c r="N195" s="1">
        <f t="shared" si="355"/>
        <v>8.968</v>
      </c>
      <c r="O195" s="1"/>
      <c r="P195" s="1"/>
      <c r="Q195" s="1"/>
      <c r="R195" s="1"/>
      <c r="S195" s="1"/>
      <c r="T195" s="1"/>
      <c r="U195" s="1">
        <v>13.93</v>
      </c>
      <c r="V195" s="1">
        <f t="shared" ref="V195" si="357">U195*1.34</f>
        <v>18.6662</v>
      </c>
      <c r="W195" s="1">
        <v>11.24</v>
      </c>
      <c r="X195" s="1">
        <f t="shared" si="262"/>
        <v>15.0616</v>
      </c>
      <c r="Y195" s="1"/>
      <c r="Z195" s="1"/>
      <c r="AA195" s="1"/>
      <c r="AB195" s="1"/>
      <c r="AC195" s="1"/>
      <c r="AD195" s="1"/>
      <c r="AE195" s="1">
        <v>9.2799999999999994</v>
      </c>
      <c r="AF195" s="1">
        <f t="shared" si="343"/>
        <v>25.52</v>
      </c>
      <c r="AG195" s="1">
        <v>2.31</v>
      </c>
      <c r="AH195" s="1">
        <f t="shared" si="338"/>
        <v>6.3525</v>
      </c>
      <c r="AI195" s="1"/>
      <c r="AJ195" s="1"/>
      <c r="AK195" s="13"/>
      <c r="AL195" s="13"/>
      <c r="AM195" s="13"/>
      <c r="AN195" s="13"/>
      <c r="AO195" s="1"/>
      <c r="AP195" s="1"/>
      <c r="AR195" s="1">
        <f t="shared" si="248"/>
        <v>0.89</v>
      </c>
      <c r="AS195" s="1">
        <f t="shared" si="250"/>
        <v>0.11</v>
      </c>
      <c r="AT195" s="1">
        <f t="shared" si="251"/>
        <v>1</v>
      </c>
    </row>
    <row r="196" spans="2:46" x14ac:dyDescent="0.25">
      <c r="B196" t="s">
        <v>42</v>
      </c>
      <c r="C196" t="s">
        <v>78</v>
      </c>
      <c r="D196" s="1">
        <f t="shared" si="252"/>
        <v>69.929999999999993</v>
      </c>
      <c r="E196" s="13"/>
      <c r="F196" s="13"/>
      <c r="G196" s="1">
        <v>19.09</v>
      </c>
      <c r="H196" s="1">
        <f t="shared" si="282"/>
        <v>25.5806</v>
      </c>
      <c r="I196" s="1">
        <v>7.49</v>
      </c>
      <c r="J196" s="1">
        <f t="shared" si="282"/>
        <v>10.036600000000002</v>
      </c>
      <c r="K196" s="1">
        <v>3.52</v>
      </c>
      <c r="L196" s="1">
        <f t="shared" si="254"/>
        <v>8.3071999999999999</v>
      </c>
      <c r="M196" s="1">
        <v>2.65</v>
      </c>
      <c r="N196" s="1">
        <f t="shared" si="355"/>
        <v>6.2539999999999996</v>
      </c>
      <c r="O196" s="1"/>
      <c r="P196" s="1"/>
      <c r="Q196" s="1"/>
      <c r="R196" s="1"/>
      <c r="S196" s="1"/>
      <c r="T196" s="1"/>
      <c r="U196" s="1">
        <v>13.13</v>
      </c>
      <c r="V196" s="1">
        <f t="shared" ref="V196" si="358">U196*1.34</f>
        <v>17.594200000000001</v>
      </c>
      <c r="W196" s="1">
        <v>9.17</v>
      </c>
      <c r="X196" s="1">
        <f t="shared" si="262"/>
        <v>12.287800000000001</v>
      </c>
      <c r="Y196" s="1">
        <v>8.93</v>
      </c>
      <c r="Z196" s="1">
        <f t="shared" ref="Z196" si="359">Y196*1.34</f>
        <v>11.966200000000001</v>
      </c>
      <c r="AA196" s="1"/>
      <c r="AB196" s="1"/>
      <c r="AC196" s="1"/>
      <c r="AD196" s="1"/>
      <c r="AE196" s="1">
        <v>2.4900000000000002</v>
      </c>
      <c r="AF196" s="1">
        <f t="shared" si="343"/>
        <v>6.8475000000000001</v>
      </c>
      <c r="AG196" s="1">
        <v>3.46</v>
      </c>
      <c r="AH196" s="1">
        <f t="shared" si="338"/>
        <v>9.5150000000000006</v>
      </c>
      <c r="AI196" s="1"/>
      <c r="AJ196" s="1"/>
      <c r="AK196" s="13"/>
      <c r="AL196" s="13"/>
      <c r="AM196" s="13"/>
      <c r="AN196" s="13"/>
      <c r="AO196" s="1"/>
      <c r="AP196" s="1"/>
      <c r="AR196" s="1">
        <f t="shared" si="248"/>
        <v>0.8</v>
      </c>
      <c r="AS196" s="1">
        <f t="shared" si="250"/>
        <v>0.2</v>
      </c>
      <c r="AT196" s="1">
        <f t="shared" si="251"/>
        <v>1</v>
      </c>
    </row>
    <row r="197" spans="2:46" x14ac:dyDescent="0.25">
      <c r="B197" t="s">
        <v>42</v>
      </c>
      <c r="C197" t="s">
        <v>54</v>
      </c>
      <c r="D197" s="1">
        <f t="shared" si="252"/>
        <v>69.94</v>
      </c>
      <c r="E197" s="13"/>
      <c r="F197" s="13"/>
      <c r="G197" s="1">
        <v>18.079999999999998</v>
      </c>
      <c r="H197" s="1">
        <f t="shared" si="282"/>
        <v>24.2272</v>
      </c>
      <c r="I197" s="1">
        <v>7.02</v>
      </c>
      <c r="J197" s="1">
        <f t="shared" si="282"/>
        <v>9.4068000000000005</v>
      </c>
      <c r="K197" s="1">
        <v>3.76</v>
      </c>
      <c r="L197" s="1">
        <f t="shared" si="254"/>
        <v>8.8735999999999997</v>
      </c>
      <c r="M197" s="1">
        <v>2.8</v>
      </c>
      <c r="N197" s="1">
        <f t="shared" si="355"/>
        <v>6.6079999999999997</v>
      </c>
      <c r="O197" s="1"/>
      <c r="P197" s="1"/>
      <c r="Q197" s="1"/>
      <c r="R197" s="1"/>
      <c r="S197" s="1"/>
      <c r="T197" s="1"/>
      <c r="U197" s="1">
        <v>13.76</v>
      </c>
      <c r="V197" s="1">
        <f t="shared" ref="V197" si="360">U197*1.34</f>
        <v>18.438400000000001</v>
      </c>
      <c r="W197" s="1">
        <v>9.59</v>
      </c>
      <c r="X197" s="1">
        <f t="shared" si="262"/>
        <v>12.8506</v>
      </c>
      <c r="Y197" s="1">
        <v>8.2200000000000006</v>
      </c>
      <c r="Z197" s="1">
        <f t="shared" ref="Z197" si="361">Y197*1.34</f>
        <v>11.014800000000001</v>
      </c>
      <c r="AA197" s="1"/>
      <c r="AB197" s="1"/>
      <c r="AC197" s="1"/>
      <c r="AD197" s="1"/>
      <c r="AE197" s="1">
        <v>3.22</v>
      </c>
      <c r="AF197" s="1">
        <f t="shared" si="343"/>
        <v>8.8550000000000004</v>
      </c>
      <c r="AG197" s="1">
        <v>3.49</v>
      </c>
      <c r="AH197" s="1">
        <f t="shared" si="338"/>
        <v>9.5975000000000001</v>
      </c>
      <c r="AI197" s="1"/>
      <c r="AJ197" s="1"/>
      <c r="AK197" s="13"/>
      <c r="AL197" s="13"/>
      <c r="AM197" s="13"/>
      <c r="AN197" s="13"/>
      <c r="AO197" s="1"/>
      <c r="AP197" s="1"/>
      <c r="AR197" s="1">
        <f t="shared" ref="AR197:AR260" si="362">ROUND((E197+G197+U197+W197+Y197+AA197+AC197+AE197+AG197+AI197+AK197+AM197)/D197,2)</f>
        <v>0.81</v>
      </c>
      <c r="AS197" s="1">
        <f t="shared" si="250"/>
        <v>0.19</v>
      </c>
      <c r="AT197" s="1">
        <f t="shared" si="251"/>
        <v>1</v>
      </c>
    </row>
    <row r="198" spans="2:46" x14ac:dyDescent="0.25">
      <c r="B198" t="s">
        <v>42</v>
      </c>
      <c r="C198" t="s">
        <v>70</v>
      </c>
      <c r="D198" s="1">
        <f t="shared" si="252"/>
        <v>69.94</v>
      </c>
      <c r="E198" s="13"/>
      <c r="F198" s="13"/>
      <c r="G198" s="1">
        <v>18.09</v>
      </c>
      <c r="H198" s="1">
        <f t="shared" si="282"/>
        <v>24.240600000000001</v>
      </c>
      <c r="I198" s="1">
        <v>7.73</v>
      </c>
      <c r="J198" s="1">
        <f t="shared" si="282"/>
        <v>10.358200000000002</v>
      </c>
      <c r="K198" s="1">
        <v>5.0999999999999996</v>
      </c>
      <c r="L198" s="1">
        <f t="shared" si="254"/>
        <v>12.035999999999998</v>
      </c>
      <c r="M198" s="1"/>
      <c r="N198" s="1"/>
      <c r="O198" s="1"/>
      <c r="P198" s="1"/>
      <c r="Q198" s="1"/>
      <c r="R198" s="1"/>
      <c r="S198" s="1">
        <v>2.92</v>
      </c>
      <c r="T198" s="1">
        <f>S198*2.36</f>
        <v>6.8911999999999995</v>
      </c>
      <c r="U198" s="1">
        <v>12.05</v>
      </c>
      <c r="V198" s="1">
        <f t="shared" ref="V198" si="363">U198*1.34</f>
        <v>16.147000000000002</v>
      </c>
      <c r="W198" s="1">
        <v>8.3699999999999992</v>
      </c>
      <c r="X198" s="1">
        <f t="shared" si="262"/>
        <v>11.2158</v>
      </c>
      <c r="Y198" s="1">
        <v>8.3699999999999992</v>
      </c>
      <c r="Z198" s="1">
        <f t="shared" ref="Z198" si="364">Y198*1.34</f>
        <v>11.2158</v>
      </c>
      <c r="AA198" s="1"/>
      <c r="AB198" s="1"/>
      <c r="AC198" s="1"/>
      <c r="AD198" s="1"/>
      <c r="AE198" s="1">
        <v>7.31</v>
      </c>
      <c r="AF198" s="1">
        <f t="shared" si="343"/>
        <v>20.102499999999999</v>
      </c>
      <c r="AG198" s="1"/>
      <c r="AH198" s="1"/>
      <c r="AI198" s="1"/>
      <c r="AJ198" s="1"/>
      <c r="AK198" s="13"/>
      <c r="AL198" s="13"/>
      <c r="AM198" s="13"/>
      <c r="AN198" s="13"/>
      <c r="AO198" s="1"/>
      <c r="AP198" s="1"/>
      <c r="AR198" s="1">
        <f t="shared" si="362"/>
        <v>0.77</v>
      </c>
      <c r="AS198" s="1">
        <f t="shared" ref="AS198:AS261" si="365">ROUND((I198+K198+M198+O198+Q198+S198)/D198,2)</f>
        <v>0.23</v>
      </c>
      <c r="AT198" s="1">
        <f t="shared" ref="AT198:AT261" si="366">AR198+AS198</f>
        <v>1</v>
      </c>
    </row>
    <row r="199" spans="2:46" x14ac:dyDescent="0.25">
      <c r="B199" t="s">
        <v>42</v>
      </c>
      <c r="C199" t="s">
        <v>77</v>
      </c>
      <c r="D199" s="1">
        <f t="shared" ref="D199:D262" si="367">E199+G199+I199+K199+M199+O199+Q199+S199+U199+W199+Y199+AA199+AC199+AE199+AG199+AI199+AK199+AM199</f>
        <v>69.95</v>
      </c>
      <c r="E199" s="13"/>
      <c r="F199" s="13"/>
      <c r="G199" s="1">
        <v>18</v>
      </c>
      <c r="H199" s="1">
        <f t="shared" si="282"/>
        <v>24.12</v>
      </c>
      <c r="I199" s="1">
        <v>7.05</v>
      </c>
      <c r="J199" s="1">
        <f t="shared" si="282"/>
        <v>9.447000000000001</v>
      </c>
      <c r="K199" s="1">
        <v>3.95</v>
      </c>
      <c r="L199" s="1">
        <f t="shared" ref="L199:L262" si="368">K199*2.36</f>
        <v>9.3219999999999992</v>
      </c>
      <c r="M199" s="1">
        <v>2.2999999999999998</v>
      </c>
      <c r="N199" s="1">
        <f t="shared" ref="N199:N203" si="369">M199*2.36</f>
        <v>5.427999999999999</v>
      </c>
      <c r="O199" s="1"/>
      <c r="P199" s="1"/>
      <c r="Q199" s="1"/>
      <c r="R199" s="1"/>
      <c r="S199" s="1"/>
      <c r="T199" s="1"/>
      <c r="U199" s="1">
        <v>11.8</v>
      </c>
      <c r="V199" s="1">
        <f t="shared" ref="V199" si="370">U199*1.34</f>
        <v>15.812000000000001</v>
      </c>
      <c r="W199" s="1">
        <v>9.75</v>
      </c>
      <c r="X199" s="1">
        <f t="shared" si="262"/>
        <v>13.065000000000001</v>
      </c>
      <c r="Y199" s="1">
        <v>9.1</v>
      </c>
      <c r="Z199" s="1">
        <f t="shared" ref="Z199" si="371">Y199*1.34</f>
        <v>12.194000000000001</v>
      </c>
      <c r="AA199" s="1"/>
      <c r="AB199" s="1"/>
      <c r="AC199" s="1"/>
      <c r="AD199" s="1"/>
      <c r="AE199" s="1">
        <v>2.4</v>
      </c>
      <c r="AF199" s="1">
        <f t="shared" si="343"/>
        <v>6.6</v>
      </c>
      <c r="AG199" s="1">
        <v>5.6</v>
      </c>
      <c r="AH199" s="1">
        <f>AG199*2.75</f>
        <v>15.399999999999999</v>
      </c>
      <c r="AI199" s="1"/>
      <c r="AJ199" s="1"/>
      <c r="AK199" s="13"/>
      <c r="AL199" s="13"/>
      <c r="AM199" s="13"/>
      <c r="AN199" s="13"/>
      <c r="AO199" s="1"/>
      <c r="AP199" s="1"/>
      <c r="AR199" s="1">
        <f t="shared" si="362"/>
        <v>0.81</v>
      </c>
      <c r="AS199" s="1">
        <f t="shared" si="365"/>
        <v>0.19</v>
      </c>
      <c r="AT199" s="1">
        <f t="shared" si="366"/>
        <v>1</v>
      </c>
    </row>
    <row r="200" spans="2:46" x14ac:dyDescent="0.25">
      <c r="C200" t="s">
        <v>55</v>
      </c>
      <c r="D200" s="1">
        <f t="shared" si="367"/>
        <v>69.989999999999995</v>
      </c>
      <c r="E200" s="13"/>
      <c r="F200" s="13"/>
      <c r="G200" s="1">
        <v>18.059999999999999</v>
      </c>
      <c r="H200" s="1">
        <f t="shared" si="282"/>
        <v>24.200399999999998</v>
      </c>
      <c r="I200" s="1">
        <v>7.15</v>
      </c>
      <c r="J200" s="1">
        <f t="shared" si="282"/>
        <v>9.5810000000000013</v>
      </c>
      <c r="K200" s="1">
        <v>3.92</v>
      </c>
      <c r="L200" s="1">
        <f t="shared" si="368"/>
        <v>9.251199999999999</v>
      </c>
      <c r="M200" s="1">
        <v>2.94</v>
      </c>
      <c r="N200" s="1">
        <f t="shared" si="369"/>
        <v>6.9383999999999997</v>
      </c>
      <c r="O200" s="1"/>
      <c r="P200" s="1"/>
      <c r="Q200" s="1"/>
      <c r="R200" s="1"/>
      <c r="S200" s="1"/>
      <c r="T200" s="1"/>
      <c r="U200" s="1">
        <v>12.07</v>
      </c>
      <c r="V200" s="1">
        <f t="shared" ref="V200" si="372">U200*1.34</f>
        <v>16.1738</v>
      </c>
      <c r="W200" s="1">
        <v>8.08</v>
      </c>
      <c r="X200" s="1">
        <f t="shared" si="262"/>
        <v>10.827200000000001</v>
      </c>
      <c r="Y200" s="1">
        <v>8.01</v>
      </c>
      <c r="Z200" s="1">
        <f t="shared" ref="Z200" si="373">Y200*1.34</f>
        <v>10.7334</v>
      </c>
      <c r="AA200" s="1"/>
      <c r="AB200" s="1"/>
      <c r="AC200" s="1"/>
      <c r="AD200" s="1"/>
      <c r="AE200" s="1">
        <v>1.22</v>
      </c>
      <c r="AF200" s="1">
        <f t="shared" si="343"/>
        <v>3.355</v>
      </c>
      <c r="AG200" s="1">
        <v>8.5399999999999991</v>
      </c>
      <c r="AH200" s="1">
        <f>AG200*2.75</f>
        <v>23.484999999999999</v>
      </c>
      <c r="AI200" s="1"/>
      <c r="AJ200" s="1"/>
      <c r="AK200" s="13"/>
      <c r="AL200" s="13"/>
      <c r="AM200" s="13"/>
      <c r="AN200" s="13"/>
      <c r="AO200" s="1"/>
      <c r="AP200" s="1"/>
      <c r="AR200" s="1">
        <f t="shared" si="362"/>
        <v>0.8</v>
      </c>
      <c r="AS200" s="1">
        <f t="shared" si="365"/>
        <v>0.2</v>
      </c>
      <c r="AT200" s="1">
        <f t="shared" si="366"/>
        <v>1</v>
      </c>
    </row>
    <row r="201" spans="2:46" x14ac:dyDescent="0.25">
      <c r="C201" t="s">
        <v>55</v>
      </c>
      <c r="D201" s="1">
        <f t="shared" si="367"/>
        <v>69.990000000000009</v>
      </c>
      <c r="E201" s="13"/>
      <c r="F201" s="13"/>
      <c r="G201" s="1">
        <v>19.96</v>
      </c>
      <c r="H201" s="1">
        <f t="shared" si="282"/>
        <v>26.746400000000001</v>
      </c>
      <c r="I201" s="1">
        <v>7.09</v>
      </c>
      <c r="J201" s="1">
        <f t="shared" si="282"/>
        <v>9.5006000000000004</v>
      </c>
      <c r="K201" s="1">
        <v>3.92</v>
      </c>
      <c r="L201" s="1">
        <f t="shared" si="368"/>
        <v>9.251199999999999</v>
      </c>
      <c r="M201" s="1">
        <v>2.88</v>
      </c>
      <c r="N201" s="1">
        <f t="shared" si="369"/>
        <v>6.7967999999999993</v>
      </c>
      <c r="O201" s="1"/>
      <c r="P201" s="1"/>
      <c r="Q201" s="1"/>
      <c r="R201" s="1"/>
      <c r="S201" s="1"/>
      <c r="T201" s="1"/>
      <c r="U201" s="1">
        <v>12</v>
      </c>
      <c r="V201" s="1">
        <f t="shared" ref="V201" si="374">U201*1.34</f>
        <v>16.080000000000002</v>
      </c>
      <c r="W201" s="1">
        <v>8.41</v>
      </c>
      <c r="X201" s="1">
        <f t="shared" si="262"/>
        <v>11.269400000000001</v>
      </c>
      <c r="Y201" s="1">
        <v>8.3800000000000008</v>
      </c>
      <c r="Z201" s="1">
        <f t="shared" ref="Z201" si="375">Y201*1.34</f>
        <v>11.229200000000002</v>
      </c>
      <c r="AA201" s="1"/>
      <c r="AB201" s="1"/>
      <c r="AC201" s="1"/>
      <c r="AD201" s="1"/>
      <c r="AE201" s="1">
        <v>1.17</v>
      </c>
      <c r="AF201" s="1">
        <f t="shared" si="343"/>
        <v>3.2174999999999998</v>
      </c>
      <c r="AG201" s="1">
        <v>6.18</v>
      </c>
      <c r="AH201" s="1">
        <f>AG201*2.75</f>
        <v>16.994999999999997</v>
      </c>
      <c r="AI201" s="1"/>
      <c r="AJ201" s="1"/>
      <c r="AK201" s="13"/>
      <c r="AL201" s="13"/>
      <c r="AM201" s="13"/>
      <c r="AN201" s="13"/>
      <c r="AO201" s="1"/>
      <c r="AP201" s="1"/>
      <c r="AR201" s="1">
        <f t="shared" si="362"/>
        <v>0.8</v>
      </c>
      <c r="AS201" s="1">
        <f t="shared" si="365"/>
        <v>0.2</v>
      </c>
      <c r="AT201" s="1">
        <f t="shared" si="366"/>
        <v>1</v>
      </c>
    </row>
    <row r="202" spans="2:46" x14ac:dyDescent="0.25">
      <c r="B202" t="s">
        <v>42</v>
      </c>
      <c r="C202" t="s">
        <v>70</v>
      </c>
      <c r="D202" s="1">
        <f t="shared" si="367"/>
        <v>70</v>
      </c>
      <c r="E202" s="13">
        <v>24.36</v>
      </c>
      <c r="F202" s="13">
        <f t="shared" ref="F202:F258" si="376">E202*1.34</f>
        <v>32.642400000000002</v>
      </c>
      <c r="G202" s="1"/>
      <c r="H202" s="1"/>
      <c r="I202" s="1"/>
      <c r="J202" s="1"/>
      <c r="K202" s="1">
        <v>5.32</v>
      </c>
      <c r="L202" s="1">
        <f t="shared" si="368"/>
        <v>12.555199999999999</v>
      </c>
      <c r="M202" s="1">
        <v>3.67</v>
      </c>
      <c r="N202" s="1">
        <f t="shared" si="369"/>
        <v>8.6611999999999991</v>
      </c>
      <c r="O202" s="1"/>
      <c r="P202" s="1"/>
      <c r="Q202" s="1"/>
      <c r="R202" s="1"/>
      <c r="S202" s="1"/>
      <c r="T202" s="1"/>
      <c r="U202" s="1">
        <v>12.21</v>
      </c>
      <c r="V202" s="1">
        <f t="shared" ref="V202" si="377">U202*1.34</f>
        <v>16.361400000000003</v>
      </c>
      <c r="W202" s="1">
        <v>8.4499999999999993</v>
      </c>
      <c r="X202" s="1">
        <f t="shared" si="262"/>
        <v>11.323</v>
      </c>
      <c r="Y202" s="1">
        <v>8.3699999999999992</v>
      </c>
      <c r="Z202" s="1">
        <f t="shared" ref="Z202:Z233" si="378">Y202*1.34</f>
        <v>11.2158</v>
      </c>
      <c r="AA202" s="1"/>
      <c r="AB202" s="1"/>
      <c r="AC202" s="1"/>
      <c r="AD202" s="1"/>
      <c r="AE202" s="1">
        <v>7.62</v>
      </c>
      <c r="AF202" s="1">
        <f t="shared" si="343"/>
        <v>20.955000000000002</v>
      </c>
      <c r="AG202" s="1"/>
      <c r="AH202" s="1"/>
      <c r="AI202" s="1"/>
      <c r="AJ202" s="1"/>
      <c r="AK202" s="13"/>
      <c r="AL202" s="13"/>
      <c r="AM202" s="13"/>
      <c r="AN202" s="13"/>
      <c r="AO202" s="1"/>
      <c r="AP202" s="1"/>
      <c r="AR202" s="1">
        <f t="shared" si="362"/>
        <v>0.87</v>
      </c>
      <c r="AS202" s="1">
        <f t="shared" si="365"/>
        <v>0.13</v>
      </c>
      <c r="AT202" s="1">
        <f t="shared" si="366"/>
        <v>1</v>
      </c>
    </row>
    <row r="203" spans="2:46" x14ac:dyDescent="0.25">
      <c r="B203" t="s">
        <v>86</v>
      </c>
      <c r="C203" t="s">
        <v>87</v>
      </c>
      <c r="D203" s="1">
        <f t="shared" si="367"/>
        <v>70</v>
      </c>
      <c r="E203" s="13"/>
      <c r="F203" s="13"/>
      <c r="G203" s="1">
        <v>18</v>
      </c>
      <c r="H203" s="1">
        <f t="shared" si="282"/>
        <v>24.12</v>
      </c>
      <c r="I203" s="1">
        <v>7.8</v>
      </c>
      <c r="J203" s="1">
        <f t="shared" si="282"/>
        <v>10.452</v>
      </c>
      <c r="K203" s="1">
        <v>5.7</v>
      </c>
      <c r="L203" s="1">
        <f t="shared" si="368"/>
        <v>13.452</v>
      </c>
      <c r="M203" s="1">
        <v>4</v>
      </c>
      <c r="N203" s="1">
        <f t="shared" si="369"/>
        <v>9.44</v>
      </c>
      <c r="O203" s="1"/>
      <c r="P203" s="1"/>
      <c r="Q203" s="1"/>
      <c r="R203" s="1"/>
      <c r="S203" s="1"/>
      <c r="T203" s="1"/>
      <c r="U203" s="1">
        <v>13</v>
      </c>
      <c r="V203" s="1">
        <f t="shared" ref="V203" si="379">U203*1.34</f>
        <v>17.420000000000002</v>
      </c>
      <c r="W203" s="1">
        <v>8.5</v>
      </c>
      <c r="X203" s="1">
        <f t="shared" ref="X203:X266" si="380">W203*1.34</f>
        <v>11.39</v>
      </c>
      <c r="Y203" s="1"/>
      <c r="Z203" s="1"/>
      <c r="AA203" s="1"/>
      <c r="AB203" s="1"/>
      <c r="AC203" s="1"/>
      <c r="AD203" s="1"/>
      <c r="AE203" s="1">
        <v>4.9000000000000004</v>
      </c>
      <c r="AF203" s="1">
        <f t="shared" si="343"/>
        <v>13.475000000000001</v>
      </c>
      <c r="AG203" s="1">
        <v>4.9000000000000004</v>
      </c>
      <c r="AH203" s="1">
        <f t="shared" ref="AH203:AH206" si="381">AG203*2.75</f>
        <v>13.475000000000001</v>
      </c>
      <c r="AI203" s="1">
        <v>3.2</v>
      </c>
      <c r="AJ203" s="1">
        <f>AI203*2.36</f>
        <v>7.5519999999999996</v>
      </c>
      <c r="AK203" s="13"/>
      <c r="AL203" s="13"/>
      <c r="AM203" s="13"/>
      <c r="AN203" s="13"/>
      <c r="AO203" s="1"/>
      <c r="AP203" s="1"/>
      <c r="AR203" s="1">
        <f t="shared" si="362"/>
        <v>0.75</v>
      </c>
      <c r="AS203" s="1">
        <f t="shared" si="365"/>
        <v>0.25</v>
      </c>
      <c r="AT203" s="1">
        <f t="shared" si="366"/>
        <v>1</v>
      </c>
    </row>
    <row r="204" spans="2:46" x14ac:dyDescent="0.25">
      <c r="C204" t="s">
        <v>67</v>
      </c>
      <c r="D204" s="1">
        <f t="shared" si="367"/>
        <v>70</v>
      </c>
      <c r="E204" s="13"/>
      <c r="F204" s="13"/>
      <c r="G204" s="1">
        <v>18.2</v>
      </c>
      <c r="H204" s="1">
        <f t="shared" si="282"/>
        <v>24.388000000000002</v>
      </c>
      <c r="I204" s="1">
        <v>7.1</v>
      </c>
      <c r="J204" s="1">
        <f t="shared" si="282"/>
        <v>9.5139999999999993</v>
      </c>
      <c r="K204" s="1">
        <v>4.0999999999999996</v>
      </c>
      <c r="L204" s="1">
        <f t="shared" si="368"/>
        <v>9.6759999999999984</v>
      </c>
      <c r="M204" s="1"/>
      <c r="N204" s="1"/>
      <c r="O204" s="1"/>
      <c r="P204" s="1"/>
      <c r="Q204" s="1"/>
      <c r="R204" s="1"/>
      <c r="S204" s="1">
        <v>2.7</v>
      </c>
      <c r="T204" s="1">
        <f>S204*2.36</f>
        <v>6.3719999999999999</v>
      </c>
      <c r="U204" s="1">
        <v>10.7</v>
      </c>
      <c r="V204" s="1">
        <f t="shared" ref="V204" si="382">U204*1.34</f>
        <v>14.337999999999999</v>
      </c>
      <c r="W204" s="1">
        <v>9.5</v>
      </c>
      <c r="X204" s="1">
        <f t="shared" si="380"/>
        <v>12.73</v>
      </c>
      <c r="Y204" s="1">
        <v>9.5</v>
      </c>
      <c r="Z204" s="1">
        <f t="shared" si="378"/>
        <v>12.73</v>
      </c>
      <c r="AA204" s="1"/>
      <c r="AB204" s="1"/>
      <c r="AC204" s="1"/>
      <c r="AD204" s="1"/>
      <c r="AE204" s="1">
        <v>2.5499999999999998</v>
      </c>
      <c r="AF204" s="1">
        <f t="shared" si="343"/>
        <v>7.0124999999999993</v>
      </c>
      <c r="AG204" s="1">
        <v>5.65</v>
      </c>
      <c r="AH204" s="1">
        <f t="shared" si="381"/>
        <v>15.537500000000001</v>
      </c>
      <c r="AI204" s="1"/>
      <c r="AJ204" s="1"/>
      <c r="AK204" s="13"/>
      <c r="AL204" s="13"/>
      <c r="AM204" s="13"/>
      <c r="AN204" s="13"/>
      <c r="AO204" s="1"/>
      <c r="AP204" s="1"/>
      <c r="AR204" s="1">
        <f t="shared" si="362"/>
        <v>0.8</v>
      </c>
      <c r="AS204" s="1">
        <f t="shared" si="365"/>
        <v>0.2</v>
      </c>
      <c r="AT204" s="1">
        <f t="shared" si="366"/>
        <v>1</v>
      </c>
    </row>
    <row r="205" spans="2:46" x14ac:dyDescent="0.25">
      <c r="C205" t="s">
        <v>55</v>
      </c>
      <c r="D205" s="1">
        <f t="shared" si="367"/>
        <v>70</v>
      </c>
      <c r="E205" s="13"/>
      <c r="F205" s="13"/>
      <c r="G205" s="1">
        <v>18.23</v>
      </c>
      <c r="H205" s="1">
        <f t="shared" si="282"/>
        <v>24.4282</v>
      </c>
      <c r="I205" s="1">
        <v>7.07</v>
      </c>
      <c r="J205" s="1">
        <f t="shared" si="282"/>
        <v>9.4738000000000007</v>
      </c>
      <c r="K205" s="1">
        <v>3.92</v>
      </c>
      <c r="L205" s="1">
        <f t="shared" si="368"/>
        <v>9.251199999999999</v>
      </c>
      <c r="M205" s="1">
        <v>3.81</v>
      </c>
      <c r="N205" s="1">
        <f t="shared" ref="N205:N210" si="383">M205*2.36</f>
        <v>8.9916</v>
      </c>
      <c r="O205" s="1"/>
      <c r="P205" s="1"/>
      <c r="Q205" s="1"/>
      <c r="R205" s="1"/>
      <c r="S205" s="1"/>
      <c r="T205" s="1"/>
      <c r="U205" s="1">
        <v>12.13</v>
      </c>
      <c r="V205" s="1">
        <f t="shared" ref="V205" si="384">U205*1.34</f>
        <v>16.254200000000001</v>
      </c>
      <c r="W205" s="1">
        <v>8.5</v>
      </c>
      <c r="X205" s="1">
        <f t="shared" si="380"/>
        <v>11.39</v>
      </c>
      <c r="Y205" s="1">
        <v>8.14</v>
      </c>
      <c r="Z205" s="1">
        <f t="shared" si="378"/>
        <v>10.907600000000002</v>
      </c>
      <c r="AA205" s="1"/>
      <c r="AB205" s="1"/>
      <c r="AC205" s="1"/>
      <c r="AD205" s="1"/>
      <c r="AE205" s="1">
        <v>1.1499999999999999</v>
      </c>
      <c r="AF205" s="1">
        <f t="shared" si="343"/>
        <v>3.1624999999999996</v>
      </c>
      <c r="AG205" s="1">
        <v>7.05</v>
      </c>
      <c r="AH205" s="1">
        <f t="shared" si="381"/>
        <v>19.387499999999999</v>
      </c>
      <c r="AI205" s="1"/>
      <c r="AJ205" s="1"/>
      <c r="AK205" s="13"/>
      <c r="AL205" s="13"/>
      <c r="AM205" s="13"/>
      <c r="AN205" s="13"/>
      <c r="AO205" s="1"/>
      <c r="AP205" s="1"/>
      <c r="AR205" s="1">
        <f t="shared" si="362"/>
        <v>0.79</v>
      </c>
      <c r="AS205" s="1">
        <f t="shared" si="365"/>
        <v>0.21</v>
      </c>
      <c r="AT205" s="1">
        <f t="shared" si="366"/>
        <v>1</v>
      </c>
    </row>
    <row r="206" spans="2:46" x14ac:dyDescent="0.25">
      <c r="B206" t="s">
        <v>42</v>
      </c>
      <c r="C206" t="s">
        <v>77</v>
      </c>
      <c r="D206" s="1">
        <f t="shared" si="367"/>
        <v>70</v>
      </c>
      <c r="E206" s="13"/>
      <c r="F206" s="13"/>
      <c r="G206" s="1">
        <v>18.100000000000001</v>
      </c>
      <c r="H206" s="1">
        <f t="shared" si="282"/>
        <v>24.254000000000005</v>
      </c>
      <c r="I206" s="1">
        <v>7</v>
      </c>
      <c r="J206" s="1">
        <f t="shared" si="282"/>
        <v>9.3800000000000008</v>
      </c>
      <c r="K206" s="1">
        <v>3.95</v>
      </c>
      <c r="L206" s="1">
        <f t="shared" si="368"/>
        <v>9.3219999999999992</v>
      </c>
      <c r="M206" s="1">
        <v>2.35</v>
      </c>
      <c r="N206" s="1">
        <f t="shared" si="383"/>
        <v>5.5460000000000003</v>
      </c>
      <c r="O206" s="1"/>
      <c r="P206" s="1"/>
      <c r="Q206" s="1"/>
      <c r="R206" s="1"/>
      <c r="S206" s="1"/>
      <c r="T206" s="1"/>
      <c r="U206" s="1">
        <v>11.7</v>
      </c>
      <c r="V206" s="1">
        <f t="shared" ref="V206" si="385">U206*1.34</f>
        <v>15.678000000000001</v>
      </c>
      <c r="W206" s="1">
        <v>9.65</v>
      </c>
      <c r="X206" s="1">
        <f t="shared" si="380"/>
        <v>12.931000000000001</v>
      </c>
      <c r="Y206" s="1">
        <v>9.1</v>
      </c>
      <c r="Z206" s="1">
        <f t="shared" si="378"/>
        <v>12.194000000000001</v>
      </c>
      <c r="AA206" s="1"/>
      <c r="AB206" s="1"/>
      <c r="AC206" s="1"/>
      <c r="AD206" s="1"/>
      <c r="AE206" s="1">
        <v>2.5</v>
      </c>
      <c r="AF206" s="1">
        <f t="shared" si="343"/>
        <v>6.875</v>
      </c>
      <c r="AG206" s="1">
        <v>5.65</v>
      </c>
      <c r="AH206" s="1">
        <f t="shared" si="381"/>
        <v>15.537500000000001</v>
      </c>
      <c r="AI206" s="1"/>
      <c r="AJ206" s="1"/>
      <c r="AK206" s="13"/>
      <c r="AL206" s="13"/>
      <c r="AM206" s="13"/>
      <c r="AN206" s="13"/>
      <c r="AO206" s="1"/>
      <c r="AP206" s="1"/>
      <c r="AR206" s="1">
        <f t="shared" si="362"/>
        <v>0.81</v>
      </c>
      <c r="AS206" s="1">
        <f t="shared" si="365"/>
        <v>0.19</v>
      </c>
      <c r="AT206" s="1">
        <f t="shared" si="366"/>
        <v>1</v>
      </c>
    </row>
    <row r="207" spans="2:46" x14ac:dyDescent="0.25">
      <c r="C207" t="s">
        <v>68</v>
      </c>
      <c r="D207" s="1">
        <f t="shared" si="367"/>
        <v>70</v>
      </c>
      <c r="E207" s="13"/>
      <c r="F207" s="13"/>
      <c r="G207" s="1">
        <v>18.2</v>
      </c>
      <c r="H207" s="1">
        <f t="shared" si="282"/>
        <v>24.388000000000002</v>
      </c>
      <c r="I207" s="1">
        <v>7</v>
      </c>
      <c r="J207" s="1">
        <f t="shared" si="282"/>
        <v>9.3800000000000008</v>
      </c>
      <c r="K207" s="1">
        <v>3.4</v>
      </c>
      <c r="L207" s="1">
        <f t="shared" si="368"/>
        <v>8.0239999999999991</v>
      </c>
      <c r="M207" s="1">
        <v>2</v>
      </c>
      <c r="N207" s="1">
        <f t="shared" si="383"/>
        <v>4.72</v>
      </c>
      <c r="O207" s="1"/>
      <c r="P207" s="1"/>
      <c r="Q207" s="1"/>
      <c r="R207" s="1"/>
      <c r="S207" s="1"/>
      <c r="T207" s="1"/>
      <c r="U207" s="1">
        <v>11.9</v>
      </c>
      <c r="V207" s="1">
        <f t="shared" ref="V207" si="386">U207*1.34</f>
        <v>15.946000000000002</v>
      </c>
      <c r="W207" s="1">
        <v>11.5</v>
      </c>
      <c r="X207" s="1">
        <f t="shared" si="380"/>
        <v>15.41</v>
      </c>
      <c r="Y207" s="1">
        <v>8.65</v>
      </c>
      <c r="Z207" s="1">
        <f t="shared" si="378"/>
        <v>11.591000000000001</v>
      </c>
      <c r="AA207" s="1"/>
      <c r="AB207" s="1"/>
      <c r="AC207" s="1"/>
      <c r="AD207" s="1"/>
      <c r="AE207" s="1">
        <v>7.35</v>
      </c>
      <c r="AF207" s="1">
        <f t="shared" si="343"/>
        <v>20.212499999999999</v>
      </c>
      <c r="AG207" s="1"/>
      <c r="AH207" s="1"/>
      <c r="AI207" s="1"/>
      <c r="AJ207" s="1"/>
      <c r="AK207" s="13"/>
      <c r="AL207" s="13"/>
      <c r="AM207" s="13"/>
      <c r="AN207" s="13"/>
      <c r="AO207" s="1"/>
      <c r="AP207" s="1"/>
      <c r="AR207" s="1">
        <f t="shared" si="362"/>
        <v>0.82</v>
      </c>
      <c r="AS207" s="1">
        <f t="shared" si="365"/>
        <v>0.18</v>
      </c>
      <c r="AT207" s="1">
        <f t="shared" si="366"/>
        <v>1</v>
      </c>
    </row>
    <row r="208" spans="2:46" x14ac:dyDescent="0.25">
      <c r="C208" t="s">
        <v>68</v>
      </c>
      <c r="D208" s="1">
        <f t="shared" si="367"/>
        <v>70</v>
      </c>
      <c r="E208" s="13"/>
      <c r="F208" s="13"/>
      <c r="G208" s="1">
        <v>18</v>
      </c>
      <c r="H208" s="1">
        <f t="shared" si="282"/>
        <v>24.12</v>
      </c>
      <c r="I208" s="1">
        <v>7.2</v>
      </c>
      <c r="J208" s="1">
        <f t="shared" si="282"/>
        <v>9.6480000000000015</v>
      </c>
      <c r="K208" s="1">
        <v>3.8</v>
      </c>
      <c r="L208" s="1">
        <f t="shared" si="368"/>
        <v>8.968</v>
      </c>
      <c r="M208" s="1">
        <v>2.2999999999999998</v>
      </c>
      <c r="N208" s="1">
        <f t="shared" si="383"/>
        <v>5.427999999999999</v>
      </c>
      <c r="O208" s="1"/>
      <c r="P208" s="1"/>
      <c r="Q208" s="1"/>
      <c r="R208" s="1"/>
      <c r="S208" s="1"/>
      <c r="T208" s="1"/>
      <c r="U208" s="1">
        <v>11.35</v>
      </c>
      <c r="V208" s="1">
        <f t="shared" ref="V208" si="387">U208*1.34</f>
        <v>15.209</v>
      </c>
      <c r="W208" s="1">
        <v>10</v>
      </c>
      <c r="X208" s="1">
        <f t="shared" si="380"/>
        <v>13.4</v>
      </c>
      <c r="Y208" s="1">
        <v>8.9</v>
      </c>
      <c r="Z208" s="1">
        <f t="shared" si="378"/>
        <v>11.926000000000002</v>
      </c>
      <c r="AA208" s="1"/>
      <c r="AB208" s="1"/>
      <c r="AC208" s="1"/>
      <c r="AD208" s="1"/>
      <c r="AE208" s="1">
        <v>8.4499999999999993</v>
      </c>
      <c r="AF208" s="1">
        <f t="shared" si="343"/>
        <v>23.237499999999997</v>
      </c>
      <c r="AG208" s="1"/>
      <c r="AH208" s="1"/>
      <c r="AI208" s="1"/>
      <c r="AJ208" s="1"/>
      <c r="AK208" s="13"/>
      <c r="AL208" s="13"/>
      <c r="AM208" s="13"/>
      <c r="AN208" s="13"/>
      <c r="AO208" s="1"/>
      <c r="AP208" s="1"/>
      <c r="AR208" s="1">
        <f t="shared" si="362"/>
        <v>0.81</v>
      </c>
      <c r="AS208" s="1">
        <f t="shared" si="365"/>
        <v>0.19</v>
      </c>
      <c r="AT208" s="1">
        <f t="shared" si="366"/>
        <v>1</v>
      </c>
    </row>
    <row r="209" spans="2:46" x14ac:dyDescent="0.25">
      <c r="C209" t="s">
        <v>68</v>
      </c>
      <c r="D209" s="1">
        <f t="shared" si="367"/>
        <v>70</v>
      </c>
      <c r="E209" s="13"/>
      <c r="F209" s="13"/>
      <c r="G209" s="1">
        <v>18.3</v>
      </c>
      <c r="H209" s="1">
        <f t="shared" si="282"/>
        <v>24.522000000000002</v>
      </c>
      <c r="I209" s="1">
        <v>7.6</v>
      </c>
      <c r="J209" s="1">
        <f t="shared" si="282"/>
        <v>10.183999999999999</v>
      </c>
      <c r="K209" s="1">
        <v>3.75</v>
      </c>
      <c r="L209" s="1">
        <f t="shared" si="368"/>
        <v>8.85</v>
      </c>
      <c r="M209" s="1">
        <v>2.6</v>
      </c>
      <c r="N209" s="1">
        <f t="shared" si="383"/>
        <v>6.1360000000000001</v>
      </c>
      <c r="O209" s="1"/>
      <c r="P209" s="1"/>
      <c r="Q209" s="1"/>
      <c r="R209" s="1"/>
      <c r="S209" s="1"/>
      <c r="T209" s="1"/>
      <c r="U209" s="1">
        <v>10.9</v>
      </c>
      <c r="V209" s="1">
        <f t="shared" ref="V209" si="388">U209*1.34</f>
        <v>14.606000000000002</v>
      </c>
      <c r="W209" s="1">
        <v>10.45</v>
      </c>
      <c r="X209" s="1">
        <f t="shared" si="380"/>
        <v>14.003</v>
      </c>
      <c r="Y209" s="1">
        <v>8.65</v>
      </c>
      <c r="Z209" s="1">
        <f t="shared" si="378"/>
        <v>11.591000000000001</v>
      </c>
      <c r="AA209" s="1"/>
      <c r="AB209" s="1"/>
      <c r="AC209" s="1"/>
      <c r="AD209" s="1"/>
      <c r="AE209" s="1">
        <v>2.75</v>
      </c>
      <c r="AF209" s="1">
        <f t="shared" si="343"/>
        <v>7.5625</v>
      </c>
      <c r="AG209" s="1">
        <v>5</v>
      </c>
      <c r="AH209" s="1">
        <f t="shared" ref="AH209:AH236" si="389">AG209*2.75</f>
        <v>13.75</v>
      </c>
      <c r="AI209" s="1"/>
      <c r="AJ209" s="1"/>
      <c r="AK209" s="13"/>
      <c r="AL209" s="13"/>
      <c r="AM209" s="13"/>
      <c r="AN209" s="13"/>
      <c r="AO209" s="1"/>
      <c r="AP209" s="1"/>
      <c r="AR209" s="1">
        <f t="shared" si="362"/>
        <v>0.8</v>
      </c>
      <c r="AS209" s="1">
        <f t="shared" si="365"/>
        <v>0.2</v>
      </c>
      <c r="AT209" s="1">
        <f t="shared" si="366"/>
        <v>1</v>
      </c>
    </row>
    <row r="210" spans="2:46" x14ac:dyDescent="0.25">
      <c r="B210" t="s">
        <v>86</v>
      </c>
      <c r="C210" t="s">
        <v>87</v>
      </c>
      <c r="D210" s="1">
        <f t="shared" si="367"/>
        <v>70.900000000000006</v>
      </c>
      <c r="F210" s="13"/>
      <c r="G210" s="1">
        <v>19.600000000000001</v>
      </c>
      <c r="H210" s="1">
        <f t="shared" si="282"/>
        <v>26.264000000000003</v>
      </c>
      <c r="I210" s="1">
        <v>8.1</v>
      </c>
      <c r="J210" s="1">
        <f t="shared" si="282"/>
        <v>10.854000000000001</v>
      </c>
      <c r="K210" s="1">
        <v>5.2</v>
      </c>
      <c r="L210" s="1">
        <f t="shared" si="368"/>
        <v>12.272</v>
      </c>
      <c r="M210" s="1">
        <v>3.5</v>
      </c>
      <c r="N210" s="1">
        <f t="shared" si="383"/>
        <v>8.26</v>
      </c>
      <c r="O210" s="1"/>
      <c r="P210" s="1"/>
      <c r="Q210" s="1"/>
      <c r="R210" s="1"/>
      <c r="S210" s="1"/>
      <c r="T210" s="1"/>
      <c r="U210" s="1">
        <v>12.2</v>
      </c>
      <c r="V210" s="1">
        <f t="shared" ref="V210" si="390">U210*1.34</f>
        <v>16.347999999999999</v>
      </c>
      <c r="W210" s="1">
        <v>10.3</v>
      </c>
      <c r="X210" s="1">
        <f t="shared" si="380"/>
        <v>13.802000000000001</v>
      </c>
      <c r="Y210" s="1"/>
      <c r="Z210" s="1"/>
      <c r="AA210" s="1"/>
      <c r="AB210" s="1"/>
      <c r="AC210" s="1"/>
      <c r="AD210" s="1"/>
      <c r="AE210" s="1">
        <v>6</v>
      </c>
      <c r="AF210" s="1">
        <f t="shared" si="343"/>
        <v>16.5</v>
      </c>
      <c r="AG210" s="1">
        <v>2.8</v>
      </c>
      <c r="AH210" s="1">
        <f t="shared" si="389"/>
        <v>7.6999999999999993</v>
      </c>
      <c r="AI210" s="1">
        <v>3.2</v>
      </c>
      <c r="AJ210" s="1">
        <f>AI210*2.36</f>
        <v>7.5519999999999996</v>
      </c>
      <c r="AK210" s="13"/>
      <c r="AL210" s="13"/>
      <c r="AM210" s="13"/>
      <c r="AN210" s="13"/>
      <c r="AO210" s="1">
        <v>4.8</v>
      </c>
      <c r="AP210" s="1">
        <f>AO210*0.6</f>
        <v>2.88</v>
      </c>
      <c r="AR210" s="1">
        <f t="shared" si="362"/>
        <v>0.76</v>
      </c>
      <c r="AS210" s="1">
        <f t="shared" si="365"/>
        <v>0.24</v>
      </c>
      <c r="AT210" s="1">
        <f t="shared" si="366"/>
        <v>1</v>
      </c>
    </row>
    <row r="211" spans="2:46" x14ac:dyDescent="0.25">
      <c r="B211" t="s">
        <v>42</v>
      </c>
      <c r="C211" t="s">
        <v>54</v>
      </c>
      <c r="D211" s="1">
        <f t="shared" si="367"/>
        <v>70.900000000000006</v>
      </c>
      <c r="E211" s="13"/>
      <c r="F211" s="13"/>
      <c r="G211" s="1">
        <v>18.48</v>
      </c>
      <c r="H211" s="1">
        <f t="shared" si="282"/>
        <v>24.763200000000001</v>
      </c>
      <c r="I211" s="1">
        <v>10.02</v>
      </c>
      <c r="J211" s="1">
        <f t="shared" si="282"/>
        <v>13.4268</v>
      </c>
      <c r="K211" s="1">
        <v>4.42</v>
      </c>
      <c r="L211" s="1">
        <f t="shared" si="368"/>
        <v>10.431199999999999</v>
      </c>
      <c r="M211" s="1"/>
      <c r="N211" s="1"/>
      <c r="O211" s="1"/>
      <c r="P211" s="1"/>
      <c r="Q211" s="1"/>
      <c r="R211" s="1"/>
      <c r="S211" s="1"/>
      <c r="T211" s="1"/>
      <c r="U211" s="1">
        <v>13.97</v>
      </c>
      <c r="V211" s="1">
        <f t="shared" ref="V211" si="391">U211*1.34</f>
        <v>18.719800000000003</v>
      </c>
      <c r="W211" s="1">
        <v>8.4600000000000009</v>
      </c>
      <c r="X211" s="1">
        <f t="shared" si="380"/>
        <v>11.336400000000001</v>
      </c>
      <c r="Y211" s="1">
        <v>8</v>
      </c>
      <c r="Z211" s="1">
        <f t="shared" si="378"/>
        <v>10.72</v>
      </c>
      <c r="AA211" s="1"/>
      <c r="AB211" s="1"/>
      <c r="AC211" s="1"/>
      <c r="AD211" s="1"/>
      <c r="AE211" s="1">
        <v>3.61</v>
      </c>
      <c r="AF211" s="1">
        <f t="shared" si="343"/>
        <v>9.9275000000000002</v>
      </c>
      <c r="AG211" s="1">
        <v>3.94</v>
      </c>
      <c r="AH211" s="1">
        <f t="shared" si="389"/>
        <v>10.834999999999999</v>
      </c>
      <c r="AI211" s="1"/>
      <c r="AJ211" s="1"/>
      <c r="AK211" s="13"/>
      <c r="AL211" s="13"/>
      <c r="AM211" s="13"/>
      <c r="AN211" s="13"/>
      <c r="AO211" s="1"/>
      <c r="AP211" s="1"/>
      <c r="AR211" s="1">
        <f t="shared" si="362"/>
        <v>0.8</v>
      </c>
      <c r="AS211" s="1">
        <f t="shared" si="365"/>
        <v>0.2</v>
      </c>
      <c r="AT211" s="1">
        <f t="shared" si="366"/>
        <v>1</v>
      </c>
    </row>
    <row r="212" spans="2:46" x14ac:dyDescent="0.25">
      <c r="B212" t="s">
        <v>42</v>
      </c>
      <c r="C212" t="s">
        <v>58</v>
      </c>
      <c r="D212" s="1">
        <f t="shared" si="367"/>
        <v>71.080000000000013</v>
      </c>
      <c r="E212" s="13"/>
      <c r="F212" s="13"/>
      <c r="G212" s="1">
        <v>19.62</v>
      </c>
      <c r="H212" s="1">
        <f t="shared" si="282"/>
        <v>26.290800000000004</v>
      </c>
      <c r="I212" s="1">
        <v>8.08</v>
      </c>
      <c r="J212" s="1">
        <f t="shared" si="282"/>
        <v>10.827200000000001</v>
      </c>
      <c r="K212" s="1">
        <v>3.53</v>
      </c>
      <c r="L212" s="1">
        <f t="shared" si="368"/>
        <v>8.3308</v>
      </c>
      <c r="M212" s="1"/>
      <c r="N212" s="1"/>
      <c r="O212" s="1"/>
      <c r="P212" s="1"/>
      <c r="Q212" s="1"/>
      <c r="R212" s="1"/>
      <c r="S212" s="1"/>
      <c r="T212" s="1"/>
      <c r="U212" s="1">
        <v>14.53</v>
      </c>
      <c r="V212" s="1">
        <f t="shared" ref="V212" si="392">U212*1.34</f>
        <v>19.470200000000002</v>
      </c>
      <c r="W212" s="1">
        <v>10.97</v>
      </c>
      <c r="X212" s="1">
        <f t="shared" si="380"/>
        <v>14.699800000000002</v>
      </c>
      <c r="Y212" s="1">
        <v>8.82</v>
      </c>
      <c r="Z212" s="1">
        <f t="shared" si="378"/>
        <v>11.818800000000001</v>
      </c>
      <c r="AA212" s="1"/>
      <c r="AB212" s="1"/>
      <c r="AC212" s="1"/>
      <c r="AD212" s="1"/>
      <c r="AE212" s="1">
        <v>2.75</v>
      </c>
      <c r="AF212" s="1">
        <f t="shared" si="343"/>
        <v>7.5625</v>
      </c>
      <c r="AG212" s="1">
        <v>2.78</v>
      </c>
      <c r="AH212" s="1">
        <f t="shared" si="389"/>
        <v>7.6449999999999996</v>
      </c>
      <c r="AI212" s="1"/>
      <c r="AJ212" s="1"/>
      <c r="AK212" s="13"/>
      <c r="AL212" s="13"/>
      <c r="AM212" s="13"/>
      <c r="AN212" s="13"/>
      <c r="AO212" s="1">
        <v>2.82</v>
      </c>
      <c r="AP212" s="1">
        <f>AO212*0.6</f>
        <v>1.6919999999999999</v>
      </c>
      <c r="AR212" s="1">
        <f t="shared" si="362"/>
        <v>0.84</v>
      </c>
      <c r="AS212" s="1">
        <f t="shared" si="365"/>
        <v>0.16</v>
      </c>
      <c r="AT212" s="1">
        <f t="shared" si="366"/>
        <v>1</v>
      </c>
    </row>
    <row r="213" spans="2:46" x14ac:dyDescent="0.25">
      <c r="D213" s="1">
        <f t="shared" si="367"/>
        <v>71.25</v>
      </c>
      <c r="E213" s="13"/>
      <c r="F213" s="13"/>
      <c r="G213" s="1">
        <v>21.53</v>
      </c>
      <c r="H213" s="1">
        <f t="shared" si="282"/>
        <v>28.850200000000005</v>
      </c>
      <c r="I213" s="1">
        <v>8.11</v>
      </c>
      <c r="J213" s="1">
        <f t="shared" si="282"/>
        <v>10.8674</v>
      </c>
      <c r="K213" s="1">
        <v>4.01</v>
      </c>
      <c r="L213" s="1">
        <f t="shared" si="368"/>
        <v>9.4635999999999996</v>
      </c>
      <c r="M213" s="1"/>
      <c r="N213" s="1"/>
      <c r="O213" s="1"/>
      <c r="P213" s="1"/>
      <c r="Q213" s="1"/>
      <c r="R213" s="1"/>
      <c r="S213" s="1"/>
      <c r="T213" s="1"/>
      <c r="U213" s="1">
        <v>12.19</v>
      </c>
      <c r="V213" s="1">
        <f t="shared" ref="V213" si="393">U213*1.34</f>
        <v>16.334600000000002</v>
      </c>
      <c r="W213" s="1">
        <v>10.55</v>
      </c>
      <c r="X213" s="1">
        <f t="shared" si="380"/>
        <v>14.137000000000002</v>
      </c>
      <c r="Y213" s="1">
        <v>8.99</v>
      </c>
      <c r="Z213" s="1">
        <f t="shared" si="378"/>
        <v>12.046600000000002</v>
      </c>
      <c r="AA213" s="1"/>
      <c r="AB213" s="1"/>
      <c r="AC213" s="1"/>
      <c r="AD213" s="1"/>
      <c r="AE213" s="1">
        <v>2.56</v>
      </c>
      <c r="AF213" s="1">
        <f t="shared" si="343"/>
        <v>7.04</v>
      </c>
      <c r="AG213" s="1">
        <v>3.31</v>
      </c>
      <c r="AH213" s="1">
        <f t="shared" si="389"/>
        <v>9.1025000000000009</v>
      </c>
      <c r="AI213" s="1"/>
      <c r="AJ213" s="1"/>
      <c r="AK213" s="13"/>
      <c r="AL213" s="13"/>
      <c r="AM213" s="13"/>
      <c r="AN213" s="13"/>
      <c r="AO213" s="1"/>
      <c r="AP213" s="1"/>
      <c r="AR213" s="1">
        <f t="shared" si="362"/>
        <v>0.83</v>
      </c>
      <c r="AS213" s="1">
        <f t="shared" si="365"/>
        <v>0.17</v>
      </c>
      <c r="AT213" s="1">
        <f t="shared" si="366"/>
        <v>1</v>
      </c>
    </row>
    <row r="214" spans="2:46" x14ac:dyDescent="0.25">
      <c r="B214" t="s">
        <v>42</v>
      </c>
      <c r="C214" t="s">
        <v>76</v>
      </c>
      <c r="D214" s="1">
        <f t="shared" si="367"/>
        <v>71.399999999999991</v>
      </c>
      <c r="E214" s="13">
        <v>29.9</v>
      </c>
      <c r="F214" s="13">
        <f t="shared" si="376"/>
        <v>40.066000000000003</v>
      </c>
      <c r="G214" s="1"/>
      <c r="H214" s="1"/>
      <c r="I214" s="1"/>
      <c r="J214" s="1"/>
      <c r="K214" s="1">
        <v>3.75</v>
      </c>
      <c r="L214" s="1">
        <f t="shared" si="368"/>
        <v>8.85</v>
      </c>
      <c r="M214" s="1"/>
      <c r="N214" s="1"/>
      <c r="O214" s="1"/>
      <c r="P214" s="1"/>
      <c r="Q214" s="1"/>
      <c r="R214" s="1"/>
      <c r="S214" s="1"/>
      <c r="T214" s="1"/>
      <c r="U214" s="1">
        <v>11.9</v>
      </c>
      <c r="V214" s="1">
        <f t="shared" ref="V214" si="394">U214*1.34</f>
        <v>15.946000000000002</v>
      </c>
      <c r="W214" s="1">
        <v>8.75</v>
      </c>
      <c r="X214" s="1">
        <f t="shared" si="380"/>
        <v>11.725000000000001</v>
      </c>
      <c r="Y214" s="1">
        <v>8.4</v>
      </c>
      <c r="Z214" s="1">
        <f t="shared" si="378"/>
        <v>11.256000000000002</v>
      </c>
      <c r="AA214" s="1"/>
      <c r="AB214" s="1"/>
      <c r="AC214" s="1"/>
      <c r="AD214" s="1"/>
      <c r="AE214" s="1">
        <v>6.45</v>
      </c>
      <c r="AF214" s="1">
        <f t="shared" si="343"/>
        <v>17.737500000000001</v>
      </c>
      <c r="AG214" s="1">
        <v>2.25</v>
      </c>
      <c r="AH214" s="1">
        <f t="shared" si="389"/>
        <v>6.1875</v>
      </c>
      <c r="AI214" s="1"/>
      <c r="AJ214" s="1"/>
      <c r="AK214" s="13"/>
      <c r="AL214" s="13"/>
      <c r="AM214" s="13"/>
      <c r="AN214" s="13"/>
      <c r="AO214" s="1">
        <v>1.9</v>
      </c>
      <c r="AP214" s="1">
        <f>AO214*0.6</f>
        <v>1.1399999999999999</v>
      </c>
      <c r="AR214" s="1">
        <f t="shared" si="362"/>
        <v>0.95</v>
      </c>
      <c r="AS214" s="1">
        <f t="shared" si="365"/>
        <v>0.05</v>
      </c>
      <c r="AT214" s="1">
        <f t="shared" si="366"/>
        <v>1</v>
      </c>
    </row>
    <row r="215" spans="2:46" x14ac:dyDescent="0.25">
      <c r="B215" t="s">
        <v>86</v>
      </c>
      <c r="C215" t="s">
        <v>85</v>
      </c>
      <c r="D215" s="1">
        <f t="shared" si="367"/>
        <v>71.699999999999989</v>
      </c>
      <c r="E215" s="13"/>
      <c r="F215" s="13"/>
      <c r="G215" s="1">
        <v>20</v>
      </c>
      <c r="H215" s="1">
        <f t="shared" si="282"/>
        <v>26.8</v>
      </c>
      <c r="I215" s="1">
        <v>7.2</v>
      </c>
      <c r="J215" s="1">
        <f t="shared" si="282"/>
        <v>9.6480000000000015</v>
      </c>
      <c r="K215" s="1">
        <v>5.0999999999999996</v>
      </c>
      <c r="L215" s="1">
        <f t="shared" si="368"/>
        <v>12.035999999999998</v>
      </c>
      <c r="M215" s="1">
        <v>4.4000000000000004</v>
      </c>
      <c r="N215" s="1">
        <f>M215*2.36</f>
        <v>10.384</v>
      </c>
      <c r="O215" s="1"/>
      <c r="P215" s="1"/>
      <c r="Q215" s="1"/>
      <c r="R215" s="1"/>
      <c r="S215" s="1"/>
      <c r="T215" s="1"/>
      <c r="U215" s="1">
        <v>12.1</v>
      </c>
      <c r="V215" s="1">
        <f t="shared" ref="V215" si="395">U215*1.34</f>
        <v>16.214000000000002</v>
      </c>
      <c r="W215" s="1">
        <v>8.6</v>
      </c>
      <c r="X215" s="1">
        <f t="shared" si="380"/>
        <v>11.524000000000001</v>
      </c>
      <c r="Y215" s="1"/>
      <c r="Z215" s="1"/>
      <c r="AA215" s="1"/>
      <c r="AB215" s="1"/>
      <c r="AC215" s="1"/>
      <c r="AD215" s="1"/>
      <c r="AE215" s="1">
        <v>3.8</v>
      </c>
      <c r="AF215" s="1">
        <f t="shared" si="343"/>
        <v>10.45</v>
      </c>
      <c r="AG215" s="1">
        <f>4.3+3.2</f>
        <v>7.5</v>
      </c>
      <c r="AH215" s="1">
        <f t="shared" si="389"/>
        <v>20.625</v>
      </c>
      <c r="AI215" s="1">
        <v>3</v>
      </c>
      <c r="AJ215" s="1">
        <f>AI215*2.36</f>
        <v>7.08</v>
      </c>
      <c r="AK215" s="13"/>
      <c r="AL215" s="13"/>
      <c r="AM215" s="13"/>
      <c r="AN215" s="13"/>
      <c r="AO215" s="1"/>
      <c r="AP215" s="1"/>
      <c r="AR215" s="1">
        <f t="shared" si="362"/>
        <v>0.77</v>
      </c>
      <c r="AS215" s="1">
        <f t="shared" si="365"/>
        <v>0.23</v>
      </c>
      <c r="AT215" s="1">
        <f t="shared" si="366"/>
        <v>1</v>
      </c>
    </row>
    <row r="216" spans="2:46" x14ac:dyDescent="0.25">
      <c r="B216" t="s">
        <v>40</v>
      </c>
      <c r="C216" t="s">
        <v>50</v>
      </c>
      <c r="D216" s="1">
        <f t="shared" si="367"/>
        <v>71.7</v>
      </c>
      <c r="E216" s="13">
        <v>26.77</v>
      </c>
      <c r="F216" s="13">
        <f t="shared" si="376"/>
        <v>35.8718</v>
      </c>
      <c r="G216" s="1"/>
      <c r="H216" s="1"/>
      <c r="I216" s="1"/>
      <c r="J216" s="1"/>
      <c r="K216" s="1">
        <v>4.03</v>
      </c>
      <c r="L216" s="1">
        <f t="shared" si="368"/>
        <v>9.5107999999999997</v>
      </c>
      <c r="M216" s="1"/>
      <c r="N216" s="1"/>
      <c r="O216" s="1"/>
      <c r="P216" s="1"/>
      <c r="Q216" s="1"/>
      <c r="R216" s="1"/>
      <c r="S216" s="1"/>
      <c r="T216" s="1"/>
      <c r="U216" s="1">
        <v>13.91</v>
      </c>
      <c r="V216" s="1">
        <f t="shared" ref="V216" si="396">U216*1.34</f>
        <v>18.639400000000002</v>
      </c>
      <c r="W216" s="1">
        <v>12.28</v>
      </c>
      <c r="X216" s="1">
        <f t="shared" si="380"/>
        <v>16.455200000000001</v>
      </c>
      <c r="Y216" s="1">
        <v>9.0500000000000007</v>
      </c>
      <c r="Z216" s="1">
        <f t="shared" si="378"/>
        <v>12.127000000000002</v>
      </c>
      <c r="AA216" s="1"/>
      <c r="AB216" s="1"/>
      <c r="AC216" s="1"/>
      <c r="AD216" s="1"/>
      <c r="AE216" s="1"/>
      <c r="AF216" s="1"/>
      <c r="AG216" s="1">
        <v>3.66</v>
      </c>
      <c r="AH216" s="1">
        <f t="shared" si="389"/>
        <v>10.065000000000001</v>
      </c>
      <c r="AI216" s="1">
        <v>2</v>
      </c>
      <c r="AJ216" s="1">
        <f>AI216*2.36</f>
        <v>4.72</v>
      </c>
      <c r="AK216" s="13"/>
      <c r="AL216" s="13"/>
      <c r="AM216" s="13"/>
      <c r="AN216" s="13"/>
      <c r="AO216" s="1"/>
      <c r="AP216" s="1"/>
      <c r="AR216" s="1">
        <f t="shared" si="362"/>
        <v>0.94</v>
      </c>
      <c r="AS216" s="1">
        <f t="shared" si="365"/>
        <v>0.06</v>
      </c>
      <c r="AT216" s="1">
        <f t="shared" si="366"/>
        <v>1</v>
      </c>
    </row>
    <row r="217" spans="2:46" x14ac:dyDescent="0.25">
      <c r="B217" t="s">
        <v>40</v>
      </c>
      <c r="C217" t="s">
        <v>45</v>
      </c>
      <c r="D217" s="1">
        <f t="shared" si="367"/>
        <v>71.8</v>
      </c>
      <c r="E217" s="13"/>
      <c r="F217" s="13"/>
      <c r="G217" s="1">
        <v>20.2</v>
      </c>
      <c r="H217" s="1">
        <f t="shared" si="282"/>
        <v>27.068000000000001</v>
      </c>
      <c r="I217" s="1">
        <v>8.5</v>
      </c>
      <c r="J217" s="1">
        <f t="shared" si="282"/>
        <v>11.39</v>
      </c>
      <c r="K217" s="1">
        <v>3.8</v>
      </c>
      <c r="L217" s="1">
        <f t="shared" si="368"/>
        <v>8.968</v>
      </c>
      <c r="M217" s="1"/>
      <c r="N217" s="1"/>
      <c r="O217" s="1"/>
      <c r="P217" s="1"/>
      <c r="Q217" s="1"/>
      <c r="R217" s="1"/>
      <c r="S217" s="1"/>
      <c r="T217" s="1"/>
      <c r="U217" s="1">
        <v>12.8</v>
      </c>
      <c r="V217" s="1">
        <f t="shared" ref="V217" si="397">U217*1.34</f>
        <v>17.152000000000001</v>
      </c>
      <c r="W217" s="1">
        <v>9.4</v>
      </c>
      <c r="X217" s="1">
        <f t="shared" si="380"/>
        <v>12.596000000000002</v>
      </c>
      <c r="Y217" s="1">
        <v>8.9</v>
      </c>
      <c r="Z217" s="1">
        <f t="shared" si="378"/>
        <v>11.926000000000002</v>
      </c>
      <c r="AA217" s="1"/>
      <c r="AB217" s="1"/>
      <c r="AC217" s="1"/>
      <c r="AD217" s="1"/>
      <c r="AE217" s="1">
        <v>4</v>
      </c>
      <c r="AF217" s="1">
        <f t="shared" ref="AF217:AF230" si="398">AE217*2.75</f>
        <v>11</v>
      </c>
      <c r="AG217" s="1">
        <v>4.2</v>
      </c>
      <c r="AH217" s="1">
        <f t="shared" si="389"/>
        <v>11.55</v>
      </c>
      <c r="AI217" s="1"/>
      <c r="AJ217" s="1"/>
      <c r="AK217" s="13"/>
      <c r="AL217" s="13"/>
      <c r="AM217" s="13"/>
      <c r="AN217" s="13"/>
      <c r="AO217" s="1">
        <v>12.3</v>
      </c>
      <c r="AP217" s="1">
        <f>AO217*0.6</f>
        <v>7.38</v>
      </c>
      <c r="AR217" s="1">
        <f t="shared" si="362"/>
        <v>0.83</v>
      </c>
      <c r="AS217" s="1">
        <f t="shared" si="365"/>
        <v>0.17</v>
      </c>
      <c r="AT217" s="1">
        <f t="shared" si="366"/>
        <v>1</v>
      </c>
    </row>
    <row r="218" spans="2:46" x14ac:dyDescent="0.25">
      <c r="B218" t="s">
        <v>42</v>
      </c>
      <c r="C218" t="s">
        <v>76</v>
      </c>
      <c r="D218" s="1">
        <f t="shared" si="367"/>
        <v>71.899999999999991</v>
      </c>
      <c r="E218" s="13">
        <v>29.9</v>
      </c>
      <c r="F218" s="13">
        <f t="shared" si="376"/>
        <v>40.066000000000003</v>
      </c>
      <c r="G218" s="1"/>
      <c r="H218" s="1"/>
      <c r="I218" s="1"/>
      <c r="J218" s="1"/>
      <c r="K218" s="1">
        <v>4.75</v>
      </c>
      <c r="L218" s="1">
        <f t="shared" si="368"/>
        <v>11.209999999999999</v>
      </c>
      <c r="M218" s="1"/>
      <c r="N218" s="1"/>
      <c r="O218" s="1"/>
      <c r="P218" s="1"/>
      <c r="Q218" s="1"/>
      <c r="R218" s="1"/>
      <c r="S218" s="1"/>
      <c r="T218" s="1"/>
      <c r="U218" s="1">
        <v>11.4</v>
      </c>
      <c r="V218" s="1">
        <f t="shared" ref="V218" si="399">U218*1.34</f>
        <v>15.276000000000002</v>
      </c>
      <c r="W218" s="1">
        <v>8.75</v>
      </c>
      <c r="X218" s="1">
        <f t="shared" si="380"/>
        <v>11.725000000000001</v>
      </c>
      <c r="Y218" s="1">
        <v>8.4</v>
      </c>
      <c r="Z218" s="1">
        <f t="shared" si="378"/>
        <v>11.256000000000002</v>
      </c>
      <c r="AA218" s="1"/>
      <c r="AB218" s="1"/>
      <c r="AC218" s="1"/>
      <c r="AD218" s="1"/>
      <c r="AE218" s="1">
        <v>6.45</v>
      </c>
      <c r="AF218" s="1">
        <f t="shared" si="398"/>
        <v>17.737500000000001</v>
      </c>
      <c r="AG218" s="1">
        <v>2.25</v>
      </c>
      <c r="AH218" s="1">
        <f t="shared" si="389"/>
        <v>6.1875</v>
      </c>
      <c r="AI218" s="1"/>
      <c r="AJ218" s="1"/>
      <c r="AK218" s="13"/>
      <c r="AL218" s="13"/>
      <c r="AM218" s="13"/>
      <c r="AN218" s="13"/>
      <c r="AO218" s="1">
        <v>1.6</v>
      </c>
      <c r="AP218" s="1">
        <f>AO218*0.6</f>
        <v>0.96</v>
      </c>
      <c r="AR218" s="1">
        <f t="shared" si="362"/>
        <v>0.93</v>
      </c>
      <c r="AS218" s="1">
        <f t="shared" si="365"/>
        <v>7.0000000000000007E-2</v>
      </c>
      <c r="AT218" s="1">
        <f t="shared" si="366"/>
        <v>1</v>
      </c>
    </row>
    <row r="219" spans="2:46" x14ac:dyDescent="0.25">
      <c r="B219" t="s">
        <v>42</v>
      </c>
      <c r="C219" t="s">
        <v>54</v>
      </c>
      <c r="D219" s="1">
        <f t="shared" si="367"/>
        <v>71.91</v>
      </c>
      <c r="E219" s="13"/>
      <c r="F219" s="13"/>
      <c r="G219" s="1">
        <v>19.690000000000001</v>
      </c>
      <c r="H219" s="1">
        <f t="shared" si="282"/>
        <v>26.384600000000002</v>
      </c>
      <c r="I219" s="1">
        <v>11.87</v>
      </c>
      <c r="J219" s="1">
        <f t="shared" si="282"/>
        <v>15.905799999999999</v>
      </c>
      <c r="K219" s="1">
        <v>4.87</v>
      </c>
      <c r="L219" s="1">
        <f t="shared" si="368"/>
        <v>11.4932</v>
      </c>
      <c r="M219" s="1"/>
      <c r="N219" s="1"/>
      <c r="O219" s="1"/>
      <c r="P219" s="1"/>
      <c r="Q219" s="1"/>
      <c r="R219" s="1"/>
      <c r="S219" s="1"/>
      <c r="T219" s="1"/>
      <c r="U219" s="1">
        <v>12.59</v>
      </c>
      <c r="V219" s="1">
        <f t="shared" ref="V219" si="400">U219*1.34</f>
        <v>16.8706</v>
      </c>
      <c r="W219" s="1">
        <v>8.84</v>
      </c>
      <c r="X219" s="1">
        <f t="shared" si="380"/>
        <v>11.845600000000001</v>
      </c>
      <c r="Y219" s="1">
        <v>8.5</v>
      </c>
      <c r="Z219" s="1">
        <f t="shared" si="378"/>
        <v>11.39</v>
      </c>
      <c r="AA219" s="1"/>
      <c r="AB219" s="1"/>
      <c r="AC219" s="1"/>
      <c r="AD219" s="1"/>
      <c r="AE219" s="1">
        <v>2.78</v>
      </c>
      <c r="AF219" s="1">
        <f t="shared" si="398"/>
        <v>7.6449999999999996</v>
      </c>
      <c r="AG219" s="1">
        <v>2.77</v>
      </c>
      <c r="AH219" s="1">
        <f t="shared" si="389"/>
        <v>7.6174999999999997</v>
      </c>
      <c r="AI219" s="1"/>
      <c r="AJ219" s="1"/>
      <c r="AK219" s="13"/>
      <c r="AL219" s="13"/>
      <c r="AM219" s="13"/>
      <c r="AN219" s="13"/>
      <c r="AO219" s="1"/>
      <c r="AP219" s="1"/>
      <c r="AR219" s="1">
        <f t="shared" si="362"/>
        <v>0.77</v>
      </c>
      <c r="AS219" s="1">
        <f t="shared" si="365"/>
        <v>0.23</v>
      </c>
      <c r="AT219" s="1">
        <f t="shared" si="366"/>
        <v>1</v>
      </c>
    </row>
    <row r="220" spans="2:46" x14ac:dyDescent="0.25">
      <c r="C220" t="s">
        <v>65</v>
      </c>
      <c r="D220" s="1">
        <f t="shared" si="367"/>
        <v>72.150000000000006</v>
      </c>
      <c r="E220" s="13"/>
      <c r="F220" s="13"/>
      <c r="G220" s="1">
        <v>19.2</v>
      </c>
      <c r="H220" s="1">
        <f t="shared" ref="H220:J224" si="401">G220*1.34</f>
        <v>25.728000000000002</v>
      </c>
      <c r="I220" s="1">
        <v>7.87</v>
      </c>
      <c r="J220" s="1">
        <f t="shared" si="401"/>
        <v>10.545800000000002</v>
      </c>
      <c r="K220" s="1">
        <v>4.79</v>
      </c>
      <c r="L220" s="1">
        <f t="shared" si="368"/>
        <v>11.304399999999999</v>
      </c>
      <c r="M220" s="1"/>
      <c r="N220" s="1"/>
      <c r="O220" s="1"/>
      <c r="P220" s="1"/>
      <c r="Q220" s="1"/>
      <c r="R220" s="1"/>
      <c r="S220" s="1"/>
      <c r="T220" s="1"/>
      <c r="U220" s="1">
        <v>12.7</v>
      </c>
      <c r="V220" s="1">
        <f t="shared" ref="V220" si="402">U220*1.34</f>
        <v>17.018000000000001</v>
      </c>
      <c r="W220" s="1">
        <v>9.4600000000000009</v>
      </c>
      <c r="X220" s="1">
        <f t="shared" si="380"/>
        <v>12.676400000000003</v>
      </c>
      <c r="Y220" s="1">
        <v>8.92</v>
      </c>
      <c r="Z220" s="1">
        <f t="shared" si="378"/>
        <v>11.9528</v>
      </c>
      <c r="AA220" s="1"/>
      <c r="AB220" s="1"/>
      <c r="AC220" s="1"/>
      <c r="AD220" s="1"/>
      <c r="AE220" s="1">
        <v>3.69</v>
      </c>
      <c r="AF220" s="1">
        <f t="shared" si="398"/>
        <v>10.147499999999999</v>
      </c>
      <c r="AG220" s="1">
        <v>5.52</v>
      </c>
      <c r="AH220" s="1">
        <f t="shared" si="389"/>
        <v>15.18</v>
      </c>
      <c r="AI220" s="1"/>
      <c r="AJ220" s="1"/>
      <c r="AK220" s="13"/>
      <c r="AL220" s="13"/>
      <c r="AM220" s="13"/>
      <c r="AN220" s="13"/>
      <c r="AO220" s="1">
        <v>23.82</v>
      </c>
      <c r="AP220" s="1">
        <f t="shared" ref="AP220:AP225" si="403">AO220*0.6</f>
        <v>14.292</v>
      </c>
      <c r="AR220" s="1">
        <f t="shared" si="362"/>
        <v>0.82</v>
      </c>
      <c r="AS220" s="1">
        <f t="shared" si="365"/>
        <v>0.18</v>
      </c>
      <c r="AT220" s="1">
        <f t="shared" si="366"/>
        <v>1</v>
      </c>
    </row>
    <row r="221" spans="2:46" x14ac:dyDescent="0.25">
      <c r="B221" t="s">
        <v>62</v>
      </c>
      <c r="C221" t="s">
        <v>132</v>
      </c>
      <c r="D221" s="1">
        <f t="shared" si="367"/>
        <v>72.2</v>
      </c>
      <c r="E221" s="13"/>
      <c r="F221" s="13"/>
      <c r="G221" s="1">
        <v>22.1</v>
      </c>
      <c r="H221" s="1">
        <f t="shared" si="401"/>
        <v>29.614000000000004</v>
      </c>
      <c r="I221" s="1">
        <v>11.2</v>
      </c>
      <c r="J221" s="1">
        <f t="shared" si="401"/>
        <v>15.007999999999999</v>
      </c>
      <c r="K221" s="1">
        <v>4.0999999999999996</v>
      </c>
      <c r="L221" s="1">
        <f t="shared" si="368"/>
        <v>9.6759999999999984</v>
      </c>
      <c r="M221" s="1">
        <v>3.8</v>
      </c>
      <c r="N221" s="1">
        <f>M221*2.36</f>
        <v>8.968</v>
      </c>
      <c r="O221" s="1"/>
      <c r="P221" s="1"/>
      <c r="Q221" s="1"/>
      <c r="R221" s="1"/>
      <c r="S221" s="1"/>
      <c r="T221" s="1"/>
      <c r="U221" s="1">
        <v>14.6</v>
      </c>
      <c r="V221" s="1">
        <f t="shared" ref="V221" si="404">U221*1.34</f>
        <v>19.564</v>
      </c>
      <c r="W221" s="1">
        <v>9.6999999999999993</v>
      </c>
      <c r="X221" s="1">
        <f t="shared" si="380"/>
        <v>12.997999999999999</v>
      </c>
      <c r="Y221" s="1"/>
      <c r="Z221" s="1"/>
      <c r="AA221" s="1"/>
      <c r="AB221" s="1"/>
      <c r="AC221" s="1"/>
      <c r="AD221" s="1"/>
      <c r="AE221" s="1">
        <v>4.3</v>
      </c>
      <c r="AF221" s="1">
        <f t="shared" si="398"/>
        <v>11.824999999999999</v>
      </c>
      <c r="AG221" s="1">
        <v>2.4</v>
      </c>
      <c r="AH221" s="1">
        <f t="shared" si="389"/>
        <v>6.6</v>
      </c>
      <c r="AI221" s="1"/>
      <c r="AJ221" s="1"/>
      <c r="AK221" s="13"/>
      <c r="AL221" s="13"/>
      <c r="AM221" s="13"/>
      <c r="AN221" s="13"/>
      <c r="AO221" s="1">
        <f>9.9+6.8+3</f>
        <v>19.7</v>
      </c>
      <c r="AP221" s="1">
        <f t="shared" si="403"/>
        <v>11.819999999999999</v>
      </c>
      <c r="AR221" s="1">
        <f t="shared" si="362"/>
        <v>0.74</v>
      </c>
      <c r="AS221" s="1">
        <f t="shared" si="365"/>
        <v>0.26</v>
      </c>
      <c r="AT221" s="1">
        <f t="shared" si="366"/>
        <v>1</v>
      </c>
    </row>
    <row r="222" spans="2:46" x14ac:dyDescent="0.25">
      <c r="B222" t="s">
        <v>40</v>
      </c>
      <c r="C222" t="s">
        <v>45</v>
      </c>
      <c r="D222" s="1">
        <f t="shared" si="367"/>
        <v>72.2</v>
      </c>
      <c r="E222" s="13"/>
      <c r="F222" s="13"/>
      <c r="G222" s="1">
        <v>19.399999999999999</v>
      </c>
      <c r="H222" s="1">
        <f t="shared" si="401"/>
        <v>25.995999999999999</v>
      </c>
      <c r="I222" s="1">
        <v>8.1</v>
      </c>
      <c r="J222" s="1">
        <f t="shared" si="401"/>
        <v>10.854000000000001</v>
      </c>
      <c r="K222" s="1">
        <v>3.6</v>
      </c>
      <c r="L222" s="1">
        <f t="shared" si="368"/>
        <v>8.4960000000000004</v>
      </c>
      <c r="M222" s="1"/>
      <c r="N222" s="1"/>
      <c r="O222" s="1"/>
      <c r="P222" s="1"/>
      <c r="Q222" s="1"/>
      <c r="R222" s="1"/>
      <c r="S222" s="1"/>
      <c r="T222" s="1"/>
      <c r="U222" s="1">
        <v>13.7</v>
      </c>
      <c r="V222" s="1">
        <f t="shared" ref="V222" si="405">U222*1.34</f>
        <v>18.358000000000001</v>
      </c>
      <c r="W222" s="1">
        <v>9.6</v>
      </c>
      <c r="X222" s="1">
        <f t="shared" si="380"/>
        <v>12.864000000000001</v>
      </c>
      <c r="Y222" s="1">
        <v>9.3000000000000007</v>
      </c>
      <c r="Z222" s="1">
        <f t="shared" si="378"/>
        <v>12.462000000000002</v>
      </c>
      <c r="AA222" s="1"/>
      <c r="AB222" s="1"/>
      <c r="AC222" s="1"/>
      <c r="AD222" s="1"/>
      <c r="AE222" s="1">
        <v>4.7</v>
      </c>
      <c r="AF222" s="1">
        <f t="shared" si="398"/>
        <v>12.925000000000001</v>
      </c>
      <c r="AG222" s="1">
        <v>3.8</v>
      </c>
      <c r="AH222" s="1">
        <f t="shared" si="389"/>
        <v>10.45</v>
      </c>
      <c r="AI222" s="1"/>
      <c r="AJ222" s="1"/>
      <c r="AK222" s="13"/>
      <c r="AL222" s="13"/>
      <c r="AM222" s="13"/>
      <c r="AN222" s="13"/>
      <c r="AO222" s="1">
        <v>12.1</v>
      </c>
      <c r="AP222" s="1">
        <f t="shared" si="403"/>
        <v>7.26</v>
      </c>
      <c r="AR222" s="1">
        <f t="shared" si="362"/>
        <v>0.84</v>
      </c>
      <c r="AS222" s="1">
        <f t="shared" si="365"/>
        <v>0.16</v>
      </c>
      <c r="AT222" s="1">
        <f t="shared" si="366"/>
        <v>1</v>
      </c>
    </row>
    <row r="223" spans="2:46" x14ac:dyDescent="0.25">
      <c r="B223" t="s">
        <v>40</v>
      </c>
      <c r="C223" t="s">
        <v>45</v>
      </c>
      <c r="D223" s="1">
        <f t="shared" si="367"/>
        <v>72.2</v>
      </c>
      <c r="E223" s="13"/>
      <c r="F223" s="13"/>
      <c r="G223" s="1">
        <v>20.5</v>
      </c>
      <c r="H223" s="1">
        <f t="shared" si="401"/>
        <v>27.470000000000002</v>
      </c>
      <c r="I223" s="1">
        <v>8.4</v>
      </c>
      <c r="J223" s="1">
        <f t="shared" si="401"/>
        <v>11.256000000000002</v>
      </c>
      <c r="K223" s="1">
        <v>3.7</v>
      </c>
      <c r="L223" s="1">
        <f t="shared" si="368"/>
        <v>8.7319999999999993</v>
      </c>
      <c r="M223" s="1"/>
      <c r="N223" s="1"/>
      <c r="O223" s="1"/>
      <c r="P223" s="1"/>
      <c r="Q223" s="1"/>
      <c r="R223" s="1"/>
      <c r="S223" s="1"/>
      <c r="T223" s="1"/>
      <c r="U223" s="1">
        <v>12.9</v>
      </c>
      <c r="V223" s="1">
        <f t="shared" ref="V223" si="406">U223*1.34</f>
        <v>17.286000000000001</v>
      </c>
      <c r="W223" s="1">
        <v>9.3000000000000007</v>
      </c>
      <c r="X223" s="1">
        <f t="shared" si="380"/>
        <v>12.462000000000002</v>
      </c>
      <c r="Y223" s="1">
        <v>8.8000000000000007</v>
      </c>
      <c r="Z223" s="1">
        <f t="shared" si="378"/>
        <v>11.792000000000002</v>
      </c>
      <c r="AA223" s="1"/>
      <c r="AB223" s="1"/>
      <c r="AC223" s="1"/>
      <c r="AD223" s="1"/>
      <c r="AE223" s="1">
        <v>2.4</v>
      </c>
      <c r="AF223" s="1">
        <f t="shared" si="398"/>
        <v>6.6</v>
      </c>
      <c r="AG223" s="1">
        <v>6.2</v>
      </c>
      <c r="AH223" s="1">
        <f t="shared" si="389"/>
        <v>17.05</v>
      </c>
      <c r="AI223" s="1"/>
      <c r="AJ223" s="1"/>
      <c r="AK223" s="13"/>
      <c r="AL223" s="13"/>
      <c r="AM223" s="13"/>
      <c r="AN223" s="13"/>
      <c r="AO223" s="1">
        <v>11.9</v>
      </c>
      <c r="AP223" s="1">
        <f t="shared" si="403"/>
        <v>7.14</v>
      </c>
      <c r="AR223" s="1">
        <f t="shared" si="362"/>
        <v>0.83</v>
      </c>
      <c r="AS223" s="1">
        <f t="shared" si="365"/>
        <v>0.17</v>
      </c>
      <c r="AT223" s="1">
        <f t="shared" si="366"/>
        <v>1</v>
      </c>
    </row>
    <row r="224" spans="2:46" x14ac:dyDescent="0.25">
      <c r="B224" t="s">
        <v>119</v>
      </c>
      <c r="C224" t="s">
        <v>120</v>
      </c>
      <c r="D224" s="1">
        <f t="shared" si="367"/>
        <v>73.27000000000001</v>
      </c>
      <c r="E224" s="13"/>
      <c r="F224" s="13"/>
      <c r="G224" s="1">
        <v>23.17</v>
      </c>
      <c r="H224" s="1">
        <f t="shared" si="401"/>
        <v>31.047800000000006</v>
      </c>
      <c r="I224" s="1">
        <v>10.66</v>
      </c>
      <c r="J224" s="1">
        <f t="shared" si="401"/>
        <v>14.284400000000002</v>
      </c>
      <c r="K224" s="1">
        <v>4.05</v>
      </c>
      <c r="L224" s="1">
        <f t="shared" si="368"/>
        <v>9.5579999999999998</v>
      </c>
      <c r="M224" s="1">
        <v>3.28</v>
      </c>
      <c r="N224" s="1">
        <f>M224*2.36</f>
        <v>7.7407999999999992</v>
      </c>
      <c r="O224" s="1"/>
      <c r="P224" s="1"/>
      <c r="Q224" s="1"/>
      <c r="R224" s="1"/>
      <c r="S224" s="1"/>
      <c r="T224" s="1"/>
      <c r="U224" s="1">
        <v>13.46</v>
      </c>
      <c r="V224" s="1">
        <f t="shared" ref="V224" si="407">U224*1.34</f>
        <v>18.036400000000004</v>
      </c>
      <c r="W224" s="1">
        <v>12</v>
      </c>
      <c r="X224" s="1">
        <f t="shared" si="380"/>
        <v>16.080000000000002</v>
      </c>
      <c r="Y224" s="1"/>
      <c r="Z224" s="1"/>
      <c r="AA224" s="1"/>
      <c r="AB224" s="1"/>
      <c r="AC224" s="1"/>
      <c r="AD224" s="1"/>
      <c r="AE224" s="1">
        <v>4.95</v>
      </c>
      <c r="AF224" s="1">
        <f t="shared" si="398"/>
        <v>13.612500000000001</v>
      </c>
      <c r="AG224" s="1">
        <v>1.7</v>
      </c>
      <c r="AH224" s="1">
        <f t="shared" si="389"/>
        <v>4.6749999999999998</v>
      </c>
      <c r="AI224" s="1"/>
      <c r="AJ224" s="1"/>
      <c r="AK224" s="13"/>
      <c r="AL224" s="13"/>
      <c r="AM224" s="13"/>
      <c r="AN224" s="13"/>
      <c r="AO224" s="1">
        <v>12.51</v>
      </c>
      <c r="AP224" s="1">
        <f t="shared" si="403"/>
        <v>7.5059999999999993</v>
      </c>
      <c r="AR224" s="1">
        <f t="shared" si="362"/>
        <v>0.75</v>
      </c>
      <c r="AS224" s="1">
        <f t="shared" si="365"/>
        <v>0.25</v>
      </c>
      <c r="AT224" s="1">
        <f t="shared" si="366"/>
        <v>1</v>
      </c>
    </row>
    <row r="225" spans="2:46" x14ac:dyDescent="0.25">
      <c r="B225" t="s">
        <v>97</v>
      </c>
      <c r="C225" t="s">
        <v>98</v>
      </c>
      <c r="D225" s="1">
        <f t="shared" si="367"/>
        <v>73.39</v>
      </c>
      <c r="E225" s="13">
        <v>24.9</v>
      </c>
      <c r="F225" s="13">
        <f t="shared" si="376"/>
        <v>33.366</v>
      </c>
      <c r="G225" s="1"/>
      <c r="H225" s="1"/>
      <c r="I225" s="1"/>
      <c r="J225" s="1"/>
      <c r="K225" s="1">
        <v>4.08</v>
      </c>
      <c r="L225" s="1">
        <f t="shared" si="368"/>
        <v>9.6288</v>
      </c>
      <c r="M225" s="1">
        <v>3.91</v>
      </c>
      <c r="N225" s="1">
        <f>M225*2.36</f>
        <v>9.2276000000000007</v>
      </c>
      <c r="O225" s="1"/>
      <c r="P225" s="1"/>
      <c r="Q225" s="1"/>
      <c r="R225" s="1"/>
      <c r="S225" s="1"/>
      <c r="T225" s="1"/>
      <c r="U225" s="1">
        <v>13.78</v>
      </c>
      <c r="V225" s="1">
        <f t="shared" ref="V225" si="408">U225*1.34</f>
        <v>18.465199999999999</v>
      </c>
      <c r="W225" s="1">
        <v>10.48</v>
      </c>
      <c r="X225" s="1">
        <f t="shared" si="380"/>
        <v>14.043200000000001</v>
      </c>
      <c r="Y225" s="1">
        <v>8.35</v>
      </c>
      <c r="Z225" s="1">
        <f t="shared" si="378"/>
        <v>11.189</v>
      </c>
      <c r="AA225" s="1"/>
      <c r="AB225" s="1"/>
      <c r="AC225" s="1"/>
      <c r="AD225" s="1"/>
      <c r="AE225" s="1">
        <v>4.34</v>
      </c>
      <c r="AF225" s="1">
        <f t="shared" si="398"/>
        <v>11.934999999999999</v>
      </c>
      <c r="AG225" s="1">
        <v>3.55</v>
      </c>
      <c r="AH225" s="1">
        <f t="shared" si="389"/>
        <v>9.7624999999999993</v>
      </c>
      <c r="AI225" s="1"/>
      <c r="AJ225" s="1"/>
      <c r="AK225" s="13"/>
      <c r="AL225" s="13"/>
      <c r="AM225" s="13"/>
      <c r="AN225" s="13"/>
      <c r="AO225" s="1">
        <v>4.13</v>
      </c>
      <c r="AP225" s="1">
        <f t="shared" si="403"/>
        <v>2.4779999999999998</v>
      </c>
      <c r="AR225" s="1">
        <f t="shared" si="362"/>
        <v>0.89</v>
      </c>
      <c r="AS225" s="1">
        <f t="shared" si="365"/>
        <v>0.11</v>
      </c>
      <c r="AT225" s="1">
        <f t="shared" si="366"/>
        <v>1</v>
      </c>
    </row>
    <row r="226" spans="2:46" x14ac:dyDescent="0.25">
      <c r="B226" t="s">
        <v>42</v>
      </c>
      <c r="C226" t="s">
        <v>54</v>
      </c>
      <c r="D226" s="1">
        <f t="shared" si="367"/>
        <v>73.399999999999991</v>
      </c>
      <c r="E226" s="13"/>
      <c r="F226" s="13"/>
      <c r="G226" s="1">
        <v>19.62</v>
      </c>
      <c r="H226" s="1">
        <f t="shared" ref="H226:J226" si="409">G226*1.34</f>
        <v>26.290800000000004</v>
      </c>
      <c r="I226" s="1">
        <v>7.95</v>
      </c>
      <c r="J226" s="1">
        <f t="shared" si="409"/>
        <v>10.653</v>
      </c>
      <c r="K226" s="1">
        <v>3.76</v>
      </c>
      <c r="L226" s="1">
        <f t="shared" si="368"/>
        <v>8.8735999999999997</v>
      </c>
      <c r="M226" s="1"/>
      <c r="N226" s="1"/>
      <c r="O226" s="1"/>
      <c r="P226" s="1"/>
      <c r="Q226" s="1"/>
      <c r="R226" s="1"/>
      <c r="S226" s="1"/>
      <c r="T226" s="1"/>
      <c r="U226" s="1">
        <v>15.97</v>
      </c>
      <c r="V226" s="1">
        <f t="shared" ref="V226" si="410">U226*1.34</f>
        <v>21.399800000000003</v>
      </c>
      <c r="W226" s="1">
        <v>10.97</v>
      </c>
      <c r="X226" s="1">
        <f t="shared" si="380"/>
        <v>14.699800000000002</v>
      </c>
      <c r="Y226" s="1">
        <v>9.6</v>
      </c>
      <c r="Z226" s="1">
        <f t="shared" si="378"/>
        <v>12.864000000000001</v>
      </c>
      <c r="AA226" s="1"/>
      <c r="AB226" s="1"/>
      <c r="AC226" s="1"/>
      <c r="AD226" s="1"/>
      <c r="AE226" s="1">
        <v>2.75</v>
      </c>
      <c r="AF226" s="1">
        <f t="shared" si="398"/>
        <v>7.5625</v>
      </c>
      <c r="AG226" s="1">
        <v>2.78</v>
      </c>
      <c r="AH226" s="1">
        <f t="shared" si="389"/>
        <v>7.6449999999999996</v>
      </c>
      <c r="AI226" s="1"/>
      <c r="AJ226" s="1"/>
      <c r="AK226" s="13"/>
      <c r="AL226" s="13"/>
      <c r="AM226" s="13"/>
      <c r="AN226" s="13"/>
      <c r="AO226" s="1"/>
      <c r="AP226" s="1"/>
      <c r="AR226" s="1">
        <f t="shared" si="362"/>
        <v>0.84</v>
      </c>
      <c r="AS226" s="1">
        <f t="shared" si="365"/>
        <v>0.16</v>
      </c>
      <c r="AT226" s="1">
        <f t="shared" si="366"/>
        <v>1</v>
      </c>
    </row>
    <row r="227" spans="2:46" x14ac:dyDescent="0.25">
      <c r="B227" t="s">
        <v>97</v>
      </c>
      <c r="C227" t="s">
        <v>98</v>
      </c>
      <c r="D227" s="1">
        <f t="shared" si="367"/>
        <v>73.739999999999995</v>
      </c>
      <c r="E227" s="13">
        <v>24.75</v>
      </c>
      <c r="F227" s="13">
        <f t="shared" si="376"/>
        <v>33.164999999999999</v>
      </c>
      <c r="G227" s="1"/>
      <c r="H227" s="1"/>
      <c r="I227" s="1"/>
      <c r="J227" s="1"/>
      <c r="K227" s="1">
        <v>4.9800000000000004</v>
      </c>
      <c r="L227" s="1">
        <f t="shared" si="368"/>
        <v>11.752800000000001</v>
      </c>
      <c r="M227" s="1">
        <v>3.49</v>
      </c>
      <c r="N227" s="1">
        <f>M227*2.36</f>
        <v>8.2363999999999997</v>
      </c>
      <c r="O227" s="1"/>
      <c r="P227" s="1"/>
      <c r="Q227" s="1"/>
      <c r="R227" s="1"/>
      <c r="S227" s="1"/>
      <c r="T227" s="1"/>
      <c r="U227" s="1">
        <v>14.33</v>
      </c>
      <c r="V227" s="1">
        <f t="shared" ref="V227" si="411">U227*1.34</f>
        <v>19.202200000000001</v>
      </c>
      <c r="W227" s="1">
        <v>10.48</v>
      </c>
      <c r="X227" s="1">
        <f t="shared" si="380"/>
        <v>14.043200000000001</v>
      </c>
      <c r="Y227" s="1">
        <v>7.5</v>
      </c>
      <c r="Z227" s="1">
        <f t="shared" si="378"/>
        <v>10.050000000000001</v>
      </c>
      <c r="AA227" s="1"/>
      <c r="AB227" s="1"/>
      <c r="AC227" s="1"/>
      <c r="AD227" s="1"/>
      <c r="AE227" s="1">
        <v>4.1900000000000004</v>
      </c>
      <c r="AF227" s="1">
        <f t="shared" si="398"/>
        <v>11.522500000000001</v>
      </c>
      <c r="AG227" s="1">
        <v>4.0199999999999996</v>
      </c>
      <c r="AH227" s="1">
        <f t="shared" si="389"/>
        <v>11.055</v>
      </c>
      <c r="AI227" s="1"/>
      <c r="AJ227" s="1"/>
      <c r="AK227" s="13"/>
      <c r="AL227" s="13"/>
      <c r="AM227" s="13"/>
      <c r="AN227" s="13"/>
      <c r="AO227" s="1">
        <v>4.13</v>
      </c>
      <c r="AP227" s="1">
        <f t="shared" ref="AP227:AP230" si="412">AO227*0.6</f>
        <v>2.4779999999999998</v>
      </c>
      <c r="AR227" s="1">
        <f t="shared" si="362"/>
        <v>0.89</v>
      </c>
      <c r="AS227" s="1">
        <f t="shared" si="365"/>
        <v>0.11</v>
      </c>
      <c r="AT227" s="1">
        <f t="shared" si="366"/>
        <v>1</v>
      </c>
    </row>
    <row r="228" spans="2:46" x14ac:dyDescent="0.25">
      <c r="B228" t="s">
        <v>41</v>
      </c>
      <c r="C228" t="s">
        <v>47</v>
      </c>
      <c r="D228" s="1">
        <f t="shared" si="367"/>
        <v>74.2</v>
      </c>
      <c r="E228" s="13"/>
      <c r="F228" s="13"/>
      <c r="G228" s="1">
        <v>21.9</v>
      </c>
      <c r="H228" s="1">
        <f t="shared" ref="H228:J230" si="413">G228*1.34</f>
        <v>29.346</v>
      </c>
      <c r="I228" s="1">
        <v>9.3000000000000007</v>
      </c>
      <c r="J228" s="1">
        <f t="shared" si="413"/>
        <v>12.462000000000002</v>
      </c>
      <c r="K228" s="1">
        <v>4.0999999999999996</v>
      </c>
      <c r="L228" s="1">
        <f t="shared" si="368"/>
        <v>9.6759999999999984</v>
      </c>
      <c r="M228" s="1"/>
      <c r="N228" s="1"/>
      <c r="O228" s="1"/>
      <c r="P228" s="1"/>
      <c r="Q228" s="1"/>
      <c r="R228" s="1"/>
      <c r="S228" s="1"/>
      <c r="T228" s="1"/>
      <c r="U228" s="1">
        <v>14.3</v>
      </c>
      <c r="V228" s="1">
        <f t="shared" ref="V228" si="414">U228*1.34</f>
        <v>19.162000000000003</v>
      </c>
      <c r="W228" s="1">
        <v>10</v>
      </c>
      <c r="X228" s="1">
        <f t="shared" si="380"/>
        <v>13.4</v>
      </c>
      <c r="Y228" s="1">
        <v>9.9</v>
      </c>
      <c r="Z228" s="1">
        <f t="shared" si="378"/>
        <v>13.266000000000002</v>
      </c>
      <c r="AA228" s="1"/>
      <c r="AB228" s="1"/>
      <c r="AC228" s="1"/>
      <c r="AD228" s="1"/>
      <c r="AE228" s="1">
        <v>2.2000000000000002</v>
      </c>
      <c r="AF228" s="1">
        <f t="shared" si="398"/>
        <v>6.0500000000000007</v>
      </c>
      <c r="AG228" s="1">
        <v>2.5</v>
      </c>
      <c r="AH228" s="1">
        <f t="shared" si="389"/>
        <v>6.875</v>
      </c>
      <c r="AI228" s="1"/>
      <c r="AJ228" s="1"/>
      <c r="AK228" s="13"/>
      <c r="AL228" s="13"/>
      <c r="AM228" s="13"/>
      <c r="AN228" s="13"/>
      <c r="AO228" s="1">
        <v>17.899999999999999</v>
      </c>
      <c r="AP228" s="1">
        <f t="shared" si="412"/>
        <v>10.739999999999998</v>
      </c>
      <c r="AR228" s="1">
        <f t="shared" si="362"/>
        <v>0.82</v>
      </c>
      <c r="AS228" s="1">
        <f t="shared" si="365"/>
        <v>0.18</v>
      </c>
      <c r="AT228" s="1">
        <f t="shared" si="366"/>
        <v>1</v>
      </c>
    </row>
    <row r="229" spans="2:46" x14ac:dyDescent="0.25">
      <c r="C229" t="s">
        <v>65</v>
      </c>
      <c r="D229" s="1">
        <f t="shared" si="367"/>
        <v>74.28</v>
      </c>
      <c r="E229" s="13"/>
      <c r="F229" s="13"/>
      <c r="G229" s="1">
        <v>18.48</v>
      </c>
      <c r="H229" s="1">
        <f t="shared" si="413"/>
        <v>24.763200000000001</v>
      </c>
      <c r="I229" s="1">
        <v>7.82</v>
      </c>
      <c r="J229" s="1">
        <f t="shared" si="413"/>
        <v>10.478800000000001</v>
      </c>
      <c r="K229" s="1">
        <v>4.3</v>
      </c>
      <c r="L229" s="1">
        <f t="shared" si="368"/>
        <v>10.148</v>
      </c>
      <c r="M229" s="1"/>
      <c r="N229" s="1"/>
      <c r="O229" s="1"/>
      <c r="P229" s="1"/>
      <c r="Q229" s="1"/>
      <c r="R229" s="1"/>
      <c r="S229" s="1"/>
      <c r="T229" s="1"/>
      <c r="U229" s="1">
        <v>15.73</v>
      </c>
      <c r="V229" s="1">
        <f t="shared" ref="V229" si="415">U229*1.34</f>
        <v>21.078200000000002</v>
      </c>
      <c r="W229" s="1">
        <v>9.51</v>
      </c>
      <c r="X229" s="1">
        <f t="shared" si="380"/>
        <v>12.743400000000001</v>
      </c>
      <c r="Y229" s="1">
        <v>8.02</v>
      </c>
      <c r="Z229" s="1">
        <f t="shared" si="378"/>
        <v>10.7468</v>
      </c>
      <c r="AA229" s="1"/>
      <c r="AB229" s="1"/>
      <c r="AC229" s="1"/>
      <c r="AD229" s="1"/>
      <c r="AE229" s="1">
        <v>2.72</v>
      </c>
      <c r="AF229" s="1">
        <f t="shared" si="398"/>
        <v>7.48</v>
      </c>
      <c r="AG229" s="1">
        <v>5.16</v>
      </c>
      <c r="AH229" s="1">
        <f t="shared" si="389"/>
        <v>14.190000000000001</v>
      </c>
      <c r="AI229" s="1">
        <v>2.54</v>
      </c>
      <c r="AJ229" s="1">
        <f>AI229*2.36</f>
        <v>5.9943999999999997</v>
      </c>
      <c r="AK229" s="13"/>
      <c r="AL229" s="13"/>
      <c r="AM229" s="13"/>
      <c r="AN229" s="13"/>
      <c r="AO229" s="1">
        <v>3.55</v>
      </c>
      <c r="AP229" s="1">
        <f t="shared" si="412"/>
        <v>2.13</v>
      </c>
      <c r="AR229" s="1">
        <f t="shared" si="362"/>
        <v>0.84</v>
      </c>
      <c r="AS229" s="1">
        <f t="shared" si="365"/>
        <v>0.16</v>
      </c>
      <c r="AT229" s="1">
        <f t="shared" si="366"/>
        <v>1</v>
      </c>
    </row>
    <row r="230" spans="2:46" x14ac:dyDescent="0.25">
      <c r="C230" t="s">
        <v>65</v>
      </c>
      <c r="D230" s="1">
        <f t="shared" si="367"/>
        <v>74.440000000000012</v>
      </c>
      <c r="E230" s="13"/>
      <c r="F230" s="13"/>
      <c r="G230" s="1">
        <v>18.88</v>
      </c>
      <c r="H230" s="1">
        <f t="shared" si="413"/>
        <v>25.299199999999999</v>
      </c>
      <c r="I230" s="1">
        <v>8.0299999999999994</v>
      </c>
      <c r="J230" s="1">
        <f t="shared" si="413"/>
        <v>10.760199999999999</v>
      </c>
      <c r="K230" s="1">
        <v>3.75</v>
      </c>
      <c r="L230" s="1">
        <f t="shared" si="368"/>
        <v>8.85</v>
      </c>
      <c r="M230" s="1"/>
      <c r="N230" s="1"/>
      <c r="O230" s="1"/>
      <c r="P230" s="1"/>
      <c r="Q230" s="1"/>
      <c r="R230" s="1"/>
      <c r="S230" s="1"/>
      <c r="T230" s="1"/>
      <c r="U230" s="1">
        <v>12.34</v>
      </c>
      <c r="V230" s="1">
        <f t="shared" ref="V230" si="416">U230*1.34</f>
        <v>16.535600000000002</v>
      </c>
      <c r="W230" s="1">
        <v>12.08</v>
      </c>
      <c r="X230" s="1">
        <f t="shared" si="380"/>
        <v>16.187200000000001</v>
      </c>
      <c r="Y230" s="1">
        <v>10.130000000000001</v>
      </c>
      <c r="Z230" s="1">
        <f t="shared" si="378"/>
        <v>13.574200000000001</v>
      </c>
      <c r="AA230" s="1"/>
      <c r="AB230" s="1"/>
      <c r="AC230" s="1"/>
      <c r="AD230" s="1"/>
      <c r="AE230" s="1">
        <v>4.04</v>
      </c>
      <c r="AF230" s="1">
        <f t="shared" si="398"/>
        <v>11.11</v>
      </c>
      <c r="AG230" s="1">
        <v>2.54</v>
      </c>
      <c r="AH230" s="1">
        <f t="shared" si="389"/>
        <v>6.9850000000000003</v>
      </c>
      <c r="AI230" s="1">
        <v>2.65</v>
      </c>
      <c r="AJ230" s="1">
        <f>AI230*2.36</f>
        <v>6.2539999999999996</v>
      </c>
      <c r="AK230" s="13"/>
      <c r="AL230" s="13"/>
      <c r="AM230" s="13"/>
      <c r="AN230" s="13"/>
      <c r="AO230" s="1">
        <v>3.01</v>
      </c>
      <c r="AP230" s="1">
        <f t="shared" si="412"/>
        <v>1.8059999999999998</v>
      </c>
      <c r="AR230" s="1">
        <f t="shared" si="362"/>
        <v>0.84</v>
      </c>
      <c r="AS230" s="1">
        <f t="shared" si="365"/>
        <v>0.16</v>
      </c>
      <c r="AT230" s="1">
        <f t="shared" si="366"/>
        <v>1</v>
      </c>
    </row>
    <row r="231" spans="2:46" x14ac:dyDescent="0.25">
      <c r="B231" t="s">
        <v>40</v>
      </c>
      <c r="C231" t="s">
        <v>50</v>
      </c>
      <c r="D231" s="1">
        <f t="shared" si="367"/>
        <v>74.59</v>
      </c>
      <c r="E231" s="13">
        <v>28.76</v>
      </c>
      <c r="F231" s="13">
        <f t="shared" si="376"/>
        <v>38.538400000000003</v>
      </c>
      <c r="G231" s="1"/>
      <c r="H231" s="1"/>
      <c r="I231" s="1"/>
      <c r="J231" s="1"/>
      <c r="K231" s="1">
        <v>4.3099999999999996</v>
      </c>
      <c r="L231" s="1">
        <f t="shared" si="368"/>
        <v>10.171599999999998</v>
      </c>
      <c r="M231" s="1"/>
      <c r="N231" s="1"/>
      <c r="O231" s="1"/>
      <c r="P231" s="1"/>
      <c r="Q231" s="1"/>
      <c r="R231" s="1"/>
      <c r="S231" s="1"/>
      <c r="T231" s="1"/>
      <c r="U231" s="1">
        <v>14.55</v>
      </c>
      <c r="V231" s="1">
        <f t="shared" ref="V231" si="417">U231*1.34</f>
        <v>19.497000000000003</v>
      </c>
      <c r="W231" s="1">
        <v>10.97</v>
      </c>
      <c r="X231" s="1">
        <f t="shared" si="380"/>
        <v>14.699800000000002</v>
      </c>
      <c r="Y231" s="1">
        <v>9.9700000000000006</v>
      </c>
      <c r="Z231" s="1">
        <f t="shared" si="378"/>
        <v>13.359800000000002</v>
      </c>
      <c r="AA231" s="1"/>
      <c r="AB231" s="1"/>
      <c r="AC231" s="1"/>
      <c r="AD231" s="1"/>
      <c r="AE231" s="1"/>
      <c r="AF231" s="1"/>
      <c r="AG231" s="1">
        <v>3.69</v>
      </c>
      <c r="AH231" s="1">
        <f t="shared" si="389"/>
        <v>10.147499999999999</v>
      </c>
      <c r="AI231" s="1">
        <v>2.34</v>
      </c>
      <c r="AJ231" s="1">
        <f>AI231*2.36</f>
        <v>5.5223999999999993</v>
      </c>
      <c r="AK231" s="13"/>
      <c r="AL231" s="13"/>
      <c r="AM231" s="13"/>
      <c r="AN231" s="13"/>
      <c r="AO231" s="1"/>
      <c r="AP231" s="1"/>
      <c r="AR231" s="1">
        <f t="shared" si="362"/>
        <v>0.94</v>
      </c>
      <c r="AS231" s="1">
        <f t="shared" si="365"/>
        <v>0.06</v>
      </c>
      <c r="AT231" s="1">
        <f t="shared" si="366"/>
        <v>1</v>
      </c>
    </row>
    <row r="232" spans="2:46" x14ac:dyDescent="0.25">
      <c r="B232" t="s">
        <v>42</v>
      </c>
      <c r="C232" t="s">
        <v>54</v>
      </c>
      <c r="D232" s="1">
        <f t="shared" si="367"/>
        <v>74.66</v>
      </c>
      <c r="E232" s="13"/>
      <c r="F232" s="13"/>
      <c r="G232" s="1">
        <v>18.23</v>
      </c>
      <c r="H232" s="1">
        <f t="shared" ref="H232:J232" si="418">G232*1.34</f>
        <v>24.4282</v>
      </c>
      <c r="I232" s="1">
        <v>8.3000000000000007</v>
      </c>
      <c r="J232" s="1">
        <f t="shared" si="418"/>
        <v>11.122000000000002</v>
      </c>
      <c r="K232" s="1">
        <v>5.07</v>
      </c>
      <c r="L232" s="1">
        <f t="shared" si="368"/>
        <v>11.965199999999999</v>
      </c>
      <c r="M232" s="1"/>
      <c r="N232" s="1"/>
      <c r="O232" s="1"/>
      <c r="P232" s="1"/>
      <c r="Q232" s="1"/>
      <c r="R232" s="1"/>
      <c r="S232" s="1"/>
      <c r="T232" s="1"/>
      <c r="U232" s="1">
        <v>13.63</v>
      </c>
      <c r="V232" s="1">
        <f t="shared" ref="V232" si="419">U232*1.34</f>
        <v>18.264200000000002</v>
      </c>
      <c r="W232" s="1">
        <v>8.83</v>
      </c>
      <c r="X232" s="1">
        <f t="shared" si="380"/>
        <v>11.8322</v>
      </c>
      <c r="Y232" s="1">
        <v>8.6</v>
      </c>
      <c r="Z232" s="1">
        <f t="shared" si="378"/>
        <v>11.524000000000001</v>
      </c>
      <c r="AA232" s="1"/>
      <c r="AB232" s="1"/>
      <c r="AC232" s="1"/>
      <c r="AD232" s="1"/>
      <c r="AE232" s="1">
        <v>4.25</v>
      </c>
      <c r="AF232" s="1">
        <f t="shared" ref="AF232" si="420">AE232*2.75</f>
        <v>11.6875</v>
      </c>
      <c r="AG232" s="1">
        <v>7.75</v>
      </c>
      <c r="AH232" s="1">
        <f t="shared" si="389"/>
        <v>21.3125</v>
      </c>
      <c r="AI232" s="1"/>
      <c r="AJ232" s="1"/>
      <c r="AK232" s="13"/>
      <c r="AL232" s="13"/>
      <c r="AM232" s="13"/>
      <c r="AN232" s="13"/>
      <c r="AO232" s="1"/>
      <c r="AP232" s="1"/>
      <c r="AR232" s="1">
        <f t="shared" si="362"/>
        <v>0.82</v>
      </c>
      <c r="AS232" s="1">
        <f t="shared" si="365"/>
        <v>0.18</v>
      </c>
      <c r="AT232" s="1">
        <f t="shared" si="366"/>
        <v>1</v>
      </c>
    </row>
    <row r="233" spans="2:46" x14ac:dyDescent="0.25">
      <c r="B233" t="s">
        <v>106</v>
      </c>
      <c r="C233" t="s">
        <v>108</v>
      </c>
      <c r="D233" s="1">
        <f t="shared" si="367"/>
        <v>74.740000000000009</v>
      </c>
      <c r="E233" s="13">
        <v>26.55</v>
      </c>
      <c r="F233" s="13">
        <f t="shared" si="376"/>
        <v>35.577000000000005</v>
      </c>
      <c r="G233" s="1"/>
      <c r="H233" s="1"/>
      <c r="I233" s="1"/>
      <c r="J233" s="1"/>
      <c r="K233" s="1">
        <v>4.55</v>
      </c>
      <c r="L233" s="1">
        <f t="shared" si="368"/>
        <v>10.738</v>
      </c>
      <c r="M233" s="1">
        <v>3.91</v>
      </c>
      <c r="N233" s="1">
        <f>M233*2.36</f>
        <v>9.2276000000000007</v>
      </c>
      <c r="O233" s="1"/>
      <c r="P233" s="1"/>
      <c r="Q233" s="1"/>
      <c r="R233" s="1"/>
      <c r="S233" s="1"/>
      <c r="T233" s="1"/>
      <c r="U233" s="1">
        <v>16.12</v>
      </c>
      <c r="V233" s="1">
        <f t="shared" ref="V233" si="421">U233*1.34</f>
        <v>21.600800000000003</v>
      </c>
      <c r="W233" s="1">
        <v>9.11</v>
      </c>
      <c r="X233" s="1">
        <f t="shared" si="380"/>
        <v>12.2074</v>
      </c>
      <c r="Y233" s="1">
        <v>6.48</v>
      </c>
      <c r="Z233" s="1">
        <f t="shared" si="378"/>
        <v>8.6832000000000011</v>
      </c>
      <c r="AA233" s="1"/>
      <c r="AB233" s="1"/>
      <c r="AC233" s="1"/>
      <c r="AD233" s="1"/>
      <c r="AE233" s="1"/>
      <c r="AF233" s="1"/>
      <c r="AG233" s="1">
        <v>8.02</v>
      </c>
      <c r="AH233" s="1">
        <f t="shared" si="389"/>
        <v>22.055</v>
      </c>
      <c r="AI233" s="1"/>
      <c r="AJ233" s="1"/>
      <c r="AK233" s="13"/>
      <c r="AL233" s="13"/>
      <c r="AM233" s="13"/>
      <c r="AN233" s="13"/>
      <c r="AO233" s="1">
        <v>9.11</v>
      </c>
      <c r="AP233" s="1">
        <f t="shared" ref="AP233:AP238" si="422">AO233*0.6</f>
        <v>5.4659999999999993</v>
      </c>
      <c r="AR233" s="1">
        <f t="shared" si="362"/>
        <v>0.89</v>
      </c>
      <c r="AS233" s="1">
        <f t="shared" si="365"/>
        <v>0.11</v>
      </c>
      <c r="AT233" s="1">
        <f t="shared" si="366"/>
        <v>1</v>
      </c>
    </row>
    <row r="234" spans="2:46" x14ac:dyDescent="0.25">
      <c r="B234" t="s">
        <v>41</v>
      </c>
      <c r="C234" t="s">
        <v>47</v>
      </c>
      <c r="D234" s="1">
        <f t="shared" si="367"/>
        <v>74.8</v>
      </c>
      <c r="E234" s="13"/>
      <c r="F234" s="13"/>
      <c r="G234" s="1">
        <v>31.9</v>
      </c>
      <c r="H234" s="1">
        <f t="shared" ref="H234:J234" si="423">G234*1.34</f>
        <v>42.746000000000002</v>
      </c>
      <c r="I234" s="1">
        <v>8.8000000000000007</v>
      </c>
      <c r="J234" s="1">
        <f t="shared" si="423"/>
        <v>11.792000000000002</v>
      </c>
      <c r="K234" s="1">
        <v>4.8</v>
      </c>
      <c r="L234" s="1">
        <f t="shared" si="368"/>
        <v>11.327999999999999</v>
      </c>
      <c r="M234" s="1"/>
      <c r="N234" s="1"/>
      <c r="O234" s="1"/>
      <c r="P234" s="1"/>
      <c r="Q234" s="1"/>
      <c r="R234" s="1"/>
      <c r="S234" s="1"/>
      <c r="T234" s="1"/>
      <c r="U234" s="1">
        <v>13.5</v>
      </c>
      <c r="V234" s="1">
        <f t="shared" ref="V234" si="424">U234*1.34</f>
        <v>18.09</v>
      </c>
      <c r="W234" s="1">
        <v>9.6</v>
      </c>
      <c r="X234" s="1">
        <f t="shared" si="380"/>
        <v>12.864000000000001</v>
      </c>
      <c r="Y234" s="1"/>
      <c r="Z234" s="1"/>
      <c r="AA234" s="1"/>
      <c r="AB234" s="1"/>
      <c r="AC234" s="1"/>
      <c r="AD234" s="1"/>
      <c r="AE234" s="1">
        <v>2.4</v>
      </c>
      <c r="AF234" s="1">
        <f t="shared" ref="AF234:AF236" si="425">AE234*2.75</f>
        <v>6.6</v>
      </c>
      <c r="AG234" s="1">
        <v>3.8</v>
      </c>
      <c r="AH234" s="1">
        <f t="shared" si="389"/>
        <v>10.45</v>
      </c>
      <c r="AI234" s="1"/>
      <c r="AJ234" s="1"/>
      <c r="AK234" s="13"/>
      <c r="AL234" s="13"/>
      <c r="AM234" s="13"/>
      <c r="AN234" s="13"/>
      <c r="AO234" s="1">
        <f>17.3+16.6+8.5</f>
        <v>42.400000000000006</v>
      </c>
      <c r="AP234" s="1">
        <f t="shared" si="422"/>
        <v>25.44</v>
      </c>
      <c r="AR234" s="1">
        <f t="shared" si="362"/>
        <v>0.82</v>
      </c>
      <c r="AS234" s="1">
        <f t="shared" si="365"/>
        <v>0.18</v>
      </c>
      <c r="AT234" s="1">
        <f t="shared" si="366"/>
        <v>1</v>
      </c>
    </row>
    <row r="235" spans="2:46" x14ac:dyDescent="0.25">
      <c r="B235" t="s">
        <v>101</v>
      </c>
      <c r="C235" t="s">
        <v>102</v>
      </c>
      <c r="D235" s="1">
        <f t="shared" si="367"/>
        <v>74.86</v>
      </c>
      <c r="E235" s="13">
        <v>31.65</v>
      </c>
      <c r="F235" s="13">
        <f t="shared" si="376"/>
        <v>42.411000000000001</v>
      </c>
      <c r="G235" s="1"/>
      <c r="H235" s="1"/>
      <c r="I235" s="1"/>
      <c r="J235" s="1"/>
      <c r="K235" s="1">
        <v>4.1500000000000004</v>
      </c>
      <c r="L235" s="1">
        <f t="shared" si="368"/>
        <v>9.7940000000000005</v>
      </c>
      <c r="M235" s="1">
        <v>4.03</v>
      </c>
      <c r="N235" s="1">
        <f>M235*2.36</f>
        <v>9.5107999999999997</v>
      </c>
      <c r="O235" s="1"/>
      <c r="P235" s="1"/>
      <c r="Q235" s="1"/>
      <c r="R235" s="1"/>
      <c r="S235" s="1"/>
      <c r="T235" s="1"/>
      <c r="U235" s="1">
        <v>15.34</v>
      </c>
      <c r="V235" s="1">
        <f t="shared" ref="V235" si="426">U235*1.34</f>
        <v>20.555600000000002</v>
      </c>
      <c r="W235" s="1">
        <v>11.02</v>
      </c>
      <c r="X235" s="1">
        <f t="shared" si="380"/>
        <v>14.7668</v>
      </c>
      <c r="Y235" s="1"/>
      <c r="Z235" s="1"/>
      <c r="AA235" s="1"/>
      <c r="AB235" s="1"/>
      <c r="AC235" s="1"/>
      <c r="AD235" s="1"/>
      <c r="AE235" s="1">
        <v>4.66</v>
      </c>
      <c r="AF235" s="1">
        <f t="shared" si="425"/>
        <v>12.815000000000001</v>
      </c>
      <c r="AG235" s="1">
        <v>4.01</v>
      </c>
      <c r="AH235" s="1">
        <f t="shared" si="389"/>
        <v>11.0275</v>
      </c>
      <c r="AI235" s="1"/>
      <c r="AJ235" s="1"/>
      <c r="AK235" s="13"/>
      <c r="AL235" s="13"/>
      <c r="AM235" s="13"/>
      <c r="AN235" s="13"/>
      <c r="AO235" s="1">
        <v>8.18</v>
      </c>
      <c r="AP235" s="1">
        <f t="shared" si="422"/>
        <v>4.9079999999999995</v>
      </c>
      <c r="AR235" s="1">
        <f t="shared" si="362"/>
        <v>0.89</v>
      </c>
      <c r="AS235" s="1">
        <f t="shared" si="365"/>
        <v>0.11</v>
      </c>
      <c r="AT235" s="1">
        <f t="shared" si="366"/>
        <v>1</v>
      </c>
    </row>
    <row r="236" spans="2:46" x14ac:dyDescent="0.25">
      <c r="C236" t="s">
        <v>65</v>
      </c>
      <c r="D236" s="1">
        <f t="shared" si="367"/>
        <v>75.3</v>
      </c>
      <c r="E236" s="13"/>
      <c r="F236" s="13"/>
      <c r="G236" s="1">
        <v>19.04</v>
      </c>
      <c r="H236" s="1">
        <f t="shared" ref="H236:J236" si="427">G236*1.34</f>
        <v>25.5136</v>
      </c>
      <c r="I236" s="1">
        <v>8.0500000000000007</v>
      </c>
      <c r="J236" s="1">
        <f t="shared" si="427"/>
        <v>10.787000000000001</v>
      </c>
      <c r="K236" s="1">
        <v>4.49</v>
      </c>
      <c r="L236" s="1">
        <f t="shared" si="368"/>
        <v>10.596399999999999</v>
      </c>
      <c r="M236" s="1"/>
      <c r="N236" s="1"/>
      <c r="O236" s="1"/>
      <c r="P236" s="1"/>
      <c r="Q236" s="1"/>
      <c r="R236" s="1"/>
      <c r="S236" s="1"/>
      <c r="T236" s="1"/>
      <c r="U236" s="1">
        <v>14.24</v>
      </c>
      <c r="V236" s="1">
        <f t="shared" ref="V236" si="428">U236*1.34</f>
        <v>19.081600000000002</v>
      </c>
      <c r="W236" s="1">
        <v>9.9700000000000006</v>
      </c>
      <c r="X236" s="1">
        <f t="shared" si="380"/>
        <v>13.359800000000002</v>
      </c>
      <c r="Y236" s="1">
        <v>9.7799999999999994</v>
      </c>
      <c r="Z236" s="1">
        <f t="shared" ref="Z236" si="429">Y236*1.34</f>
        <v>13.1052</v>
      </c>
      <c r="AA236" s="1"/>
      <c r="AB236" s="1"/>
      <c r="AC236" s="1"/>
      <c r="AD236" s="1"/>
      <c r="AE236" s="1">
        <v>3.95</v>
      </c>
      <c r="AF236" s="1">
        <f t="shared" si="425"/>
        <v>10.862500000000001</v>
      </c>
      <c r="AG236" s="1">
        <v>3.16</v>
      </c>
      <c r="AH236" s="1">
        <f t="shared" si="389"/>
        <v>8.6900000000000013</v>
      </c>
      <c r="AI236" s="1">
        <v>2.62</v>
      </c>
      <c r="AJ236" s="1">
        <f>AI236*2.36</f>
        <v>6.1832000000000003</v>
      </c>
      <c r="AK236" s="13"/>
      <c r="AL236" s="13"/>
      <c r="AM236" s="13"/>
      <c r="AN236" s="13"/>
      <c r="AO236" s="1">
        <f>3.18+3.03</f>
        <v>6.21</v>
      </c>
      <c r="AP236" s="1">
        <f t="shared" si="422"/>
        <v>3.726</v>
      </c>
      <c r="AR236" s="1">
        <f t="shared" si="362"/>
        <v>0.83</v>
      </c>
      <c r="AS236" s="1">
        <f t="shared" si="365"/>
        <v>0.17</v>
      </c>
      <c r="AT236" s="1">
        <f t="shared" si="366"/>
        <v>1</v>
      </c>
    </row>
    <row r="237" spans="2:46" x14ac:dyDescent="0.25">
      <c r="B237" t="s">
        <v>81</v>
      </c>
      <c r="C237" t="s">
        <v>82</v>
      </c>
      <c r="D237" s="1">
        <f t="shared" si="367"/>
        <v>75.460000000000008</v>
      </c>
      <c r="E237" s="13">
        <v>24.36</v>
      </c>
      <c r="F237" s="13">
        <f t="shared" si="376"/>
        <v>32.642400000000002</v>
      </c>
      <c r="G237" s="1"/>
      <c r="H237" s="1"/>
      <c r="I237" s="1"/>
      <c r="J237" s="1"/>
      <c r="K237" s="1">
        <v>2.75</v>
      </c>
      <c r="L237" s="1">
        <f t="shared" si="368"/>
        <v>6.4899999999999993</v>
      </c>
      <c r="M237" s="1"/>
      <c r="N237" s="1"/>
      <c r="O237" s="1"/>
      <c r="P237" s="1"/>
      <c r="Q237" s="1"/>
      <c r="R237" s="1"/>
      <c r="S237" s="1"/>
      <c r="T237" s="1"/>
      <c r="U237" s="1">
        <v>10.54</v>
      </c>
      <c r="V237" s="1">
        <f t="shared" ref="V237" si="430">U237*1.34</f>
        <v>14.1236</v>
      </c>
      <c r="W237" s="1">
        <v>7.89</v>
      </c>
      <c r="X237" s="1">
        <f t="shared" si="380"/>
        <v>10.5726</v>
      </c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3"/>
      <c r="AL237" s="13"/>
      <c r="AM237" s="13">
        <v>29.92</v>
      </c>
      <c r="AN237" s="13">
        <f t="shared" ref="AN237" si="431">AM237*1.34</f>
        <v>40.092800000000004</v>
      </c>
      <c r="AO237" s="1">
        <f>8.9+3.56</f>
        <v>12.46</v>
      </c>
      <c r="AP237" s="1">
        <f t="shared" si="422"/>
        <v>7.476</v>
      </c>
      <c r="AR237" s="1">
        <f t="shared" si="362"/>
        <v>0.96</v>
      </c>
      <c r="AS237" s="1">
        <f t="shared" si="365"/>
        <v>0.04</v>
      </c>
      <c r="AT237" s="1">
        <f t="shared" si="366"/>
        <v>1</v>
      </c>
    </row>
    <row r="238" spans="2:46" x14ac:dyDescent="0.25">
      <c r="C238" t="s">
        <v>65</v>
      </c>
      <c r="D238" s="1">
        <f t="shared" si="367"/>
        <v>75.900000000000006</v>
      </c>
      <c r="E238" s="13"/>
      <c r="F238" s="13"/>
      <c r="G238" s="1">
        <v>21.06</v>
      </c>
      <c r="H238" s="1">
        <f t="shared" ref="H238:J239" si="432">G238*1.34</f>
        <v>28.220400000000001</v>
      </c>
      <c r="I238" s="1">
        <v>8.65</v>
      </c>
      <c r="J238" s="1">
        <f t="shared" si="432"/>
        <v>11.591000000000001</v>
      </c>
      <c r="K238" s="1">
        <v>6.35</v>
      </c>
      <c r="L238" s="1">
        <f t="shared" si="368"/>
        <v>14.985999999999999</v>
      </c>
      <c r="M238" s="1"/>
      <c r="N238" s="1"/>
      <c r="O238" s="1"/>
      <c r="P238" s="1"/>
      <c r="Q238" s="1"/>
      <c r="R238" s="1"/>
      <c r="S238" s="1"/>
      <c r="T238" s="1"/>
      <c r="U238" s="1">
        <v>12.55</v>
      </c>
      <c r="V238" s="1">
        <f t="shared" ref="V238" si="433">U238*1.34</f>
        <v>16.817000000000004</v>
      </c>
      <c r="W238" s="1">
        <v>8.75</v>
      </c>
      <c r="X238" s="1">
        <f t="shared" si="380"/>
        <v>11.725000000000001</v>
      </c>
      <c r="Y238" s="1">
        <v>8.69</v>
      </c>
      <c r="Z238" s="1">
        <f t="shared" ref="Z238:Z246" si="434">Y238*1.34</f>
        <v>11.644600000000001</v>
      </c>
      <c r="AA238" s="1"/>
      <c r="AB238" s="1"/>
      <c r="AC238" s="1"/>
      <c r="AD238" s="1"/>
      <c r="AE238" s="1">
        <v>3.56</v>
      </c>
      <c r="AF238" s="1">
        <f t="shared" ref="AF238:AF244" si="435">AE238*2.75</f>
        <v>9.7900000000000009</v>
      </c>
      <c r="AG238" s="1">
        <v>6.29</v>
      </c>
      <c r="AH238" s="1">
        <f t="shared" ref="AH238:AH284" si="436">AG238*2.75</f>
        <v>17.297499999999999</v>
      </c>
      <c r="AI238" s="1"/>
      <c r="AJ238" s="1"/>
      <c r="AK238" s="13"/>
      <c r="AL238" s="13"/>
      <c r="AM238" s="13"/>
      <c r="AN238" s="13"/>
      <c r="AO238" s="1">
        <v>23.82</v>
      </c>
      <c r="AP238" s="1">
        <f t="shared" si="422"/>
        <v>14.292</v>
      </c>
      <c r="AR238" s="1">
        <f t="shared" si="362"/>
        <v>0.8</v>
      </c>
      <c r="AS238" s="1">
        <f t="shared" si="365"/>
        <v>0.2</v>
      </c>
      <c r="AT238" s="1">
        <f t="shared" si="366"/>
        <v>1</v>
      </c>
    </row>
    <row r="239" spans="2:46" x14ac:dyDescent="0.25">
      <c r="B239" t="s">
        <v>42</v>
      </c>
      <c r="C239" t="s">
        <v>76</v>
      </c>
      <c r="D239" s="1">
        <f t="shared" si="367"/>
        <v>75.95</v>
      </c>
      <c r="E239" s="13"/>
      <c r="F239" s="13"/>
      <c r="G239" s="1">
        <v>21</v>
      </c>
      <c r="H239" s="1">
        <f t="shared" si="432"/>
        <v>28.14</v>
      </c>
      <c r="I239" s="1">
        <v>10.35</v>
      </c>
      <c r="J239" s="1">
        <f t="shared" si="432"/>
        <v>13.869</v>
      </c>
      <c r="K239" s="1">
        <v>4.9000000000000004</v>
      </c>
      <c r="L239" s="1">
        <f t="shared" si="368"/>
        <v>11.564</v>
      </c>
      <c r="M239" s="1">
        <v>4.6500000000000004</v>
      </c>
      <c r="N239" s="1">
        <f>M239*2.36</f>
        <v>10.974</v>
      </c>
      <c r="O239" s="1"/>
      <c r="P239" s="1"/>
      <c r="Q239" s="1"/>
      <c r="R239" s="1"/>
      <c r="U239" s="1">
        <v>12.55</v>
      </c>
      <c r="V239" s="1">
        <f t="shared" ref="V239" si="437">U239*1.34</f>
        <v>16.817000000000004</v>
      </c>
      <c r="W239" s="1">
        <v>8</v>
      </c>
      <c r="X239" s="1">
        <f t="shared" si="380"/>
        <v>10.72</v>
      </c>
      <c r="Y239" s="1">
        <v>6.4</v>
      </c>
      <c r="Z239" s="1">
        <f t="shared" si="434"/>
        <v>8.5760000000000005</v>
      </c>
      <c r="AA239" s="1"/>
      <c r="AB239" s="1"/>
      <c r="AC239" s="1"/>
      <c r="AD239" s="1"/>
      <c r="AE239" s="1">
        <v>4.55</v>
      </c>
      <c r="AF239" s="1">
        <f t="shared" si="435"/>
        <v>12.512499999999999</v>
      </c>
      <c r="AG239" s="1">
        <v>3.55</v>
      </c>
      <c r="AH239" s="1">
        <f t="shared" si="436"/>
        <v>9.7624999999999993</v>
      </c>
      <c r="AI239" s="1"/>
      <c r="AJ239" s="1"/>
      <c r="AK239" s="13"/>
      <c r="AL239" s="13"/>
      <c r="AM239" s="13"/>
      <c r="AN239" s="13"/>
      <c r="AO239" s="1"/>
      <c r="AP239" s="1"/>
      <c r="AR239" s="1">
        <f t="shared" si="362"/>
        <v>0.74</v>
      </c>
      <c r="AS239" s="1">
        <f t="shared" si="365"/>
        <v>0.26</v>
      </c>
      <c r="AT239" s="1">
        <f t="shared" si="366"/>
        <v>1</v>
      </c>
    </row>
    <row r="240" spans="2:46" x14ac:dyDescent="0.25">
      <c r="B240" t="s">
        <v>97</v>
      </c>
      <c r="C240" t="s">
        <v>98</v>
      </c>
      <c r="D240" s="1">
        <f t="shared" si="367"/>
        <v>75.989999999999995</v>
      </c>
      <c r="E240" s="13">
        <v>24.9</v>
      </c>
      <c r="F240" s="13">
        <f t="shared" si="376"/>
        <v>33.366</v>
      </c>
      <c r="G240" s="1"/>
      <c r="H240" s="1"/>
      <c r="I240" s="1"/>
      <c r="J240" s="1"/>
      <c r="K240" s="1">
        <v>5.13</v>
      </c>
      <c r="L240" s="1">
        <f t="shared" si="368"/>
        <v>12.1068</v>
      </c>
      <c r="M240" s="1">
        <v>4.3899999999999997</v>
      </c>
      <c r="N240" s="1">
        <f>M240*2.36</f>
        <v>10.360399999999998</v>
      </c>
      <c r="O240" s="1"/>
      <c r="P240" s="1"/>
      <c r="Q240" s="1"/>
      <c r="R240" s="1"/>
      <c r="S240" s="1"/>
      <c r="T240" s="1"/>
      <c r="U240" s="1">
        <v>13.88</v>
      </c>
      <c r="V240" s="1">
        <f t="shared" ref="V240" si="438">U240*1.34</f>
        <v>18.599200000000003</v>
      </c>
      <c r="W240" s="1">
        <v>10.48</v>
      </c>
      <c r="X240" s="1">
        <f t="shared" si="380"/>
        <v>14.043200000000001</v>
      </c>
      <c r="Y240" s="1">
        <v>8.16</v>
      </c>
      <c r="Z240" s="1">
        <f t="shared" si="434"/>
        <v>10.9344</v>
      </c>
      <c r="AA240" s="1"/>
      <c r="AB240" s="1"/>
      <c r="AC240" s="1"/>
      <c r="AD240" s="1"/>
      <c r="AE240" s="1">
        <v>5.6</v>
      </c>
      <c r="AF240" s="1">
        <f t="shared" si="435"/>
        <v>15.399999999999999</v>
      </c>
      <c r="AG240" s="1">
        <v>3.45</v>
      </c>
      <c r="AH240" s="1">
        <f t="shared" si="436"/>
        <v>9.4875000000000007</v>
      </c>
      <c r="AI240" s="1"/>
      <c r="AJ240" s="1"/>
      <c r="AK240" s="13"/>
      <c r="AL240" s="13"/>
      <c r="AM240" s="13"/>
      <c r="AN240" s="13"/>
      <c r="AO240" s="1">
        <v>4.13</v>
      </c>
      <c r="AP240" s="1">
        <f t="shared" ref="AP240:AP243" si="439">AO240*0.6</f>
        <v>2.4779999999999998</v>
      </c>
      <c r="AR240" s="1">
        <f t="shared" si="362"/>
        <v>0.87</v>
      </c>
      <c r="AS240" s="1">
        <f t="shared" si="365"/>
        <v>0.13</v>
      </c>
      <c r="AT240" s="1">
        <f t="shared" si="366"/>
        <v>1</v>
      </c>
    </row>
    <row r="241" spans="1:46" x14ac:dyDescent="0.25">
      <c r="B241" t="s">
        <v>43</v>
      </c>
      <c r="C241" t="s">
        <v>48</v>
      </c>
      <c r="D241" s="1">
        <f t="shared" si="367"/>
        <v>75.989999999999995</v>
      </c>
      <c r="E241" s="13"/>
      <c r="F241" s="13"/>
      <c r="G241" s="1">
        <v>20.149999999999999</v>
      </c>
      <c r="H241" s="1">
        <f t="shared" ref="H241:J241" si="440">G241*1.34</f>
        <v>27.001000000000001</v>
      </c>
      <c r="I241" s="1">
        <v>8.39</v>
      </c>
      <c r="J241" s="1">
        <f t="shared" si="440"/>
        <v>11.242600000000001</v>
      </c>
      <c r="K241" s="1">
        <v>3.92</v>
      </c>
      <c r="L241" s="1">
        <f t="shared" si="368"/>
        <v>9.251199999999999</v>
      </c>
      <c r="M241" s="1"/>
      <c r="N241" s="1"/>
      <c r="O241" s="1"/>
      <c r="P241" s="1"/>
      <c r="Q241" s="1"/>
      <c r="R241" s="1"/>
      <c r="S241" s="1"/>
      <c r="T241" s="1"/>
      <c r="U241" s="1">
        <v>13.89</v>
      </c>
      <c r="V241" s="1">
        <f t="shared" ref="V241" si="441">U241*1.34</f>
        <v>18.6126</v>
      </c>
      <c r="W241" s="1">
        <v>9.91</v>
      </c>
      <c r="X241" s="1">
        <f t="shared" si="380"/>
        <v>13.279400000000001</v>
      </c>
      <c r="Y241" s="1">
        <v>9.52</v>
      </c>
      <c r="Z241" s="1">
        <f t="shared" si="434"/>
        <v>12.7568</v>
      </c>
      <c r="AA241" s="1"/>
      <c r="AB241" s="1"/>
      <c r="AC241" s="1"/>
      <c r="AD241" s="1"/>
      <c r="AE241" s="1">
        <v>2.9</v>
      </c>
      <c r="AF241" s="1">
        <f t="shared" si="435"/>
        <v>7.9749999999999996</v>
      </c>
      <c r="AG241" s="1">
        <v>5.32</v>
      </c>
      <c r="AH241" s="1">
        <f t="shared" si="436"/>
        <v>14.63</v>
      </c>
      <c r="AI241" s="1">
        <v>1.99</v>
      </c>
      <c r="AJ241" s="1">
        <f>AI241*2.36</f>
        <v>4.6963999999999997</v>
      </c>
      <c r="AK241" s="13"/>
      <c r="AL241" s="13"/>
      <c r="AM241" s="13"/>
      <c r="AN241" s="13"/>
      <c r="AO241" s="1">
        <v>6.39</v>
      </c>
      <c r="AP241" s="1">
        <f t="shared" si="439"/>
        <v>3.8339999999999996</v>
      </c>
      <c r="AR241" s="1">
        <f t="shared" si="362"/>
        <v>0.84</v>
      </c>
      <c r="AS241" s="1">
        <f t="shared" si="365"/>
        <v>0.16</v>
      </c>
      <c r="AT241" s="1">
        <f t="shared" si="366"/>
        <v>1</v>
      </c>
    </row>
    <row r="242" spans="1:46" x14ac:dyDescent="0.25">
      <c r="B242" t="s">
        <v>97</v>
      </c>
      <c r="C242" t="s">
        <v>98</v>
      </c>
      <c r="D242" s="1">
        <f t="shared" si="367"/>
        <v>76.029999999999987</v>
      </c>
      <c r="E242" s="13">
        <v>24.9</v>
      </c>
      <c r="F242" s="13">
        <f t="shared" si="376"/>
        <v>33.366</v>
      </c>
      <c r="G242" s="1"/>
      <c r="H242" s="1"/>
      <c r="I242" s="1"/>
      <c r="J242" s="1"/>
      <c r="K242" s="1">
        <v>4.3099999999999996</v>
      </c>
      <c r="L242" s="1">
        <f t="shared" si="368"/>
        <v>10.171599999999998</v>
      </c>
      <c r="M242" s="1">
        <v>4.3</v>
      </c>
      <c r="N242" s="1">
        <f>M242*2.36</f>
        <v>10.148</v>
      </c>
      <c r="O242" s="1"/>
      <c r="P242" s="1"/>
      <c r="Q242" s="1"/>
      <c r="R242" s="1"/>
      <c r="S242" s="1"/>
      <c r="T242" s="1"/>
      <c r="U242" s="1">
        <v>15.92</v>
      </c>
      <c r="V242" s="1">
        <f t="shared" ref="V242" si="442">U242*1.34</f>
        <v>21.332800000000002</v>
      </c>
      <c r="W242" s="1">
        <v>10.48</v>
      </c>
      <c r="X242" s="1">
        <f t="shared" si="380"/>
        <v>14.043200000000001</v>
      </c>
      <c r="Y242" s="1">
        <v>8.35</v>
      </c>
      <c r="Z242" s="1">
        <f t="shared" si="434"/>
        <v>11.189</v>
      </c>
      <c r="AA242" s="1"/>
      <c r="AB242" s="1"/>
      <c r="AC242" s="1"/>
      <c r="AD242" s="1"/>
      <c r="AE242" s="1">
        <v>4.22</v>
      </c>
      <c r="AF242" s="1">
        <f t="shared" si="435"/>
        <v>11.604999999999999</v>
      </c>
      <c r="AG242" s="1">
        <v>3.55</v>
      </c>
      <c r="AH242" s="1">
        <f t="shared" si="436"/>
        <v>9.7624999999999993</v>
      </c>
      <c r="AI242" s="1"/>
      <c r="AJ242" s="1"/>
      <c r="AK242" s="13"/>
      <c r="AL242" s="13"/>
      <c r="AM242" s="13"/>
      <c r="AN242" s="13"/>
      <c r="AO242" s="1">
        <v>4.13</v>
      </c>
      <c r="AP242" s="1">
        <f t="shared" si="439"/>
        <v>2.4779999999999998</v>
      </c>
      <c r="AR242" s="1">
        <f t="shared" si="362"/>
        <v>0.89</v>
      </c>
      <c r="AS242" s="1">
        <f t="shared" si="365"/>
        <v>0.11</v>
      </c>
      <c r="AT242" s="1">
        <f t="shared" si="366"/>
        <v>1</v>
      </c>
    </row>
    <row r="243" spans="1:46" x14ac:dyDescent="0.25">
      <c r="B243" t="s">
        <v>43</v>
      </c>
      <c r="C243" t="s">
        <v>48</v>
      </c>
      <c r="D243" s="1">
        <f t="shared" si="367"/>
        <v>76.33</v>
      </c>
      <c r="E243" s="13"/>
      <c r="F243" s="13"/>
      <c r="G243" s="1">
        <v>20.14</v>
      </c>
      <c r="H243" s="1">
        <f t="shared" ref="H243:J244" si="443">G243*1.34</f>
        <v>26.987600000000004</v>
      </c>
      <c r="I243" s="1">
        <v>8.59</v>
      </c>
      <c r="J243" s="1">
        <f t="shared" si="443"/>
        <v>11.5106</v>
      </c>
      <c r="K243" s="1">
        <v>3.89</v>
      </c>
      <c r="L243" s="1">
        <f t="shared" si="368"/>
        <v>9.1804000000000006</v>
      </c>
      <c r="M243" s="1"/>
      <c r="N243" s="1"/>
      <c r="O243" s="1"/>
      <c r="P243" s="1"/>
      <c r="Q243" s="1"/>
      <c r="R243" s="1"/>
      <c r="S243" s="1"/>
      <c r="T243" s="1"/>
      <c r="U243" s="1">
        <v>13.94</v>
      </c>
      <c r="V243" s="1">
        <f t="shared" ref="V243" si="444">U243*1.34</f>
        <v>18.679600000000001</v>
      </c>
      <c r="W243" s="1">
        <v>9.91</v>
      </c>
      <c r="X243" s="1">
        <f t="shared" si="380"/>
        <v>13.279400000000001</v>
      </c>
      <c r="Y243" s="1">
        <v>9.6300000000000008</v>
      </c>
      <c r="Z243" s="1">
        <f t="shared" si="434"/>
        <v>12.904200000000001</v>
      </c>
      <c r="AA243" s="1"/>
      <c r="AB243" s="1"/>
      <c r="AC243" s="1"/>
      <c r="AD243" s="1"/>
      <c r="AE243" s="1">
        <v>2.9</v>
      </c>
      <c r="AF243" s="1">
        <f t="shared" si="435"/>
        <v>7.9749999999999996</v>
      </c>
      <c r="AG243" s="1">
        <v>5.3</v>
      </c>
      <c r="AH243" s="1">
        <f t="shared" si="436"/>
        <v>14.574999999999999</v>
      </c>
      <c r="AI243" s="1">
        <v>2.0299999999999998</v>
      </c>
      <c r="AJ243" s="1">
        <f>AI243*2.36</f>
        <v>4.7907999999999991</v>
      </c>
      <c r="AK243" s="13"/>
      <c r="AL243" s="13"/>
      <c r="AM243" s="13"/>
      <c r="AN243" s="13"/>
      <c r="AO243" s="1">
        <v>13.71</v>
      </c>
      <c r="AP243" s="1">
        <f t="shared" si="439"/>
        <v>8.2260000000000009</v>
      </c>
      <c r="AR243" s="1">
        <f t="shared" si="362"/>
        <v>0.84</v>
      </c>
      <c r="AS243" s="1">
        <f t="shared" si="365"/>
        <v>0.16</v>
      </c>
      <c r="AT243" s="1">
        <f t="shared" si="366"/>
        <v>1</v>
      </c>
    </row>
    <row r="244" spans="1:46" x14ac:dyDescent="0.25">
      <c r="A244" t="s">
        <v>60</v>
      </c>
      <c r="B244" t="s">
        <v>42</v>
      </c>
      <c r="C244" t="s">
        <v>78</v>
      </c>
      <c r="D244" s="1">
        <f t="shared" si="367"/>
        <v>76.38000000000001</v>
      </c>
      <c r="E244" s="13"/>
      <c r="F244" s="13"/>
      <c r="G244" s="1">
        <v>20.11</v>
      </c>
      <c r="H244" s="1">
        <f t="shared" si="443"/>
        <v>26.947400000000002</v>
      </c>
      <c r="I244" s="1">
        <v>8.17</v>
      </c>
      <c r="J244" s="1">
        <f t="shared" si="443"/>
        <v>10.947800000000001</v>
      </c>
      <c r="K244" s="1">
        <v>4.4800000000000004</v>
      </c>
      <c r="L244" s="1">
        <f t="shared" si="368"/>
        <v>10.572800000000001</v>
      </c>
      <c r="M244" s="1">
        <v>4.3</v>
      </c>
      <c r="N244" s="1">
        <f t="shared" ref="N244:N250" si="445">M244*2.36</f>
        <v>10.148</v>
      </c>
      <c r="O244" s="1"/>
      <c r="P244" s="1"/>
      <c r="Q244" s="1"/>
      <c r="R244" s="1"/>
      <c r="S244" s="1"/>
      <c r="T244" s="1"/>
      <c r="U244" s="1">
        <v>13.8</v>
      </c>
      <c r="V244" s="1">
        <f t="shared" ref="V244" si="446">U244*1.34</f>
        <v>18.492000000000001</v>
      </c>
      <c r="W244" s="1">
        <v>9.48</v>
      </c>
      <c r="X244" s="1">
        <f t="shared" si="380"/>
        <v>12.703200000000001</v>
      </c>
      <c r="Y244" s="1">
        <v>8.76</v>
      </c>
      <c r="Z244" s="1">
        <f t="shared" si="434"/>
        <v>11.7384</v>
      </c>
      <c r="AA244" s="1"/>
      <c r="AB244" s="1"/>
      <c r="AC244" s="1"/>
      <c r="AD244" s="1"/>
      <c r="AE244" s="1">
        <v>4.2</v>
      </c>
      <c r="AF244" s="1">
        <f t="shared" si="435"/>
        <v>11.55</v>
      </c>
      <c r="AG244" s="1">
        <v>3.08</v>
      </c>
      <c r="AH244" s="1">
        <f t="shared" si="436"/>
        <v>8.4700000000000006</v>
      </c>
      <c r="AI244" s="1"/>
      <c r="AJ244" s="1"/>
      <c r="AK244" s="13"/>
      <c r="AL244" s="13"/>
      <c r="AM244" s="13"/>
      <c r="AN244" s="13"/>
      <c r="AO244" s="1"/>
      <c r="AP244" s="1"/>
      <c r="AR244" s="1">
        <f t="shared" si="362"/>
        <v>0.78</v>
      </c>
      <c r="AS244" s="1">
        <f t="shared" si="365"/>
        <v>0.22</v>
      </c>
      <c r="AT244" s="1">
        <f t="shared" si="366"/>
        <v>1</v>
      </c>
    </row>
    <row r="245" spans="1:46" x14ac:dyDescent="0.25">
      <c r="B245" t="s">
        <v>103</v>
      </c>
      <c r="C245" t="s">
        <v>104</v>
      </c>
      <c r="D245" s="1">
        <f t="shared" si="367"/>
        <v>76.63</v>
      </c>
      <c r="E245" s="13">
        <v>32.36</v>
      </c>
      <c r="F245" s="13">
        <f t="shared" si="376"/>
        <v>43.362400000000001</v>
      </c>
      <c r="G245" s="1"/>
      <c r="H245" s="1"/>
      <c r="I245" s="1"/>
      <c r="J245" s="1"/>
      <c r="K245" s="1">
        <v>4.12</v>
      </c>
      <c r="L245" s="1">
        <f t="shared" si="368"/>
        <v>9.7232000000000003</v>
      </c>
      <c r="M245" s="1">
        <v>3.44</v>
      </c>
      <c r="N245" s="1">
        <f t="shared" si="445"/>
        <v>8.1183999999999994</v>
      </c>
      <c r="O245" s="1"/>
      <c r="P245" s="1"/>
      <c r="Q245" s="1"/>
      <c r="R245" s="1"/>
      <c r="S245" s="1"/>
      <c r="T245" s="1"/>
      <c r="U245" s="1">
        <v>13.94</v>
      </c>
      <c r="V245" s="1">
        <f t="shared" ref="V245" si="447">U245*1.34</f>
        <v>18.679600000000001</v>
      </c>
      <c r="W245" s="1">
        <v>9.7899999999999991</v>
      </c>
      <c r="X245" s="1">
        <f t="shared" si="380"/>
        <v>13.118599999999999</v>
      </c>
      <c r="Y245" s="1">
        <v>9.7899999999999991</v>
      </c>
      <c r="Z245" s="1">
        <f t="shared" si="434"/>
        <v>13.118599999999999</v>
      </c>
      <c r="AA245" s="1"/>
      <c r="AB245" s="1"/>
      <c r="AC245" s="1"/>
      <c r="AD245" s="1"/>
      <c r="AE245" s="1"/>
      <c r="AF245" s="1"/>
      <c r="AG245" s="1">
        <v>3.19</v>
      </c>
      <c r="AH245" s="1">
        <f t="shared" si="436"/>
        <v>8.7724999999999991</v>
      </c>
      <c r="AI245" s="1"/>
      <c r="AJ245" s="1"/>
      <c r="AK245" s="13"/>
      <c r="AL245" s="13"/>
      <c r="AM245" s="13"/>
      <c r="AN245" s="13"/>
      <c r="AO245" s="1">
        <v>13.02</v>
      </c>
      <c r="AP245" s="1">
        <f t="shared" ref="AP245:AP250" si="448">AO245*0.6</f>
        <v>7.8119999999999994</v>
      </c>
      <c r="AR245" s="1">
        <f t="shared" si="362"/>
        <v>0.9</v>
      </c>
      <c r="AS245" s="1">
        <f t="shared" si="365"/>
        <v>0.1</v>
      </c>
      <c r="AT245" s="1">
        <f t="shared" si="366"/>
        <v>1</v>
      </c>
    </row>
    <row r="246" spans="1:46" x14ac:dyDescent="0.25">
      <c r="B246" t="s">
        <v>81</v>
      </c>
      <c r="C246" t="s">
        <v>82</v>
      </c>
      <c r="D246" s="1">
        <f t="shared" si="367"/>
        <v>76.760000000000005</v>
      </c>
      <c r="E246" s="13">
        <v>31.62</v>
      </c>
      <c r="F246" s="13">
        <f t="shared" si="376"/>
        <v>42.370800000000003</v>
      </c>
      <c r="G246" s="1"/>
      <c r="H246" s="1"/>
      <c r="I246" s="1"/>
      <c r="J246" s="1"/>
      <c r="K246" s="1">
        <v>3.51</v>
      </c>
      <c r="L246" s="1">
        <f t="shared" si="368"/>
        <v>8.2835999999999999</v>
      </c>
      <c r="M246" s="1">
        <v>2.95</v>
      </c>
      <c r="N246" s="1">
        <f t="shared" si="445"/>
        <v>6.9619999999999997</v>
      </c>
      <c r="O246" s="1"/>
      <c r="P246" s="1"/>
      <c r="Q246" s="1"/>
      <c r="R246" s="1"/>
      <c r="S246" s="1"/>
      <c r="T246" s="1"/>
      <c r="U246" s="1">
        <v>13.88</v>
      </c>
      <c r="V246" s="1">
        <f t="shared" ref="V246" si="449">U246*1.34</f>
        <v>18.599200000000003</v>
      </c>
      <c r="W246" s="1">
        <v>10.14</v>
      </c>
      <c r="X246" s="1">
        <f t="shared" si="380"/>
        <v>13.587600000000002</v>
      </c>
      <c r="Y246" s="1">
        <v>8.81</v>
      </c>
      <c r="Z246" s="1">
        <f t="shared" si="434"/>
        <v>11.805400000000001</v>
      </c>
      <c r="AA246" s="1"/>
      <c r="AB246" s="1"/>
      <c r="AC246" s="1"/>
      <c r="AD246" s="1"/>
      <c r="AE246" s="1"/>
      <c r="AF246" s="1"/>
      <c r="AG246" s="1">
        <v>5.85</v>
      </c>
      <c r="AH246" s="1">
        <f t="shared" si="436"/>
        <v>16.087499999999999</v>
      </c>
      <c r="AI246" s="1"/>
      <c r="AJ246" s="1"/>
      <c r="AK246" s="13"/>
      <c r="AL246" s="13"/>
      <c r="AM246" s="13"/>
      <c r="AN246" s="13"/>
      <c r="AO246" s="1">
        <v>4.22</v>
      </c>
      <c r="AP246" s="1">
        <f t="shared" si="448"/>
        <v>2.5319999999999996</v>
      </c>
      <c r="AR246" s="1">
        <f t="shared" si="362"/>
        <v>0.92</v>
      </c>
      <c r="AS246" s="1">
        <f t="shared" si="365"/>
        <v>0.08</v>
      </c>
      <c r="AT246" s="1">
        <f t="shared" si="366"/>
        <v>1</v>
      </c>
    </row>
    <row r="247" spans="1:46" x14ac:dyDescent="0.25">
      <c r="B247" t="s">
        <v>119</v>
      </c>
      <c r="C247" t="s">
        <v>120</v>
      </c>
      <c r="D247" s="1">
        <f t="shared" si="367"/>
        <v>76.889999999999986</v>
      </c>
      <c r="E247" s="13"/>
      <c r="F247" s="13"/>
      <c r="G247" s="1">
        <v>21.68</v>
      </c>
      <c r="H247" s="1">
        <f t="shared" ref="H247:J248" si="450">G247*1.34</f>
        <v>29.051200000000001</v>
      </c>
      <c r="I247" s="1">
        <v>10.66</v>
      </c>
      <c r="J247" s="1">
        <f t="shared" si="450"/>
        <v>14.284400000000002</v>
      </c>
      <c r="K247" s="1">
        <v>3.62</v>
      </c>
      <c r="L247" s="1">
        <f t="shared" si="368"/>
        <v>8.5432000000000006</v>
      </c>
      <c r="M247" s="1">
        <v>3.28</v>
      </c>
      <c r="N247" s="1">
        <f t="shared" si="445"/>
        <v>7.7407999999999992</v>
      </c>
      <c r="O247" s="1"/>
      <c r="P247" s="1"/>
      <c r="Q247" s="1"/>
      <c r="R247" s="1"/>
      <c r="S247" s="1"/>
      <c r="T247" s="1"/>
      <c r="U247" s="1">
        <v>14.2</v>
      </c>
      <c r="V247" s="1">
        <f t="shared" ref="V247" si="451">U247*1.34</f>
        <v>19.027999999999999</v>
      </c>
      <c r="W247" s="1">
        <v>11.49</v>
      </c>
      <c r="X247" s="1">
        <f t="shared" si="380"/>
        <v>15.396600000000001</v>
      </c>
      <c r="Y247" s="1"/>
      <c r="Z247" s="1"/>
      <c r="AA247" s="1"/>
      <c r="AB247" s="1"/>
      <c r="AC247" s="1"/>
      <c r="AD247" s="1"/>
      <c r="AE247" s="1">
        <v>4.25</v>
      </c>
      <c r="AF247" s="1">
        <f t="shared" ref="AF247:AF248" si="452">AE247*2.75</f>
        <v>11.6875</v>
      </c>
      <c r="AG247" s="1">
        <v>7.71</v>
      </c>
      <c r="AH247" s="1">
        <f t="shared" si="436"/>
        <v>21.202500000000001</v>
      </c>
      <c r="AI247" s="1"/>
      <c r="AJ247" s="1"/>
      <c r="AK247" s="13"/>
      <c r="AL247" s="13"/>
      <c r="AM247" s="13"/>
      <c r="AN247" s="13"/>
      <c r="AO247" s="1">
        <f>71.1+12.51</f>
        <v>83.61</v>
      </c>
      <c r="AP247" s="1">
        <f t="shared" si="448"/>
        <v>50.165999999999997</v>
      </c>
      <c r="AR247" s="1">
        <f t="shared" si="362"/>
        <v>0.77</v>
      </c>
      <c r="AS247" s="1">
        <f t="shared" si="365"/>
        <v>0.23</v>
      </c>
      <c r="AT247" s="1">
        <f t="shared" si="366"/>
        <v>1</v>
      </c>
    </row>
    <row r="248" spans="1:46" x14ac:dyDescent="0.25">
      <c r="B248" t="s">
        <v>88</v>
      </c>
      <c r="C248" t="s">
        <v>89</v>
      </c>
      <c r="D248" s="1">
        <f t="shared" si="367"/>
        <v>76.899999999999991</v>
      </c>
      <c r="E248" s="13"/>
      <c r="F248" s="13"/>
      <c r="G248" s="1">
        <v>20.66</v>
      </c>
      <c r="H248" s="1">
        <f t="shared" si="450"/>
        <v>27.6844</v>
      </c>
      <c r="I248" s="1">
        <v>8.39</v>
      </c>
      <c r="J248" s="1">
        <f t="shared" si="450"/>
        <v>11.242600000000001</v>
      </c>
      <c r="K248" s="1">
        <v>3.56</v>
      </c>
      <c r="L248" s="1">
        <f t="shared" si="368"/>
        <v>8.4016000000000002</v>
      </c>
      <c r="M248" s="1">
        <v>3.32</v>
      </c>
      <c r="N248" s="1">
        <f t="shared" si="445"/>
        <v>7.8351999999999995</v>
      </c>
      <c r="O248" s="1"/>
      <c r="P248" s="1"/>
      <c r="Q248" s="1"/>
      <c r="R248" s="1"/>
      <c r="S248" s="1"/>
      <c r="T248" s="1"/>
      <c r="U248" s="1">
        <v>14.32</v>
      </c>
      <c r="V248" s="1">
        <f t="shared" ref="V248" si="453">U248*1.34</f>
        <v>19.188800000000001</v>
      </c>
      <c r="W248" s="1">
        <v>10.1</v>
      </c>
      <c r="X248" s="1">
        <f t="shared" si="380"/>
        <v>13.534000000000001</v>
      </c>
      <c r="Y248" s="1">
        <v>8.01</v>
      </c>
      <c r="Z248" s="1">
        <f t="shared" ref="Z248:Z249" si="454">Y248*1.34</f>
        <v>10.7334</v>
      </c>
      <c r="AA248" s="1"/>
      <c r="AB248" s="1"/>
      <c r="AC248" s="1"/>
      <c r="AD248" s="1"/>
      <c r="AE248" s="1">
        <v>4.58</v>
      </c>
      <c r="AF248" s="1">
        <f t="shared" si="452"/>
        <v>12.595000000000001</v>
      </c>
      <c r="AG248" s="1">
        <v>3.96</v>
      </c>
      <c r="AH248" s="1">
        <f t="shared" si="436"/>
        <v>10.89</v>
      </c>
      <c r="AI248" s="1"/>
      <c r="AJ248" s="1"/>
      <c r="AK248" s="13"/>
      <c r="AL248" s="13"/>
      <c r="AM248" s="13"/>
      <c r="AN248" s="13"/>
      <c r="AO248" s="1">
        <f>14.11+1.78</f>
        <v>15.889999999999999</v>
      </c>
      <c r="AP248" s="1">
        <f t="shared" si="448"/>
        <v>9.5339999999999989</v>
      </c>
      <c r="AR248" s="1">
        <f t="shared" si="362"/>
        <v>0.8</v>
      </c>
      <c r="AS248" s="1">
        <f t="shared" si="365"/>
        <v>0.2</v>
      </c>
      <c r="AT248" s="1">
        <f t="shared" si="366"/>
        <v>1</v>
      </c>
    </row>
    <row r="249" spans="1:46" x14ac:dyDescent="0.25">
      <c r="B249" t="s">
        <v>81</v>
      </c>
      <c r="C249" t="s">
        <v>82</v>
      </c>
      <c r="D249" s="1">
        <f t="shared" si="367"/>
        <v>76.92</v>
      </c>
      <c r="E249" s="13">
        <v>31.79</v>
      </c>
      <c r="F249" s="13">
        <f t="shared" si="376"/>
        <v>42.598600000000005</v>
      </c>
      <c r="G249" s="1"/>
      <c r="H249" s="1"/>
      <c r="I249" s="1"/>
      <c r="J249" s="1"/>
      <c r="K249" s="1">
        <v>4.1399999999999997</v>
      </c>
      <c r="L249" s="1">
        <f t="shared" si="368"/>
        <v>9.7703999999999986</v>
      </c>
      <c r="M249" s="1">
        <v>2.91</v>
      </c>
      <c r="N249" s="1">
        <f t="shared" si="445"/>
        <v>6.8676000000000004</v>
      </c>
      <c r="O249" s="1"/>
      <c r="P249" s="1"/>
      <c r="Q249" s="1"/>
      <c r="R249" s="1"/>
      <c r="S249" s="1"/>
      <c r="T249" s="1"/>
      <c r="U249" s="1">
        <v>12.8</v>
      </c>
      <c r="V249" s="1">
        <f t="shared" ref="V249" si="455">U249*1.34</f>
        <v>17.152000000000001</v>
      </c>
      <c r="W249" s="1">
        <v>9.75</v>
      </c>
      <c r="X249" s="1">
        <f t="shared" si="380"/>
        <v>13.065000000000001</v>
      </c>
      <c r="Y249" s="1">
        <v>9.48</v>
      </c>
      <c r="Z249" s="1">
        <f t="shared" si="454"/>
        <v>12.703200000000001</v>
      </c>
      <c r="AA249" s="1"/>
      <c r="AB249" s="1"/>
      <c r="AC249" s="1"/>
      <c r="AD249" s="1"/>
      <c r="AE249" s="1"/>
      <c r="AF249" s="1"/>
      <c r="AG249" s="1">
        <v>4.84</v>
      </c>
      <c r="AH249" s="1">
        <f t="shared" si="436"/>
        <v>13.309999999999999</v>
      </c>
      <c r="AI249" s="1">
        <v>1.21</v>
      </c>
      <c r="AJ249" s="1">
        <f>AI249*2.36</f>
        <v>2.8555999999999999</v>
      </c>
      <c r="AK249" s="13"/>
      <c r="AL249" s="13"/>
      <c r="AM249" s="13"/>
      <c r="AN249" s="13"/>
      <c r="AO249" s="1">
        <f>39.61+71.73</f>
        <v>111.34</v>
      </c>
      <c r="AP249" s="1">
        <f t="shared" si="448"/>
        <v>66.804000000000002</v>
      </c>
      <c r="AR249" s="1">
        <f t="shared" si="362"/>
        <v>0.91</v>
      </c>
      <c r="AS249" s="1">
        <f t="shared" si="365"/>
        <v>0.09</v>
      </c>
      <c r="AT249" s="1">
        <f t="shared" si="366"/>
        <v>1</v>
      </c>
    </row>
    <row r="250" spans="1:46" x14ac:dyDescent="0.25">
      <c r="B250" t="s">
        <v>99</v>
      </c>
      <c r="C250" t="s">
        <v>100</v>
      </c>
      <c r="D250" s="1">
        <f t="shared" si="367"/>
        <v>76.95</v>
      </c>
      <c r="E250" s="13"/>
      <c r="F250" s="13"/>
      <c r="G250" s="1">
        <v>22</v>
      </c>
      <c r="H250" s="1">
        <f t="shared" ref="H250:J253" si="456">G250*1.34</f>
        <v>29.48</v>
      </c>
      <c r="I250" s="1">
        <v>11.65</v>
      </c>
      <c r="J250" s="1">
        <f t="shared" si="456"/>
        <v>15.611000000000001</v>
      </c>
      <c r="K250" s="1">
        <v>4.25</v>
      </c>
      <c r="L250" s="1">
        <f t="shared" si="368"/>
        <v>10.029999999999999</v>
      </c>
      <c r="M250" s="1">
        <v>3.85</v>
      </c>
      <c r="N250" s="1">
        <f t="shared" si="445"/>
        <v>9.0860000000000003</v>
      </c>
      <c r="O250" s="1"/>
      <c r="P250" s="1"/>
      <c r="Q250" s="1"/>
      <c r="R250" s="1"/>
      <c r="S250" s="1"/>
      <c r="T250" s="1"/>
      <c r="U250" s="1">
        <v>12.95</v>
      </c>
      <c r="V250" s="1">
        <f t="shared" ref="V250" si="457">U250*1.34</f>
        <v>17.353000000000002</v>
      </c>
      <c r="W250" s="1">
        <v>11.5</v>
      </c>
      <c r="X250" s="1">
        <f t="shared" si="380"/>
        <v>15.41</v>
      </c>
      <c r="Y250" s="1"/>
      <c r="Z250" s="1"/>
      <c r="AA250" s="1"/>
      <c r="AB250" s="1"/>
      <c r="AC250" s="1"/>
      <c r="AD250" s="1"/>
      <c r="AE250" s="1">
        <v>5.25</v>
      </c>
      <c r="AF250" s="1">
        <f t="shared" ref="AF250" si="458">AE250*2.75</f>
        <v>14.4375</v>
      </c>
      <c r="AG250" s="1">
        <v>5.5</v>
      </c>
      <c r="AH250" s="1">
        <f t="shared" si="436"/>
        <v>15.125</v>
      </c>
      <c r="AI250" s="1"/>
      <c r="AJ250" s="1"/>
      <c r="AK250" s="13"/>
      <c r="AL250" s="13"/>
      <c r="AM250" s="13"/>
      <c r="AN250" s="13"/>
      <c r="AO250" s="1">
        <v>11.15</v>
      </c>
      <c r="AP250" s="1">
        <f t="shared" si="448"/>
        <v>6.69</v>
      </c>
      <c r="AR250" s="1">
        <f t="shared" si="362"/>
        <v>0.74</v>
      </c>
      <c r="AS250" s="1">
        <f t="shared" si="365"/>
        <v>0.26</v>
      </c>
      <c r="AT250" s="1">
        <f t="shared" si="366"/>
        <v>1</v>
      </c>
    </row>
    <row r="251" spans="1:46" x14ac:dyDescent="0.25">
      <c r="B251" t="s">
        <v>42</v>
      </c>
      <c r="C251" t="s">
        <v>56</v>
      </c>
      <c r="D251" s="1">
        <f t="shared" si="367"/>
        <v>77.400000000000006</v>
      </c>
      <c r="E251" s="13"/>
      <c r="F251" s="13"/>
      <c r="G251" s="1">
        <v>24.25</v>
      </c>
      <c r="H251" s="1">
        <f t="shared" si="456"/>
        <v>32.495000000000005</v>
      </c>
      <c r="I251" s="1">
        <v>11.3</v>
      </c>
      <c r="J251" s="1">
        <f t="shared" si="456"/>
        <v>15.142000000000001</v>
      </c>
      <c r="K251" s="1">
        <v>5.2</v>
      </c>
      <c r="L251" s="1">
        <f t="shared" si="368"/>
        <v>12.272</v>
      </c>
      <c r="M251" s="1"/>
      <c r="N251" s="1"/>
      <c r="O251" s="1"/>
      <c r="P251" s="1"/>
      <c r="Q251" s="1"/>
      <c r="R251" s="1"/>
      <c r="S251" s="1"/>
      <c r="T251" s="1"/>
      <c r="U251" s="1">
        <v>13.5</v>
      </c>
      <c r="V251" s="1">
        <f t="shared" ref="V251" si="459">U251*1.34</f>
        <v>18.09</v>
      </c>
      <c r="W251" s="1">
        <v>9.3000000000000007</v>
      </c>
      <c r="X251" s="1">
        <f t="shared" si="380"/>
        <v>12.462000000000002</v>
      </c>
      <c r="Y251" s="1">
        <v>8.9499999999999993</v>
      </c>
      <c r="Z251" s="1">
        <f t="shared" ref="Z251" si="460">Y251*1.34</f>
        <v>11.993</v>
      </c>
      <c r="AA251" s="1"/>
      <c r="AB251" s="1"/>
      <c r="AC251" s="1"/>
      <c r="AD251" s="1"/>
      <c r="AE251" s="1"/>
      <c r="AF251" s="1"/>
      <c r="AG251" s="1">
        <v>4.9000000000000004</v>
      </c>
      <c r="AH251" s="1">
        <f t="shared" si="436"/>
        <v>13.475000000000001</v>
      </c>
      <c r="AI251" s="1"/>
      <c r="AJ251" s="1"/>
      <c r="AK251" s="13"/>
      <c r="AL251" s="13"/>
      <c r="AM251" s="13"/>
      <c r="AN251" s="13"/>
      <c r="AO251" s="1"/>
      <c r="AP251" s="1"/>
      <c r="AR251" s="1">
        <f t="shared" si="362"/>
        <v>0.79</v>
      </c>
      <c r="AS251" s="1">
        <f t="shared" si="365"/>
        <v>0.21</v>
      </c>
      <c r="AT251" s="1">
        <f t="shared" si="366"/>
        <v>1</v>
      </c>
    </row>
    <row r="252" spans="1:46" x14ac:dyDescent="0.25">
      <c r="B252" t="s">
        <v>62</v>
      </c>
      <c r="C252" t="s">
        <v>63</v>
      </c>
      <c r="D252" s="1">
        <f t="shared" si="367"/>
        <v>77.44</v>
      </c>
      <c r="E252" s="13"/>
      <c r="F252" s="13"/>
      <c r="G252" s="1">
        <v>29.87</v>
      </c>
      <c r="H252" s="1">
        <f t="shared" si="456"/>
        <v>40.025800000000004</v>
      </c>
      <c r="I252" s="1">
        <v>9.66</v>
      </c>
      <c r="J252" s="1">
        <f t="shared" si="456"/>
        <v>12.944400000000002</v>
      </c>
      <c r="K252" s="1">
        <v>4.6900000000000004</v>
      </c>
      <c r="L252" s="1">
        <f t="shared" si="368"/>
        <v>11.0684</v>
      </c>
      <c r="M252" s="1"/>
      <c r="N252" s="1"/>
      <c r="O252" s="1"/>
      <c r="P252" s="1"/>
      <c r="Q252" s="1"/>
      <c r="R252" s="1"/>
      <c r="S252" s="1"/>
      <c r="T252" s="1"/>
      <c r="U252" s="1">
        <v>12.94</v>
      </c>
      <c r="V252" s="1">
        <f t="shared" ref="V252" si="461">U252*1.34</f>
        <v>17.339600000000001</v>
      </c>
      <c r="W252" s="1">
        <v>10.97</v>
      </c>
      <c r="X252" s="1">
        <f t="shared" si="380"/>
        <v>14.699800000000002</v>
      </c>
      <c r="Y252" s="1"/>
      <c r="Z252" s="1"/>
      <c r="AA252" s="1"/>
      <c r="AB252" s="1"/>
      <c r="AC252" s="1"/>
      <c r="AD252" s="1"/>
      <c r="AE252" s="1">
        <v>5.4</v>
      </c>
      <c r="AF252" s="1">
        <f t="shared" ref="AF252:AF253" si="462">AE252*2.75</f>
        <v>14.850000000000001</v>
      </c>
      <c r="AG252" s="1">
        <v>3.91</v>
      </c>
      <c r="AH252" s="1">
        <f t="shared" si="436"/>
        <v>10.752500000000001</v>
      </c>
      <c r="AI252" s="1"/>
      <c r="AJ252" s="1"/>
      <c r="AK252" s="13"/>
      <c r="AL252" s="13"/>
      <c r="AM252" s="13"/>
      <c r="AN252" s="13"/>
      <c r="AO252" s="1">
        <f>8.01+3.98</f>
        <v>11.99</v>
      </c>
      <c r="AP252" s="1">
        <f>AO252*0.6</f>
        <v>7.194</v>
      </c>
      <c r="AR252" s="1">
        <f t="shared" si="362"/>
        <v>0.81</v>
      </c>
      <c r="AS252" s="1">
        <f t="shared" si="365"/>
        <v>0.19</v>
      </c>
      <c r="AT252" s="1">
        <f t="shared" si="366"/>
        <v>1</v>
      </c>
    </row>
    <row r="253" spans="1:46" x14ac:dyDescent="0.25">
      <c r="C253" t="s">
        <v>65</v>
      </c>
      <c r="D253" s="1">
        <f t="shared" si="367"/>
        <v>77.78</v>
      </c>
      <c r="E253" s="13"/>
      <c r="F253" s="13"/>
      <c r="G253" s="1">
        <v>19.03</v>
      </c>
      <c r="H253" s="1">
        <f t="shared" si="456"/>
        <v>25.500200000000003</v>
      </c>
      <c r="I253" s="1">
        <v>8.2799999999999994</v>
      </c>
      <c r="J253" s="1">
        <f t="shared" si="456"/>
        <v>11.0952</v>
      </c>
      <c r="K253" s="1">
        <v>5.38</v>
      </c>
      <c r="L253" s="1">
        <f t="shared" si="368"/>
        <v>12.6968</v>
      </c>
      <c r="M253" s="1"/>
      <c r="N253" s="1"/>
      <c r="O253" s="1"/>
      <c r="P253" s="1"/>
      <c r="Q253" s="1"/>
      <c r="R253" s="1"/>
      <c r="S253" s="1"/>
      <c r="T253" s="1"/>
      <c r="U253" s="1">
        <v>14.83</v>
      </c>
      <c r="V253" s="1">
        <f t="shared" ref="V253" si="463">U253*1.34</f>
        <v>19.872200000000003</v>
      </c>
      <c r="W253" s="1">
        <v>9.69</v>
      </c>
      <c r="X253" s="1">
        <f t="shared" si="380"/>
        <v>12.9846</v>
      </c>
      <c r="Y253" s="1">
        <v>9.17</v>
      </c>
      <c r="Z253" s="1">
        <f t="shared" ref="Z253:Z316" si="464">Y253*1.34</f>
        <v>12.287800000000001</v>
      </c>
      <c r="AA253" s="1"/>
      <c r="AB253" s="1"/>
      <c r="AC253" s="1"/>
      <c r="AD253" s="1"/>
      <c r="AE253" s="1">
        <v>3.4</v>
      </c>
      <c r="AF253" s="1">
        <f t="shared" si="462"/>
        <v>9.35</v>
      </c>
      <c r="AG253" s="1">
        <v>4.45</v>
      </c>
      <c r="AH253" s="1">
        <f t="shared" si="436"/>
        <v>12.237500000000001</v>
      </c>
      <c r="AI253" s="1">
        <v>3.55</v>
      </c>
      <c r="AJ253" s="1">
        <f>AI253*2.36</f>
        <v>8.3779999999999983</v>
      </c>
      <c r="AK253" s="13"/>
      <c r="AL253" s="13"/>
      <c r="AM253" s="13"/>
      <c r="AN253" s="13"/>
      <c r="AO253" s="1"/>
      <c r="AP253" s="1"/>
      <c r="AR253" s="1">
        <f t="shared" si="362"/>
        <v>0.82</v>
      </c>
      <c r="AS253" s="1">
        <f t="shared" si="365"/>
        <v>0.18</v>
      </c>
      <c r="AT253" s="1">
        <f t="shared" si="366"/>
        <v>1</v>
      </c>
    </row>
    <row r="254" spans="1:46" x14ac:dyDescent="0.25">
      <c r="C254" t="s">
        <v>53</v>
      </c>
      <c r="D254" s="1">
        <f t="shared" si="367"/>
        <v>77.860000000000014</v>
      </c>
      <c r="E254" s="13">
        <v>31.23</v>
      </c>
      <c r="F254" s="13">
        <f t="shared" si="376"/>
        <v>41.848200000000006</v>
      </c>
      <c r="G254" s="1"/>
      <c r="H254" s="1"/>
      <c r="I254" s="1"/>
      <c r="J254" s="1"/>
      <c r="K254" s="1">
        <v>4.17</v>
      </c>
      <c r="L254" s="1">
        <f t="shared" si="368"/>
        <v>9.8411999999999988</v>
      </c>
      <c r="M254" s="1"/>
      <c r="N254" s="1"/>
      <c r="O254" s="1"/>
      <c r="P254" s="1"/>
      <c r="Q254" s="1"/>
      <c r="R254" s="1"/>
      <c r="S254" s="1"/>
      <c r="T254" s="1"/>
      <c r="U254" s="1">
        <v>13.86</v>
      </c>
      <c r="V254" s="1">
        <f t="shared" ref="V254" si="465">U254*1.34</f>
        <v>18.572400000000002</v>
      </c>
      <c r="W254" s="1">
        <v>10.52</v>
      </c>
      <c r="X254" s="1">
        <f t="shared" si="380"/>
        <v>14.0968</v>
      </c>
      <c r="Y254" s="1">
        <v>9.6199999999999992</v>
      </c>
      <c r="Z254" s="1">
        <f t="shared" si="464"/>
        <v>12.8908</v>
      </c>
      <c r="AA254" s="1"/>
      <c r="AB254" s="1"/>
      <c r="AC254" s="1"/>
      <c r="AD254" s="1"/>
      <c r="AE254" s="1">
        <v>2.48</v>
      </c>
      <c r="AF254" s="1">
        <f t="shared" ref="AF254" si="466">AE254*2.75</f>
        <v>6.82</v>
      </c>
      <c r="AG254" s="1">
        <v>3.54</v>
      </c>
      <c r="AH254" s="1">
        <f t="shared" si="436"/>
        <v>9.7349999999999994</v>
      </c>
      <c r="AI254" s="1">
        <v>2.44</v>
      </c>
      <c r="AJ254" s="1">
        <f>AI254*2.36</f>
        <v>5.7584</v>
      </c>
      <c r="AK254" s="13"/>
      <c r="AL254" s="13"/>
      <c r="AM254" s="13"/>
      <c r="AN254" s="13"/>
      <c r="AO254" s="1">
        <v>13.73</v>
      </c>
      <c r="AP254" s="1">
        <f t="shared" ref="AP254:AP256" si="467">AO254*0.6</f>
        <v>8.2379999999999995</v>
      </c>
      <c r="AR254" s="1">
        <f t="shared" si="362"/>
        <v>0.95</v>
      </c>
      <c r="AS254" s="1">
        <f t="shared" si="365"/>
        <v>0.05</v>
      </c>
      <c r="AT254" s="1">
        <f t="shared" si="366"/>
        <v>1</v>
      </c>
    </row>
    <row r="255" spans="1:46" x14ac:dyDescent="0.25">
      <c r="B255" t="s">
        <v>103</v>
      </c>
      <c r="C255" t="s">
        <v>104</v>
      </c>
      <c r="D255" s="1">
        <f t="shared" si="367"/>
        <v>78.040000000000006</v>
      </c>
      <c r="E255" s="13">
        <v>34.1</v>
      </c>
      <c r="F255" s="13">
        <f t="shared" si="376"/>
        <v>45.694000000000003</v>
      </c>
      <c r="G255" s="1"/>
      <c r="H255" s="1"/>
      <c r="I255" s="1"/>
      <c r="J255" s="1"/>
      <c r="K255" s="1">
        <v>4.2</v>
      </c>
      <c r="L255" s="1">
        <f t="shared" si="368"/>
        <v>9.911999999999999</v>
      </c>
      <c r="M255" s="1">
        <v>3.36</v>
      </c>
      <c r="N255" s="1">
        <f>M255*2.36</f>
        <v>7.9295999999999989</v>
      </c>
      <c r="O255" s="1"/>
      <c r="P255" s="1"/>
      <c r="Q255" s="1"/>
      <c r="R255" s="1"/>
      <c r="S255" s="1"/>
      <c r="T255" s="1"/>
      <c r="U255" s="1">
        <v>13.82</v>
      </c>
      <c r="V255" s="1">
        <f t="shared" ref="V255" si="468">U255*1.34</f>
        <v>18.518800000000002</v>
      </c>
      <c r="W255" s="1">
        <v>9.6999999999999993</v>
      </c>
      <c r="X255" s="1">
        <f t="shared" si="380"/>
        <v>12.997999999999999</v>
      </c>
      <c r="Y255" s="1">
        <v>9.6999999999999993</v>
      </c>
      <c r="Z255" s="1">
        <f t="shared" si="464"/>
        <v>12.997999999999999</v>
      </c>
      <c r="AA255" s="1"/>
      <c r="AB255" s="1"/>
      <c r="AC255" s="1"/>
      <c r="AD255" s="1"/>
      <c r="AE255" s="1"/>
      <c r="AF255" s="1"/>
      <c r="AG255" s="1">
        <v>3.16</v>
      </c>
      <c r="AH255" s="1">
        <f t="shared" si="436"/>
        <v>8.6900000000000013</v>
      </c>
      <c r="AI255" s="1"/>
      <c r="AJ255" s="1"/>
      <c r="AK255" s="13"/>
      <c r="AL255" s="13"/>
      <c r="AM255" s="13"/>
      <c r="AN255" s="13"/>
      <c r="AO255" s="1">
        <v>22.48</v>
      </c>
      <c r="AP255" s="1">
        <f t="shared" si="467"/>
        <v>13.488</v>
      </c>
      <c r="AR255" s="1">
        <f t="shared" si="362"/>
        <v>0.9</v>
      </c>
      <c r="AS255" s="1">
        <f t="shared" si="365"/>
        <v>0.1</v>
      </c>
      <c r="AT255" s="1">
        <f t="shared" si="366"/>
        <v>1</v>
      </c>
    </row>
    <row r="256" spans="1:46" x14ac:dyDescent="0.25">
      <c r="C256" t="s">
        <v>53</v>
      </c>
      <c r="D256" s="1">
        <f t="shared" si="367"/>
        <v>78.069999999999993</v>
      </c>
      <c r="E256" s="13">
        <v>29.1</v>
      </c>
      <c r="F256" s="13">
        <f t="shared" si="376"/>
        <v>38.994000000000007</v>
      </c>
      <c r="G256" s="1"/>
      <c r="H256" s="1"/>
      <c r="I256" s="1"/>
      <c r="J256" s="1"/>
      <c r="K256" s="1">
        <v>3.78</v>
      </c>
      <c r="L256" s="1">
        <f t="shared" si="368"/>
        <v>8.9207999999999998</v>
      </c>
      <c r="M256" s="1"/>
      <c r="N256" s="1"/>
      <c r="O256" s="1"/>
      <c r="P256" s="1"/>
      <c r="Q256" s="1"/>
      <c r="R256" s="1"/>
      <c r="S256" s="1"/>
      <c r="T256" s="1"/>
      <c r="U256" s="1">
        <v>13.02</v>
      </c>
      <c r="V256" s="1">
        <f t="shared" ref="V256" si="469">U256*1.34</f>
        <v>17.4468</v>
      </c>
      <c r="W256" s="1">
        <v>10.050000000000001</v>
      </c>
      <c r="X256" s="1">
        <f t="shared" si="380"/>
        <v>13.467000000000002</v>
      </c>
      <c r="Y256" s="1">
        <v>9.4600000000000009</v>
      </c>
      <c r="Z256" s="1">
        <f t="shared" si="464"/>
        <v>12.676400000000003</v>
      </c>
      <c r="AA256" s="1"/>
      <c r="AB256" s="1"/>
      <c r="AC256" s="1"/>
      <c r="AD256" s="1"/>
      <c r="AE256" s="1">
        <v>4.5</v>
      </c>
      <c r="AF256" s="1">
        <f t="shared" ref="AF256:AF257" si="470">AE256*2.75</f>
        <v>12.375</v>
      </c>
      <c r="AG256" s="1">
        <v>4.78</v>
      </c>
      <c r="AH256" s="1">
        <f t="shared" si="436"/>
        <v>13.145000000000001</v>
      </c>
      <c r="AI256" s="1">
        <v>3.38</v>
      </c>
      <c r="AJ256" s="1">
        <f>AI256*2.36</f>
        <v>7.976799999999999</v>
      </c>
      <c r="AK256" s="13"/>
      <c r="AL256" s="13"/>
      <c r="AM256" s="13"/>
      <c r="AN256" s="13"/>
      <c r="AO256" s="1">
        <v>19.649999999999999</v>
      </c>
      <c r="AP256" s="1">
        <f t="shared" si="467"/>
        <v>11.79</v>
      </c>
      <c r="AR256" s="1">
        <f t="shared" si="362"/>
        <v>0.95</v>
      </c>
      <c r="AS256" s="1">
        <f t="shared" si="365"/>
        <v>0.05</v>
      </c>
      <c r="AT256" s="1">
        <f t="shared" si="366"/>
        <v>1</v>
      </c>
    </row>
    <row r="257" spans="1:46" x14ac:dyDescent="0.25">
      <c r="A257" t="s">
        <v>60</v>
      </c>
      <c r="B257" t="s">
        <v>42</v>
      </c>
      <c r="C257" t="s">
        <v>78</v>
      </c>
      <c r="D257" s="1">
        <f t="shared" si="367"/>
        <v>78.11</v>
      </c>
      <c r="E257" s="13"/>
      <c r="F257" s="13"/>
      <c r="G257" s="1">
        <v>18.239999999999998</v>
      </c>
      <c r="H257" s="1">
        <f t="shared" ref="H257:J257" si="471">G257*1.34</f>
        <v>24.441600000000001</v>
      </c>
      <c r="I257" s="1">
        <v>7.97</v>
      </c>
      <c r="J257" s="1">
        <f t="shared" si="471"/>
        <v>10.6798</v>
      </c>
      <c r="K257" s="1">
        <v>4.9400000000000004</v>
      </c>
      <c r="L257" s="1">
        <f t="shared" si="368"/>
        <v>11.6584</v>
      </c>
      <c r="M257" s="1">
        <v>4.59</v>
      </c>
      <c r="N257" s="1">
        <f t="shared" ref="N257:N258" si="472">M257*2.36</f>
        <v>10.8324</v>
      </c>
      <c r="O257" s="1"/>
      <c r="P257" s="1"/>
      <c r="Q257" s="1"/>
      <c r="R257" s="1"/>
      <c r="S257" s="1"/>
      <c r="T257" s="1"/>
      <c r="U257" s="1">
        <v>12.65</v>
      </c>
      <c r="V257" s="1">
        <f t="shared" ref="V257" si="473">U257*1.34</f>
        <v>16.951000000000001</v>
      </c>
      <c r="W257" s="1">
        <v>10.62</v>
      </c>
      <c r="X257" s="1">
        <f t="shared" si="380"/>
        <v>14.2308</v>
      </c>
      <c r="Y257" s="1">
        <v>8.51</v>
      </c>
      <c r="Z257" s="1">
        <f t="shared" si="464"/>
        <v>11.4034</v>
      </c>
      <c r="AA257" s="1"/>
      <c r="AB257" s="1"/>
      <c r="AC257" s="1"/>
      <c r="AD257" s="1"/>
      <c r="AE257" s="1">
        <v>6.39</v>
      </c>
      <c r="AF257" s="1">
        <f t="shared" si="470"/>
        <v>17.572499999999998</v>
      </c>
      <c r="AG257" s="1">
        <v>4.2</v>
      </c>
      <c r="AH257" s="1">
        <f t="shared" si="436"/>
        <v>11.55</v>
      </c>
      <c r="AI257" s="1"/>
      <c r="AJ257" s="1"/>
      <c r="AK257" s="13"/>
      <c r="AL257" s="13"/>
      <c r="AM257" s="13"/>
      <c r="AN257" s="13"/>
      <c r="AO257" s="1"/>
      <c r="AP257" s="1"/>
      <c r="AR257" s="1">
        <f t="shared" si="362"/>
        <v>0.78</v>
      </c>
      <c r="AS257" s="1">
        <f t="shared" si="365"/>
        <v>0.22</v>
      </c>
      <c r="AT257" s="1">
        <f t="shared" si="366"/>
        <v>1</v>
      </c>
    </row>
    <row r="258" spans="1:46" x14ac:dyDescent="0.25">
      <c r="B258" t="s">
        <v>103</v>
      </c>
      <c r="C258" t="s">
        <v>104</v>
      </c>
      <c r="D258" s="1">
        <f t="shared" si="367"/>
        <v>78.33</v>
      </c>
      <c r="E258" s="13">
        <v>34.14</v>
      </c>
      <c r="F258" s="13">
        <f t="shared" si="376"/>
        <v>45.747600000000006</v>
      </c>
      <c r="G258" s="1"/>
      <c r="H258" s="1"/>
      <c r="I258" s="1"/>
      <c r="J258" s="1"/>
      <c r="K258" s="1">
        <v>4.2</v>
      </c>
      <c r="L258" s="1">
        <f t="shared" si="368"/>
        <v>9.911999999999999</v>
      </c>
      <c r="M258" s="1">
        <v>3.4</v>
      </c>
      <c r="N258" s="1">
        <f t="shared" si="472"/>
        <v>8.0239999999999991</v>
      </c>
      <c r="O258" s="1"/>
      <c r="P258" s="1"/>
      <c r="Q258" s="1"/>
      <c r="R258" s="1"/>
      <c r="S258" s="1"/>
      <c r="T258" s="1"/>
      <c r="U258" s="1">
        <v>13.93</v>
      </c>
      <c r="V258" s="1">
        <f t="shared" ref="V258" si="474">U258*1.34</f>
        <v>18.6662</v>
      </c>
      <c r="W258" s="1">
        <v>9.75</v>
      </c>
      <c r="X258" s="1">
        <f t="shared" si="380"/>
        <v>13.065000000000001</v>
      </c>
      <c r="Y258" s="1">
        <v>9.75</v>
      </c>
      <c r="Z258" s="1">
        <f t="shared" si="464"/>
        <v>13.065000000000001</v>
      </c>
      <c r="AA258" s="1"/>
      <c r="AB258" s="1"/>
      <c r="AC258" s="1"/>
      <c r="AD258" s="1"/>
      <c r="AE258" s="1"/>
      <c r="AF258" s="1"/>
      <c r="AG258" s="1">
        <v>3.16</v>
      </c>
      <c r="AH258" s="1">
        <f t="shared" si="436"/>
        <v>8.6900000000000013</v>
      </c>
      <c r="AI258" s="1"/>
      <c r="AJ258" s="1"/>
      <c r="AK258" s="13"/>
      <c r="AL258" s="13"/>
      <c r="AM258" s="13"/>
      <c r="AN258" s="13"/>
      <c r="AO258" s="1">
        <v>13.27</v>
      </c>
      <c r="AP258" s="1">
        <f t="shared" ref="AP258:AP259" si="475">AO258*0.6</f>
        <v>7.9619999999999997</v>
      </c>
      <c r="AR258" s="1">
        <f t="shared" si="362"/>
        <v>0.9</v>
      </c>
      <c r="AS258" s="1">
        <f t="shared" si="365"/>
        <v>0.1</v>
      </c>
      <c r="AT258" s="1">
        <f t="shared" si="366"/>
        <v>1</v>
      </c>
    </row>
    <row r="259" spans="1:46" x14ac:dyDescent="0.25">
      <c r="B259" t="s">
        <v>74</v>
      </c>
      <c r="C259" t="s">
        <v>75</v>
      </c>
      <c r="D259" s="1">
        <f t="shared" si="367"/>
        <v>78.350000000000009</v>
      </c>
      <c r="E259" s="13"/>
      <c r="F259" s="13"/>
      <c r="G259" s="1">
        <v>19.600000000000001</v>
      </c>
      <c r="H259" s="1">
        <f t="shared" ref="H259:J263" si="476">G259*1.34</f>
        <v>26.264000000000003</v>
      </c>
      <c r="I259" s="1">
        <v>9.6999999999999993</v>
      </c>
      <c r="J259" s="1">
        <f t="shared" si="476"/>
        <v>12.997999999999999</v>
      </c>
      <c r="K259" s="1">
        <v>4.05</v>
      </c>
      <c r="L259" s="1">
        <f t="shared" si="368"/>
        <v>9.5579999999999998</v>
      </c>
      <c r="M259" s="1"/>
      <c r="N259" s="1"/>
      <c r="O259" s="1"/>
      <c r="P259" s="1"/>
      <c r="Q259" s="1"/>
      <c r="R259" s="1"/>
      <c r="S259" s="1"/>
      <c r="T259" s="1"/>
      <c r="U259" s="1">
        <v>13.55</v>
      </c>
      <c r="V259" s="1">
        <f t="shared" ref="V259" si="477">U259*1.34</f>
        <v>18.157000000000004</v>
      </c>
      <c r="W259" s="1">
        <v>9.75</v>
      </c>
      <c r="X259" s="1">
        <f t="shared" si="380"/>
        <v>13.065000000000001</v>
      </c>
      <c r="Y259" s="1">
        <v>9.5500000000000007</v>
      </c>
      <c r="Z259" s="1">
        <f t="shared" si="464"/>
        <v>12.797000000000002</v>
      </c>
      <c r="AA259" s="1"/>
      <c r="AB259" s="1"/>
      <c r="AC259" s="1"/>
      <c r="AD259" s="1"/>
      <c r="AE259" s="1">
        <v>7.25</v>
      </c>
      <c r="AF259" s="1">
        <f t="shared" ref="AF259:AF266" si="478">AE259*2.75</f>
        <v>19.9375</v>
      </c>
      <c r="AG259" s="1">
        <v>3.5</v>
      </c>
      <c r="AH259" s="1">
        <f t="shared" si="436"/>
        <v>9.625</v>
      </c>
      <c r="AI259" s="1">
        <v>1.4</v>
      </c>
      <c r="AJ259" s="1">
        <f>AI259*2.36</f>
        <v>3.3039999999999998</v>
      </c>
      <c r="AK259" s="13"/>
      <c r="AL259" s="13"/>
      <c r="AM259" s="13"/>
      <c r="AN259" s="13"/>
      <c r="AO259" s="1">
        <v>12.9</v>
      </c>
      <c r="AP259" s="1">
        <f t="shared" si="475"/>
        <v>7.74</v>
      </c>
      <c r="AR259" s="1">
        <f t="shared" si="362"/>
        <v>0.82</v>
      </c>
      <c r="AS259" s="1">
        <f t="shared" si="365"/>
        <v>0.18</v>
      </c>
      <c r="AT259" s="1">
        <f t="shared" si="366"/>
        <v>1</v>
      </c>
    </row>
    <row r="260" spans="1:46" x14ac:dyDescent="0.25">
      <c r="B260" t="s">
        <v>42</v>
      </c>
      <c r="C260" t="s">
        <v>54</v>
      </c>
      <c r="D260" s="1">
        <f t="shared" si="367"/>
        <v>78.48</v>
      </c>
      <c r="E260" s="13"/>
      <c r="F260" s="13"/>
      <c r="G260" s="1">
        <v>19.510000000000002</v>
      </c>
      <c r="H260" s="1">
        <f t="shared" si="476"/>
        <v>26.143400000000003</v>
      </c>
      <c r="I260" s="1">
        <v>8.25</v>
      </c>
      <c r="J260" s="1">
        <f t="shared" si="476"/>
        <v>11.055000000000001</v>
      </c>
      <c r="K260" s="1">
        <v>5.19</v>
      </c>
      <c r="L260" s="1">
        <f t="shared" si="368"/>
        <v>12.2484</v>
      </c>
      <c r="M260" s="1"/>
      <c r="N260" s="1"/>
      <c r="O260" s="1"/>
      <c r="P260" s="1"/>
      <c r="Q260" s="1"/>
      <c r="R260" s="1"/>
      <c r="S260" s="1"/>
      <c r="T260" s="1"/>
      <c r="U260" s="1">
        <v>14.45</v>
      </c>
      <c r="V260" s="1">
        <f t="shared" ref="V260" si="479">U260*1.34</f>
        <v>19.363</v>
      </c>
      <c r="W260" s="1">
        <v>13</v>
      </c>
      <c r="X260" s="1">
        <f t="shared" si="380"/>
        <v>17.420000000000002</v>
      </c>
      <c r="Y260" s="1">
        <v>8.2200000000000006</v>
      </c>
      <c r="Z260" s="1">
        <f t="shared" si="464"/>
        <v>11.014800000000001</v>
      </c>
      <c r="AA260" s="1"/>
      <c r="AB260" s="1"/>
      <c r="AC260" s="1"/>
      <c r="AD260" s="1"/>
      <c r="AE260" s="1">
        <v>4.91</v>
      </c>
      <c r="AF260" s="1">
        <f t="shared" si="478"/>
        <v>13.502500000000001</v>
      </c>
      <c r="AG260" s="1">
        <v>4.95</v>
      </c>
      <c r="AH260" s="1">
        <f t="shared" si="436"/>
        <v>13.612500000000001</v>
      </c>
      <c r="AI260" s="1"/>
      <c r="AJ260" s="1"/>
      <c r="AK260" s="13"/>
      <c r="AL260" s="13"/>
      <c r="AM260" s="13"/>
      <c r="AN260" s="13"/>
      <c r="AO260" s="1"/>
      <c r="AP260" s="1"/>
      <c r="AR260" s="1">
        <f t="shared" si="362"/>
        <v>0.83</v>
      </c>
      <c r="AS260" s="1">
        <f t="shared" si="365"/>
        <v>0.17</v>
      </c>
      <c r="AT260" s="1">
        <f t="shared" si="366"/>
        <v>1</v>
      </c>
    </row>
    <row r="261" spans="1:46" x14ac:dyDescent="0.25">
      <c r="A261" t="s">
        <v>60</v>
      </c>
      <c r="B261" t="s">
        <v>42</v>
      </c>
      <c r="C261" t="s">
        <v>78</v>
      </c>
      <c r="D261" s="1">
        <f t="shared" si="367"/>
        <v>78.509999999999991</v>
      </c>
      <c r="E261" s="13"/>
      <c r="F261" s="13"/>
      <c r="G261" s="1">
        <v>18.22</v>
      </c>
      <c r="H261" s="1">
        <f t="shared" si="476"/>
        <v>24.4148</v>
      </c>
      <c r="I261" s="1">
        <v>7.91</v>
      </c>
      <c r="J261" s="1">
        <f t="shared" si="476"/>
        <v>10.599400000000001</v>
      </c>
      <c r="K261" s="1">
        <v>6.19</v>
      </c>
      <c r="L261" s="1">
        <f t="shared" si="368"/>
        <v>14.6084</v>
      </c>
      <c r="M261" s="1">
        <v>3.89</v>
      </c>
      <c r="N261" s="1">
        <f>M261*2.36</f>
        <v>9.1804000000000006</v>
      </c>
      <c r="O261" s="1"/>
      <c r="P261" s="1"/>
      <c r="Q261" s="1"/>
      <c r="R261" s="1"/>
      <c r="S261" s="1"/>
      <c r="T261" s="1"/>
      <c r="U261" s="1">
        <v>16.37</v>
      </c>
      <c r="V261" s="1">
        <f t="shared" ref="V261" si="480">U261*1.34</f>
        <v>21.935800000000004</v>
      </c>
      <c r="W261" s="1">
        <v>10.51</v>
      </c>
      <c r="X261" s="1">
        <f t="shared" si="380"/>
        <v>14.083400000000001</v>
      </c>
      <c r="Y261" s="1">
        <v>8.5299999999999994</v>
      </c>
      <c r="Z261" s="1">
        <f t="shared" si="464"/>
        <v>11.430199999999999</v>
      </c>
      <c r="AA261" s="1"/>
      <c r="AB261" s="1"/>
      <c r="AC261" s="1"/>
      <c r="AD261" s="1"/>
      <c r="AE261" s="1">
        <v>2.97</v>
      </c>
      <c r="AF261" s="1">
        <f t="shared" si="478"/>
        <v>8.1675000000000004</v>
      </c>
      <c r="AG261" s="1">
        <v>3.92</v>
      </c>
      <c r="AH261" s="1">
        <f t="shared" si="436"/>
        <v>10.78</v>
      </c>
      <c r="AI261" s="1"/>
      <c r="AJ261" s="1"/>
      <c r="AK261" s="13"/>
      <c r="AL261" s="13"/>
      <c r="AM261" s="13"/>
      <c r="AN261" s="13"/>
      <c r="AO261" s="1"/>
      <c r="AP261" s="1"/>
      <c r="AR261" s="1">
        <f t="shared" ref="AR261:AR324" si="481">ROUND((E261+G261+U261+W261+Y261+AA261+AC261+AE261+AG261+AI261+AK261+AM261)/D261,2)</f>
        <v>0.77</v>
      </c>
      <c r="AS261" s="1">
        <f t="shared" si="365"/>
        <v>0.23</v>
      </c>
      <c r="AT261" s="1">
        <f t="shared" si="366"/>
        <v>1</v>
      </c>
    </row>
    <row r="262" spans="1:46" x14ac:dyDescent="0.25">
      <c r="B262" t="s">
        <v>42</v>
      </c>
      <c r="C262" t="s">
        <v>54</v>
      </c>
      <c r="D262" s="1">
        <f t="shared" si="367"/>
        <v>78.63</v>
      </c>
      <c r="E262" s="13"/>
      <c r="F262" s="13"/>
      <c r="G262" s="1">
        <v>22.1</v>
      </c>
      <c r="H262" s="1">
        <f t="shared" si="476"/>
        <v>29.614000000000004</v>
      </c>
      <c r="I262" s="1">
        <v>10.95</v>
      </c>
      <c r="J262" s="1">
        <f t="shared" si="476"/>
        <v>14.673</v>
      </c>
      <c r="K262" s="1">
        <v>4.41</v>
      </c>
      <c r="L262" s="1">
        <f t="shared" si="368"/>
        <v>10.4076</v>
      </c>
      <c r="M262" s="1"/>
      <c r="N262" s="1"/>
      <c r="O262" s="1"/>
      <c r="P262" s="1"/>
      <c r="Q262" s="1"/>
      <c r="R262" s="1"/>
      <c r="S262" s="1"/>
      <c r="T262" s="1"/>
      <c r="U262" s="1">
        <v>15.87</v>
      </c>
      <c r="V262" s="1">
        <f t="shared" ref="V262" si="482">U262*1.34</f>
        <v>21.265799999999999</v>
      </c>
      <c r="W262" s="1">
        <v>11.4</v>
      </c>
      <c r="X262" s="1">
        <f t="shared" si="380"/>
        <v>15.276000000000002</v>
      </c>
      <c r="Y262" s="1">
        <v>8.56</v>
      </c>
      <c r="Z262" s="1">
        <f t="shared" si="464"/>
        <v>11.470400000000001</v>
      </c>
      <c r="AA262" s="1"/>
      <c r="AB262" s="1"/>
      <c r="AC262" s="1"/>
      <c r="AD262" s="1"/>
      <c r="AE262" s="1">
        <v>3.05</v>
      </c>
      <c r="AF262" s="1">
        <f t="shared" si="478"/>
        <v>8.3874999999999993</v>
      </c>
      <c r="AG262" s="1">
        <v>2.29</v>
      </c>
      <c r="AH262" s="1">
        <f t="shared" si="436"/>
        <v>6.2975000000000003</v>
      </c>
      <c r="AI262" s="1"/>
      <c r="AJ262" s="1"/>
      <c r="AK262" s="13"/>
      <c r="AL262" s="13"/>
      <c r="AM262" s="13"/>
      <c r="AN262" s="13"/>
      <c r="AO262" s="1"/>
      <c r="AP262" s="1"/>
      <c r="AR262" s="1">
        <f t="shared" si="481"/>
        <v>0.8</v>
      </c>
      <c r="AS262" s="1">
        <f t="shared" ref="AS262:AS325" si="483">ROUND((I262+K262+M262+O262+Q262+S262)/D262,2)</f>
        <v>0.2</v>
      </c>
      <c r="AT262" s="1">
        <f t="shared" ref="AT262:AT325" si="484">AR262+AS262</f>
        <v>1</v>
      </c>
    </row>
    <row r="263" spans="1:46" x14ac:dyDescent="0.25">
      <c r="B263" t="s">
        <v>43</v>
      </c>
      <c r="C263" t="s">
        <v>48</v>
      </c>
      <c r="D263" s="1">
        <f t="shared" ref="D263:D326" si="485">E263+G263+I263+K263+M263+O263+Q263+S263+U263+W263+Y263+AA263+AC263+AE263+AG263+AI263+AK263+AM263</f>
        <v>78.7</v>
      </c>
      <c r="E263" s="13"/>
      <c r="F263" s="13"/>
      <c r="G263" s="1">
        <v>20.43</v>
      </c>
      <c r="H263" s="1">
        <f t="shared" si="476"/>
        <v>27.376200000000001</v>
      </c>
      <c r="I263" s="1">
        <v>8.7899999999999991</v>
      </c>
      <c r="J263" s="1">
        <f t="shared" si="476"/>
        <v>11.778599999999999</v>
      </c>
      <c r="K263" s="1">
        <v>3.91</v>
      </c>
      <c r="L263" s="1">
        <f t="shared" ref="L263:L326" si="486">K263*2.36</f>
        <v>9.2276000000000007</v>
      </c>
      <c r="M263" s="1"/>
      <c r="N263" s="1"/>
      <c r="O263" s="1"/>
      <c r="P263" s="1"/>
      <c r="Q263" s="1"/>
      <c r="R263" s="1"/>
      <c r="S263" s="1"/>
      <c r="T263" s="1"/>
      <c r="U263" s="1">
        <v>13.57</v>
      </c>
      <c r="V263" s="1">
        <f t="shared" ref="V263" si="487">U263*1.34</f>
        <v>18.183800000000002</v>
      </c>
      <c r="W263" s="1">
        <v>9.9700000000000006</v>
      </c>
      <c r="X263" s="1">
        <f t="shared" si="380"/>
        <v>13.359800000000002</v>
      </c>
      <c r="Y263" s="1">
        <v>9.41</v>
      </c>
      <c r="Z263" s="1">
        <f t="shared" si="464"/>
        <v>12.609400000000001</v>
      </c>
      <c r="AA263" s="1"/>
      <c r="AB263" s="1"/>
      <c r="AC263" s="1"/>
      <c r="AD263" s="1"/>
      <c r="AE263" s="1">
        <v>4.91</v>
      </c>
      <c r="AF263" s="1">
        <f t="shared" si="478"/>
        <v>13.502500000000001</v>
      </c>
      <c r="AG263" s="1">
        <v>5.79</v>
      </c>
      <c r="AH263" s="1">
        <f t="shared" si="436"/>
        <v>15.922499999999999</v>
      </c>
      <c r="AI263" s="1">
        <v>1.92</v>
      </c>
      <c r="AJ263" s="1">
        <f>AI263*2.36</f>
        <v>4.5311999999999992</v>
      </c>
      <c r="AK263" s="13"/>
      <c r="AL263" s="13"/>
      <c r="AM263" s="13"/>
      <c r="AN263" s="13"/>
      <c r="AO263" s="1">
        <v>15.76</v>
      </c>
      <c r="AP263" s="1">
        <f t="shared" ref="AP263:AP265" si="488">AO263*0.6</f>
        <v>9.4559999999999995</v>
      </c>
      <c r="AR263" s="1">
        <f t="shared" si="481"/>
        <v>0.84</v>
      </c>
      <c r="AS263" s="1">
        <f t="shared" si="483"/>
        <v>0.16</v>
      </c>
      <c r="AT263" s="1">
        <f t="shared" si="484"/>
        <v>1</v>
      </c>
    </row>
    <row r="264" spans="1:46" x14ac:dyDescent="0.25">
      <c r="B264" t="s">
        <v>90</v>
      </c>
      <c r="C264" t="s">
        <v>91</v>
      </c>
      <c r="D264" s="1">
        <f t="shared" si="485"/>
        <v>78.819999999999993</v>
      </c>
      <c r="E264" s="13">
        <v>33.72</v>
      </c>
      <c r="F264" s="13">
        <f t="shared" ref="F264:F322" si="489">E264*1.34</f>
        <v>45.184800000000003</v>
      </c>
      <c r="G264" s="1"/>
      <c r="H264" s="1"/>
      <c r="I264" s="1"/>
      <c r="J264" s="1"/>
      <c r="K264" s="1">
        <v>3.55</v>
      </c>
      <c r="L264" s="1">
        <f t="shared" si="486"/>
        <v>8.3779999999999983</v>
      </c>
      <c r="M264" s="1">
        <v>3.25</v>
      </c>
      <c r="N264" s="1">
        <f>M264*2.36</f>
        <v>7.67</v>
      </c>
      <c r="O264" s="1"/>
      <c r="P264" s="1"/>
      <c r="Q264" s="1"/>
      <c r="R264" s="1"/>
      <c r="S264" s="1"/>
      <c r="T264" s="1"/>
      <c r="U264" s="1">
        <v>12.61</v>
      </c>
      <c r="V264" s="1">
        <f t="shared" ref="V264" si="490">U264*1.34</f>
        <v>16.897400000000001</v>
      </c>
      <c r="W264" s="1">
        <v>10.41</v>
      </c>
      <c r="X264" s="1">
        <f t="shared" si="380"/>
        <v>13.949400000000001</v>
      </c>
      <c r="Y264" s="1">
        <v>6.97</v>
      </c>
      <c r="Z264" s="1">
        <f t="shared" si="464"/>
        <v>9.3398000000000003</v>
      </c>
      <c r="AA264" s="1"/>
      <c r="AB264" s="1"/>
      <c r="AC264" s="1"/>
      <c r="AD264" s="1"/>
      <c r="AE264" s="1">
        <v>1.45</v>
      </c>
      <c r="AF264" s="1">
        <f t="shared" si="478"/>
        <v>3.9874999999999998</v>
      </c>
      <c r="AG264" s="1">
        <v>4.0599999999999996</v>
      </c>
      <c r="AH264" s="1">
        <f t="shared" si="436"/>
        <v>11.164999999999999</v>
      </c>
      <c r="AI264" s="1">
        <v>2.8</v>
      </c>
      <c r="AJ264" s="1">
        <f>AI264*2.36</f>
        <v>6.6079999999999997</v>
      </c>
      <c r="AK264" s="13"/>
      <c r="AL264" s="13"/>
      <c r="AM264" s="13"/>
      <c r="AN264" s="13"/>
      <c r="AO264" s="1">
        <v>6.28</v>
      </c>
      <c r="AP264" s="1">
        <f t="shared" si="488"/>
        <v>3.7679999999999998</v>
      </c>
      <c r="AR264" s="1">
        <f t="shared" si="481"/>
        <v>0.91</v>
      </c>
      <c r="AS264" s="1">
        <f t="shared" si="483"/>
        <v>0.09</v>
      </c>
      <c r="AT264" s="1">
        <f t="shared" si="484"/>
        <v>1</v>
      </c>
    </row>
    <row r="265" spans="1:46" x14ac:dyDescent="0.25">
      <c r="B265" t="s">
        <v>42</v>
      </c>
      <c r="C265" t="s">
        <v>69</v>
      </c>
      <c r="D265" s="1">
        <f t="shared" si="485"/>
        <v>78.97</v>
      </c>
      <c r="E265" s="13"/>
      <c r="F265" s="13"/>
      <c r="G265" s="1">
        <v>20.46</v>
      </c>
      <c r="H265" s="1">
        <f t="shared" ref="H265:J266" si="491">G265*1.34</f>
        <v>27.416400000000003</v>
      </c>
      <c r="I265" s="1">
        <v>9.44</v>
      </c>
      <c r="J265" s="1">
        <f t="shared" si="491"/>
        <v>12.6496</v>
      </c>
      <c r="K265" s="1">
        <v>3.76</v>
      </c>
      <c r="L265" s="1">
        <f t="shared" si="486"/>
        <v>8.8735999999999997</v>
      </c>
      <c r="M265" s="1"/>
      <c r="N265" s="1"/>
      <c r="O265" s="1"/>
      <c r="P265" s="1"/>
      <c r="Q265" s="1"/>
      <c r="R265" s="1"/>
      <c r="S265" s="1"/>
      <c r="T265" s="1"/>
      <c r="U265" s="1">
        <v>10.53</v>
      </c>
      <c r="V265" s="1">
        <f t="shared" ref="V265" si="492">U265*1.34</f>
        <v>14.110200000000001</v>
      </c>
      <c r="W265" s="1">
        <v>9.75</v>
      </c>
      <c r="X265" s="1">
        <f t="shared" si="380"/>
        <v>13.065000000000001</v>
      </c>
      <c r="Y265" s="1">
        <v>8.0299999999999994</v>
      </c>
      <c r="Z265" s="1">
        <f t="shared" si="464"/>
        <v>10.760199999999999</v>
      </c>
      <c r="AA265" s="1">
        <v>7.9</v>
      </c>
      <c r="AB265" s="1">
        <f t="shared" ref="AB265:AB266" si="493">AA265*1.34</f>
        <v>10.586</v>
      </c>
      <c r="AC265" s="1"/>
      <c r="AD265" s="1"/>
      <c r="AE265" s="1">
        <v>3.89</v>
      </c>
      <c r="AF265" s="1">
        <f t="shared" si="478"/>
        <v>10.6975</v>
      </c>
      <c r="AG265" s="1">
        <v>5.21</v>
      </c>
      <c r="AH265" s="1">
        <f t="shared" si="436"/>
        <v>14.327500000000001</v>
      </c>
      <c r="AI265" s="1"/>
      <c r="AJ265" s="1"/>
      <c r="AK265" s="13"/>
      <c r="AL265" s="13"/>
      <c r="AM265" s="13"/>
      <c r="AN265" s="13"/>
      <c r="AO265" s="1">
        <v>2.06</v>
      </c>
      <c r="AP265" s="1">
        <f t="shared" si="488"/>
        <v>1.236</v>
      </c>
      <c r="AR265" s="1">
        <f t="shared" si="481"/>
        <v>0.83</v>
      </c>
      <c r="AS265" s="1">
        <f t="shared" si="483"/>
        <v>0.17</v>
      </c>
      <c r="AT265" s="1">
        <f t="shared" si="484"/>
        <v>1</v>
      </c>
    </row>
    <row r="266" spans="1:46" x14ac:dyDescent="0.25">
      <c r="B266" t="s">
        <v>42</v>
      </c>
      <c r="C266" t="s">
        <v>71</v>
      </c>
      <c r="D266" s="1">
        <f t="shared" si="485"/>
        <v>79.010000000000019</v>
      </c>
      <c r="E266" s="13"/>
      <c r="F266" s="13"/>
      <c r="G266" s="1">
        <v>20.92</v>
      </c>
      <c r="H266" s="1">
        <f t="shared" si="491"/>
        <v>28.032800000000005</v>
      </c>
      <c r="I266" s="1">
        <v>9.4</v>
      </c>
      <c r="J266" s="1">
        <f t="shared" si="491"/>
        <v>12.596000000000002</v>
      </c>
      <c r="K266" s="1">
        <v>4.16</v>
      </c>
      <c r="L266" s="1">
        <f t="shared" si="486"/>
        <v>9.8176000000000005</v>
      </c>
      <c r="M266" s="1"/>
      <c r="N266" s="1"/>
      <c r="O266" s="1"/>
      <c r="P266" s="1"/>
      <c r="Q266" s="1"/>
      <c r="R266" s="1"/>
      <c r="S266" s="1"/>
      <c r="T266" s="1"/>
      <c r="U266" s="1">
        <v>12</v>
      </c>
      <c r="V266" s="1">
        <f t="shared" ref="V266" si="494">U266*1.34</f>
        <v>16.080000000000002</v>
      </c>
      <c r="W266" s="1">
        <v>8.6</v>
      </c>
      <c r="X266" s="1">
        <f t="shared" si="380"/>
        <v>11.524000000000001</v>
      </c>
      <c r="Y266" s="1">
        <v>7.44</v>
      </c>
      <c r="Z266" s="1">
        <f t="shared" si="464"/>
        <v>9.9696000000000016</v>
      </c>
      <c r="AA266" s="1">
        <v>7.36</v>
      </c>
      <c r="AB266" s="1">
        <f t="shared" si="493"/>
        <v>9.8624000000000009</v>
      </c>
      <c r="AC266" s="1"/>
      <c r="AD266" s="1"/>
      <c r="AE266" s="1">
        <v>2.56</v>
      </c>
      <c r="AF266" s="1">
        <f t="shared" si="478"/>
        <v>7.04</v>
      </c>
      <c r="AG266" s="1">
        <v>6.57</v>
      </c>
      <c r="AH266" s="1">
        <f t="shared" si="436"/>
        <v>18.067500000000003</v>
      </c>
      <c r="AI266" s="1"/>
      <c r="AJ266" s="1"/>
      <c r="AK266" s="13"/>
      <c r="AL266" s="13"/>
      <c r="AM266" s="13"/>
      <c r="AN266" s="13"/>
      <c r="AO266" s="1"/>
      <c r="AP266" s="1"/>
      <c r="AR266" s="1">
        <f t="shared" si="481"/>
        <v>0.83</v>
      </c>
      <c r="AS266" s="1">
        <f t="shared" si="483"/>
        <v>0.17</v>
      </c>
      <c r="AT266" s="1">
        <f t="shared" si="484"/>
        <v>1</v>
      </c>
    </row>
    <row r="267" spans="1:46" x14ac:dyDescent="0.25">
      <c r="B267" t="s">
        <v>119</v>
      </c>
      <c r="C267" t="s">
        <v>120</v>
      </c>
      <c r="D267" s="1">
        <f t="shared" si="485"/>
        <v>79.140000000000015</v>
      </c>
      <c r="E267" s="13">
        <v>29.44</v>
      </c>
      <c r="F267" s="13">
        <f t="shared" si="489"/>
        <v>39.449600000000004</v>
      </c>
      <c r="G267" s="1"/>
      <c r="H267" s="1"/>
      <c r="I267" s="1"/>
      <c r="J267" s="1"/>
      <c r="K267" s="1">
        <v>4.13</v>
      </c>
      <c r="L267" s="1">
        <f t="shared" si="486"/>
        <v>9.7467999999999986</v>
      </c>
      <c r="M267" s="1">
        <v>3.92</v>
      </c>
      <c r="N267" s="1">
        <f>M267*2.36</f>
        <v>9.251199999999999</v>
      </c>
      <c r="O267" s="1"/>
      <c r="P267" s="1"/>
      <c r="Q267" s="1"/>
      <c r="R267" s="1"/>
      <c r="S267" s="1"/>
      <c r="T267" s="1"/>
      <c r="U267" s="1">
        <v>16.3</v>
      </c>
      <c r="V267" s="1">
        <f t="shared" ref="V267" si="495">U267*1.34</f>
        <v>21.842000000000002</v>
      </c>
      <c r="W267" s="1">
        <v>10.67</v>
      </c>
      <c r="X267" s="1">
        <f t="shared" ref="X267:X330" si="496">W267*1.34</f>
        <v>14.297800000000001</v>
      </c>
      <c r="Y267" s="1">
        <v>10.59</v>
      </c>
      <c r="Z267" s="1">
        <f t="shared" si="464"/>
        <v>14.1906</v>
      </c>
      <c r="AA267" s="1"/>
      <c r="AB267" s="1"/>
      <c r="AC267" s="1"/>
      <c r="AD267" s="1"/>
      <c r="AE267" s="1"/>
      <c r="AF267" s="1"/>
      <c r="AG267" s="1">
        <v>4.09</v>
      </c>
      <c r="AH267" s="1">
        <f t="shared" si="436"/>
        <v>11.247499999999999</v>
      </c>
      <c r="AI267" s="1"/>
      <c r="AJ267" s="1"/>
      <c r="AK267" s="13"/>
      <c r="AL267" s="13"/>
      <c r="AM267" s="13"/>
      <c r="AN267" s="13"/>
      <c r="AO267" s="1">
        <f>107.77+16.94</f>
        <v>124.71</v>
      </c>
      <c r="AP267" s="1">
        <f>AO267*0.6</f>
        <v>74.825999999999993</v>
      </c>
      <c r="AR267" s="1">
        <f t="shared" si="481"/>
        <v>0.9</v>
      </c>
      <c r="AS267" s="1">
        <f t="shared" si="483"/>
        <v>0.1</v>
      </c>
      <c r="AT267" s="1">
        <f t="shared" si="484"/>
        <v>1</v>
      </c>
    </row>
    <row r="268" spans="1:46" x14ac:dyDescent="0.25">
      <c r="C268" t="s">
        <v>55</v>
      </c>
      <c r="D268" s="1">
        <f t="shared" si="485"/>
        <v>79.259999999999991</v>
      </c>
      <c r="E268" s="13"/>
      <c r="F268" s="13"/>
      <c r="G268" s="1">
        <v>19.82</v>
      </c>
      <c r="H268" s="1">
        <f t="shared" ref="H268:J270" si="497">G268*1.34</f>
        <v>26.558800000000002</v>
      </c>
      <c r="I268" s="1">
        <v>7.04</v>
      </c>
      <c r="J268" s="1">
        <f t="shared" si="497"/>
        <v>9.4336000000000002</v>
      </c>
      <c r="K268" s="1">
        <v>4.57</v>
      </c>
      <c r="L268" s="1">
        <f t="shared" si="486"/>
        <v>10.7852</v>
      </c>
      <c r="M268" s="1"/>
      <c r="N268" s="1"/>
      <c r="O268" s="1"/>
      <c r="P268" s="1"/>
      <c r="Q268" s="1"/>
      <c r="R268" s="1"/>
      <c r="S268" s="1"/>
      <c r="T268" s="1"/>
      <c r="U268" s="1">
        <v>13.93</v>
      </c>
      <c r="V268" s="1">
        <f t="shared" ref="V268" si="498">U268*1.34</f>
        <v>18.6662</v>
      </c>
      <c r="W268" s="1">
        <v>8.0500000000000007</v>
      </c>
      <c r="X268" s="1">
        <f t="shared" si="496"/>
        <v>10.787000000000001</v>
      </c>
      <c r="Y268" s="1">
        <v>8.02</v>
      </c>
      <c r="Z268" s="1">
        <f t="shared" si="464"/>
        <v>10.7468</v>
      </c>
      <c r="AA268" s="1">
        <v>8</v>
      </c>
      <c r="AB268" s="1">
        <f t="shared" ref="AB268" si="499">AA268*1.34</f>
        <v>10.72</v>
      </c>
      <c r="AC268" s="1"/>
      <c r="AD268" s="1"/>
      <c r="AE268" s="1">
        <v>1.1200000000000001</v>
      </c>
      <c r="AF268" s="1">
        <f t="shared" ref="AF268:AF272" si="500">AE268*2.75</f>
        <v>3.08</v>
      </c>
      <c r="AG268" s="1">
        <v>8.7100000000000009</v>
      </c>
      <c r="AH268" s="1">
        <f t="shared" si="436"/>
        <v>23.952500000000001</v>
      </c>
      <c r="AI268" s="1"/>
      <c r="AJ268" s="1"/>
      <c r="AK268" s="13"/>
      <c r="AL268" s="13"/>
      <c r="AM268" s="13"/>
      <c r="AN268" s="13"/>
      <c r="AO268" s="1"/>
      <c r="AP268" s="1"/>
      <c r="AR268" s="1">
        <f t="shared" si="481"/>
        <v>0.85</v>
      </c>
      <c r="AS268" s="1">
        <f t="shared" si="483"/>
        <v>0.15</v>
      </c>
      <c r="AT268" s="1">
        <f t="shared" si="484"/>
        <v>1</v>
      </c>
    </row>
    <row r="269" spans="1:46" x14ac:dyDescent="0.25">
      <c r="C269" t="s">
        <v>51</v>
      </c>
      <c r="D269" s="1">
        <f t="shared" si="485"/>
        <v>79.61</v>
      </c>
      <c r="E269" s="13"/>
      <c r="F269" s="13"/>
      <c r="G269" s="1">
        <v>24.24</v>
      </c>
      <c r="H269" s="1">
        <f t="shared" si="497"/>
        <v>32.4816</v>
      </c>
      <c r="I269" s="1">
        <v>9.6</v>
      </c>
      <c r="J269" s="1">
        <f t="shared" si="497"/>
        <v>12.864000000000001</v>
      </c>
      <c r="K269" s="1">
        <v>4.24</v>
      </c>
      <c r="L269" s="1">
        <f t="shared" si="486"/>
        <v>10.006399999999999</v>
      </c>
      <c r="M269" s="1"/>
      <c r="N269" s="1"/>
      <c r="O269" s="1"/>
      <c r="P269" s="1"/>
      <c r="Q269" s="1"/>
      <c r="R269" s="1"/>
      <c r="S269" s="1"/>
      <c r="T269" s="1"/>
      <c r="U269" s="1">
        <v>11.87</v>
      </c>
      <c r="V269" s="1">
        <f t="shared" ref="V269" si="501">U269*1.34</f>
        <v>15.905799999999999</v>
      </c>
      <c r="W269" s="1">
        <v>11.28</v>
      </c>
      <c r="X269" s="1">
        <f t="shared" si="496"/>
        <v>15.1152</v>
      </c>
      <c r="Y269" s="1">
        <v>10.79</v>
      </c>
      <c r="Z269" s="1">
        <f t="shared" si="464"/>
        <v>14.458600000000001</v>
      </c>
      <c r="AA269" s="1"/>
      <c r="AB269" s="1"/>
      <c r="AC269" s="1"/>
      <c r="AD269" s="1"/>
      <c r="AE269" s="1">
        <v>2.59</v>
      </c>
      <c r="AF269" s="1">
        <f t="shared" si="500"/>
        <v>7.1224999999999996</v>
      </c>
      <c r="AG269" s="1">
        <v>5</v>
      </c>
      <c r="AH269" s="1">
        <f t="shared" si="436"/>
        <v>13.75</v>
      </c>
      <c r="AI269" s="1"/>
      <c r="AJ269" s="1"/>
      <c r="AK269" s="13"/>
      <c r="AL269" s="13"/>
      <c r="AM269" s="13"/>
      <c r="AN269" s="13"/>
      <c r="AO269" s="1"/>
      <c r="AP269" s="1"/>
      <c r="AR269" s="1">
        <f t="shared" si="481"/>
        <v>0.83</v>
      </c>
      <c r="AS269" s="1">
        <f t="shared" si="483"/>
        <v>0.17</v>
      </c>
      <c r="AT269" s="1">
        <f t="shared" si="484"/>
        <v>1</v>
      </c>
    </row>
    <row r="270" spans="1:46" x14ac:dyDescent="0.25">
      <c r="D270" s="1">
        <f t="shared" si="485"/>
        <v>79.830000000000013</v>
      </c>
      <c r="E270" s="13"/>
      <c r="F270" s="13"/>
      <c r="G270" s="1">
        <v>21.17</v>
      </c>
      <c r="H270" s="1">
        <f t="shared" si="497"/>
        <v>28.367800000000003</v>
      </c>
      <c r="I270" s="1">
        <v>9.58</v>
      </c>
      <c r="J270" s="1">
        <f t="shared" si="497"/>
        <v>12.837200000000001</v>
      </c>
      <c r="K270" s="1">
        <v>4.3499999999999996</v>
      </c>
      <c r="L270" s="1">
        <f t="shared" si="486"/>
        <v>10.265999999999998</v>
      </c>
      <c r="M270" s="1"/>
      <c r="N270" s="1"/>
      <c r="O270" s="1"/>
      <c r="P270" s="1"/>
      <c r="Q270" s="1"/>
      <c r="R270" s="1"/>
      <c r="S270" s="1"/>
      <c r="T270" s="1"/>
      <c r="U270" s="1">
        <v>13.29</v>
      </c>
      <c r="V270" s="1">
        <f t="shared" ref="V270" si="502">U270*1.34</f>
        <v>17.808599999999998</v>
      </c>
      <c r="W270" s="1">
        <v>11.17</v>
      </c>
      <c r="X270" s="1">
        <f t="shared" si="496"/>
        <v>14.9678</v>
      </c>
      <c r="Y270" s="1">
        <v>11.09</v>
      </c>
      <c r="Z270" s="1">
        <f t="shared" si="464"/>
        <v>14.8606</v>
      </c>
      <c r="AA270" s="1"/>
      <c r="AB270" s="1"/>
      <c r="AC270" s="1"/>
      <c r="AD270" s="1"/>
      <c r="AE270" s="1">
        <v>5.67</v>
      </c>
      <c r="AF270" s="1">
        <f t="shared" si="500"/>
        <v>15.592499999999999</v>
      </c>
      <c r="AG270" s="1">
        <v>3.51</v>
      </c>
      <c r="AH270" s="1">
        <f t="shared" si="436"/>
        <v>9.6524999999999999</v>
      </c>
      <c r="AI270" s="1"/>
      <c r="AJ270" s="1"/>
      <c r="AK270" s="13"/>
      <c r="AL270" s="13"/>
      <c r="AM270" s="13"/>
      <c r="AN270" s="13"/>
      <c r="AO270" s="1"/>
      <c r="AP270" s="1"/>
      <c r="AR270" s="1">
        <f t="shared" si="481"/>
        <v>0.83</v>
      </c>
      <c r="AS270" s="1">
        <f t="shared" si="483"/>
        <v>0.17</v>
      </c>
      <c r="AT270" s="1">
        <f t="shared" si="484"/>
        <v>1</v>
      </c>
    </row>
    <row r="271" spans="1:46" x14ac:dyDescent="0.25">
      <c r="B271" t="s">
        <v>90</v>
      </c>
      <c r="C271" t="s">
        <v>91</v>
      </c>
      <c r="D271" s="1">
        <f t="shared" si="485"/>
        <v>79.999999999999986</v>
      </c>
      <c r="E271" s="13">
        <v>33.85</v>
      </c>
      <c r="F271" s="13">
        <f t="shared" si="489"/>
        <v>45.359000000000002</v>
      </c>
      <c r="G271" s="1"/>
      <c r="H271" s="1"/>
      <c r="I271" s="1"/>
      <c r="J271" s="1"/>
      <c r="K271" s="1">
        <v>3.55</v>
      </c>
      <c r="L271" s="1">
        <f t="shared" si="486"/>
        <v>8.3779999999999983</v>
      </c>
      <c r="M271" s="1">
        <v>3.37</v>
      </c>
      <c r="N271" s="1">
        <f>M271*2.36</f>
        <v>7.9531999999999998</v>
      </c>
      <c r="O271" s="1"/>
      <c r="P271" s="1"/>
      <c r="Q271" s="1"/>
      <c r="R271" s="1"/>
      <c r="S271" s="1"/>
      <c r="T271" s="1"/>
      <c r="U271" s="1">
        <v>13.36</v>
      </c>
      <c r="V271" s="1">
        <f t="shared" ref="V271" si="503">U271*1.34</f>
        <v>17.9024</v>
      </c>
      <c r="W271" s="1">
        <v>10.85</v>
      </c>
      <c r="X271" s="1">
        <f t="shared" si="496"/>
        <v>14.539</v>
      </c>
      <c r="Y271" s="1">
        <v>6.97</v>
      </c>
      <c r="Z271" s="1">
        <f t="shared" si="464"/>
        <v>9.3398000000000003</v>
      </c>
      <c r="AA271" s="1"/>
      <c r="AB271" s="1"/>
      <c r="AC271" s="1"/>
      <c r="AD271" s="1"/>
      <c r="AE271" s="1">
        <v>1.45</v>
      </c>
      <c r="AF271" s="1">
        <f t="shared" si="500"/>
        <v>3.9874999999999998</v>
      </c>
      <c r="AG271" s="1">
        <v>4.08</v>
      </c>
      <c r="AH271" s="1">
        <f t="shared" si="436"/>
        <v>11.22</v>
      </c>
      <c r="AI271" s="1">
        <v>2.52</v>
      </c>
      <c r="AJ271" s="1">
        <f>AI271*2.36</f>
        <v>5.9471999999999996</v>
      </c>
      <c r="AK271" s="13"/>
      <c r="AL271" s="13"/>
      <c r="AM271" s="13"/>
      <c r="AN271" s="13"/>
      <c r="AO271" s="1">
        <v>5.99</v>
      </c>
      <c r="AP271" s="1">
        <f t="shared" ref="AP271:AP276" si="504">AO271*0.6</f>
        <v>3.5939999999999999</v>
      </c>
      <c r="AR271" s="1">
        <f t="shared" si="481"/>
        <v>0.91</v>
      </c>
      <c r="AS271" s="1">
        <f t="shared" si="483"/>
        <v>0.09</v>
      </c>
      <c r="AT271" s="1">
        <f t="shared" si="484"/>
        <v>1</v>
      </c>
    </row>
    <row r="272" spans="1:46" x14ac:dyDescent="0.25">
      <c r="B272" t="s">
        <v>62</v>
      </c>
      <c r="C272" t="s">
        <v>63</v>
      </c>
      <c r="D272" s="1">
        <f t="shared" si="485"/>
        <v>80.010000000000005</v>
      </c>
      <c r="E272" s="13"/>
      <c r="F272" s="13"/>
      <c r="G272" s="1">
        <v>22.99</v>
      </c>
      <c r="H272" s="1">
        <f t="shared" ref="H272:J280" si="505">G272*1.34</f>
        <v>30.8066</v>
      </c>
      <c r="I272" s="1">
        <v>9</v>
      </c>
      <c r="J272" s="1">
        <f t="shared" si="505"/>
        <v>12.06</v>
      </c>
      <c r="K272" s="1">
        <v>4.82</v>
      </c>
      <c r="L272" s="1">
        <f t="shared" si="486"/>
        <v>11.3752</v>
      </c>
      <c r="M272" s="1"/>
      <c r="N272" s="1"/>
      <c r="O272" s="1"/>
      <c r="P272" s="1"/>
      <c r="Q272" s="1"/>
      <c r="R272" s="1"/>
      <c r="S272" s="1"/>
      <c r="T272" s="1"/>
      <c r="U272" s="1">
        <f>13.04+3.52</f>
        <v>16.559999999999999</v>
      </c>
      <c r="V272" s="1">
        <f t="shared" ref="V272" si="506">U272*1.34</f>
        <v>22.1904</v>
      </c>
      <c r="W272" s="1">
        <v>10.73</v>
      </c>
      <c r="X272" s="1">
        <f t="shared" si="496"/>
        <v>14.378200000000001</v>
      </c>
      <c r="Y272" s="1">
        <v>8.73</v>
      </c>
      <c r="Z272" s="1">
        <f t="shared" si="464"/>
        <v>11.698200000000002</v>
      </c>
      <c r="AA272" s="1"/>
      <c r="AB272" s="1"/>
      <c r="AC272" s="1"/>
      <c r="AD272" s="1"/>
      <c r="AE272" s="1">
        <v>5.47</v>
      </c>
      <c r="AF272" s="1">
        <f t="shared" si="500"/>
        <v>15.042499999999999</v>
      </c>
      <c r="AG272" s="1">
        <v>1.71</v>
      </c>
      <c r="AH272" s="1">
        <f t="shared" si="436"/>
        <v>4.7024999999999997</v>
      </c>
      <c r="AI272" s="1"/>
      <c r="AJ272" s="1"/>
      <c r="AK272" s="13"/>
      <c r="AL272" s="13"/>
      <c r="AM272" s="13"/>
      <c r="AN272" s="13"/>
      <c r="AO272" s="1">
        <f>102.27+4.92</f>
        <v>107.19</v>
      </c>
      <c r="AP272" s="1">
        <f t="shared" si="504"/>
        <v>64.313999999999993</v>
      </c>
      <c r="AR272" s="1">
        <f t="shared" si="481"/>
        <v>0.83</v>
      </c>
      <c r="AS272" s="1">
        <f t="shared" si="483"/>
        <v>0.17</v>
      </c>
      <c r="AT272" s="1">
        <f t="shared" si="484"/>
        <v>1</v>
      </c>
    </row>
    <row r="273" spans="2:46" x14ac:dyDescent="0.25">
      <c r="B273" t="s">
        <v>81</v>
      </c>
      <c r="C273" t="s">
        <v>82</v>
      </c>
      <c r="D273" s="1">
        <f t="shared" si="485"/>
        <v>80.03</v>
      </c>
      <c r="E273" s="13"/>
      <c r="F273" s="13"/>
      <c r="G273" s="1">
        <v>23.18</v>
      </c>
      <c r="H273" s="1">
        <f t="shared" si="505"/>
        <v>31.061200000000003</v>
      </c>
      <c r="I273" s="1">
        <v>6.79</v>
      </c>
      <c r="J273" s="1">
        <f t="shared" si="505"/>
        <v>9.0986000000000011</v>
      </c>
      <c r="K273" s="1">
        <v>4.13</v>
      </c>
      <c r="L273" s="1">
        <f t="shared" si="486"/>
        <v>9.7467999999999986</v>
      </c>
      <c r="M273" s="1">
        <v>3.13</v>
      </c>
      <c r="N273" s="1">
        <f>M273*2.36</f>
        <v>7.3867999999999991</v>
      </c>
      <c r="O273" s="1"/>
      <c r="P273" s="1"/>
      <c r="Q273" s="1"/>
      <c r="R273" s="1"/>
      <c r="S273" s="1"/>
      <c r="T273" s="1"/>
      <c r="U273" s="1">
        <v>15.93</v>
      </c>
      <c r="V273" s="1">
        <f t="shared" ref="V273" si="507">U273*1.34</f>
        <v>21.3462</v>
      </c>
      <c r="W273" s="1">
        <v>10.07</v>
      </c>
      <c r="X273" s="1">
        <f t="shared" si="496"/>
        <v>13.493800000000002</v>
      </c>
      <c r="Y273" s="1">
        <v>10.62</v>
      </c>
      <c r="Z273" s="1">
        <f t="shared" si="464"/>
        <v>14.2308</v>
      </c>
      <c r="AA273" s="1"/>
      <c r="AB273" s="1"/>
      <c r="AC273" s="1"/>
      <c r="AD273" s="1"/>
      <c r="AE273" s="1"/>
      <c r="AF273" s="1"/>
      <c r="AG273" s="1">
        <v>6.18</v>
      </c>
      <c r="AH273" s="1">
        <f t="shared" si="436"/>
        <v>16.994999999999997</v>
      </c>
      <c r="AI273" s="1"/>
      <c r="AJ273" s="1"/>
      <c r="AK273" s="13"/>
      <c r="AL273" s="13"/>
      <c r="AM273" s="13"/>
      <c r="AN273" s="13"/>
      <c r="AO273" s="1">
        <f>32.57+29.32</f>
        <v>61.89</v>
      </c>
      <c r="AP273" s="1">
        <f t="shared" si="504"/>
        <v>37.134</v>
      </c>
      <c r="AR273" s="1">
        <f t="shared" si="481"/>
        <v>0.82</v>
      </c>
      <c r="AS273" s="1">
        <f t="shared" si="483"/>
        <v>0.18</v>
      </c>
      <c r="AT273" s="1">
        <f t="shared" si="484"/>
        <v>1</v>
      </c>
    </row>
    <row r="274" spans="2:46" x14ac:dyDescent="0.25">
      <c r="C274" t="s">
        <v>65</v>
      </c>
      <c r="D274" s="1">
        <f t="shared" si="485"/>
        <v>80.11</v>
      </c>
      <c r="E274" s="13"/>
      <c r="F274" s="13"/>
      <c r="G274" s="1">
        <v>22.9</v>
      </c>
      <c r="H274" s="1">
        <f t="shared" si="505"/>
        <v>30.686</v>
      </c>
      <c r="I274" s="1">
        <v>10.27</v>
      </c>
      <c r="J274" s="1">
        <f t="shared" si="505"/>
        <v>13.761800000000001</v>
      </c>
      <c r="K274" s="1">
        <v>7.27</v>
      </c>
      <c r="L274" s="1">
        <f t="shared" si="486"/>
        <v>17.1572</v>
      </c>
      <c r="M274" s="1"/>
      <c r="N274" s="1"/>
      <c r="O274" s="1"/>
      <c r="P274" s="1"/>
      <c r="Q274" s="1"/>
      <c r="R274" s="1"/>
      <c r="S274" s="1"/>
      <c r="T274" s="1"/>
      <c r="U274" s="1">
        <v>14.59</v>
      </c>
      <c r="V274" s="1">
        <f t="shared" ref="V274" si="508">U274*1.34</f>
        <v>19.550599999999999</v>
      </c>
      <c r="W274" s="1">
        <v>8.7100000000000009</v>
      </c>
      <c r="X274" s="1">
        <f t="shared" si="496"/>
        <v>11.671400000000002</v>
      </c>
      <c r="Y274" s="1">
        <v>8.3000000000000007</v>
      </c>
      <c r="Z274" s="1">
        <f t="shared" si="464"/>
        <v>11.122000000000002</v>
      </c>
      <c r="AA274" s="1"/>
      <c r="AB274" s="1"/>
      <c r="AC274" s="1"/>
      <c r="AD274" s="1"/>
      <c r="AE274" s="1">
        <v>4.21</v>
      </c>
      <c r="AF274" s="1">
        <f t="shared" ref="AF274" si="509">AE274*2.75</f>
        <v>11.577500000000001</v>
      </c>
      <c r="AG274" s="1">
        <v>3.86</v>
      </c>
      <c r="AH274" s="1">
        <f t="shared" si="436"/>
        <v>10.615</v>
      </c>
      <c r="AI274" s="1"/>
      <c r="AJ274" s="1"/>
      <c r="AK274" s="13"/>
      <c r="AL274" s="13"/>
      <c r="AM274" s="13"/>
      <c r="AN274" s="13"/>
      <c r="AO274" s="1">
        <v>30.82</v>
      </c>
      <c r="AP274" s="1">
        <f t="shared" si="504"/>
        <v>18.492000000000001</v>
      </c>
      <c r="AR274" s="1">
        <f t="shared" si="481"/>
        <v>0.78</v>
      </c>
      <c r="AS274" s="1">
        <f t="shared" si="483"/>
        <v>0.22</v>
      </c>
      <c r="AT274" s="1">
        <f t="shared" si="484"/>
        <v>1</v>
      </c>
    </row>
    <row r="275" spans="2:46" x14ac:dyDescent="0.25">
      <c r="B275" t="s">
        <v>119</v>
      </c>
      <c r="C275" t="s">
        <v>120</v>
      </c>
      <c r="D275" s="1">
        <f t="shared" si="485"/>
        <v>80.290000000000006</v>
      </c>
      <c r="E275" s="13"/>
      <c r="F275" s="13"/>
      <c r="G275" s="1">
        <v>25.5</v>
      </c>
      <c r="H275" s="1">
        <f t="shared" si="505"/>
        <v>34.17</v>
      </c>
      <c r="I275" s="1">
        <v>9.5299999999999994</v>
      </c>
      <c r="J275" s="1">
        <f t="shared" si="505"/>
        <v>12.770199999999999</v>
      </c>
      <c r="K275" s="1">
        <v>3.52</v>
      </c>
      <c r="L275" s="1">
        <f t="shared" si="486"/>
        <v>8.3071999999999999</v>
      </c>
      <c r="M275" s="1">
        <v>3.51</v>
      </c>
      <c r="N275" s="1">
        <f>M275*2.36</f>
        <v>8.2835999999999999</v>
      </c>
      <c r="O275" s="1"/>
      <c r="P275" s="1"/>
      <c r="Q275" s="1"/>
      <c r="R275" s="1"/>
      <c r="S275" s="1"/>
      <c r="T275" s="1"/>
      <c r="U275" s="1">
        <v>14.15</v>
      </c>
      <c r="V275" s="1">
        <f t="shared" ref="V275" si="510">U275*1.34</f>
        <v>18.961000000000002</v>
      </c>
      <c r="W275" s="1">
        <v>11.41</v>
      </c>
      <c r="X275" s="1">
        <f t="shared" si="496"/>
        <v>15.289400000000001</v>
      </c>
      <c r="Y275" s="1">
        <v>10.66</v>
      </c>
      <c r="Z275" s="1">
        <f t="shared" si="464"/>
        <v>14.284400000000002</v>
      </c>
      <c r="AA275" s="1"/>
      <c r="AB275" s="1"/>
      <c r="AC275" s="1"/>
      <c r="AD275" s="1"/>
      <c r="AE275" s="1"/>
      <c r="AF275" s="1"/>
      <c r="AG275" s="1">
        <v>2.0099999999999998</v>
      </c>
      <c r="AH275" s="1">
        <f t="shared" si="436"/>
        <v>5.5274999999999999</v>
      </c>
      <c r="AI275" s="1"/>
      <c r="AJ275" s="1"/>
      <c r="AK275" s="13"/>
      <c r="AL275" s="13"/>
      <c r="AM275" s="13"/>
      <c r="AN275" s="13"/>
      <c r="AO275" s="1">
        <f>24.99+15.29</f>
        <v>40.28</v>
      </c>
      <c r="AP275" s="1">
        <f t="shared" si="504"/>
        <v>24.167999999999999</v>
      </c>
      <c r="AR275" s="1">
        <f t="shared" si="481"/>
        <v>0.79</v>
      </c>
      <c r="AS275" s="1">
        <f t="shared" si="483"/>
        <v>0.21</v>
      </c>
      <c r="AT275" s="1">
        <f t="shared" si="484"/>
        <v>1</v>
      </c>
    </row>
    <row r="276" spans="2:46" x14ac:dyDescent="0.25">
      <c r="B276" t="s">
        <v>72</v>
      </c>
      <c r="C276" t="s">
        <v>73</v>
      </c>
      <c r="D276" s="1">
        <f t="shared" si="485"/>
        <v>80.3</v>
      </c>
      <c r="E276" s="13"/>
      <c r="F276" s="13"/>
      <c r="G276" s="1">
        <v>22.35</v>
      </c>
      <c r="H276" s="1">
        <f t="shared" si="505"/>
        <v>29.949000000000005</v>
      </c>
      <c r="I276" s="1">
        <v>9.65</v>
      </c>
      <c r="J276" s="1">
        <f t="shared" si="505"/>
        <v>12.931000000000001</v>
      </c>
      <c r="K276" s="1">
        <v>4.2</v>
      </c>
      <c r="L276" s="1">
        <f t="shared" si="486"/>
        <v>9.911999999999999</v>
      </c>
      <c r="M276" s="1"/>
      <c r="N276" s="1"/>
      <c r="O276" s="1"/>
      <c r="P276" s="1"/>
      <c r="Q276" s="1"/>
      <c r="R276" s="1"/>
      <c r="S276" s="1"/>
      <c r="T276" s="1"/>
      <c r="U276" s="1">
        <v>13.65</v>
      </c>
      <c r="V276" s="1">
        <f t="shared" ref="V276" si="511">U276*1.34</f>
        <v>18.291</v>
      </c>
      <c r="W276" s="1">
        <v>11.95</v>
      </c>
      <c r="X276" s="1">
        <f t="shared" si="496"/>
        <v>16.013000000000002</v>
      </c>
      <c r="Y276" s="1">
        <v>9.1999999999999993</v>
      </c>
      <c r="Z276" s="1">
        <f t="shared" si="464"/>
        <v>12.327999999999999</v>
      </c>
      <c r="AA276" s="1"/>
      <c r="AB276" s="1"/>
      <c r="AC276" s="1"/>
      <c r="AD276" s="1"/>
      <c r="AE276" s="1">
        <v>5.95</v>
      </c>
      <c r="AF276" s="1">
        <f t="shared" ref="AF276:AF278" si="512">AE276*2.75</f>
        <v>16.362500000000001</v>
      </c>
      <c r="AG276" s="1">
        <v>3.35</v>
      </c>
      <c r="AH276" s="1">
        <f t="shared" si="436"/>
        <v>9.2125000000000004</v>
      </c>
      <c r="AI276" s="1"/>
      <c r="AJ276" s="1"/>
      <c r="AK276" s="13"/>
      <c r="AL276" s="13"/>
      <c r="AM276" s="13"/>
      <c r="AN276" s="13"/>
      <c r="AO276" s="1">
        <v>10.9</v>
      </c>
      <c r="AP276" s="1">
        <f t="shared" si="504"/>
        <v>6.54</v>
      </c>
      <c r="AR276" s="1">
        <f t="shared" si="481"/>
        <v>0.83</v>
      </c>
      <c r="AS276" s="1">
        <f t="shared" si="483"/>
        <v>0.17</v>
      </c>
      <c r="AT276" s="1">
        <f t="shared" si="484"/>
        <v>1</v>
      </c>
    </row>
    <row r="277" spans="2:46" x14ac:dyDescent="0.25">
      <c r="B277" t="s">
        <v>42</v>
      </c>
      <c r="C277" t="s">
        <v>54</v>
      </c>
      <c r="D277" s="1">
        <f t="shared" si="485"/>
        <v>80.639999999999986</v>
      </c>
      <c r="E277" s="13"/>
      <c r="F277" s="13"/>
      <c r="G277" s="1">
        <v>25.47</v>
      </c>
      <c r="H277" s="1">
        <f t="shared" si="505"/>
        <v>34.129800000000003</v>
      </c>
      <c r="I277" s="1">
        <v>8.25</v>
      </c>
      <c r="J277" s="1">
        <f t="shared" si="505"/>
        <v>11.055000000000001</v>
      </c>
      <c r="K277" s="1">
        <v>4.03</v>
      </c>
      <c r="L277" s="1">
        <f t="shared" si="486"/>
        <v>9.5107999999999997</v>
      </c>
      <c r="M277" s="1"/>
      <c r="N277" s="1"/>
      <c r="O277" s="1"/>
      <c r="P277" s="1"/>
      <c r="Q277" s="1"/>
      <c r="R277" s="1"/>
      <c r="S277" s="1"/>
      <c r="T277" s="1"/>
      <c r="U277" s="1">
        <v>17.29</v>
      </c>
      <c r="V277" s="1">
        <f t="shared" ref="V277" si="513">U277*1.34</f>
        <v>23.168600000000001</v>
      </c>
      <c r="W277" s="1">
        <v>10.4</v>
      </c>
      <c r="X277" s="1">
        <f t="shared" si="496"/>
        <v>13.936000000000002</v>
      </c>
      <c r="Y277" s="1">
        <v>9.0500000000000007</v>
      </c>
      <c r="Z277" s="1">
        <f t="shared" si="464"/>
        <v>12.127000000000002</v>
      </c>
      <c r="AA277" s="1"/>
      <c r="AB277" s="1"/>
      <c r="AC277" s="1"/>
      <c r="AD277" s="1"/>
      <c r="AE277" s="1">
        <v>3.35</v>
      </c>
      <c r="AF277" s="1">
        <f t="shared" si="512"/>
        <v>9.2125000000000004</v>
      </c>
      <c r="AG277" s="1">
        <v>2.8</v>
      </c>
      <c r="AH277" s="1">
        <f t="shared" si="436"/>
        <v>7.6999999999999993</v>
      </c>
      <c r="AI277" s="1"/>
      <c r="AJ277" s="1"/>
      <c r="AK277" s="13"/>
      <c r="AL277" s="13"/>
      <c r="AM277" s="13"/>
      <c r="AN277" s="13"/>
      <c r="AO277" s="1"/>
      <c r="AP277" s="1"/>
      <c r="AR277" s="1">
        <f t="shared" si="481"/>
        <v>0.85</v>
      </c>
      <c r="AS277" s="1">
        <f t="shared" si="483"/>
        <v>0.15</v>
      </c>
      <c r="AT277" s="1">
        <f t="shared" si="484"/>
        <v>1</v>
      </c>
    </row>
    <row r="278" spans="2:46" x14ac:dyDescent="0.25">
      <c r="B278" t="s">
        <v>42</v>
      </c>
      <c r="C278" t="s">
        <v>71</v>
      </c>
      <c r="D278" s="1">
        <f t="shared" si="485"/>
        <v>80.680000000000007</v>
      </c>
      <c r="E278" s="13"/>
      <c r="F278" s="13"/>
      <c r="G278" s="1">
        <v>20.77</v>
      </c>
      <c r="H278" s="1">
        <f t="shared" si="505"/>
        <v>27.831800000000001</v>
      </c>
      <c r="I278" s="1">
        <v>11.05</v>
      </c>
      <c r="J278" s="1">
        <f t="shared" si="505"/>
        <v>14.807000000000002</v>
      </c>
      <c r="K278" s="1">
        <v>4.16</v>
      </c>
      <c r="L278" s="1">
        <f t="shared" si="486"/>
        <v>9.8176000000000005</v>
      </c>
      <c r="M278" s="1"/>
      <c r="N278" s="1"/>
      <c r="O278" s="1"/>
      <c r="P278" s="1"/>
      <c r="Q278" s="1"/>
      <c r="R278" s="1"/>
      <c r="S278" s="1"/>
      <c r="T278" s="1"/>
      <c r="U278" s="1">
        <v>12</v>
      </c>
      <c r="V278" s="1">
        <f t="shared" ref="V278" si="514">U278*1.34</f>
        <v>16.080000000000002</v>
      </c>
      <c r="W278" s="1">
        <v>8.6</v>
      </c>
      <c r="X278" s="1">
        <f t="shared" si="496"/>
        <v>11.524000000000001</v>
      </c>
      <c r="Y278" s="1">
        <v>7.44</v>
      </c>
      <c r="Z278" s="1">
        <f t="shared" si="464"/>
        <v>9.9696000000000016</v>
      </c>
      <c r="AA278" s="1">
        <v>7.36</v>
      </c>
      <c r="AB278" s="1">
        <f t="shared" ref="AB278" si="515">AA278*1.34</f>
        <v>9.8624000000000009</v>
      </c>
      <c r="AC278" s="1"/>
      <c r="AD278" s="1"/>
      <c r="AE278" s="1">
        <v>2.73</v>
      </c>
      <c r="AF278" s="1">
        <f t="shared" si="512"/>
        <v>7.5075000000000003</v>
      </c>
      <c r="AG278" s="1">
        <v>6.57</v>
      </c>
      <c r="AH278" s="1">
        <f t="shared" si="436"/>
        <v>18.067500000000003</v>
      </c>
      <c r="AI278" s="1"/>
      <c r="AJ278" s="1"/>
      <c r="AK278" s="13"/>
      <c r="AL278" s="13"/>
      <c r="AM278" s="13"/>
      <c r="AN278" s="13"/>
      <c r="AO278" s="1"/>
      <c r="AP278" s="1"/>
      <c r="AR278" s="1">
        <f t="shared" si="481"/>
        <v>0.81</v>
      </c>
      <c r="AS278" s="1">
        <f t="shared" si="483"/>
        <v>0.19</v>
      </c>
      <c r="AT278" s="1">
        <f t="shared" si="484"/>
        <v>1</v>
      </c>
    </row>
    <row r="279" spans="2:46" x14ac:dyDescent="0.25">
      <c r="D279" s="1">
        <f t="shared" si="485"/>
        <v>80.86</v>
      </c>
      <c r="E279" s="13"/>
      <c r="F279" s="13"/>
      <c r="G279" s="1">
        <v>23.94</v>
      </c>
      <c r="H279" s="1">
        <f t="shared" si="505"/>
        <v>32.079600000000006</v>
      </c>
      <c r="I279" s="1">
        <v>9.43</v>
      </c>
      <c r="J279" s="1">
        <f t="shared" si="505"/>
        <v>12.636200000000001</v>
      </c>
      <c r="K279" s="1">
        <v>3.68</v>
      </c>
      <c r="L279" s="1">
        <f t="shared" si="486"/>
        <v>8.6847999999999992</v>
      </c>
      <c r="M279" s="1">
        <v>2.56</v>
      </c>
      <c r="N279" s="1">
        <f>M279*2.36</f>
        <v>6.0415999999999999</v>
      </c>
      <c r="O279" s="1"/>
      <c r="P279" s="1"/>
      <c r="Q279" s="1"/>
      <c r="R279" s="1"/>
      <c r="S279" s="1"/>
      <c r="T279" s="1"/>
      <c r="U279" s="1">
        <v>13.86</v>
      </c>
      <c r="V279" s="1">
        <f t="shared" ref="V279" si="516">U279*1.34</f>
        <v>18.572400000000002</v>
      </c>
      <c r="W279" s="1">
        <v>10.54</v>
      </c>
      <c r="X279" s="1">
        <f t="shared" si="496"/>
        <v>14.1236</v>
      </c>
      <c r="Y279" s="1">
        <v>9.18</v>
      </c>
      <c r="Z279" s="1">
        <f t="shared" si="464"/>
        <v>12.3012</v>
      </c>
      <c r="AA279" s="1"/>
      <c r="AB279" s="1"/>
      <c r="AC279" s="1"/>
      <c r="AD279" s="1"/>
      <c r="AE279" s="1"/>
      <c r="AF279" s="1"/>
      <c r="AG279" s="1">
        <v>7.67</v>
      </c>
      <c r="AH279" s="1">
        <f t="shared" si="436"/>
        <v>21.092500000000001</v>
      </c>
      <c r="AI279" s="1"/>
      <c r="AJ279" s="1"/>
      <c r="AK279" s="13"/>
      <c r="AL279" s="13"/>
      <c r="AM279" s="13"/>
      <c r="AN279" s="13"/>
      <c r="AO279" s="1"/>
      <c r="AP279" s="1"/>
      <c r="AR279" s="1">
        <f t="shared" si="481"/>
        <v>0.81</v>
      </c>
      <c r="AS279" s="1">
        <f t="shared" si="483"/>
        <v>0.19</v>
      </c>
      <c r="AT279" s="1">
        <f t="shared" si="484"/>
        <v>1</v>
      </c>
    </row>
    <row r="280" spans="2:46" x14ac:dyDescent="0.25">
      <c r="B280" t="s">
        <v>42</v>
      </c>
      <c r="C280" t="s">
        <v>54</v>
      </c>
      <c r="D280" s="1">
        <f t="shared" si="485"/>
        <v>81.05</v>
      </c>
      <c r="E280" s="13"/>
      <c r="F280" s="13"/>
      <c r="G280" s="1">
        <v>20.04</v>
      </c>
      <c r="H280" s="1">
        <f t="shared" si="505"/>
        <v>26.8536</v>
      </c>
      <c r="I280" s="1">
        <v>12.37</v>
      </c>
      <c r="J280" s="1">
        <f t="shared" si="505"/>
        <v>16.575800000000001</v>
      </c>
      <c r="K280" s="1">
        <v>3.44</v>
      </c>
      <c r="L280" s="1">
        <f t="shared" si="486"/>
        <v>8.1183999999999994</v>
      </c>
      <c r="M280" s="1"/>
      <c r="N280" s="1"/>
      <c r="O280" s="1"/>
      <c r="P280" s="1"/>
      <c r="Q280" s="1"/>
      <c r="R280" s="1"/>
      <c r="S280" s="1"/>
      <c r="T280" s="1"/>
      <c r="U280" s="1">
        <v>12.3</v>
      </c>
      <c r="V280" s="1">
        <f t="shared" ref="V280" si="517">U280*1.34</f>
        <v>16.482000000000003</v>
      </c>
      <c r="W280" s="1">
        <v>10.19</v>
      </c>
      <c r="X280" s="1">
        <f t="shared" si="496"/>
        <v>13.6546</v>
      </c>
      <c r="Y280" s="1">
        <v>8.01</v>
      </c>
      <c r="Z280" s="1">
        <f t="shared" si="464"/>
        <v>10.7334</v>
      </c>
      <c r="AA280" s="1"/>
      <c r="AB280" s="1"/>
      <c r="AC280" s="1"/>
      <c r="AD280" s="1"/>
      <c r="AE280" s="1">
        <v>8.06</v>
      </c>
      <c r="AF280" s="1">
        <f t="shared" ref="AF280:AF281" si="518">AE280*2.75</f>
        <v>22.165000000000003</v>
      </c>
      <c r="AG280" s="1">
        <v>6.64</v>
      </c>
      <c r="AH280" s="1">
        <f t="shared" si="436"/>
        <v>18.259999999999998</v>
      </c>
      <c r="AI280" s="1"/>
      <c r="AJ280" s="1"/>
      <c r="AK280" s="13"/>
      <c r="AL280" s="13"/>
      <c r="AM280" s="13"/>
      <c r="AN280" s="13"/>
      <c r="AO280" s="1"/>
      <c r="AP280" s="1"/>
      <c r="AR280" s="1">
        <f t="shared" si="481"/>
        <v>0.8</v>
      </c>
      <c r="AS280" s="1">
        <f t="shared" si="483"/>
        <v>0.2</v>
      </c>
      <c r="AT280" s="1">
        <f t="shared" si="484"/>
        <v>1</v>
      </c>
    </row>
    <row r="281" spans="2:46" x14ac:dyDescent="0.25">
      <c r="B281" t="s">
        <v>42</v>
      </c>
      <c r="C281" t="s">
        <v>49</v>
      </c>
      <c r="D281" s="1">
        <f t="shared" si="485"/>
        <v>81.2</v>
      </c>
      <c r="E281" s="13">
        <v>30.87</v>
      </c>
      <c r="F281" s="13">
        <f t="shared" si="489"/>
        <v>41.365800000000007</v>
      </c>
      <c r="G281" s="1"/>
      <c r="H281" s="1"/>
      <c r="I281" s="1"/>
      <c r="J281" s="1"/>
      <c r="K281" s="1">
        <v>4.7</v>
      </c>
      <c r="L281" s="1">
        <f t="shared" si="486"/>
        <v>11.092000000000001</v>
      </c>
      <c r="M281" s="1"/>
      <c r="N281" s="1"/>
      <c r="O281" s="1"/>
      <c r="P281" s="1"/>
      <c r="Q281" s="1"/>
      <c r="R281" s="1"/>
      <c r="S281" s="1"/>
      <c r="T281" s="1"/>
      <c r="U281" s="1">
        <v>14.11</v>
      </c>
      <c r="V281" s="1">
        <f t="shared" ref="V281" si="519">U281*1.34</f>
        <v>18.907399999999999</v>
      </c>
      <c r="W281" s="1">
        <v>10.06</v>
      </c>
      <c r="X281" s="1">
        <f t="shared" si="496"/>
        <v>13.480400000000001</v>
      </c>
      <c r="Y281" s="1">
        <v>10</v>
      </c>
      <c r="Z281" s="1">
        <f t="shared" si="464"/>
        <v>13.4</v>
      </c>
      <c r="AA281" s="1"/>
      <c r="AB281" s="1"/>
      <c r="AC281" s="1"/>
      <c r="AD281" s="1"/>
      <c r="AE281" s="1">
        <v>7.22</v>
      </c>
      <c r="AF281" s="1">
        <f t="shared" si="518"/>
        <v>19.855</v>
      </c>
      <c r="AG281" s="1">
        <v>2.46</v>
      </c>
      <c r="AH281" s="1">
        <f t="shared" si="436"/>
        <v>6.7649999999999997</v>
      </c>
      <c r="AI281" s="1">
        <v>1.78</v>
      </c>
      <c r="AJ281" s="1">
        <f>AI281*2.36</f>
        <v>4.2008000000000001</v>
      </c>
      <c r="AK281" s="13"/>
      <c r="AL281" s="13"/>
      <c r="AM281" s="13"/>
      <c r="AN281" s="13"/>
      <c r="AO281" s="1">
        <f>44.78+8.84</f>
        <v>53.620000000000005</v>
      </c>
      <c r="AP281" s="1">
        <f t="shared" ref="AP281:AP284" si="520">AO281*0.6</f>
        <v>32.172000000000004</v>
      </c>
      <c r="AR281" s="1">
        <f t="shared" si="481"/>
        <v>0.94</v>
      </c>
      <c r="AS281" s="1">
        <f t="shared" si="483"/>
        <v>0.06</v>
      </c>
      <c r="AT281" s="1">
        <f t="shared" si="484"/>
        <v>1</v>
      </c>
    </row>
    <row r="282" spans="2:46" x14ac:dyDescent="0.25">
      <c r="B282" t="s">
        <v>119</v>
      </c>
      <c r="C282" t="s">
        <v>120</v>
      </c>
      <c r="D282" s="1">
        <f t="shared" si="485"/>
        <v>81.28</v>
      </c>
      <c r="E282" s="13"/>
      <c r="F282" s="13"/>
      <c r="G282" s="1">
        <v>24.96</v>
      </c>
      <c r="H282" s="1">
        <f t="shared" ref="H282:J282" si="521">G282*1.34</f>
        <v>33.446400000000004</v>
      </c>
      <c r="I282" s="1">
        <v>9.61</v>
      </c>
      <c r="J282" s="1">
        <f t="shared" si="521"/>
        <v>12.8774</v>
      </c>
      <c r="K282" s="1">
        <v>4.0199999999999996</v>
      </c>
      <c r="L282" s="1">
        <f t="shared" si="486"/>
        <v>9.4871999999999979</v>
      </c>
      <c r="M282" s="1">
        <v>3.57</v>
      </c>
      <c r="N282" s="1">
        <f t="shared" ref="N282:N285" si="522">M282*2.36</f>
        <v>8.4251999999999985</v>
      </c>
      <c r="O282" s="1"/>
      <c r="P282" s="1"/>
      <c r="Q282" s="1"/>
      <c r="R282" s="1"/>
      <c r="S282" s="1"/>
      <c r="T282" s="1"/>
      <c r="U282" s="1">
        <v>14.56</v>
      </c>
      <c r="V282" s="1">
        <f t="shared" ref="V282" si="523">U282*1.34</f>
        <v>19.510400000000001</v>
      </c>
      <c r="W282" s="1">
        <v>11.4</v>
      </c>
      <c r="X282" s="1">
        <f t="shared" si="496"/>
        <v>15.276000000000002</v>
      </c>
      <c r="Y282" s="1">
        <v>11.06</v>
      </c>
      <c r="Z282" s="1">
        <f t="shared" si="464"/>
        <v>14.820400000000001</v>
      </c>
      <c r="AA282" s="1"/>
      <c r="AB282" s="1"/>
      <c r="AC282" s="1"/>
      <c r="AD282" s="1"/>
      <c r="AE282" s="1"/>
      <c r="AF282" s="1"/>
      <c r="AG282" s="1">
        <v>2.1</v>
      </c>
      <c r="AH282" s="1">
        <f t="shared" si="436"/>
        <v>5.7750000000000004</v>
      </c>
      <c r="AI282" s="1"/>
      <c r="AJ282" s="1"/>
      <c r="AK282" s="13"/>
      <c r="AL282" s="13"/>
      <c r="AM282" s="13"/>
      <c r="AN282" s="13"/>
      <c r="AO282" s="1">
        <f>29.91+15.23</f>
        <v>45.14</v>
      </c>
      <c r="AP282" s="1">
        <f t="shared" si="520"/>
        <v>27.084</v>
      </c>
      <c r="AR282" s="1">
        <f t="shared" si="481"/>
        <v>0.79</v>
      </c>
      <c r="AS282" s="1">
        <f t="shared" si="483"/>
        <v>0.21</v>
      </c>
      <c r="AT282" s="1">
        <f t="shared" si="484"/>
        <v>1</v>
      </c>
    </row>
    <row r="283" spans="2:46" x14ac:dyDescent="0.25">
      <c r="B283" t="s">
        <v>97</v>
      </c>
      <c r="C283" t="s">
        <v>98</v>
      </c>
      <c r="D283" s="1">
        <f t="shared" si="485"/>
        <v>81.650000000000006</v>
      </c>
      <c r="E283" s="13">
        <v>26.91</v>
      </c>
      <c r="F283" s="13">
        <f t="shared" si="489"/>
        <v>36.059400000000004</v>
      </c>
      <c r="G283" s="1"/>
      <c r="H283" s="1"/>
      <c r="I283" s="1"/>
      <c r="J283" s="1"/>
      <c r="K283" s="1">
        <v>3.91</v>
      </c>
      <c r="L283" s="1">
        <f t="shared" si="486"/>
        <v>9.2276000000000007</v>
      </c>
      <c r="M283" s="1">
        <v>3.91</v>
      </c>
      <c r="N283" s="1">
        <f t="shared" si="522"/>
        <v>9.2276000000000007</v>
      </c>
      <c r="O283" s="1"/>
      <c r="P283" s="1"/>
      <c r="Q283" s="1"/>
      <c r="R283" s="1"/>
      <c r="S283" s="1"/>
      <c r="T283" s="1"/>
      <c r="U283" s="1">
        <v>14.47</v>
      </c>
      <c r="V283" s="1">
        <f t="shared" ref="V283" si="524">U283*1.34</f>
        <v>19.389800000000001</v>
      </c>
      <c r="W283" s="1">
        <v>12.35</v>
      </c>
      <c r="X283" s="1">
        <f t="shared" si="496"/>
        <v>16.548999999999999</v>
      </c>
      <c r="Y283" s="1">
        <v>7.88</v>
      </c>
      <c r="Z283" s="1">
        <f t="shared" si="464"/>
        <v>10.559200000000001</v>
      </c>
      <c r="AA283" s="1"/>
      <c r="AB283" s="1"/>
      <c r="AC283" s="1"/>
      <c r="AD283" s="1"/>
      <c r="AE283" s="1">
        <v>6.34</v>
      </c>
      <c r="AF283" s="1">
        <f t="shared" ref="AF283:AF284" si="525">AE283*2.75</f>
        <v>17.434999999999999</v>
      </c>
      <c r="AG283" s="1">
        <v>3.52</v>
      </c>
      <c r="AH283" s="1">
        <f t="shared" si="436"/>
        <v>9.68</v>
      </c>
      <c r="AI283" s="1">
        <v>2.36</v>
      </c>
      <c r="AJ283" s="1">
        <f>AI283*2.36</f>
        <v>5.5695999999999994</v>
      </c>
      <c r="AK283" s="13"/>
      <c r="AL283" s="13"/>
      <c r="AM283" s="13"/>
      <c r="AN283" s="13"/>
      <c r="AO283" s="1">
        <v>36.15</v>
      </c>
      <c r="AP283" s="1">
        <f t="shared" si="520"/>
        <v>21.689999999999998</v>
      </c>
      <c r="AR283" s="1">
        <f t="shared" si="481"/>
        <v>0.9</v>
      </c>
      <c r="AS283" s="1">
        <f t="shared" si="483"/>
        <v>0.1</v>
      </c>
      <c r="AT283" s="1">
        <f t="shared" si="484"/>
        <v>1</v>
      </c>
    </row>
    <row r="284" spans="2:46" x14ac:dyDescent="0.25">
      <c r="B284" t="s">
        <v>106</v>
      </c>
      <c r="C284" t="s">
        <v>112</v>
      </c>
      <c r="D284" s="1">
        <f t="shared" si="485"/>
        <v>81.96</v>
      </c>
      <c r="E284" s="13"/>
      <c r="F284" s="13"/>
      <c r="G284" s="1">
        <v>22.19</v>
      </c>
      <c r="H284" s="1">
        <f t="shared" ref="H284:J284" si="526">G284*1.34</f>
        <v>29.734600000000004</v>
      </c>
      <c r="I284" s="1">
        <v>11.58</v>
      </c>
      <c r="J284" s="1">
        <f t="shared" si="526"/>
        <v>15.517200000000001</v>
      </c>
      <c r="K284" s="1">
        <v>4.04</v>
      </c>
      <c r="L284" s="1">
        <f t="shared" si="486"/>
        <v>9.5343999999999998</v>
      </c>
      <c r="M284" s="1">
        <v>3.61</v>
      </c>
      <c r="N284" s="1">
        <f t="shared" si="522"/>
        <v>8.5195999999999987</v>
      </c>
      <c r="O284" s="1"/>
      <c r="P284" s="1"/>
      <c r="Q284" s="1"/>
      <c r="R284" s="1"/>
      <c r="S284" s="1"/>
      <c r="T284" s="1"/>
      <c r="U284" s="1">
        <v>11.19</v>
      </c>
      <c r="V284" s="1">
        <f t="shared" ref="V284" si="527">U284*1.34</f>
        <v>14.9946</v>
      </c>
      <c r="W284" s="1">
        <v>10.050000000000001</v>
      </c>
      <c r="X284" s="1">
        <f t="shared" si="496"/>
        <v>13.467000000000002</v>
      </c>
      <c r="Y284" s="1">
        <v>9.26</v>
      </c>
      <c r="Z284" s="1">
        <f t="shared" si="464"/>
        <v>12.4084</v>
      </c>
      <c r="AA284" s="1"/>
      <c r="AB284" s="1"/>
      <c r="AC284" s="1"/>
      <c r="AD284" s="1"/>
      <c r="AE284" s="1">
        <v>6.88</v>
      </c>
      <c r="AF284" s="1">
        <f t="shared" si="525"/>
        <v>18.919999999999998</v>
      </c>
      <c r="AG284" s="1">
        <v>3.16</v>
      </c>
      <c r="AH284" s="1">
        <f t="shared" si="436"/>
        <v>8.6900000000000013</v>
      </c>
      <c r="AI284" s="1"/>
      <c r="AJ284" s="1"/>
      <c r="AK284" s="13"/>
      <c r="AL284" s="13"/>
      <c r="AM284" s="13"/>
      <c r="AN284" s="13"/>
      <c r="AO284" s="1">
        <v>9.48</v>
      </c>
      <c r="AP284" s="1">
        <f t="shared" si="520"/>
        <v>5.6879999999999997</v>
      </c>
      <c r="AR284" s="1">
        <f t="shared" si="481"/>
        <v>0.77</v>
      </c>
      <c r="AS284" s="1">
        <f t="shared" si="483"/>
        <v>0.23</v>
      </c>
      <c r="AT284" s="1">
        <f t="shared" si="484"/>
        <v>1</v>
      </c>
    </row>
    <row r="285" spans="2:46" x14ac:dyDescent="0.25">
      <c r="B285" t="s">
        <v>90</v>
      </c>
      <c r="C285" t="s">
        <v>92</v>
      </c>
      <c r="D285" s="1">
        <f t="shared" si="485"/>
        <v>82.07</v>
      </c>
      <c r="E285" s="13">
        <v>34.96</v>
      </c>
      <c r="F285" s="13">
        <f t="shared" si="489"/>
        <v>46.846400000000003</v>
      </c>
      <c r="G285" s="1"/>
      <c r="H285" s="1"/>
      <c r="I285" s="1"/>
      <c r="J285" s="1"/>
      <c r="K285" s="1">
        <v>3.97</v>
      </c>
      <c r="L285" s="1">
        <f t="shared" si="486"/>
        <v>9.3691999999999993</v>
      </c>
      <c r="M285" s="1">
        <v>3.88</v>
      </c>
      <c r="N285" s="1">
        <f t="shared" si="522"/>
        <v>9.1567999999999987</v>
      </c>
      <c r="O285" s="1"/>
      <c r="P285" s="1"/>
      <c r="Q285" s="1"/>
      <c r="R285" s="1"/>
      <c r="S285" s="1"/>
      <c r="T285" s="1"/>
      <c r="U285" s="1">
        <v>13.93</v>
      </c>
      <c r="V285" s="1">
        <f t="shared" ref="V285" si="528">U285*1.34</f>
        <v>18.6662</v>
      </c>
      <c r="W285" s="1">
        <v>13.73</v>
      </c>
      <c r="X285" s="1">
        <f t="shared" si="496"/>
        <v>18.398200000000003</v>
      </c>
      <c r="Y285" s="1">
        <v>11.6</v>
      </c>
      <c r="Z285" s="1">
        <f t="shared" si="464"/>
        <v>15.544</v>
      </c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3"/>
      <c r="AL285" s="13"/>
      <c r="AM285" s="13"/>
      <c r="AN285" s="13"/>
      <c r="AO285" s="1"/>
      <c r="AP285" s="1"/>
      <c r="AR285" s="1">
        <f t="shared" si="481"/>
        <v>0.9</v>
      </c>
      <c r="AS285" s="1">
        <f t="shared" si="483"/>
        <v>0.1</v>
      </c>
      <c r="AT285" s="1">
        <f t="shared" si="484"/>
        <v>1</v>
      </c>
    </row>
    <row r="286" spans="2:46" x14ac:dyDescent="0.25">
      <c r="B286" t="s">
        <v>42</v>
      </c>
      <c r="C286" t="s">
        <v>71</v>
      </c>
      <c r="D286" s="1">
        <f t="shared" si="485"/>
        <v>82.240000000000009</v>
      </c>
      <c r="E286" s="13"/>
      <c r="F286" s="13"/>
      <c r="G286" s="1">
        <v>21.18</v>
      </c>
      <c r="H286" s="1">
        <f t="shared" ref="H286:J287" si="529">G286*1.34</f>
        <v>28.3812</v>
      </c>
      <c r="I286" s="1">
        <v>11.51</v>
      </c>
      <c r="J286" s="1">
        <f t="shared" si="529"/>
        <v>15.423400000000001</v>
      </c>
      <c r="K286" s="1">
        <v>4.16</v>
      </c>
      <c r="L286" s="1">
        <f t="shared" si="486"/>
        <v>9.8176000000000005</v>
      </c>
      <c r="M286" s="1"/>
      <c r="N286" s="1"/>
      <c r="O286" s="1"/>
      <c r="P286" s="1"/>
      <c r="Q286" s="1"/>
      <c r="R286" s="1"/>
      <c r="S286" s="1"/>
      <c r="T286" s="1"/>
      <c r="U286" s="1">
        <v>12</v>
      </c>
      <c r="V286" s="1">
        <f t="shared" ref="V286" si="530">U286*1.34</f>
        <v>16.080000000000002</v>
      </c>
      <c r="W286" s="1">
        <v>8.6</v>
      </c>
      <c r="X286" s="1">
        <f t="shared" si="496"/>
        <v>11.524000000000001</v>
      </c>
      <c r="Y286" s="1">
        <v>7.44</v>
      </c>
      <c r="Z286" s="1">
        <f t="shared" si="464"/>
        <v>9.9696000000000016</v>
      </c>
      <c r="AA286" s="1">
        <v>7.36</v>
      </c>
      <c r="AB286" s="1">
        <f t="shared" ref="AB286:AB287" si="531">AA286*1.34</f>
        <v>9.8624000000000009</v>
      </c>
      <c r="AC286" s="1"/>
      <c r="AD286" s="1"/>
      <c r="AE286" s="1">
        <v>3.42</v>
      </c>
      <c r="AF286" s="1">
        <f t="shared" ref="AF286:AF294" si="532">AE286*2.75</f>
        <v>9.4049999999999994</v>
      </c>
      <c r="AG286" s="1">
        <v>6.57</v>
      </c>
      <c r="AH286" s="1">
        <f t="shared" ref="AH286:AH293" si="533">AG286*2.75</f>
        <v>18.067500000000003</v>
      </c>
      <c r="AI286" s="1"/>
      <c r="AJ286" s="1"/>
      <c r="AK286" s="13"/>
      <c r="AL286" s="13"/>
      <c r="AM286" s="13"/>
      <c r="AN286" s="13"/>
      <c r="AO286" s="1"/>
      <c r="AP286" s="1"/>
      <c r="AR286" s="1">
        <f t="shared" si="481"/>
        <v>0.81</v>
      </c>
      <c r="AS286" s="1">
        <f t="shared" si="483"/>
        <v>0.19</v>
      </c>
      <c r="AT286" s="1">
        <f t="shared" si="484"/>
        <v>1</v>
      </c>
    </row>
    <row r="287" spans="2:46" x14ac:dyDescent="0.25">
      <c r="B287" t="s">
        <v>42</v>
      </c>
      <c r="C287" t="s">
        <v>69</v>
      </c>
      <c r="D287" s="1">
        <f t="shared" si="485"/>
        <v>82.34</v>
      </c>
      <c r="E287" s="13"/>
      <c r="F287" s="13"/>
      <c r="G287" s="1">
        <v>20.51</v>
      </c>
      <c r="H287" s="1">
        <f t="shared" si="529"/>
        <v>27.483400000000003</v>
      </c>
      <c r="I287" s="1">
        <v>10.36</v>
      </c>
      <c r="J287" s="1">
        <f t="shared" si="529"/>
        <v>13.882400000000001</v>
      </c>
      <c r="K287" s="1">
        <v>3.79</v>
      </c>
      <c r="L287" s="1">
        <f t="shared" si="486"/>
        <v>8.9443999999999999</v>
      </c>
      <c r="M287" s="1"/>
      <c r="N287" s="1"/>
      <c r="O287" s="1"/>
      <c r="P287" s="1"/>
      <c r="Q287" s="1"/>
      <c r="R287" s="1"/>
      <c r="S287" s="1"/>
      <c r="T287" s="1"/>
      <c r="U287" s="1">
        <v>10.55</v>
      </c>
      <c r="V287" s="1">
        <f t="shared" ref="V287" si="534">U287*1.34</f>
        <v>14.137000000000002</v>
      </c>
      <c r="W287" s="1">
        <v>10.53</v>
      </c>
      <c r="X287" s="1">
        <f t="shared" si="496"/>
        <v>14.110200000000001</v>
      </c>
      <c r="Y287" s="1">
        <v>8.0299999999999994</v>
      </c>
      <c r="Z287" s="1">
        <f t="shared" si="464"/>
        <v>10.760199999999999</v>
      </c>
      <c r="AA287" s="1">
        <v>7.9</v>
      </c>
      <c r="AB287" s="1">
        <f t="shared" si="531"/>
        <v>10.586</v>
      </c>
      <c r="AC287" s="1"/>
      <c r="AD287" s="1"/>
      <c r="AE287" s="1">
        <v>5.46</v>
      </c>
      <c r="AF287" s="1">
        <f t="shared" si="532"/>
        <v>15.015000000000001</v>
      </c>
      <c r="AG287" s="1">
        <v>5.21</v>
      </c>
      <c r="AH287" s="1">
        <f t="shared" si="533"/>
        <v>14.327500000000001</v>
      </c>
      <c r="AI287" s="1"/>
      <c r="AJ287" s="1"/>
      <c r="AK287" s="13"/>
      <c r="AL287" s="13"/>
      <c r="AM287" s="13"/>
      <c r="AN287" s="13"/>
      <c r="AO287" s="1">
        <v>2.1</v>
      </c>
      <c r="AP287" s="1">
        <f t="shared" ref="AP287:AP289" si="535">AO287*0.6</f>
        <v>1.26</v>
      </c>
      <c r="AR287" s="1">
        <f t="shared" si="481"/>
        <v>0.83</v>
      </c>
      <c r="AS287" s="1">
        <f t="shared" si="483"/>
        <v>0.17</v>
      </c>
      <c r="AT287" s="1">
        <f t="shared" si="484"/>
        <v>1</v>
      </c>
    </row>
    <row r="288" spans="2:46" x14ac:dyDescent="0.25">
      <c r="B288" t="s">
        <v>42</v>
      </c>
      <c r="C288" t="s">
        <v>49</v>
      </c>
      <c r="D288" s="1">
        <f t="shared" si="485"/>
        <v>82.4</v>
      </c>
      <c r="E288" s="13">
        <v>29.79</v>
      </c>
      <c r="F288" s="13">
        <f t="shared" si="489"/>
        <v>39.918599999999998</v>
      </c>
      <c r="G288" s="1"/>
      <c r="H288" s="1"/>
      <c r="I288" s="1"/>
      <c r="J288" s="1"/>
      <c r="K288" s="1">
        <v>3.77</v>
      </c>
      <c r="L288" s="1">
        <f t="shared" si="486"/>
        <v>8.8971999999999998</v>
      </c>
      <c r="M288" s="1"/>
      <c r="N288" s="1"/>
      <c r="O288" s="1"/>
      <c r="P288" s="1"/>
      <c r="Q288" s="1"/>
      <c r="R288" s="1"/>
      <c r="S288" s="1"/>
      <c r="T288" s="1"/>
      <c r="U288" s="1">
        <v>13.97</v>
      </c>
      <c r="V288" s="1">
        <f t="shared" ref="V288" si="536">U288*1.34</f>
        <v>18.719800000000003</v>
      </c>
      <c r="W288" s="1">
        <v>10.09</v>
      </c>
      <c r="X288" s="1">
        <f t="shared" si="496"/>
        <v>13.5206</v>
      </c>
      <c r="Y288" s="1">
        <v>9.98</v>
      </c>
      <c r="Z288" s="1">
        <f t="shared" si="464"/>
        <v>13.373200000000001</v>
      </c>
      <c r="AA288" s="1"/>
      <c r="AB288" s="1"/>
      <c r="AC288" s="1"/>
      <c r="AD288" s="1"/>
      <c r="AE288" s="1">
        <v>5.2</v>
      </c>
      <c r="AF288" s="1">
        <f t="shared" si="532"/>
        <v>14.3</v>
      </c>
      <c r="AG288" s="1">
        <v>3.5</v>
      </c>
      <c r="AH288" s="1">
        <f t="shared" si="533"/>
        <v>9.625</v>
      </c>
      <c r="AI288" s="1">
        <v>6.1</v>
      </c>
      <c r="AJ288" s="1">
        <f>AI288*2.36</f>
        <v>14.395999999999999</v>
      </c>
      <c r="AK288" s="13"/>
      <c r="AL288" s="13"/>
      <c r="AM288" s="13"/>
      <c r="AN288" s="13"/>
      <c r="AO288" s="1">
        <v>9.32</v>
      </c>
      <c r="AP288" s="1">
        <f t="shared" si="535"/>
        <v>5.5919999999999996</v>
      </c>
      <c r="AR288" s="1">
        <f t="shared" si="481"/>
        <v>0.95</v>
      </c>
      <c r="AS288" s="1">
        <f t="shared" si="483"/>
        <v>0.05</v>
      </c>
      <c r="AT288" s="1">
        <f t="shared" si="484"/>
        <v>1</v>
      </c>
    </row>
    <row r="289" spans="2:46" x14ac:dyDescent="0.25">
      <c r="B289" t="s">
        <v>119</v>
      </c>
      <c r="C289" t="s">
        <v>120</v>
      </c>
      <c r="D289" s="1">
        <f t="shared" si="485"/>
        <v>82.42</v>
      </c>
      <c r="E289" s="13"/>
      <c r="F289" s="13"/>
      <c r="G289" s="1">
        <v>23.04</v>
      </c>
      <c r="H289" s="1">
        <f t="shared" ref="H289:J320" si="537">G289*1.34</f>
        <v>30.8736</v>
      </c>
      <c r="I289" s="1">
        <v>9.1300000000000008</v>
      </c>
      <c r="J289" s="1">
        <f t="shared" si="537"/>
        <v>12.234200000000001</v>
      </c>
      <c r="K289" s="1">
        <v>4.04</v>
      </c>
      <c r="L289" s="1">
        <f t="shared" si="486"/>
        <v>9.5343999999999998</v>
      </c>
      <c r="M289" s="1">
        <v>3.79</v>
      </c>
      <c r="N289" s="1">
        <f t="shared" ref="N289:N290" si="538">M289*2.36</f>
        <v>8.9443999999999999</v>
      </c>
      <c r="O289" s="1"/>
      <c r="P289" s="1"/>
      <c r="Q289" s="1"/>
      <c r="R289" s="1"/>
      <c r="S289" s="1"/>
      <c r="T289" s="1"/>
      <c r="U289" s="1">
        <v>14.91</v>
      </c>
      <c r="V289" s="1">
        <f t="shared" ref="V289" si="539">U289*1.34</f>
        <v>19.979400000000002</v>
      </c>
      <c r="W289" s="1">
        <v>10.75</v>
      </c>
      <c r="X289" s="1">
        <f t="shared" si="496"/>
        <v>14.405000000000001</v>
      </c>
      <c r="Y289" s="1">
        <v>9.27</v>
      </c>
      <c r="Z289" s="1">
        <f t="shared" si="464"/>
        <v>12.421799999999999</v>
      </c>
      <c r="AA289" s="1"/>
      <c r="AB289" s="1"/>
      <c r="AC289" s="1"/>
      <c r="AD289" s="1"/>
      <c r="AE289" s="1">
        <v>5.15</v>
      </c>
      <c r="AF289" s="1">
        <f t="shared" si="532"/>
        <v>14.162500000000001</v>
      </c>
      <c r="AG289" s="1">
        <v>2.34</v>
      </c>
      <c r="AH289" s="1">
        <f t="shared" si="533"/>
        <v>6.4349999999999996</v>
      </c>
      <c r="AI289" s="1"/>
      <c r="AJ289" s="1"/>
      <c r="AK289" s="13"/>
      <c r="AL289" s="13"/>
      <c r="AM289" s="13"/>
      <c r="AN289" s="13"/>
      <c r="AO289" s="1">
        <v>20.56</v>
      </c>
      <c r="AP289" s="1">
        <f t="shared" si="535"/>
        <v>12.335999999999999</v>
      </c>
      <c r="AR289" s="1">
        <f t="shared" si="481"/>
        <v>0.79</v>
      </c>
      <c r="AS289" s="1">
        <f t="shared" si="483"/>
        <v>0.21</v>
      </c>
      <c r="AT289" s="1">
        <f t="shared" si="484"/>
        <v>1</v>
      </c>
    </row>
    <row r="290" spans="2:46" x14ac:dyDescent="0.25">
      <c r="B290" t="s">
        <v>42</v>
      </c>
      <c r="C290" t="s">
        <v>77</v>
      </c>
      <c r="D290" s="1">
        <f t="shared" si="485"/>
        <v>82.549999999999983</v>
      </c>
      <c r="E290" s="13"/>
      <c r="F290" s="13"/>
      <c r="G290" s="1">
        <v>20.149999999999999</v>
      </c>
      <c r="H290" s="1">
        <f t="shared" si="537"/>
        <v>27.001000000000001</v>
      </c>
      <c r="I290" s="1">
        <v>8.6999999999999993</v>
      </c>
      <c r="J290" s="1">
        <f t="shared" si="537"/>
        <v>11.657999999999999</v>
      </c>
      <c r="K290" s="1">
        <v>3.55</v>
      </c>
      <c r="L290" s="1">
        <f t="shared" si="486"/>
        <v>8.3779999999999983</v>
      </c>
      <c r="M290" s="1">
        <v>3.1</v>
      </c>
      <c r="N290" s="1">
        <f t="shared" si="538"/>
        <v>7.3159999999999998</v>
      </c>
      <c r="O290" s="1"/>
      <c r="P290" s="1"/>
      <c r="Q290" s="1"/>
      <c r="R290" s="1"/>
      <c r="S290" s="1"/>
      <c r="T290" s="1"/>
      <c r="U290" s="1">
        <v>12.8</v>
      </c>
      <c r="V290" s="1">
        <f t="shared" ref="V290" si="540">U290*1.34</f>
        <v>17.152000000000001</v>
      </c>
      <c r="W290" s="1">
        <v>8.65</v>
      </c>
      <c r="X290" s="1">
        <f t="shared" si="496"/>
        <v>11.591000000000001</v>
      </c>
      <c r="Y290" s="1">
        <v>7.75</v>
      </c>
      <c r="Z290" s="1">
        <f t="shared" si="464"/>
        <v>10.385</v>
      </c>
      <c r="AA290" s="1">
        <v>7.75</v>
      </c>
      <c r="AB290" s="1">
        <f t="shared" ref="AB290" si="541">AA290*1.34</f>
        <v>10.385</v>
      </c>
      <c r="AC290" s="1"/>
      <c r="AD290" s="1"/>
      <c r="AE290" s="1">
        <v>4.05</v>
      </c>
      <c r="AF290" s="1">
        <f t="shared" si="532"/>
        <v>11.137499999999999</v>
      </c>
      <c r="AG290" s="1">
        <v>6.05</v>
      </c>
      <c r="AH290" s="1">
        <f t="shared" si="533"/>
        <v>16.637499999999999</v>
      </c>
      <c r="AI290" s="1"/>
      <c r="AJ290" s="1"/>
      <c r="AK290" s="13"/>
      <c r="AL290" s="13"/>
      <c r="AM290" s="13"/>
      <c r="AN290" s="13"/>
      <c r="AO290" s="1"/>
      <c r="AP290" s="1"/>
      <c r="AR290" s="1">
        <f t="shared" si="481"/>
        <v>0.81</v>
      </c>
      <c r="AS290" s="1">
        <f t="shared" si="483"/>
        <v>0.19</v>
      </c>
      <c r="AT290" s="1">
        <f t="shared" si="484"/>
        <v>1</v>
      </c>
    </row>
    <row r="291" spans="2:46" x14ac:dyDescent="0.25">
      <c r="B291" t="s">
        <v>41</v>
      </c>
      <c r="C291" t="s">
        <v>47</v>
      </c>
      <c r="D291" s="1">
        <f t="shared" si="485"/>
        <v>82.7</v>
      </c>
      <c r="E291" s="13"/>
      <c r="F291" s="13"/>
      <c r="G291" s="1">
        <v>23.6</v>
      </c>
      <c r="H291" s="1">
        <f t="shared" si="537"/>
        <v>31.624000000000002</v>
      </c>
      <c r="I291" s="1">
        <v>8.3000000000000007</v>
      </c>
      <c r="J291" s="1">
        <f t="shared" si="537"/>
        <v>11.122000000000002</v>
      </c>
      <c r="K291" s="1">
        <v>4.2</v>
      </c>
      <c r="L291" s="1">
        <f t="shared" si="486"/>
        <v>9.911999999999999</v>
      </c>
      <c r="M291" s="1"/>
      <c r="N291" s="1"/>
      <c r="O291" s="1"/>
      <c r="P291" s="1"/>
      <c r="Q291" s="1"/>
      <c r="R291" s="1"/>
      <c r="S291" s="1"/>
      <c r="T291" s="1"/>
      <c r="U291" s="1">
        <v>14.1</v>
      </c>
      <c r="V291" s="1">
        <f t="shared" ref="V291" si="542">U291*1.34</f>
        <v>18.894000000000002</v>
      </c>
      <c r="W291" s="1">
        <v>11</v>
      </c>
      <c r="X291" s="1">
        <f t="shared" si="496"/>
        <v>14.74</v>
      </c>
      <c r="Y291" s="1">
        <v>11</v>
      </c>
      <c r="Z291" s="1">
        <f t="shared" si="464"/>
        <v>14.74</v>
      </c>
      <c r="AA291" s="1"/>
      <c r="AB291" s="1"/>
      <c r="AC291" s="1"/>
      <c r="AD291" s="1"/>
      <c r="AE291" s="1">
        <v>5.8</v>
      </c>
      <c r="AF291" s="1">
        <f t="shared" si="532"/>
        <v>15.95</v>
      </c>
      <c r="AG291" s="1">
        <v>4.7</v>
      </c>
      <c r="AH291" s="1">
        <f t="shared" si="533"/>
        <v>12.925000000000001</v>
      </c>
      <c r="AI291" s="1"/>
      <c r="AJ291" s="1"/>
      <c r="AK291" s="13"/>
      <c r="AL291" s="13"/>
      <c r="AM291" s="13"/>
      <c r="AN291" s="13"/>
      <c r="AO291" s="1">
        <f>10.2+3</f>
        <v>13.2</v>
      </c>
      <c r="AP291" s="1">
        <f t="shared" ref="AP291:AP296" si="543">AO291*0.6</f>
        <v>7.919999999999999</v>
      </c>
      <c r="AR291" s="1">
        <f t="shared" si="481"/>
        <v>0.85</v>
      </c>
      <c r="AS291" s="1">
        <f t="shared" si="483"/>
        <v>0.15</v>
      </c>
      <c r="AT291" s="1">
        <f t="shared" si="484"/>
        <v>1</v>
      </c>
    </row>
    <row r="292" spans="2:46" x14ac:dyDescent="0.25">
      <c r="B292" t="s">
        <v>88</v>
      </c>
      <c r="C292" t="s">
        <v>89</v>
      </c>
      <c r="D292" s="1">
        <f t="shared" si="485"/>
        <v>82.92</v>
      </c>
      <c r="E292" s="13"/>
      <c r="F292" s="13"/>
      <c r="G292" s="1">
        <v>21.61</v>
      </c>
      <c r="H292" s="1">
        <f t="shared" si="537"/>
        <v>28.9574</v>
      </c>
      <c r="I292" s="1">
        <v>8.48</v>
      </c>
      <c r="J292" s="1">
        <f t="shared" si="537"/>
        <v>11.363200000000001</v>
      </c>
      <c r="K292" s="1">
        <v>3.68</v>
      </c>
      <c r="L292" s="1">
        <f t="shared" si="486"/>
        <v>8.6847999999999992</v>
      </c>
      <c r="M292" s="1">
        <v>3.38</v>
      </c>
      <c r="N292" s="1">
        <f t="shared" ref="N292:N295" si="544">M292*2.36</f>
        <v>7.976799999999999</v>
      </c>
      <c r="O292" s="1"/>
      <c r="P292" s="1"/>
      <c r="Q292" s="1"/>
      <c r="R292" s="1"/>
      <c r="S292" s="1"/>
      <c r="T292" s="1"/>
      <c r="U292" s="1">
        <v>14.49</v>
      </c>
      <c r="V292" s="1">
        <f t="shared" ref="V292" si="545">U292*1.34</f>
        <v>19.416600000000003</v>
      </c>
      <c r="W292" s="1">
        <v>9.34</v>
      </c>
      <c r="X292" s="1">
        <f t="shared" si="496"/>
        <v>12.515600000000001</v>
      </c>
      <c r="Y292" s="1">
        <v>9.02</v>
      </c>
      <c r="Z292" s="1">
        <f t="shared" si="464"/>
        <v>12.0868</v>
      </c>
      <c r="AA292" s="1"/>
      <c r="AB292" s="1"/>
      <c r="AC292" s="1"/>
      <c r="AD292" s="1"/>
      <c r="AE292" s="1">
        <v>7.14</v>
      </c>
      <c r="AF292" s="1">
        <f t="shared" si="532"/>
        <v>19.634999999999998</v>
      </c>
      <c r="AG292" s="1">
        <v>5.78</v>
      </c>
      <c r="AH292" s="1">
        <f t="shared" si="533"/>
        <v>15.895000000000001</v>
      </c>
      <c r="AI292" s="1"/>
      <c r="AJ292" s="1"/>
      <c r="AK292" s="13"/>
      <c r="AL292" s="13"/>
      <c r="AM292" s="13"/>
      <c r="AN292" s="13"/>
      <c r="AO292" s="1">
        <f>47.4+12.85+1.93</f>
        <v>62.18</v>
      </c>
      <c r="AP292" s="1">
        <f t="shared" si="543"/>
        <v>37.308</v>
      </c>
      <c r="AR292" s="1">
        <f t="shared" si="481"/>
        <v>0.81</v>
      </c>
      <c r="AS292" s="1">
        <f t="shared" si="483"/>
        <v>0.19</v>
      </c>
      <c r="AT292" s="1">
        <f t="shared" si="484"/>
        <v>1</v>
      </c>
    </row>
    <row r="293" spans="2:46" x14ac:dyDescent="0.25">
      <c r="B293" t="s">
        <v>88</v>
      </c>
      <c r="C293" t="s">
        <v>89</v>
      </c>
      <c r="D293" s="1">
        <f t="shared" si="485"/>
        <v>83.31</v>
      </c>
      <c r="E293" s="13"/>
      <c r="F293" s="13"/>
      <c r="G293" s="1">
        <v>22.06</v>
      </c>
      <c r="H293" s="1">
        <f t="shared" si="537"/>
        <v>29.560400000000001</v>
      </c>
      <c r="I293" s="1">
        <v>10.02</v>
      </c>
      <c r="J293" s="1">
        <f t="shared" si="537"/>
        <v>13.4268</v>
      </c>
      <c r="K293" s="1">
        <v>4.13</v>
      </c>
      <c r="L293" s="1">
        <f t="shared" si="486"/>
        <v>9.7467999999999986</v>
      </c>
      <c r="M293" s="1">
        <v>3.07</v>
      </c>
      <c r="N293" s="1">
        <f t="shared" si="544"/>
        <v>7.2451999999999996</v>
      </c>
      <c r="O293" s="1"/>
      <c r="P293" s="1"/>
      <c r="Q293" s="1"/>
      <c r="R293" s="1"/>
      <c r="S293" s="1"/>
      <c r="T293" s="1"/>
      <c r="U293" s="1">
        <v>15.3</v>
      </c>
      <c r="V293" s="1">
        <f t="shared" ref="V293" si="546">U293*1.34</f>
        <v>20.502000000000002</v>
      </c>
      <c r="W293" s="1">
        <v>9.94</v>
      </c>
      <c r="X293" s="1">
        <f t="shared" si="496"/>
        <v>13.319599999999999</v>
      </c>
      <c r="Y293" s="1">
        <v>9.2899999999999991</v>
      </c>
      <c r="Z293" s="1">
        <f t="shared" si="464"/>
        <v>12.448599999999999</v>
      </c>
      <c r="AA293" s="1"/>
      <c r="AB293" s="1"/>
      <c r="AC293" s="1"/>
      <c r="AD293" s="1"/>
      <c r="AE293" s="1">
        <v>4.45</v>
      </c>
      <c r="AF293" s="1">
        <f t="shared" si="532"/>
        <v>12.237500000000001</v>
      </c>
      <c r="AG293" s="1">
        <v>5.05</v>
      </c>
      <c r="AH293" s="1">
        <f t="shared" si="533"/>
        <v>13.887499999999999</v>
      </c>
      <c r="AI293" s="1"/>
      <c r="AJ293" s="1"/>
      <c r="AK293" s="13"/>
      <c r="AL293" s="13"/>
      <c r="AM293" s="13"/>
      <c r="AN293" s="13"/>
      <c r="AO293" s="1">
        <f>16.18+2.08</f>
        <v>18.259999999999998</v>
      </c>
      <c r="AP293" s="1">
        <f t="shared" si="543"/>
        <v>10.955999999999998</v>
      </c>
      <c r="AR293" s="1">
        <f t="shared" si="481"/>
        <v>0.79</v>
      </c>
      <c r="AS293" s="1">
        <f t="shared" si="483"/>
        <v>0.21</v>
      </c>
      <c r="AT293" s="1">
        <f t="shared" si="484"/>
        <v>1</v>
      </c>
    </row>
    <row r="294" spans="2:46" x14ac:dyDescent="0.25">
      <c r="B294" t="s">
        <v>90</v>
      </c>
      <c r="C294" t="s">
        <v>92</v>
      </c>
      <c r="D294" s="1">
        <f t="shared" si="485"/>
        <v>83.39</v>
      </c>
      <c r="E294" s="13">
        <v>36.119999999999997</v>
      </c>
      <c r="F294" s="13">
        <f t="shared" si="489"/>
        <v>48.400799999999997</v>
      </c>
      <c r="G294" s="1"/>
      <c r="H294" s="1"/>
      <c r="I294" s="1"/>
      <c r="J294" s="1"/>
      <c r="K294" s="1">
        <v>3.59</v>
      </c>
      <c r="L294" s="1">
        <f t="shared" si="486"/>
        <v>8.4723999999999986</v>
      </c>
      <c r="M294" s="1">
        <v>3.39</v>
      </c>
      <c r="N294" s="1">
        <f t="shared" si="544"/>
        <v>8.0003999999999991</v>
      </c>
      <c r="O294" s="1"/>
      <c r="P294" s="1"/>
      <c r="Q294" s="1"/>
      <c r="R294" s="1"/>
      <c r="S294" s="1"/>
      <c r="T294" s="1"/>
      <c r="U294" s="1">
        <v>12.17</v>
      </c>
      <c r="V294" s="1">
        <f t="shared" ref="V294" si="547">U294*1.34</f>
        <v>16.3078</v>
      </c>
      <c r="W294" s="1">
        <v>13.2</v>
      </c>
      <c r="X294" s="1">
        <f t="shared" si="496"/>
        <v>17.687999999999999</v>
      </c>
      <c r="Y294" s="1">
        <v>8.9700000000000006</v>
      </c>
      <c r="Z294" s="1">
        <f t="shared" si="464"/>
        <v>12.019800000000002</v>
      </c>
      <c r="AA294" s="1"/>
      <c r="AB294" s="1"/>
      <c r="AC294" s="1"/>
      <c r="AD294" s="1"/>
      <c r="AE294" s="1">
        <v>3.84</v>
      </c>
      <c r="AF294" s="1">
        <f t="shared" si="532"/>
        <v>10.559999999999999</v>
      </c>
      <c r="AG294" s="1"/>
      <c r="AH294" s="1"/>
      <c r="AI294" s="1">
        <v>2.11</v>
      </c>
      <c r="AJ294" s="1">
        <f>AI294*2.36</f>
        <v>4.9795999999999996</v>
      </c>
      <c r="AK294" s="13"/>
      <c r="AL294" s="13"/>
      <c r="AM294" s="13"/>
      <c r="AN294" s="13"/>
      <c r="AO294" s="1">
        <v>8.61</v>
      </c>
      <c r="AP294" s="1">
        <f t="shared" si="543"/>
        <v>5.1659999999999995</v>
      </c>
      <c r="AR294" s="1">
        <f t="shared" si="481"/>
        <v>0.92</v>
      </c>
      <c r="AS294" s="1">
        <f t="shared" si="483"/>
        <v>0.08</v>
      </c>
      <c r="AT294" s="1">
        <f t="shared" si="484"/>
        <v>1</v>
      </c>
    </row>
    <row r="295" spans="2:46" x14ac:dyDescent="0.25">
      <c r="B295" t="s">
        <v>119</v>
      </c>
      <c r="C295" t="s">
        <v>120</v>
      </c>
      <c r="D295" s="1">
        <f t="shared" si="485"/>
        <v>83.43</v>
      </c>
      <c r="E295" s="13"/>
      <c r="F295" s="13"/>
      <c r="G295" s="1">
        <v>23.67</v>
      </c>
      <c r="H295" s="1">
        <f t="shared" si="537"/>
        <v>31.717800000000004</v>
      </c>
      <c r="I295" s="1">
        <v>10.94</v>
      </c>
      <c r="J295" s="1">
        <f t="shared" si="537"/>
        <v>14.659600000000001</v>
      </c>
      <c r="K295" s="1">
        <v>4.12</v>
      </c>
      <c r="L295" s="1">
        <f t="shared" si="486"/>
        <v>9.7232000000000003</v>
      </c>
      <c r="M295" s="1">
        <v>3.93</v>
      </c>
      <c r="N295" s="1">
        <f t="shared" si="544"/>
        <v>9.274799999999999</v>
      </c>
      <c r="O295" s="1"/>
      <c r="P295" s="1"/>
      <c r="Q295" s="1"/>
      <c r="R295" s="1"/>
      <c r="S295" s="1"/>
      <c r="T295" s="1"/>
      <c r="U295" s="1">
        <v>15.63</v>
      </c>
      <c r="V295" s="1">
        <f t="shared" ref="V295" si="548">U295*1.34</f>
        <v>20.944200000000002</v>
      </c>
      <c r="W295" s="1">
        <v>11.8</v>
      </c>
      <c r="X295" s="1">
        <f t="shared" si="496"/>
        <v>15.812000000000001</v>
      </c>
      <c r="Y295" s="1">
        <v>11.48</v>
      </c>
      <c r="Z295" s="1">
        <f t="shared" si="464"/>
        <v>15.383200000000002</v>
      </c>
      <c r="AA295" s="1"/>
      <c r="AB295" s="1"/>
      <c r="AC295" s="1"/>
      <c r="AD295" s="1"/>
      <c r="AE295" s="1"/>
      <c r="AF295" s="1"/>
      <c r="AG295" s="1">
        <v>1.86</v>
      </c>
      <c r="AH295" s="1">
        <f t="shared" ref="AH295:AH306" si="549">AG295*2.75</f>
        <v>5.1150000000000002</v>
      </c>
      <c r="AI295" s="1"/>
      <c r="AJ295" s="1"/>
      <c r="AK295" s="13"/>
      <c r="AL295" s="13"/>
      <c r="AM295" s="13"/>
      <c r="AN295" s="13"/>
      <c r="AO295" s="1">
        <v>16.940000000000001</v>
      </c>
      <c r="AP295" s="1">
        <f t="shared" si="543"/>
        <v>10.164</v>
      </c>
      <c r="AR295" s="1">
        <f t="shared" si="481"/>
        <v>0.77</v>
      </c>
      <c r="AS295" s="1">
        <f t="shared" si="483"/>
        <v>0.23</v>
      </c>
      <c r="AT295" s="1">
        <f t="shared" si="484"/>
        <v>1</v>
      </c>
    </row>
    <row r="296" spans="2:46" x14ac:dyDescent="0.25">
      <c r="B296" t="s">
        <v>41</v>
      </c>
      <c r="C296" t="s">
        <v>47</v>
      </c>
      <c r="D296" s="1">
        <f t="shared" si="485"/>
        <v>83.5</v>
      </c>
      <c r="E296" s="13"/>
      <c r="F296" s="13"/>
      <c r="G296" s="1">
        <v>27</v>
      </c>
      <c r="H296" s="1">
        <f t="shared" si="537"/>
        <v>36.18</v>
      </c>
      <c r="I296" s="1">
        <v>8.6</v>
      </c>
      <c r="J296" s="1">
        <f t="shared" si="537"/>
        <v>11.524000000000001</v>
      </c>
      <c r="K296" s="1">
        <v>3.9</v>
      </c>
      <c r="L296" s="1">
        <f t="shared" si="486"/>
        <v>9.2039999999999988</v>
      </c>
      <c r="M296" s="1"/>
      <c r="N296" s="1"/>
      <c r="O296" s="1"/>
      <c r="P296" s="1"/>
      <c r="Q296" s="1"/>
      <c r="R296" s="1"/>
      <c r="S296" s="1"/>
      <c r="T296" s="1"/>
      <c r="U296" s="1">
        <v>13.4</v>
      </c>
      <c r="V296" s="1">
        <f t="shared" ref="V296" si="550">U296*1.34</f>
        <v>17.956000000000003</v>
      </c>
      <c r="W296" s="1">
        <v>11.1</v>
      </c>
      <c r="X296" s="1">
        <f t="shared" si="496"/>
        <v>14.874000000000001</v>
      </c>
      <c r="Y296" s="1">
        <v>9.1999999999999993</v>
      </c>
      <c r="Z296" s="1">
        <f t="shared" si="464"/>
        <v>12.327999999999999</v>
      </c>
      <c r="AA296" s="1"/>
      <c r="AB296" s="1"/>
      <c r="AC296" s="1"/>
      <c r="AD296" s="1"/>
      <c r="AE296" s="1">
        <v>3.6</v>
      </c>
      <c r="AF296" s="1">
        <f t="shared" ref="AF296:AF307" si="551">AE296*2.75</f>
        <v>9.9</v>
      </c>
      <c r="AG296" s="1">
        <v>6.7</v>
      </c>
      <c r="AH296" s="1">
        <f t="shared" si="549"/>
        <v>18.425000000000001</v>
      </c>
      <c r="AI296" s="1"/>
      <c r="AJ296" s="1"/>
      <c r="AK296" s="13"/>
      <c r="AL296" s="13"/>
      <c r="AM296" s="13"/>
      <c r="AN296" s="13"/>
      <c r="AO296" s="1">
        <f>11.2+2.4</f>
        <v>13.6</v>
      </c>
      <c r="AP296" s="1">
        <f t="shared" si="543"/>
        <v>8.16</v>
      </c>
      <c r="AR296" s="1">
        <f t="shared" si="481"/>
        <v>0.85</v>
      </c>
      <c r="AS296" s="1">
        <f t="shared" si="483"/>
        <v>0.15</v>
      </c>
      <c r="AT296" s="1">
        <f t="shared" si="484"/>
        <v>1</v>
      </c>
    </row>
    <row r="297" spans="2:46" x14ac:dyDescent="0.25">
      <c r="B297" t="s">
        <v>42</v>
      </c>
      <c r="C297" t="s">
        <v>77</v>
      </c>
      <c r="D297" s="1">
        <f t="shared" si="485"/>
        <v>83.600000000000009</v>
      </c>
      <c r="E297" s="13"/>
      <c r="F297" s="13"/>
      <c r="G297" s="1">
        <v>20.149999999999999</v>
      </c>
      <c r="H297" s="1">
        <f t="shared" si="537"/>
        <v>27.001000000000001</v>
      </c>
      <c r="I297" s="1">
        <v>7</v>
      </c>
      <c r="J297" s="1">
        <f t="shared" si="537"/>
        <v>9.3800000000000008</v>
      </c>
      <c r="K297" s="1">
        <v>3.5</v>
      </c>
      <c r="L297" s="1">
        <f t="shared" si="486"/>
        <v>8.26</v>
      </c>
      <c r="M297" s="1">
        <v>3.1</v>
      </c>
      <c r="N297" s="1">
        <f>M297*2.36</f>
        <v>7.3159999999999998</v>
      </c>
      <c r="O297" s="1"/>
      <c r="P297" s="1"/>
      <c r="Q297" s="1"/>
      <c r="R297" s="1"/>
      <c r="S297" s="1"/>
      <c r="T297" s="1"/>
      <c r="U297" s="1">
        <v>13.2</v>
      </c>
      <c r="V297" s="1">
        <f t="shared" ref="V297" si="552">U297*1.34</f>
        <v>17.687999999999999</v>
      </c>
      <c r="W297" s="1">
        <v>10.95</v>
      </c>
      <c r="X297" s="1">
        <f t="shared" si="496"/>
        <v>14.673</v>
      </c>
      <c r="Y297" s="1">
        <v>8.9499999999999993</v>
      </c>
      <c r="Z297" s="1">
        <f t="shared" si="464"/>
        <v>11.993</v>
      </c>
      <c r="AA297" s="1">
        <v>8.15</v>
      </c>
      <c r="AB297" s="1">
        <f t="shared" ref="AB297" si="553">AA297*1.34</f>
        <v>10.921000000000001</v>
      </c>
      <c r="AC297" s="1"/>
      <c r="AD297" s="1"/>
      <c r="AE297" s="1">
        <v>2.5</v>
      </c>
      <c r="AF297" s="1">
        <f t="shared" si="551"/>
        <v>6.875</v>
      </c>
      <c r="AG297" s="1">
        <v>6.1</v>
      </c>
      <c r="AH297" s="1">
        <f t="shared" si="549"/>
        <v>16.774999999999999</v>
      </c>
      <c r="AI297" s="1"/>
      <c r="AJ297" s="1"/>
      <c r="AK297" s="13"/>
      <c r="AL297" s="13"/>
      <c r="AM297" s="13"/>
      <c r="AN297" s="13"/>
      <c r="AO297" s="1"/>
      <c r="AP297" s="1"/>
      <c r="AR297" s="1">
        <f t="shared" si="481"/>
        <v>0.84</v>
      </c>
      <c r="AS297" s="1">
        <f t="shared" si="483"/>
        <v>0.16</v>
      </c>
      <c r="AT297" s="1">
        <f t="shared" si="484"/>
        <v>1</v>
      </c>
    </row>
    <row r="298" spans="2:46" x14ac:dyDescent="0.25">
      <c r="B298" t="s">
        <v>41</v>
      </c>
      <c r="C298" t="s">
        <v>47</v>
      </c>
      <c r="D298" s="1">
        <f t="shared" si="485"/>
        <v>83.7</v>
      </c>
      <c r="E298" s="13"/>
      <c r="F298" s="13"/>
      <c r="G298" s="1">
        <v>24.1</v>
      </c>
      <c r="H298" s="1">
        <f t="shared" si="537"/>
        <v>32.294000000000004</v>
      </c>
      <c r="I298" s="1">
        <v>8.5</v>
      </c>
      <c r="J298" s="1">
        <f t="shared" si="537"/>
        <v>11.39</v>
      </c>
      <c r="K298" s="1">
        <v>4.5</v>
      </c>
      <c r="L298" s="1">
        <f t="shared" si="486"/>
        <v>10.62</v>
      </c>
      <c r="M298" s="1"/>
      <c r="N298" s="1"/>
      <c r="O298" s="1"/>
      <c r="P298" s="1"/>
      <c r="Q298" s="1"/>
      <c r="R298" s="1"/>
      <c r="S298" s="1"/>
      <c r="T298" s="1"/>
      <c r="U298" s="1">
        <v>13.8</v>
      </c>
      <c r="V298" s="1">
        <f t="shared" ref="V298" si="554">U298*1.34</f>
        <v>18.492000000000001</v>
      </c>
      <c r="W298" s="1">
        <v>10.8</v>
      </c>
      <c r="X298" s="1">
        <f t="shared" si="496"/>
        <v>14.472000000000001</v>
      </c>
      <c r="Y298" s="1">
        <v>10.6</v>
      </c>
      <c r="Z298" s="1">
        <f t="shared" si="464"/>
        <v>14.204000000000001</v>
      </c>
      <c r="AA298" s="1"/>
      <c r="AB298" s="1"/>
      <c r="AC298" s="1"/>
      <c r="AD298" s="1"/>
      <c r="AE298" s="1">
        <v>4.7</v>
      </c>
      <c r="AF298" s="1">
        <f t="shared" si="551"/>
        <v>12.925000000000001</v>
      </c>
      <c r="AG298" s="1">
        <v>4.7</v>
      </c>
      <c r="AH298" s="1">
        <f t="shared" si="549"/>
        <v>12.925000000000001</v>
      </c>
      <c r="AI298" s="1">
        <v>2</v>
      </c>
      <c r="AJ298" s="1">
        <f>AI298*2.36</f>
        <v>4.72</v>
      </c>
      <c r="AK298" s="13"/>
      <c r="AL298" s="13"/>
      <c r="AM298" s="13"/>
      <c r="AN298" s="13"/>
      <c r="AO298" s="1">
        <f>8.4+6.9</f>
        <v>15.3</v>
      </c>
      <c r="AP298" s="1">
        <f t="shared" ref="AP298:AP300" si="555">AO298*0.6</f>
        <v>9.18</v>
      </c>
      <c r="AR298" s="1">
        <f t="shared" si="481"/>
        <v>0.84</v>
      </c>
      <c r="AS298" s="1">
        <f t="shared" si="483"/>
        <v>0.16</v>
      </c>
      <c r="AT298" s="1">
        <f t="shared" si="484"/>
        <v>1</v>
      </c>
    </row>
    <row r="299" spans="2:46" x14ac:dyDescent="0.25">
      <c r="B299" t="s">
        <v>62</v>
      </c>
      <c r="C299" t="s">
        <v>63</v>
      </c>
      <c r="D299" s="1">
        <f t="shared" si="485"/>
        <v>84.090000000000018</v>
      </c>
      <c r="E299" s="13"/>
      <c r="F299" s="13"/>
      <c r="G299" s="1">
        <v>25.25</v>
      </c>
      <c r="H299" s="1">
        <f t="shared" si="537"/>
        <v>33.835000000000001</v>
      </c>
      <c r="I299" s="1">
        <v>10.73</v>
      </c>
      <c r="J299" s="1">
        <f t="shared" si="537"/>
        <v>14.378200000000001</v>
      </c>
      <c r="K299" s="1">
        <v>4.87</v>
      </c>
      <c r="L299" s="1">
        <f t="shared" si="486"/>
        <v>11.4932</v>
      </c>
      <c r="M299" s="1"/>
      <c r="N299" s="1"/>
      <c r="O299" s="1"/>
      <c r="P299" s="1"/>
      <c r="Q299" s="1"/>
      <c r="R299" s="1"/>
      <c r="S299" s="1"/>
      <c r="T299" s="1"/>
      <c r="U299" s="1">
        <f>11.77+3.64</f>
        <v>15.41</v>
      </c>
      <c r="V299" s="1">
        <f t="shared" ref="V299" si="556">U299*1.34</f>
        <v>20.6494</v>
      </c>
      <c r="W299" s="1">
        <v>10.67</v>
      </c>
      <c r="X299" s="1">
        <f t="shared" si="496"/>
        <v>14.297800000000001</v>
      </c>
      <c r="Y299" s="1">
        <v>9.9600000000000009</v>
      </c>
      <c r="Z299" s="1">
        <f t="shared" si="464"/>
        <v>13.346400000000003</v>
      </c>
      <c r="AA299" s="1"/>
      <c r="AB299" s="1"/>
      <c r="AC299" s="1"/>
      <c r="AD299" s="1"/>
      <c r="AE299" s="1">
        <v>5.47</v>
      </c>
      <c r="AF299" s="1">
        <f t="shared" si="551"/>
        <v>15.042499999999999</v>
      </c>
      <c r="AG299" s="1">
        <v>1.73</v>
      </c>
      <c r="AH299" s="1">
        <f t="shared" si="549"/>
        <v>4.7575000000000003</v>
      </c>
      <c r="AI299" s="1"/>
      <c r="AJ299" s="1"/>
      <c r="AK299" s="13"/>
      <c r="AL299" s="13"/>
      <c r="AM299" s="13"/>
      <c r="AN299" s="13"/>
      <c r="AO299" s="1">
        <f>8.66+3.98</f>
        <v>12.64</v>
      </c>
      <c r="AP299" s="1">
        <f t="shared" si="555"/>
        <v>7.5839999999999996</v>
      </c>
      <c r="AR299" s="1">
        <f t="shared" si="481"/>
        <v>0.81</v>
      </c>
      <c r="AS299" s="1">
        <f t="shared" si="483"/>
        <v>0.19</v>
      </c>
      <c r="AT299" s="1">
        <f t="shared" si="484"/>
        <v>1</v>
      </c>
    </row>
    <row r="300" spans="2:46" x14ac:dyDescent="0.25">
      <c r="C300" t="s">
        <v>65</v>
      </c>
      <c r="D300" s="1">
        <f t="shared" si="485"/>
        <v>84.49</v>
      </c>
      <c r="E300" s="13"/>
      <c r="F300" s="13"/>
      <c r="G300" s="1">
        <v>24.75</v>
      </c>
      <c r="H300" s="1">
        <f t="shared" si="537"/>
        <v>33.164999999999999</v>
      </c>
      <c r="I300" s="1">
        <v>8.14</v>
      </c>
      <c r="J300" s="1">
        <f t="shared" si="537"/>
        <v>10.907600000000002</v>
      </c>
      <c r="K300" s="1">
        <v>6.33</v>
      </c>
      <c r="L300" s="1">
        <f t="shared" si="486"/>
        <v>14.938799999999999</v>
      </c>
      <c r="M300" s="1"/>
      <c r="N300" s="1"/>
      <c r="O300" s="1"/>
      <c r="P300" s="1"/>
      <c r="Q300" s="1"/>
      <c r="R300" s="1"/>
      <c r="S300" s="1"/>
      <c r="T300" s="1"/>
      <c r="U300" s="1">
        <v>12.87</v>
      </c>
      <c r="V300" s="1">
        <f t="shared" ref="V300" si="557">U300*1.34</f>
        <v>17.245799999999999</v>
      </c>
      <c r="W300" s="1">
        <v>11.23</v>
      </c>
      <c r="X300" s="1">
        <f t="shared" si="496"/>
        <v>15.048200000000001</v>
      </c>
      <c r="Y300" s="1">
        <v>10.78</v>
      </c>
      <c r="Z300" s="1">
        <f t="shared" si="464"/>
        <v>14.4452</v>
      </c>
      <c r="AA300" s="1"/>
      <c r="AB300" s="1"/>
      <c r="AC300" s="1"/>
      <c r="AD300" s="1"/>
      <c r="AE300" s="1">
        <v>3.36</v>
      </c>
      <c r="AF300" s="1">
        <f t="shared" si="551"/>
        <v>9.24</v>
      </c>
      <c r="AG300" s="1">
        <v>4.3099999999999996</v>
      </c>
      <c r="AH300" s="1">
        <f t="shared" si="549"/>
        <v>11.852499999999999</v>
      </c>
      <c r="AI300" s="1">
        <v>2.72</v>
      </c>
      <c r="AJ300" s="1">
        <f>AI300*2.36</f>
        <v>6.4192</v>
      </c>
      <c r="AK300" s="13"/>
      <c r="AL300" s="13"/>
      <c r="AM300" s="13"/>
      <c r="AN300" s="13"/>
      <c r="AO300" s="1">
        <v>2.64</v>
      </c>
      <c r="AP300" s="1">
        <f t="shared" si="555"/>
        <v>1.5840000000000001</v>
      </c>
      <c r="AR300" s="1">
        <f t="shared" si="481"/>
        <v>0.83</v>
      </c>
      <c r="AS300" s="1">
        <f t="shared" si="483"/>
        <v>0.17</v>
      </c>
      <c r="AT300" s="1">
        <f t="shared" si="484"/>
        <v>1</v>
      </c>
    </row>
    <row r="301" spans="2:46" x14ac:dyDescent="0.25">
      <c r="B301" t="s">
        <v>40</v>
      </c>
      <c r="C301" t="s">
        <v>50</v>
      </c>
      <c r="D301" s="1">
        <f t="shared" si="485"/>
        <v>84.539999999999992</v>
      </c>
      <c r="E301" s="13">
        <v>30.45</v>
      </c>
      <c r="F301" s="13">
        <f t="shared" si="489"/>
        <v>40.803000000000004</v>
      </c>
      <c r="G301" s="1"/>
      <c r="H301" s="1"/>
      <c r="I301" s="1"/>
      <c r="J301" s="1"/>
      <c r="K301" s="1">
        <v>4.3099999999999996</v>
      </c>
      <c r="L301" s="1">
        <f t="shared" si="486"/>
        <v>10.171599999999998</v>
      </c>
      <c r="M301" s="1"/>
      <c r="N301" s="1"/>
      <c r="O301" s="1"/>
      <c r="P301" s="1"/>
      <c r="Q301" s="1"/>
      <c r="R301" s="1"/>
      <c r="S301" s="1"/>
      <c r="T301" s="1"/>
      <c r="U301" s="1">
        <v>13.26</v>
      </c>
      <c r="V301" s="1">
        <f t="shared" ref="V301" si="558">U301*1.34</f>
        <v>17.7684</v>
      </c>
      <c r="W301" s="1">
        <v>10.97</v>
      </c>
      <c r="X301" s="1">
        <f t="shared" si="496"/>
        <v>14.699800000000002</v>
      </c>
      <c r="Y301" s="1">
        <v>9.9700000000000006</v>
      </c>
      <c r="Z301" s="1">
        <f t="shared" si="464"/>
        <v>13.359800000000002</v>
      </c>
      <c r="AA301" s="1">
        <v>8.01</v>
      </c>
      <c r="AB301" s="1">
        <f t="shared" ref="AB301" si="559">AA301*1.34</f>
        <v>10.7334</v>
      </c>
      <c r="AC301" s="1"/>
      <c r="AD301" s="1"/>
      <c r="AE301" s="1">
        <v>3.88</v>
      </c>
      <c r="AF301" s="1">
        <f t="shared" si="551"/>
        <v>10.67</v>
      </c>
      <c r="AG301" s="1">
        <v>3.69</v>
      </c>
      <c r="AH301" s="1">
        <f t="shared" si="549"/>
        <v>10.147499999999999</v>
      </c>
      <c r="AI301" s="1"/>
      <c r="AJ301" s="1"/>
      <c r="AK301" s="13"/>
      <c r="AL301" s="13"/>
      <c r="AM301" s="13"/>
      <c r="AN301" s="13"/>
      <c r="AO301" s="1"/>
      <c r="AP301" s="1"/>
      <c r="AR301" s="1">
        <f t="shared" si="481"/>
        <v>0.95</v>
      </c>
      <c r="AS301" s="1">
        <f t="shared" si="483"/>
        <v>0.05</v>
      </c>
      <c r="AT301" s="1">
        <f t="shared" si="484"/>
        <v>1</v>
      </c>
    </row>
    <row r="302" spans="2:46" x14ac:dyDescent="0.25">
      <c r="B302" t="s">
        <v>72</v>
      </c>
      <c r="C302" t="s">
        <v>73</v>
      </c>
      <c r="D302" s="1">
        <f t="shared" si="485"/>
        <v>84.8</v>
      </c>
      <c r="E302" s="13"/>
      <c r="F302" s="13"/>
      <c r="G302" s="1">
        <v>25.7</v>
      </c>
      <c r="H302" s="1">
        <f t="shared" si="537"/>
        <v>34.438000000000002</v>
      </c>
      <c r="I302" s="1">
        <v>11.5</v>
      </c>
      <c r="J302" s="1">
        <f t="shared" si="537"/>
        <v>15.41</v>
      </c>
      <c r="K302" s="1">
        <v>4.2</v>
      </c>
      <c r="L302" s="1">
        <f t="shared" si="486"/>
        <v>9.911999999999999</v>
      </c>
      <c r="M302" s="1"/>
      <c r="N302" s="1"/>
      <c r="O302" s="1"/>
      <c r="P302" s="1"/>
      <c r="Q302" s="1"/>
      <c r="R302" s="1"/>
      <c r="S302" s="1"/>
      <c r="T302" s="1"/>
      <c r="U302" s="1">
        <v>14.05</v>
      </c>
      <c r="V302" s="1">
        <f t="shared" ref="V302" si="560">U302*1.34</f>
        <v>18.827000000000002</v>
      </c>
      <c r="W302" s="1">
        <v>10.65</v>
      </c>
      <c r="X302" s="1">
        <f t="shared" si="496"/>
        <v>14.271000000000001</v>
      </c>
      <c r="Y302" s="1">
        <v>10.6</v>
      </c>
      <c r="Z302" s="1">
        <f t="shared" si="464"/>
        <v>14.204000000000001</v>
      </c>
      <c r="AA302" s="1"/>
      <c r="AB302" s="1"/>
      <c r="AC302" s="1"/>
      <c r="AD302" s="1"/>
      <c r="AE302" s="1">
        <v>3.85</v>
      </c>
      <c r="AF302" s="1">
        <f t="shared" si="551"/>
        <v>10.5875</v>
      </c>
      <c r="AG302" s="1">
        <v>4.25</v>
      </c>
      <c r="AH302" s="1">
        <f t="shared" si="549"/>
        <v>11.6875</v>
      </c>
      <c r="AI302" s="1"/>
      <c r="AJ302" s="1"/>
      <c r="AK302" s="13"/>
      <c r="AL302" s="13"/>
      <c r="AM302" s="13"/>
      <c r="AN302" s="13"/>
      <c r="AO302" s="1">
        <v>15.7</v>
      </c>
      <c r="AP302" s="1">
        <f t="shared" ref="AP302:AP303" si="561">AO302*0.6</f>
        <v>9.42</v>
      </c>
      <c r="AR302" s="1">
        <f t="shared" si="481"/>
        <v>0.81</v>
      </c>
      <c r="AS302" s="1">
        <f t="shared" si="483"/>
        <v>0.19</v>
      </c>
      <c r="AT302" s="1">
        <f t="shared" si="484"/>
        <v>1</v>
      </c>
    </row>
    <row r="303" spans="2:46" x14ac:dyDescent="0.25">
      <c r="B303" t="s">
        <v>74</v>
      </c>
      <c r="C303" t="s">
        <v>75</v>
      </c>
      <c r="D303" s="1">
        <f t="shared" si="485"/>
        <v>84.9</v>
      </c>
      <c r="E303" s="13"/>
      <c r="F303" s="13"/>
      <c r="G303" s="1">
        <v>22.4</v>
      </c>
      <c r="H303" s="1">
        <f t="shared" si="537"/>
        <v>30.015999999999998</v>
      </c>
      <c r="I303" s="1">
        <v>10.3</v>
      </c>
      <c r="J303" s="1">
        <f t="shared" si="537"/>
        <v>13.802000000000001</v>
      </c>
      <c r="K303" s="1">
        <v>4.25</v>
      </c>
      <c r="L303" s="1">
        <f t="shared" si="486"/>
        <v>10.029999999999999</v>
      </c>
      <c r="M303" s="1"/>
      <c r="N303" s="1"/>
      <c r="O303" s="1"/>
      <c r="P303" s="1"/>
      <c r="Q303" s="1"/>
      <c r="R303" s="1"/>
      <c r="S303" s="1"/>
      <c r="T303" s="1"/>
      <c r="U303" s="1">
        <v>15.95</v>
      </c>
      <c r="V303" s="1">
        <f t="shared" ref="V303" si="562">U303*1.34</f>
        <v>21.373000000000001</v>
      </c>
      <c r="W303" s="1">
        <v>12.6</v>
      </c>
      <c r="X303" s="1">
        <f t="shared" si="496"/>
        <v>16.884</v>
      </c>
      <c r="Y303" s="1">
        <v>10.050000000000001</v>
      </c>
      <c r="Z303" s="1">
        <f t="shared" si="464"/>
        <v>13.467000000000002</v>
      </c>
      <c r="AA303" s="1"/>
      <c r="AB303" s="1"/>
      <c r="AC303" s="1"/>
      <c r="AD303" s="1"/>
      <c r="AE303" s="1">
        <v>3.15</v>
      </c>
      <c r="AF303" s="1">
        <f t="shared" si="551"/>
        <v>8.6624999999999996</v>
      </c>
      <c r="AG303" s="1">
        <v>6.2</v>
      </c>
      <c r="AH303" s="1">
        <f t="shared" si="549"/>
        <v>17.05</v>
      </c>
      <c r="AI303" s="1"/>
      <c r="AJ303" s="1"/>
      <c r="AK303" s="13"/>
      <c r="AL303" s="13"/>
      <c r="AM303" s="13"/>
      <c r="AN303" s="13"/>
      <c r="AO303" s="1">
        <v>90.75</v>
      </c>
      <c r="AP303" s="1">
        <f t="shared" si="561"/>
        <v>54.449999999999996</v>
      </c>
      <c r="AR303" s="1">
        <f t="shared" si="481"/>
        <v>0.83</v>
      </c>
      <c r="AS303" s="1">
        <f t="shared" si="483"/>
        <v>0.17</v>
      </c>
      <c r="AT303" s="1">
        <f t="shared" si="484"/>
        <v>1</v>
      </c>
    </row>
    <row r="304" spans="2:46" x14ac:dyDescent="0.25">
      <c r="C304" t="s">
        <v>67</v>
      </c>
      <c r="D304" s="1">
        <f t="shared" si="485"/>
        <v>84.929999999999993</v>
      </c>
      <c r="E304" s="13"/>
      <c r="F304" s="13"/>
      <c r="G304" s="1">
        <v>20</v>
      </c>
      <c r="H304" s="1">
        <f t="shared" si="537"/>
        <v>26.8</v>
      </c>
      <c r="I304" s="1">
        <v>8.39</v>
      </c>
      <c r="J304" s="1">
        <f t="shared" si="537"/>
        <v>11.242600000000001</v>
      </c>
      <c r="K304" s="1">
        <v>3.59</v>
      </c>
      <c r="L304" s="1">
        <f t="shared" si="486"/>
        <v>8.4723999999999986</v>
      </c>
      <c r="M304" s="1"/>
      <c r="N304" s="1"/>
      <c r="O304" s="1"/>
      <c r="P304" s="1"/>
      <c r="Q304" s="1"/>
      <c r="R304" s="1"/>
      <c r="S304" s="1"/>
      <c r="T304" s="1"/>
      <c r="U304" s="1">
        <v>10.98</v>
      </c>
      <c r="V304" s="1">
        <f t="shared" ref="V304" si="563">U304*1.34</f>
        <v>14.713200000000002</v>
      </c>
      <c r="W304" s="1">
        <v>8.6999999999999993</v>
      </c>
      <c r="X304" s="1">
        <f t="shared" si="496"/>
        <v>11.657999999999999</v>
      </c>
      <c r="Y304" s="1">
        <v>8.4</v>
      </c>
      <c r="Z304" s="1">
        <f t="shared" si="464"/>
        <v>11.256000000000002</v>
      </c>
      <c r="AA304" s="1">
        <v>8.6199999999999992</v>
      </c>
      <c r="AB304" s="1">
        <f t="shared" ref="AB304" si="564">AA304*1.34</f>
        <v>11.550799999999999</v>
      </c>
      <c r="AC304" s="1"/>
      <c r="AD304" s="1"/>
      <c r="AE304" s="1">
        <v>6.12</v>
      </c>
      <c r="AF304" s="1">
        <f t="shared" si="551"/>
        <v>16.830000000000002</v>
      </c>
      <c r="AG304" s="1">
        <v>8.0299999999999994</v>
      </c>
      <c r="AH304" s="1">
        <f t="shared" si="549"/>
        <v>22.0825</v>
      </c>
      <c r="AI304" s="1">
        <v>2.1</v>
      </c>
      <c r="AJ304" s="1">
        <f>AI304*2.36</f>
        <v>4.9559999999999995</v>
      </c>
      <c r="AK304" s="13"/>
      <c r="AL304" s="13"/>
      <c r="AM304" s="13"/>
      <c r="AN304" s="13"/>
      <c r="AO304" s="1"/>
      <c r="AP304" s="1"/>
      <c r="AR304" s="1">
        <f t="shared" si="481"/>
        <v>0.86</v>
      </c>
      <c r="AS304" s="1">
        <f t="shared" si="483"/>
        <v>0.14000000000000001</v>
      </c>
      <c r="AT304" s="1">
        <f t="shared" si="484"/>
        <v>1</v>
      </c>
    </row>
    <row r="305" spans="2:46" x14ac:dyDescent="0.25">
      <c r="B305" t="s">
        <v>41</v>
      </c>
      <c r="C305" t="s">
        <v>47</v>
      </c>
      <c r="D305" s="1">
        <f t="shared" si="485"/>
        <v>85.3</v>
      </c>
      <c r="E305" s="13"/>
      <c r="F305" s="13"/>
      <c r="G305" s="1">
        <v>29.1</v>
      </c>
      <c r="H305" s="1">
        <f t="shared" si="537"/>
        <v>38.994000000000007</v>
      </c>
      <c r="I305" s="1">
        <v>8.9</v>
      </c>
      <c r="J305" s="1">
        <f t="shared" si="537"/>
        <v>11.926000000000002</v>
      </c>
      <c r="K305" s="1">
        <v>4.5999999999999996</v>
      </c>
      <c r="L305" s="1">
        <f t="shared" si="486"/>
        <v>10.855999999999998</v>
      </c>
      <c r="M305" s="1"/>
      <c r="N305" s="1"/>
      <c r="O305" s="1"/>
      <c r="P305" s="1"/>
      <c r="Q305" s="1"/>
      <c r="R305" s="1"/>
      <c r="S305" s="1"/>
      <c r="T305" s="1"/>
      <c r="U305" s="1">
        <v>13</v>
      </c>
      <c r="V305" s="1">
        <f t="shared" ref="V305" si="565">U305*1.34</f>
        <v>17.420000000000002</v>
      </c>
      <c r="W305" s="1">
        <v>10.4</v>
      </c>
      <c r="X305" s="1">
        <f t="shared" si="496"/>
        <v>13.936000000000002</v>
      </c>
      <c r="Y305" s="1">
        <v>9.5</v>
      </c>
      <c r="Z305" s="1">
        <f t="shared" si="464"/>
        <v>12.73</v>
      </c>
      <c r="AA305" s="1"/>
      <c r="AB305" s="1"/>
      <c r="AC305" s="1"/>
      <c r="AD305" s="1"/>
      <c r="AE305" s="1">
        <v>4.5999999999999996</v>
      </c>
      <c r="AF305" s="1">
        <f t="shared" si="551"/>
        <v>12.649999999999999</v>
      </c>
      <c r="AG305" s="1">
        <v>5.2</v>
      </c>
      <c r="AH305" s="1">
        <f t="shared" si="549"/>
        <v>14.3</v>
      </c>
      <c r="AI305" s="1"/>
      <c r="AJ305" s="1"/>
      <c r="AK305" s="13"/>
      <c r="AL305" s="13"/>
      <c r="AM305" s="13"/>
      <c r="AN305" s="13"/>
      <c r="AO305" s="1">
        <f>7.3+2.1</f>
        <v>9.4</v>
      </c>
      <c r="AP305" s="1">
        <f>AO305*0.6</f>
        <v>5.64</v>
      </c>
      <c r="AR305" s="1">
        <f t="shared" si="481"/>
        <v>0.84</v>
      </c>
      <c r="AS305" s="1">
        <f t="shared" si="483"/>
        <v>0.16</v>
      </c>
      <c r="AT305" s="1">
        <f t="shared" si="484"/>
        <v>1</v>
      </c>
    </row>
    <row r="306" spans="2:46" x14ac:dyDescent="0.25">
      <c r="D306" s="1">
        <f t="shared" si="485"/>
        <v>85.42</v>
      </c>
      <c r="E306" s="13"/>
      <c r="F306" s="13"/>
      <c r="G306" s="1">
        <v>22.98</v>
      </c>
      <c r="H306" s="1">
        <f t="shared" si="537"/>
        <v>30.793200000000002</v>
      </c>
      <c r="I306" s="1">
        <v>13</v>
      </c>
      <c r="J306" s="1">
        <f t="shared" si="537"/>
        <v>17.420000000000002</v>
      </c>
      <c r="K306" s="1">
        <v>4.72</v>
      </c>
      <c r="L306" s="1">
        <f t="shared" si="486"/>
        <v>11.139199999999999</v>
      </c>
      <c r="M306" s="1"/>
      <c r="N306" s="1"/>
      <c r="O306" s="1"/>
      <c r="P306" s="1"/>
      <c r="Q306" s="1"/>
      <c r="R306" s="1"/>
      <c r="S306" s="1"/>
      <c r="T306" s="1"/>
      <c r="U306" s="1">
        <v>14.47</v>
      </c>
      <c r="V306" s="1">
        <f t="shared" ref="V306" si="566">U306*1.34</f>
        <v>19.389800000000001</v>
      </c>
      <c r="W306" s="1">
        <v>9.6999999999999993</v>
      </c>
      <c r="X306" s="1">
        <f t="shared" si="496"/>
        <v>12.997999999999999</v>
      </c>
      <c r="Y306" s="1">
        <v>9.0500000000000007</v>
      </c>
      <c r="Z306" s="1">
        <f t="shared" si="464"/>
        <v>12.127000000000002</v>
      </c>
      <c r="AA306" s="1"/>
      <c r="AB306" s="1"/>
      <c r="AC306" s="1"/>
      <c r="AD306" s="1"/>
      <c r="AE306" s="1">
        <v>2.5</v>
      </c>
      <c r="AF306" s="1">
        <f t="shared" si="551"/>
        <v>6.875</v>
      </c>
      <c r="AG306" s="1">
        <v>9</v>
      </c>
      <c r="AH306" s="1">
        <f t="shared" si="549"/>
        <v>24.75</v>
      </c>
      <c r="AI306" s="1"/>
      <c r="AJ306" s="1"/>
      <c r="AK306" s="13"/>
      <c r="AL306" s="13"/>
      <c r="AM306" s="13"/>
      <c r="AN306" s="13"/>
      <c r="AO306" s="1"/>
      <c r="AP306" s="1"/>
      <c r="AR306" s="1">
        <f t="shared" si="481"/>
        <v>0.79</v>
      </c>
      <c r="AS306" s="1">
        <f t="shared" si="483"/>
        <v>0.21</v>
      </c>
      <c r="AT306" s="1">
        <f t="shared" si="484"/>
        <v>1</v>
      </c>
    </row>
    <row r="307" spans="2:46" x14ac:dyDescent="0.25">
      <c r="B307" t="s">
        <v>72</v>
      </c>
      <c r="C307" t="s">
        <v>73</v>
      </c>
      <c r="D307" s="1">
        <f t="shared" si="485"/>
        <v>85.5</v>
      </c>
      <c r="E307" s="13"/>
      <c r="F307" s="13"/>
      <c r="G307" s="1">
        <v>24.15</v>
      </c>
      <c r="H307" s="1">
        <f t="shared" si="537"/>
        <v>32.360999999999997</v>
      </c>
      <c r="I307" s="1">
        <v>10.050000000000001</v>
      </c>
      <c r="J307" s="1">
        <f t="shared" si="537"/>
        <v>13.467000000000002</v>
      </c>
      <c r="K307" s="1">
        <v>4.2</v>
      </c>
      <c r="L307" s="1">
        <f t="shared" si="486"/>
        <v>9.911999999999999</v>
      </c>
      <c r="M307" s="1"/>
      <c r="N307" s="1"/>
      <c r="O307" s="1"/>
      <c r="P307" s="1"/>
      <c r="Q307" s="1"/>
      <c r="R307" s="1"/>
      <c r="S307" s="1"/>
      <c r="T307" s="1"/>
      <c r="U307" s="1">
        <v>14.75</v>
      </c>
      <c r="V307" s="1">
        <f t="shared" ref="V307" si="567">U307*1.34</f>
        <v>19.765000000000001</v>
      </c>
      <c r="W307" s="1">
        <v>11.35</v>
      </c>
      <c r="X307" s="1">
        <f t="shared" si="496"/>
        <v>15.209</v>
      </c>
      <c r="Y307" s="1">
        <v>10.35</v>
      </c>
      <c r="Z307" s="1">
        <f t="shared" si="464"/>
        <v>13.869</v>
      </c>
      <c r="AA307" s="1">
        <v>7</v>
      </c>
      <c r="AB307" s="1">
        <f t="shared" ref="AB307" si="568">AA307*1.34</f>
        <v>9.3800000000000008</v>
      </c>
      <c r="AC307" s="1"/>
      <c r="AD307" s="1"/>
      <c r="AE307" s="1">
        <v>3.65</v>
      </c>
      <c r="AF307" s="1">
        <f t="shared" si="551"/>
        <v>10.0375</v>
      </c>
      <c r="AG307" s="1"/>
      <c r="AH307" s="1"/>
      <c r="AI307" s="1"/>
      <c r="AJ307" s="1"/>
      <c r="AK307" s="13"/>
      <c r="AL307" s="13"/>
      <c r="AM307" s="13"/>
      <c r="AN307" s="13"/>
      <c r="AO307" s="1">
        <v>13.3</v>
      </c>
      <c r="AP307" s="1">
        <f t="shared" ref="AP307:AP310" si="569">AO307*0.6</f>
        <v>7.98</v>
      </c>
      <c r="AR307" s="1">
        <f t="shared" si="481"/>
        <v>0.83</v>
      </c>
      <c r="AS307" s="1">
        <f t="shared" si="483"/>
        <v>0.17</v>
      </c>
      <c r="AT307" s="1">
        <f t="shared" si="484"/>
        <v>1</v>
      </c>
    </row>
    <row r="308" spans="2:46" x14ac:dyDescent="0.25">
      <c r="B308" t="s">
        <v>119</v>
      </c>
      <c r="C308" t="s">
        <v>120</v>
      </c>
      <c r="D308" s="1">
        <f t="shared" si="485"/>
        <v>85.52</v>
      </c>
      <c r="E308" s="13"/>
      <c r="F308" s="13"/>
      <c r="G308" s="1">
        <v>28</v>
      </c>
      <c r="H308" s="1">
        <f t="shared" si="537"/>
        <v>37.520000000000003</v>
      </c>
      <c r="I308" s="1">
        <v>10.44</v>
      </c>
      <c r="J308" s="1">
        <f t="shared" si="537"/>
        <v>13.989599999999999</v>
      </c>
      <c r="K308" s="1">
        <v>3.73</v>
      </c>
      <c r="L308" s="1">
        <f t="shared" si="486"/>
        <v>8.8027999999999995</v>
      </c>
      <c r="M308" s="1">
        <v>3.55</v>
      </c>
      <c r="N308" s="1">
        <f t="shared" ref="N308:N309" si="570">M308*2.36</f>
        <v>8.3779999999999983</v>
      </c>
      <c r="O308" s="1"/>
      <c r="P308" s="1"/>
      <c r="Q308" s="1"/>
      <c r="R308" s="1"/>
      <c r="S308" s="1"/>
      <c r="T308" s="1"/>
      <c r="U308" s="1">
        <v>14.74</v>
      </c>
      <c r="V308" s="1">
        <f t="shared" ref="V308" si="571">U308*1.34</f>
        <v>19.7516</v>
      </c>
      <c r="W308" s="1">
        <v>11.92</v>
      </c>
      <c r="X308" s="1">
        <f t="shared" si="496"/>
        <v>15.972800000000001</v>
      </c>
      <c r="Y308" s="1">
        <v>11.16</v>
      </c>
      <c r="Z308" s="1">
        <f t="shared" si="464"/>
        <v>14.954400000000001</v>
      </c>
      <c r="AA308" s="1"/>
      <c r="AB308" s="1"/>
      <c r="AC308" s="1"/>
      <c r="AD308" s="1"/>
      <c r="AE308" s="1"/>
      <c r="AF308" s="1"/>
      <c r="AG308" s="1">
        <v>1.98</v>
      </c>
      <c r="AH308" s="1">
        <f>AG308*2.75</f>
        <v>5.4450000000000003</v>
      </c>
      <c r="AI308" s="1"/>
      <c r="AJ308" s="1"/>
      <c r="AK308" s="13"/>
      <c r="AL308" s="13"/>
      <c r="AM308" s="13"/>
      <c r="AN308" s="13"/>
      <c r="AO308" s="1">
        <f>26.5+15.96</f>
        <v>42.46</v>
      </c>
      <c r="AP308" s="1">
        <f t="shared" si="569"/>
        <v>25.475999999999999</v>
      </c>
      <c r="AR308" s="1">
        <f t="shared" si="481"/>
        <v>0.79</v>
      </c>
      <c r="AS308" s="1">
        <f t="shared" si="483"/>
        <v>0.21</v>
      </c>
      <c r="AT308" s="1">
        <f t="shared" si="484"/>
        <v>1</v>
      </c>
    </row>
    <row r="309" spans="2:46" x14ac:dyDescent="0.25">
      <c r="B309" t="s">
        <v>106</v>
      </c>
      <c r="C309" t="s">
        <v>109</v>
      </c>
      <c r="D309" s="1">
        <f t="shared" si="485"/>
        <v>85.66</v>
      </c>
      <c r="E309" s="13"/>
      <c r="F309" s="13"/>
      <c r="G309" s="1">
        <v>19.41</v>
      </c>
      <c r="H309" s="1">
        <f t="shared" si="537"/>
        <v>26.009400000000003</v>
      </c>
      <c r="I309" s="1">
        <v>9.02</v>
      </c>
      <c r="J309" s="1">
        <f t="shared" si="537"/>
        <v>12.0868</v>
      </c>
      <c r="K309" s="1">
        <v>3.61</v>
      </c>
      <c r="L309" s="1">
        <f t="shared" si="486"/>
        <v>8.5195999999999987</v>
      </c>
      <c r="M309" s="1">
        <v>3.37</v>
      </c>
      <c r="N309" s="1">
        <f t="shared" si="570"/>
        <v>7.9531999999999998</v>
      </c>
      <c r="O309" s="1"/>
      <c r="P309" s="1"/>
      <c r="Q309" s="1"/>
      <c r="R309" s="1"/>
      <c r="S309" s="1">
        <v>3.02</v>
      </c>
      <c r="T309" s="1">
        <f>S309*2.36</f>
        <v>7.1271999999999993</v>
      </c>
      <c r="U309" s="1">
        <v>13.32</v>
      </c>
      <c r="V309" s="1">
        <f t="shared" ref="V309" si="572">U309*1.34</f>
        <v>17.848800000000001</v>
      </c>
      <c r="W309" s="1">
        <v>8.07</v>
      </c>
      <c r="X309" s="1">
        <f t="shared" si="496"/>
        <v>10.813800000000001</v>
      </c>
      <c r="Y309" s="1">
        <v>8.07</v>
      </c>
      <c r="Z309" s="1">
        <f t="shared" si="464"/>
        <v>10.813800000000001</v>
      </c>
      <c r="AA309" s="1">
        <v>7.95</v>
      </c>
      <c r="AB309" s="1">
        <f t="shared" ref="AB309" si="573">AA309*1.34</f>
        <v>10.653</v>
      </c>
      <c r="AC309" s="1"/>
      <c r="AD309" s="1"/>
      <c r="AE309" s="1">
        <v>9.82</v>
      </c>
      <c r="AF309" s="1">
        <f t="shared" ref="AF309:AF310" si="574">AE309*2.75</f>
        <v>27.005000000000003</v>
      </c>
      <c r="AG309" s="1"/>
      <c r="AH309" s="1"/>
      <c r="AI309" s="1"/>
      <c r="AJ309" s="1"/>
      <c r="AK309" s="13"/>
      <c r="AL309" s="13"/>
      <c r="AM309" s="13"/>
      <c r="AN309" s="13"/>
      <c r="AO309" s="1">
        <v>7.21</v>
      </c>
      <c r="AP309" s="1">
        <f t="shared" si="569"/>
        <v>4.3259999999999996</v>
      </c>
      <c r="AR309" s="1">
        <f t="shared" si="481"/>
        <v>0.78</v>
      </c>
      <c r="AS309" s="1">
        <f t="shared" si="483"/>
        <v>0.22</v>
      </c>
      <c r="AT309" s="1">
        <f t="shared" si="484"/>
        <v>1</v>
      </c>
    </row>
    <row r="310" spans="2:46" x14ac:dyDescent="0.25">
      <c r="B310" t="s">
        <v>42</v>
      </c>
      <c r="C310" t="s">
        <v>46</v>
      </c>
      <c r="D310" s="1">
        <f t="shared" si="485"/>
        <v>85.699999999999989</v>
      </c>
      <c r="E310" s="13"/>
      <c r="F310" s="13"/>
      <c r="G310" s="1">
        <v>22.4</v>
      </c>
      <c r="H310" s="1">
        <f t="shared" si="537"/>
        <v>30.015999999999998</v>
      </c>
      <c r="I310" s="1">
        <v>9.5</v>
      </c>
      <c r="J310" s="1">
        <f t="shared" si="537"/>
        <v>12.73</v>
      </c>
      <c r="K310" s="1">
        <v>4.3</v>
      </c>
      <c r="L310" s="1">
        <f t="shared" si="486"/>
        <v>10.148</v>
      </c>
      <c r="M310" s="1"/>
      <c r="N310" s="1"/>
      <c r="O310" s="1"/>
      <c r="P310" s="1"/>
      <c r="Q310" s="1"/>
      <c r="R310" s="1"/>
      <c r="S310" s="1"/>
      <c r="T310" s="1"/>
      <c r="U310" s="1">
        <v>15.6</v>
      </c>
      <c r="V310" s="1">
        <f t="shared" ref="V310" si="575">U310*1.34</f>
        <v>20.904</v>
      </c>
      <c r="W310" s="1">
        <v>10.3</v>
      </c>
      <c r="X310" s="1">
        <f t="shared" si="496"/>
        <v>13.802000000000001</v>
      </c>
      <c r="Y310" s="1">
        <v>9</v>
      </c>
      <c r="Z310" s="1">
        <f t="shared" si="464"/>
        <v>12.06</v>
      </c>
      <c r="AA310" s="1"/>
      <c r="AB310" s="1"/>
      <c r="AC310" s="1"/>
      <c r="AD310" s="1"/>
      <c r="AE310" s="1">
        <v>6.3</v>
      </c>
      <c r="AF310" s="1">
        <f t="shared" si="574"/>
        <v>17.324999999999999</v>
      </c>
      <c r="AG310" s="1">
        <v>8.3000000000000007</v>
      </c>
      <c r="AH310" s="1">
        <f t="shared" ref="AH310:AH317" si="576">AG310*2.75</f>
        <v>22.825000000000003</v>
      </c>
      <c r="AI310" s="1"/>
      <c r="AJ310" s="1"/>
      <c r="AK310" s="13"/>
      <c r="AL310" s="13"/>
      <c r="AM310" s="13"/>
      <c r="AN310" s="13"/>
      <c r="AO310" s="1">
        <f>9.1+1.3</f>
        <v>10.4</v>
      </c>
      <c r="AP310" s="1">
        <f t="shared" si="569"/>
        <v>6.24</v>
      </c>
      <c r="AR310" s="1">
        <f t="shared" si="481"/>
        <v>0.84</v>
      </c>
      <c r="AS310" s="1">
        <f t="shared" si="483"/>
        <v>0.16</v>
      </c>
      <c r="AT310" s="1">
        <f t="shared" si="484"/>
        <v>1</v>
      </c>
    </row>
    <row r="311" spans="2:46" x14ac:dyDescent="0.25">
      <c r="D311" s="1">
        <f t="shared" si="485"/>
        <v>85.72</v>
      </c>
      <c r="E311" s="13"/>
      <c r="F311" s="13"/>
      <c r="G311" s="1">
        <v>22.94</v>
      </c>
      <c r="H311" s="1">
        <f t="shared" si="537"/>
        <v>30.739600000000003</v>
      </c>
      <c r="I311" s="1">
        <v>11.98</v>
      </c>
      <c r="J311" s="1">
        <f t="shared" si="537"/>
        <v>16.0532</v>
      </c>
      <c r="K311" s="1">
        <v>3</v>
      </c>
      <c r="L311" s="1">
        <f t="shared" si="486"/>
        <v>7.08</v>
      </c>
      <c r="M311" s="1">
        <v>3</v>
      </c>
      <c r="N311" s="1">
        <f t="shared" ref="N311:N312" si="577">M311*2.36</f>
        <v>7.08</v>
      </c>
      <c r="O311" s="1">
        <v>2.88</v>
      </c>
      <c r="P311" s="1">
        <f>O311*2.36</f>
        <v>6.7967999999999993</v>
      </c>
      <c r="Q311" s="1"/>
      <c r="R311" s="1"/>
      <c r="S311" s="1"/>
      <c r="T311" s="1"/>
      <c r="U311" s="1">
        <v>12.24</v>
      </c>
      <c r="V311" s="1">
        <f t="shared" ref="V311" si="578">U311*1.34</f>
        <v>16.401600000000002</v>
      </c>
      <c r="W311" s="1">
        <v>10.08</v>
      </c>
      <c r="X311" s="1">
        <f t="shared" si="496"/>
        <v>13.507200000000001</v>
      </c>
      <c r="Y311" s="1">
        <v>7.85</v>
      </c>
      <c r="Z311" s="1">
        <f t="shared" si="464"/>
        <v>10.519</v>
      </c>
      <c r="AA311" s="1"/>
      <c r="AB311" s="1"/>
      <c r="AC311" s="1"/>
      <c r="AD311" s="1"/>
      <c r="AE311" s="1"/>
      <c r="AF311" s="1"/>
      <c r="AG311" s="1">
        <v>2.91</v>
      </c>
      <c r="AH311" s="1">
        <f t="shared" si="576"/>
        <v>8.0025000000000013</v>
      </c>
      <c r="AI311" s="1">
        <v>4.59</v>
      </c>
      <c r="AJ311" s="1">
        <f>AI311*2.36</f>
        <v>10.8324</v>
      </c>
      <c r="AK311" s="13">
        <v>4.25</v>
      </c>
      <c r="AL311" s="13">
        <f t="shared" ref="AL311" si="579">AK311*2.75</f>
        <v>11.6875</v>
      </c>
      <c r="AM311" s="13"/>
      <c r="AN311" s="13"/>
      <c r="AO311" s="1"/>
      <c r="AP311" s="1"/>
      <c r="AR311" s="1">
        <f t="shared" si="481"/>
        <v>0.76</v>
      </c>
      <c r="AS311" s="1">
        <f t="shared" si="483"/>
        <v>0.24</v>
      </c>
      <c r="AT311" s="1">
        <f t="shared" si="484"/>
        <v>1</v>
      </c>
    </row>
    <row r="312" spans="2:46" x14ac:dyDescent="0.25">
      <c r="B312" t="s">
        <v>62</v>
      </c>
      <c r="C312" t="s">
        <v>105</v>
      </c>
      <c r="D312" s="1">
        <f t="shared" si="485"/>
        <v>85.76</v>
      </c>
      <c r="E312" s="13"/>
      <c r="F312" s="13"/>
      <c r="G312" s="1">
        <v>26.56</v>
      </c>
      <c r="H312" s="1">
        <f t="shared" si="537"/>
        <v>35.590400000000002</v>
      </c>
      <c r="I312" s="1">
        <v>11.42</v>
      </c>
      <c r="J312" s="1">
        <f t="shared" si="537"/>
        <v>15.302800000000001</v>
      </c>
      <c r="K312" s="1">
        <v>4.43</v>
      </c>
      <c r="L312" s="1">
        <f t="shared" si="486"/>
        <v>10.454799999999999</v>
      </c>
      <c r="M312" s="1">
        <v>4.21</v>
      </c>
      <c r="N312" s="1">
        <f t="shared" si="577"/>
        <v>9.9355999999999991</v>
      </c>
      <c r="O312" s="1"/>
      <c r="P312" s="1"/>
      <c r="Q312" s="1"/>
      <c r="R312" s="1"/>
      <c r="S312" s="1"/>
      <c r="T312" s="1"/>
      <c r="U312" s="1">
        <v>13.76</v>
      </c>
      <c r="V312" s="1">
        <f t="shared" ref="V312" si="580">U312*1.34</f>
        <v>18.438400000000001</v>
      </c>
      <c r="W312" s="1">
        <v>10.46</v>
      </c>
      <c r="X312" s="1">
        <f t="shared" si="496"/>
        <v>14.016400000000003</v>
      </c>
      <c r="Y312" s="1">
        <v>10.130000000000001</v>
      </c>
      <c r="Z312" s="1">
        <f t="shared" si="464"/>
        <v>13.574200000000001</v>
      </c>
      <c r="AA312" s="1"/>
      <c r="AB312" s="1"/>
      <c r="AC312" s="1"/>
      <c r="AD312" s="1"/>
      <c r="AE312" s="1"/>
      <c r="AF312" s="1"/>
      <c r="AG312" s="1">
        <v>4.79</v>
      </c>
      <c r="AH312" s="1">
        <f t="shared" si="576"/>
        <v>13.172499999999999</v>
      </c>
      <c r="AI312" s="1"/>
      <c r="AJ312" s="1"/>
      <c r="AK312" s="13"/>
      <c r="AL312" s="13"/>
      <c r="AM312" s="13"/>
      <c r="AN312" s="13"/>
      <c r="AO312" s="1"/>
      <c r="AP312" s="1"/>
      <c r="AR312" s="1">
        <f t="shared" si="481"/>
        <v>0.77</v>
      </c>
      <c r="AS312" s="1">
        <f t="shared" si="483"/>
        <v>0.23</v>
      </c>
      <c r="AT312" s="1">
        <f t="shared" si="484"/>
        <v>1</v>
      </c>
    </row>
    <row r="313" spans="2:46" x14ac:dyDescent="0.25">
      <c r="B313" t="s">
        <v>42</v>
      </c>
      <c r="C313" t="s">
        <v>56</v>
      </c>
      <c r="D313" s="1">
        <f t="shared" si="485"/>
        <v>85.90000000000002</v>
      </c>
      <c r="E313" s="13"/>
      <c r="F313" s="13"/>
      <c r="G313" s="1">
        <v>23.85</v>
      </c>
      <c r="H313" s="1">
        <f t="shared" si="537"/>
        <v>31.959000000000003</v>
      </c>
      <c r="I313" s="1">
        <v>9.3000000000000007</v>
      </c>
      <c r="J313" s="1">
        <f t="shared" si="537"/>
        <v>12.462000000000002</v>
      </c>
      <c r="K313" s="1">
        <v>3.85</v>
      </c>
      <c r="L313" s="1">
        <f t="shared" si="486"/>
        <v>9.0860000000000003</v>
      </c>
      <c r="M313" s="1"/>
      <c r="N313" s="1"/>
      <c r="O313" s="1"/>
      <c r="P313" s="1"/>
      <c r="Q313" s="1"/>
      <c r="R313" s="1"/>
      <c r="S313" s="1"/>
      <c r="T313" s="1"/>
      <c r="U313" s="1">
        <v>13.3</v>
      </c>
      <c r="V313" s="1">
        <f t="shared" ref="V313" si="581">U313*1.34</f>
        <v>17.822000000000003</v>
      </c>
      <c r="W313" s="1">
        <v>8.9499999999999993</v>
      </c>
      <c r="X313" s="1">
        <f t="shared" si="496"/>
        <v>11.993</v>
      </c>
      <c r="Y313" s="1">
        <v>8.9499999999999993</v>
      </c>
      <c r="Z313" s="1">
        <f t="shared" si="464"/>
        <v>11.993</v>
      </c>
      <c r="AA313" s="1">
        <v>8.75</v>
      </c>
      <c r="AB313" s="1">
        <f t="shared" ref="AB313:AB314" si="582">AA313*1.34</f>
        <v>11.725000000000001</v>
      </c>
      <c r="AC313" s="1"/>
      <c r="AD313" s="1"/>
      <c r="AE313" s="1"/>
      <c r="AF313" s="1"/>
      <c r="AG313" s="1">
        <v>6.15</v>
      </c>
      <c r="AH313" s="1">
        <f t="shared" si="576"/>
        <v>16.912500000000001</v>
      </c>
      <c r="AI313" s="1">
        <v>2.8</v>
      </c>
      <c r="AJ313" s="1">
        <f>AI313*2.36</f>
        <v>6.6079999999999997</v>
      </c>
      <c r="AK313" s="13"/>
      <c r="AL313" s="13"/>
      <c r="AM313" s="13"/>
      <c r="AN313" s="13"/>
      <c r="AO313" s="1"/>
      <c r="AP313" s="1"/>
      <c r="AR313" s="1">
        <f t="shared" si="481"/>
        <v>0.85</v>
      </c>
      <c r="AS313" s="1">
        <f t="shared" si="483"/>
        <v>0.15</v>
      </c>
      <c r="AT313" s="1">
        <f t="shared" si="484"/>
        <v>1</v>
      </c>
    </row>
    <row r="314" spans="2:46" x14ac:dyDescent="0.25">
      <c r="B314" t="s">
        <v>42</v>
      </c>
      <c r="C314" t="s">
        <v>77</v>
      </c>
      <c r="D314" s="1">
        <f t="shared" si="485"/>
        <v>85.95</v>
      </c>
      <c r="E314" s="13"/>
      <c r="F314" s="13"/>
      <c r="G314" s="1">
        <v>20.5</v>
      </c>
      <c r="H314" s="1">
        <f t="shared" si="537"/>
        <v>27.470000000000002</v>
      </c>
      <c r="I314" s="1">
        <v>8</v>
      </c>
      <c r="J314" s="1">
        <f t="shared" si="537"/>
        <v>10.72</v>
      </c>
      <c r="K314" s="1">
        <v>4.3</v>
      </c>
      <c r="L314" s="1">
        <f t="shared" si="486"/>
        <v>10.148</v>
      </c>
      <c r="M314" s="1">
        <v>3.65</v>
      </c>
      <c r="N314" s="1">
        <f>M314*2.36</f>
        <v>8.613999999999999</v>
      </c>
      <c r="O314" s="1"/>
      <c r="P314" s="1"/>
      <c r="Q314" s="1"/>
      <c r="R314" s="1"/>
      <c r="S314" s="1"/>
      <c r="T314" s="1"/>
      <c r="U314" s="1">
        <v>14.7</v>
      </c>
      <c r="V314" s="1">
        <f t="shared" ref="V314" si="583">U314*1.34</f>
        <v>19.698</v>
      </c>
      <c r="W314" s="1">
        <v>10.4</v>
      </c>
      <c r="X314" s="1">
        <f t="shared" si="496"/>
        <v>13.936000000000002</v>
      </c>
      <c r="Y314" s="1">
        <v>8.6</v>
      </c>
      <c r="Z314" s="1">
        <f t="shared" si="464"/>
        <v>11.524000000000001</v>
      </c>
      <c r="AA314" s="1">
        <v>8.5</v>
      </c>
      <c r="AB314" s="1">
        <f t="shared" si="582"/>
        <v>11.39</v>
      </c>
      <c r="AC314" s="1"/>
      <c r="AD314" s="1"/>
      <c r="AE314" s="1">
        <v>3.9</v>
      </c>
      <c r="AF314" s="1">
        <f t="shared" ref="AF314:AF318" si="584">AE314*2.75</f>
        <v>10.725</v>
      </c>
      <c r="AG314" s="1">
        <v>3.4</v>
      </c>
      <c r="AH314" s="1">
        <f t="shared" si="576"/>
        <v>9.35</v>
      </c>
      <c r="AI314" s="1"/>
      <c r="AJ314" s="1"/>
      <c r="AK314" s="13"/>
      <c r="AL314" s="13"/>
      <c r="AM314" s="13"/>
      <c r="AN314" s="13"/>
      <c r="AO314" s="1"/>
      <c r="AP314" s="1"/>
      <c r="AR314" s="1">
        <f t="shared" si="481"/>
        <v>0.81</v>
      </c>
      <c r="AS314" s="1">
        <f t="shared" si="483"/>
        <v>0.19</v>
      </c>
      <c r="AT314" s="1">
        <f t="shared" si="484"/>
        <v>1</v>
      </c>
    </row>
    <row r="315" spans="2:46" x14ac:dyDescent="0.25">
      <c r="C315" t="s">
        <v>64</v>
      </c>
      <c r="D315" s="1">
        <f t="shared" si="485"/>
        <v>86.079999999999984</v>
      </c>
      <c r="E315" s="13"/>
      <c r="F315" s="13"/>
      <c r="G315" s="1">
        <v>23.04</v>
      </c>
      <c r="H315" s="1">
        <f t="shared" si="537"/>
        <v>30.8736</v>
      </c>
      <c r="I315" s="1">
        <v>9.09</v>
      </c>
      <c r="J315" s="1">
        <f t="shared" si="537"/>
        <v>12.1806</v>
      </c>
      <c r="K315" s="1">
        <v>5.31</v>
      </c>
      <c r="L315" s="1">
        <f t="shared" si="486"/>
        <v>12.531599999999999</v>
      </c>
      <c r="M315" s="1"/>
      <c r="N315" s="1"/>
      <c r="O315" s="1"/>
      <c r="P315" s="1"/>
      <c r="Q315" s="1"/>
      <c r="R315" s="1"/>
      <c r="S315" s="1"/>
      <c r="T315" s="1"/>
      <c r="U315" s="1">
        <v>19.79</v>
      </c>
      <c r="V315" s="1">
        <f t="shared" ref="V315" si="585">U315*1.34</f>
        <v>26.518599999999999</v>
      </c>
      <c r="W315" s="1">
        <v>10.199999999999999</v>
      </c>
      <c r="X315" s="1">
        <f t="shared" si="496"/>
        <v>13.667999999999999</v>
      </c>
      <c r="Y315" s="1">
        <v>9.7200000000000006</v>
      </c>
      <c r="Z315" s="1">
        <f t="shared" si="464"/>
        <v>13.024800000000001</v>
      </c>
      <c r="AA315" s="1"/>
      <c r="AB315" s="1"/>
      <c r="AC315" s="1"/>
      <c r="AD315" s="1"/>
      <c r="AE315" s="1">
        <v>5.63</v>
      </c>
      <c r="AF315" s="1">
        <f t="shared" si="584"/>
        <v>15.4825</v>
      </c>
      <c r="AG315" s="1">
        <v>3.3</v>
      </c>
      <c r="AH315" s="1">
        <f t="shared" si="576"/>
        <v>9.0749999999999993</v>
      </c>
      <c r="AI315" s="1"/>
      <c r="AJ315" s="1"/>
      <c r="AK315" s="13"/>
      <c r="AL315" s="13"/>
      <c r="AM315" s="13"/>
      <c r="AN315" s="13"/>
      <c r="AO315" s="1">
        <v>10.98</v>
      </c>
      <c r="AP315" s="1">
        <f t="shared" ref="AP315:AP320" si="586">AO315*0.6</f>
        <v>6.5880000000000001</v>
      </c>
      <c r="AR315" s="1">
        <f t="shared" si="481"/>
        <v>0.83</v>
      </c>
      <c r="AS315" s="1">
        <f t="shared" si="483"/>
        <v>0.17</v>
      </c>
      <c r="AT315" s="1">
        <f t="shared" si="484"/>
        <v>1</v>
      </c>
    </row>
    <row r="316" spans="2:46" x14ac:dyDescent="0.25">
      <c r="B316" t="s">
        <v>79</v>
      </c>
      <c r="C316" t="s">
        <v>80</v>
      </c>
      <c r="D316" s="1">
        <f t="shared" si="485"/>
        <v>86.200000000000017</v>
      </c>
      <c r="E316" s="13"/>
      <c r="F316" s="13"/>
      <c r="G316" s="1">
        <v>21.7</v>
      </c>
      <c r="H316" s="1">
        <f t="shared" si="537"/>
        <v>29.077999999999999</v>
      </c>
      <c r="I316" s="1">
        <v>10.95</v>
      </c>
      <c r="J316" s="1">
        <f t="shared" si="537"/>
        <v>14.673</v>
      </c>
      <c r="K316" s="1">
        <v>4.25</v>
      </c>
      <c r="L316" s="1">
        <f t="shared" si="486"/>
        <v>10.029999999999999</v>
      </c>
      <c r="M316" s="1">
        <v>3.7</v>
      </c>
      <c r="N316" s="1">
        <f t="shared" ref="N316:N379" si="587">M316*2.36</f>
        <v>8.7319999999999993</v>
      </c>
      <c r="O316" s="1"/>
      <c r="P316" s="1"/>
      <c r="Q316" s="1"/>
      <c r="R316" s="1"/>
      <c r="S316" s="1">
        <v>1.45</v>
      </c>
      <c r="T316" s="1">
        <f>S316*2.36</f>
        <v>3.4219999999999997</v>
      </c>
      <c r="U316" s="1">
        <v>13.85</v>
      </c>
      <c r="V316" s="1">
        <f t="shared" ref="V316" si="588">U316*1.34</f>
        <v>18.559000000000001</v>
      </c>
      <c r="W316" s="1">
        <v>10.75</v>
      </c>
      <c r="X316" s="1">
        <f t="shared" si="496"/>
        <v>14.405000000000001</v>
      </c>
      <c r="Y316" s="1">
        <v>10.25</v>
      </c>
      <c r="Z316" s="1">
        <f t="shared" si="464"/>
        <v>13.735000000000001</v>
      </c>
      <c r="AA316" s="1"/>
      <c r="AB316" s="1"/>
      <c r="AC316" s="1"/>
      <c r="AD316" s="1"/>
      <c r="AE316" s="1">
        <v>5.4</v>
      </c>
      <c r="AF316" s="1">
        <f t="shared" si="584"/>
        <v>14.850000000000001</v>
      </c>
      <c r="AG316" s="1">
        <v>3.9</v>
      </c>
      <c r="AH316" s="1">
        <f t="shared" si="576"/>
        <v>10.725</v>
      </c>
      <c r="AI316" s="1"/>
      <c r="AJ316" s="1"/>
      <c r="AK316" s="13"/>
      <c r="AL316" s="13"/>
      <c r="AM316" s="13"/>
      <c r="AN316" s="13"/>
      <c r="AO316" s="1">
        <f>115.45+13.65</f>
        <v>129.1</v>
      </c>
      <c r="AP316" s="1">
        <f t="shared" si="586"/>
        <v>77.459999999999994</v>
      </c>
      <c r="AR316" s="1">
        <f t="shared" si="481"/>
        <v>0.76</v>
      </c>
      <c r="AS316" s="1">
        <f t="shared" si="483"/>
        <v>0.24</v>
      </c>
      <c r="AT316" s="1">
        <f t="shared" si="484"/>
        <v>1</v>
      </c>
    </row>
    <row r="317" spans="2:46" x14ac:dyDescent="0.25">
      <c r="B317" t="s">
        <v>86</v>
      </c>
      <c r="C317" t="s">
        <v>87</v>
      </c>
      <c r="D317" s="1">
        <f t="shared" si="485"/>
        <v>86.4</v>
      </c>
      <c r="E317" s="13"/>
      <c r="F317" s="13"/>
      <c r="G317" s="1">
        <v>20.399999999999999</v>
      </c>
      <c r="H317" s="1">
        <f t="shared" si="537"/>
        <v>27.335999999999999</v>
      </c>
      <c r="I317" s="1">
        <v>9.1</v>
      </c>
      <c r="J317" s="1">
        <f t="shared" si="537"/>
        <v>12.194000000000001</v>
      </c>
      <c r="K317" s="1">
        <v>5.2</v>
      </c>
      <c r="L317" s="1">
        <f t="shared" si="486"/>
        <v>12.272</v>
      </c>
      <c r="M317" s="1">
        <v>4.5</v>
      </c>
      <c r="N317" s="1">
        <f t="shared" si="587"/>
        <v>10.62</v>
      </c>
      <c r="O317" s="1"/>
      <c r="P317" s="1"/>
      <c r="Q317" s="1"/>
      <c r="R317" s="1"/>
      <c r="S317" s="1"/>
      <c r="T317" s="1"/>
      <c r="U317" s="1">
        <v>15.6</v>
      </c>
      <c r="V317" s="1">
        <f t="shared" ref="V317" si="589">U317*1.34</f>
        <v>20.904</v>
      </c>
      <c r="W317" s="1">
        <v>8.5</v>
      </c>
      <c r="X317" s="1">
        <f t="shared" si="496"/>
        <v>11.39</v>
      </c>
      <c r="Y317" s="1">
        <v>8.4</v>
      </c>
      <c r="Z317" s="1">
        <f t="shared" ref="Z317:Z346" si="590">Y317*1.34</f>
        <v>11.256000000000002</v>
      </c>
      <c r="AA317" s="1"/>
      <c r="AB317" s="1"/>
      <c r="AC317" s="1"/>
      <c r="AD317" s="1"/>
      <c r="AE317" s="1">
        <v>4.3</v>
      </c>
      <c r="AF317" s="1">
        <f t="shared" si="584"/>
        <v>11.824999999999999</v>
      </c>
      <c r="AG317" s="1">
        <v>6.5</v>
      </c>
      <c r="AH317" s="1">
        <f t="shared" si="576"/>
        <v>17.875</v>
      </c>
      <c r="AI317" s="1">
        <v>3.9</v>
      </c>
      <c r="AJ317" s="1">
        <f>AI317*2.36</f>
        <v>9.2039999999999988</v>
      </c>
      <c r="AK317" s="13"/>
      <c r="AL317" s="13"/>
      <c r="AM317" s="13"/>
      <c r="AN317" s="13"/>
      <c r="AO317" s="1">
        <v>3.7</v>
      </c>
      <c r="AP317" s="1">
        <f t="shared" si="586"/>
        <v>2.2200000000000002</v>
      </c>
      <c r="AR317" s="1">
        <f t="shared" si="481"/>
        <v>0.78</v>
      </c>
      <c r="AS317" s="1">
        <f t="shared" si="483"/>
        <v>0.22</v>
      </c>
      <c r="AT317" s="1">
        <f t="shared" si="484"/>
        <v>1</v>
      </c>
    </row>
    <row r="318" spans="2:46" x14ac:dyDescent="0.25">
      <c r="B318" t="s">
        <v>101</v>
      </c>
      <c r="C318" t="s">
        <v>102</v>
      </c>
      <c r="D318" s="1">
        <f t="shared" si="485"/>
        <v>86.45</v>
      </c>
      <c r="E318" s="13"/>
      <c r="F318" s="13"/>
      <c r="G318" s="1">
        <v>25.5</v>
      </c>
      <c r="H318" s="1">
        <f t="shared" si="537"/>
        <v>34.17</v>
      </c>
      <c r="I318" s="1">
        <v>10.75</v>
      </c>
      <c r="J318" s="1">
        <f t="shared" si="537"/>
        <v>14.405000000000001</v>
      </c>
      <c r="K318" s="1">
        <v>4.2300000000000004</v>
      </c>
      <c r="L318" s="1">
        <f t="shared" si="486"/>
        <v>9.982800000000001</v>
      </c>
      <c r="M318" s="1">
        <v>4.04</v>
      </c>
      <c r="N318" s="1">
        <f t="shared" si="587"/>
        <v>9.5343999999999998</v>
      </c>
      <c r="O318" s="1"/>
      <c r="P318" s="1"/>
      <c r="Q318" s="1"/>
      <c r="R318" s="1"/>
      <c r="S318" s="1"/>
      <c r="T318" s="1"/>
      <c r="U318" s="1">
        <v>15</v>
      </c>
      <c r="V318" s="1">
        <f t="shared" ref="V318" si="591">U318*1.34</f>
        <v>20.100000000000001</v>
      </c>
      <c r="W318" s="1">
        <v>11.15</v>
      </c>
      <c r="X318" s="1">
        <f t="shared" si="496"/>
        <v>14.941000000000001</v>
      </c>
      <c r="Y318" s="1">
        <v>11.08</v>
      </c>
      <c r="Z318" s="1">
        <f t="shared" si="590"/>
        <v>14.847200000000001</v>
      </c>
      <c r="AA318" s="1"/>
      <c r="AB318" s="1"/>
      <c r="AC318" s="1"/>
      <c r="AD318" s="1"/>
      <c r="AE318" s="1">
        <v>4.7</v>
      </c>
      <c r="AF318" s="1">
        <f t="shared" si="584"/>
        <v>12.925000000000001</v>
      </c>
      <c r="AG318" s="1"/>
      <c r="AH318" s="1"/>
      <c r="AI318" s="1"/>
      <c r="AJ318" s="1"/>
      <c r="AK318" s="13"/>
      <c r="AL318" s="13"/>
      <c r="AM318" s="13"/>
      <c r="AN318" s="13"/>
      <c r="AO318" s="1">
        <v>10.53</v>
      </c>
      <c r="AP318" s="1">
        <f t="shared" si="586"/>
        <v>6.3179999999999996</v>
      </c>
      <c r="AR318" s="1">
        <f t="shared" si="481"/>
        <v>0.78</v>
      </c>
      <c r="AS318" s="1">
        <f t="shared" si="483"/>
        <v>0.22</v>
      </c>
      <c r="AT318" s="1">
        <f t="shared" si="484"/>
        <v>1</v>
      </c>
    </row>
    <row r="319" spans="2:46" x14ac:dyDescent="0.25">
      <c r="B319" t="s">
        <v>81</v>
      </c>
      <c r="C319" t="s">
        <v>82</v>
      </c>
      <c r="D319" s="1">
        <f t="shared" si="485"/>
        <v>87.469999999999985</v>
      </c>
      <c r="E319" s="13"/>
      <c r="F319" s="13"/>
      <c r="G319" s="1">
        <v>22.33</v>
      </c>
      <c r="H319" s="1">
        <f t="shared" si="537"/>
        <v>29.9222</v>
      </c>
      <c r="I319" s="1">
        <v>14.32</v>
      </c>
      <c r="J319" s="1">
        <f t="shared" si="537"/>
        <v>19.188800000000001</v>
      </c>
      <c r="K319" s="1">
        <v>4.6900000000000004</v>
      </c>
      <c r="L319" s="1">
        <f t="shared" si="486"/>
        <v>11.0684</v>
      </c>
      <c r="M319" s="1">
        <v>2.9</v>
      </c>
      <c r="N319" s="1">
        <f t="shared" si="587"/>
        <v>6.8439999999999994</v>
      </c>
      <c r="O319" s="1"/>
      <c r="P319" s="1"/>
      <c r="Q319" s="1"/>
      <c r="R319" s="1"/>
      <c r="S319" s="1"/>
      <c r="T319" s="1"/>
      <c r="U319" s="1">
        <v>15.61</v>
      </c>
      <c r="V319" s="1">
        <f t="shared" ref="V319" si="592">U319*1.34</f>
        <v>20.917400000000001</v>
      </c>
      <c r="W319" s="1">
        <v>11.35</v>
      </c>
      <c r="X319" s="1">
        <f t="shared" si="496"/>
        <v>15.209</v>
      </c>
      <c r="Y319" s="1">
        <v>10.14</v>
      </c>
      <c r="Z319" s="1">
        <f t="shared" si="590"/>
        <v>13.587600000000002</v>
      </c>
      <c r="AA319" s="1"/>
      <c r="AB319" s="1"/>
      <c r="AC319" s="1"/>
      <c r="AD319" s="1"/>
      <c r="AE319" s="1"/>
      <c r="AF319" s="1"/>
      <c r="AG319" s="1">
        <v>6.13</v>
      </c>
      <c r="AH319" s="1">
        <f t="shared" ref="AH319:AH321" si="593">AG319*2.75</f>
        <v>16.857499999999998</v>
      </c>
      <c r="AI319" s="1"/>
      <c r="AJ319" s="1"/>
      <c r="AK319" s="13"/>
      <c r="AL319" s="13"/>
      <c r="AM319" s="13"/>
      <c r="AN319" s="13"/>
      <c r="AO319" s="1">
        <v>4.97</v>
      </c>
      <c r="AP319" s="1">
        <f t="shared" si="586"/>
        <v>2.9819999999999998</v>
      </c>
      <c r="AR319" s="1">
        <f t="shared" si="481"/>
        <v>0.75</v>
      </c>
      <c r="AS319" s="1">
        <f t="shared" si="483"/>
        <v>0.25</v>
      </c>
      <c r="AT319" s="1">
        <f t="shared" si="484"/>
        <v>1</v>
      </c>
    </row>
    <row r="320" spans="2:46" x14ac:dyDescent="0.25">
      <c r="B320" t="s">
        <v>79</v>
      </c>
      <c r="C320" t="s">
        <v>80</v>
      </c>
      <c r="D320" s="1">
        <f t="shared" si="485"/>
        <v>87.800000000000011</v>
      </c>
      <c r="E320" s="13"/>
      <c r="F320" s="13"/>
      <c r="G320" s="1">
        <v>21.7</v>
      </c>
      <c r="H320" s="1">
        <f t="shared" si="537"/>
        <v>29.077999999999999</v>
      </c>
      <c r="I320" s="1">
        <v>10.95</v>
      </c>
      <c r="J320" s="1">
        <f t="shared" si="537"/>
        <v>14.673</v>
      </c>
      <c r="K320" s="1">
        <v>3.8</v>
      </c>
      <c r="L320" s="1">
        <f t="shared" si="486"/>
        <v>8.968</v>
      </c>
      <c r="M320" s="1">
        <v>3.7</v>
      </c>
      <c r="N320" s="1">
        <f t="shared" si="587"/>
        <v>8.7319999999999993</v>
      </c>
      <c r="O320" s="1"/>
      <c r="P320" s="1"/>
      <c r="Q320" s="1"/>
      <c r="R320" s="1"/>
      <c r="S320" s="1">
        <v>1.45</v>
      </c>
      <c r="T320" s="1">
        <f>S320*2.36</f>
        <v>3.4219999999999997</v>
      </c>
      <c r="U320" s="1">
        <v>15.9</v>
      </c>
      <c r="V320" s="1">
        <f t="shared" ref="V320" si="594">U320*1.34</f>
        <v>21.306000000000001</v>
      </c>
      <c r="W320" s="1">
        <v>10.75</v>
      </c>
      <c r="X320" s="1">
        <f t="shared" si="496"/>
        <v>14.405000000000001</v>
      </c>
      <c r="Y320" s="1">
        <v>10.25</v>
      </c>
      <c r="Z320" s="1">
        <f t="shared" si="590"/>
        <v>13.735000000000001</v>
      </c>
      <c r="AA320" s="1"/>
      <c r="AB320" s="1"/>
      <c r="AC320" s="1"/>
      <c r="AD320" s="1"/>
      <c r="AE320" s="1">
        <v>5.4</v>
      </c>
      <c r="AF320" s="1">
        <f t="shared" ref="AF320" si="595">AE320*2.75</f>
        <v>14.850000000000001</v>
      </c>
      <c r="AG320" s="1">
        <v>3.9</v>
      </c>
      <c r="AH320" s="1">
        <f t="shared" si="593"/>
        <v>10.725</v>
      </c>
      <c r="AI320" s="1"/>
      <c r="AJ320" s="1"/>
      <c r="AK320" s="13"/>
      <c r="AL320" s="13"/>
      <c r="AM320" s="13"/>
      <c r="AN320" s="13"/>
      <c r="AO320" s="1">
        <v>15.95</v>
      </c>
      <c r="AP320" s="1">
        <f t="shared" si="586"/>
        <v>9.5699999999999985</v>
      </c>
      <c r="AR320" s="1">
        <f t="shared" si="481"/>
        <v>0.77</v>
      </c>
      <c r="AS320" s="1">
        <f t="shared" si="483"/>
        <v>0.23</v>
      </c>
      <c r="AT320" s="1">
        <f t="shared" si="484"/>
        <v>1</v>
      </c>
    </row>
    <row r="321" spans="2:46" x14ac:dyDescent="0.25">
      <c r="D321" s="1">
        <f t="shared" si="485"/>
        <v>88.87</v>
      </c>
      <c r="E321" s="13">
        <v>29.02</v>
      </c>
      <c r="F321" s="13">
        <f t="shared" si="489"/>
        <v>38.886800000000001</v>
      </c>
      <c r="G321" s="1"/>
      <c r="H321" s="1"/>
      <c r="I321" s="1"/>
      <c r="J321" s="1"/>
      <c r="K321" s="1">
        <v>4.97</v>
      </c>
      <c r="L321" s="1">
        <f t="shared" si="486"/>
        <v>11.729199999999999</v>
      </c>
      <c r="M321" s="1">
        <v>3.79</v>
      </c>
      <c r="N321" s="1">
        <f t="shared" si="587"/>
        <v>8.9443999999999999</v>
      </c>
      <c r="Q321" s="1"/>
      <c r="R321" s="1"/>
      <c r="S321" s="1"/>
      <c r="T321" s="1"/>
      <c r="U321" s="1">
        <v>17.63</v>
      </c>
      <c r="V321" s="1">
        <f t="shared" ref="V321" si="596">U321*1.34</f>
        <v>23.624199999999998</v>
      </c>
      <c r="W321" s="1">
        <v>13.12</v>
      </c>
      <c r="X321" s="1">
        <f t="shared" si="496"/>
        <v>17.5808</v>
      </c>
      <c r="Y321" s="1">
        <v>11.36</v>
      </c>
      <c r="Z321" s="1">
        <f t="shared" si="590"/>
        <v>15.2224</v>
      </c>
      <c r="AA321" s="1"/>
      <c r="AB321" s="1"/>
      <c r="AC321" s="1"/>
      <c r="AD321" s="1"/>
      <c r="AE321" s="1"/>
      <c r="AF321" s="1"/>
      <c r="AG321" s="1">
        <v>5.2</v>
      </c>
      <c r="AH321" s="1">
        <f t="shared" si="593"/>
        <v>14.3</v>
      </c>
      <c r="AI321" s="1">
        <v>3.78</v>
      </c>
      <c r="AJ321" s="1">
        <f>AI321*2.36</f>
        <v>8.9207999999999998</v>
      </c>
      <c r="AK321" s="13"/>
      <c r="AL321" s="13"/>
      <c r="AM321" s="13"/>
      <c r="AN321" s="13"/>
      <c r="AO321" s="1"/>
      <c r="AP321" s="1"/>
      <c r="AR321" s="1">
        <f t="shared" si="481"/>
        <v>0.9</v>
      </c>
      <c r="AS321" s="1">
        <f t="shared" si="483"/>
        <v>0.1</v>
      </c>
      <c r="AT321" s="1">
        <f t="shared" si="484"/>
        <v>1</v>
      </c>
    </row>
    <row r="322" spans="2:46" x14ac:dyDescent="0.25">
      <c r="B322" t="s">
        <v>90</v>
      </c>
      <c r="C322" t="s">
        <v>92</v>
      </c>
      <c r="D322" s="1">
        <f t="shared" si="485"/>
        <v>88.95</v>
      </c>
      <c r="E322" s="13">
        <v>39.92</v>
      </c>
      <c r="F322" s="13">
        <f t="shared" si="489"/>
        <v>53.492800000000003</v>
      </c>
      <c r="G322" s="1"/>
      <c r="H322" s="1"/>
      <c r="I322" s="1"/>
      <c r="J322" s="1"/>
      <c r="K322" s="1">
        <v>4.0599999999999996</v>
      </c>
      <c r="L322" s="1">
        <f t="shared" si="486"/>
        <v>9.5815999999999981</v>
      </c>
      <c r="M322" s="1">
        <v>3.93</v>
      </c>
      <c r="N322" s="1">
        <f t="shared" si="587"/>
        <v>9.274799999999999</v>
      </c>
      <c r="O322" s="1"/>
      <c r="P322" s="1"/>
      <c r="Q322" s="1"/>
      <c r="R322" s="1"/>
      <c r="S322" s="1"/>
      <c r="T322" s="1"/>
      <c r="U322" s="1">
        <v>14.08</v>
      </c>
      <c r="V322" s="1">
        <f t="shared" ref="V322" si="597">U322*1.34</f>
        <v>18.8672</v>
      </c>
      <c r="W322" s="1">
        <v>14.02</v>
      </c>
      <c r="X322" s="1">
        <f t="shared" si="496"/>
        <v>18.786799999999999</v>
      </c>
      <c r="Y322" s="1">
        <v>12.94</v>
      </c>
      <c r="Z322" s="1">
        <f t="shared" si="590"/>
        <v>17.339600000000001</v>
      </c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3"/>
      <c r="AL322" s="13"/>
      <c r="AM322" s="13"/>
      <c r="AN322" s="13"/>
      <c r="AO322" s="1">
        <v>6.46</v>
      </c>
      <c r="AP322" s="1">
        <f>AO322*0.6</f>
        <v>3.8759999999999999</v>
      </c>
      <c r="AR322" s="1">
        <f t="shared" si="481"/>
        <v>0.91</v>
      </c>
      <c r="AS322" s="1">
        <f t="shared" si="483"/>
        <v>0.09</v>
      </c>
      <c r="AT322" s="1">
        <f t="shared" si="484"/>
        <v>1</v>
      </c>
    </row>
    <row r="323" spans="2:46" x14ac:dyDescent="0.25">
      <c r="B323" t="s">
        <v>42</v>
      </c>
      <c r="C323" t="s">
        <v>78</v>
      </c>
      <c r="D323" s="1">
        <f t="shared" si="485"/>
        <v>89.320000000000007</v>
      </c>
      <c r="E323" s="13"/>
      <c r="F323" s="13"/>
      <c r="G323" s="1">
        <v>22.47</v>
      </c>
      <c r="H323" s="1">
        <f t="shared" ref="H323:J325" si="598">G323*1.34</f>
        <v>30.1098</v>
      </c>
      <c r="I323" s="1">
        <v>7.76</v>
      </c>
      <c r="J323" s="1">
        <f t="shared" si="598"/>
        <v>10.398400000000001</v>
      </c>
      <c r="K323" s="1">
        <v>3.95</v>
      </c>
      <c r="L323" s="1">
        <f t="shared" si="486"/>
        <v>9.3219999999999992</v>
      </c>
      <c r="M323" s="1">
        <v>3.61</v>
      </c>
      <c r="N323" s="1">
        <f t="shared" si="587"/>
        <v>8.5195999999999987</v>
      </c>
      <c r="O323" s="1"/>
      <c r="P323" s="1"/>
      <c r="Q323" s="1"/>
      <c r="R323" s="1"/>
      <c r="S323" s="1"/>
      <c r="T323" s="1"/>
      <c r="U323" s="1">
        <v>12.06</v>
      </c>
      <c r="V323" s="1">
        <f t="shared" ref="V323" si="599">U323*1.34</f>
        <v>16.160400000000003</v>
      </c>
      <c r="W323" s="1">
        <v>9.18</v>
      </c>
      <c r="X323" s="1">
        <f t="shared" si="496"/>
        <v>12.3012</v>
      </c>
      <c r="Y323" s="1">
        <v>9.16</v>
      </c>
      <c r="Z323" s="1">
        <f t="shared" si="590"/>
        <v>12.274400000000002</v>
      </c>
      <c r="AA323" s="1">
        <v>8.86</v>
      </c>
      <c r="AB323" s="1">
        <f t="shared" ref="AB323:AB324" si="600">AA323*1.34</f>
        <v>11.872400000000001</v>
      </c>
      <c r="AC323" s="1"/>
      <c r="AD323" s="1"/>
      <c r="AE323" s="1">
        <v>5.76</v>
      </c>
      <c r="AF323" s="1">
        <f t="shared" ref="AF323:AF325" si="601">AE323*2.75</f>
        <v>15.84</v>
      </c>
      <c r="AG323" s="1">
        <v>6.51</v>
      </c>
      <c r="AH323" s="1">
        <f t="shared" ref="AH323:AH330" si="602">AG323*2.75</f>
        <v>17.9025</v>
      </c>
      <c r="AI323" s="1"/>
      <c r="AJ323" s="1"/>
      <c r="AK323" s="13"/>
      <c r="AL323" s="13"/>
      <c r="AM323" s="13"/>
      <c r="AN323" s="13"/>
      <c r="AO323" s="1"/>
      <c r="AP323" s="1"/>
      <c r="AR323" s="1">
        <f t="shared" si="481"/>
        <v>0.83</v>
      </c>
      <c r="AS323" s="1">
        <f t="shared" si="483"/>
        <v>0.17</v>
      </c>
      <c r="AT323" s="1">
        <f t="shared" si="484"/>
        <v>1</v>
      </c>
    </row>
    <row r="324" spans="2:46" x14ac:dyDescent="0.25">
      <c r="B324" t="s">
        <v>42</v>
      </c>
      <c r="C324" t="s">
        <v>77</v>
      </c>
      <c r="D324" s="1">
        <f t="shared" si="485"/>
        <v>89.449999999999989</v>
      </c>
      <c r="E324" s="13"/>
      <c r="F324" s="13"/>
      <c r="G324" s="1">
        <v>20.8</v>
      </c>
      <c r="H324" s="1">
        <f t="shared" si="598"/>
        <v>27.872000000000003</v>
      </c>
      <c r="I324" s="1">
        <v>9.5500000000000007</v>
      </c>
      <c r="J324" s="1">
        <f t="shared" si="598"/>
        <v>12.797000000000002</v>
      </c>
      <c r="K324" s="1">
        <v>5.35</v>
      </c>
      <c r="L324" s="1">
        <f t="shared" si="486"/>
        <v>12.625999999999998</v>
      </c>
      <c r="M324" s="1">
        <v>3.05</v>
      </c>
      <c r="N324" s="1">
        <f t="shared" si="587"/>
        <v>7.1979999999999995</v>
      </c>
      <c r="O324" s="1"/>
      <c r="P324" s="1"/>
      <c r="Q324" s="1"/>
      <c r="R324" s="1"/>
      <c r="S324" s="1"/>
      <c r="T324" s="1"/>
      <c r="U324" s="1">
        <v>12.35</v>
      </c>
      <c r="V324" s="1">
        <f t="shared" ref="V324" si="603">U324*1.34</f>
        <v>16.548999999999999</v>
      </c>
      <c r="W324" s="1">
        <v>10.75</v>
      </c>
      <c r="X324" s="1">
        <f t="shared" si="496"/>
        <v>14.405000000000001</v>
      </c>
      <c r="Y324" s="1">
        <v>10.199999999999999</v>
      </c>
      <c r="Z324" s="1">
        <f t="shared" si="590"/>
        <v>13.667999999999999</v>
      </c>
      <c r="AA324" s="1">
        <v>8.35</v>
      </c>
      <c r="AB324" s="1">
        <f t="shared" si="600"/>
        <v>11.189</v>
      </c>
      <c r="AC324" s="1"/>
      <c r="AD324" s="1"/>
      <c r="AE324" s="1">
        <v>3.35</v>
      </c>
      <c r="AF324" s="1">
        <f t="shared" si="601"/>
        <v>9.2125000000000004</v>
      </c>
      <c r="AG324" s="1">
        <v>5.7</v>
      </c>
      <c r="AH324" s="1">
        <f t="shared" si="602"/>
        <v>15.675000000000001</v>
      </c>
      <c r="AI324" s="1"/>
      <c r="AJ324" s="1"/>
      <c r="AK324" s="13"/>
      <c r="AL324" s="13"/>
      <c r="AM324" s="13"/>
      <c r="AN324" s="13"/>
      <c r="AO324" s="1"/>
      <c r="AP324" s="1"/>
      <c r="AR324" s="1">
        <f t="shared" si="481"/>
        <v>0.8</v>
      </c>
      <c r="AS324" s="1">
        <f t="shared" si="483"/>
        <v>0.2</v>
      </c>
      <c r="AT324" s="1">
        <f t="shared" si="484"/>
        <v>1</v>
      </c>
    </row>
    <row r="325" spans="2:46" x14ac:dyDescent="0.25">
      <c r="B325" t="s">
        <v>119</v>
      </c>
      <c r="C325" t="s">
        <v>120</v>
      </c>
      <c r="D325" s="1">
        <f t="shared" si="485"/>
        <v>89.569999999999979</v>
      </c>
      <c r="E325" s="13"/>
      <c r="F325" s="13"/>
      <c r="G325" s="1">
        <v>25.34</v>
      </c>
      <c r="H325" s="1">
        <f t="shared" si="598"/>
        <v>33.955600000000004</v>
      </c>
      <c r="I325" s="1">
        <v>12.43</v>
      </c>
      <c r="J325" s="1">
        <f t="shared" si="598"/>
        <v>16.656200000000002</v>
      </c>
      <c r="K325" s="1">
        <v>3.88</v>
      </c>
      <c r="L325" s="1">
        <f t="shared" si="486"/>
        <v>9.1567999999999987</v>
      </c>
      <c r="M325" s="1">
        <v>3.79</v>
      </c>
      <c r="N325" s="1">
        <f t="shared" si="587"/>
        <v>8.9443999999999999</v>
      </c>
      <c r="O325" s="1"/>
      <c r="P325" s="1"/>
      <c r="Q325" s="1"/>
      <c r="R325" s="1"/>
      <c r="S325" s="1"/>
      <c r="T325" s="1"/>
      <c r="U325" s="1">
        <v>14.86</v>
      </c>
      <c r="V325" s="1">
        <f t="shared" ref="V325" si="604">U325*1.34</f>
        <v>19.912400000000002</v>
      </c>
      <c r="W325" s="1">
        <v>10.74</v>
      </c>
      <c r="X325" s="1">
        <f t="shared" si="496"/>
        <v>14.3916</v>
      </c>
      <c r="Y325" s="1">
        <v>9.24</v>
      </c>
      <c r="Z325" s="1">
        <f t="shared" si="590"/>
        <v>12.381600000000001</v>
      </c>
      <c r="AA325" s="1"/>
      <c r="AB325" s="1"/>
      <c r="AC325" s="1"/>
      <c r="AD325" s="1"/>
      <c r="AE325" s="1">
        <v>6.94</v>
      </c>
      <c r="AF325" s="1">
        <f t="shared" si="601"/>
        <v>19.085000000000001</v>
      </c>
      <c r="AG325" s="1">
        <v>2.35</v>
      </c>
      <c r="AH325" s="1">
        <f t="shared" si="602"/>
        <v>6.4625000000000004</v>
      </c>
      <c r="AI325" s="1"/>
      <c r="AJ325" s="1"/>
      <c r="AK325" s="13"/>
      <c r="AL325" s="13"/>
      <c r="AM325" s="13"/>
      <c r="AN325" s="13"/>
      <c r="AO325" s="1">
        <v>13.41</v>
      </c>
      <c r="AP325" s="1">
        <f t="shared" ref="AP325:AP328" si="605">AO325*0.6</f>
        <v>8.0459999999999994</v>
      </c>
      <c r="AR325" s="1">
        <f t="shared" ref="AR325:AR388" si="606">ROUND((E325+G325+U325+W325+Y325+AA325+AC325+AE325+AG325+AI325+AK325+AM325)/D325,2)</f>
        <v>0.78</v>
      </c>
      <c r="AS325" s="1">
        <f t="shared" si="483"/>
        <v>0.22</v>
      </c>
      <c r="AT325" s="1">
        <f t="shared" si="484"/>
        <v>1</v>
      </c>
    </row>
    <row r="326" spans="2:46" x14ac:dyDescent="0.25">
      <c r="B326" t="s">
        <v>119</v>
      </c>
      <c r="C326" t="s">
        <v>120</v>
      </c>
      <c r="D326" s="1">
        <f t="shared" si="485"/>
        <v>89.6</v>
      </c>
      <c r="E326" s="13">
        <v>40.08</v>
      </c>
      <c r="F326" s="13">
        <f t="shared" ref="F326:F383" si="607">E326*1.34</f>
        <v>53.7072</v>
      </c>
      <c r="G326" s="1"/>
      <c r="H326" s="1"/>
      <c r="I326" s="1"/>
      <c r="J326" s="1"/>
      <c r="K326" s="1">
        <v>4.17</v>
      </c>
      <c r="L326" s="1">
        <f t="shared" si="486"/>
        <v>9.8411999999999988</v>
      </c>
      <c r="M326" s="1">
        <v>3.98</v>
      </c>
      <c r="N326" s="1">
        <f t="shared" si="587"/>
        <v>9.3927999999999994</v>
      </c>
      <c r="O326" s="1"/>
      <c r="P326" s="1"/>
      <c r="Q326" s="1"/>
      <c r="R326" s="1"/>
      <c r="S326" s="1"/>
      <c r="T326" s="1"/>
      <c r="U326" s="1">
        <v>14.2</v>
      </c>
      <c r="V326" s="1">
        <f t="shared" ref="V326" si="608">U326*1.34</f>
        <v>19.027999999999999</v>
      </c>
      <c r="W326" s="1">
        <v>10.94</v>
      </c>
      <c r="X326" s="1">
        <f t="shared" si="496"/>
        <v>14.659600000000001</v>
      </c>
      <c r="Y326" s="1">
        <v>10.37</v>
      </c>
      <c r="Z326" s="1">
        <f t="shared" si="590"/>
        <v>13.895799999999999</v>
      </c>
      <c r="AA326" s="1"/>
      <c r="AB326" s="1"/>
      <c r="AC326" s="1"/>
      <c r="AD326" s="1"/>
      <c r="AE326" s="1"/>
      <c r="AF326" s="1"/>
      <c r="AG326" s="1">
        <v>3.27</v>
      </c>
      <c r="AH326" s="1">
        <f t="shared" si="602"/>
        <v>8.9924999999999997</v>
      </c>
      <c r="AI326" s="1">
        <v>2.59</v>
      </c>
      <c r="AJ326" s="1">
        <f>AI326*2.36</f>
        <v>6.1123999999999992</v>
      </c>
      <c r="AK326" s="13"/>
      <c r="AL326" s="13"/>
      <c r="AM326" s="13"/>
      <c r="AN326" s="13"/>
      <c r="AO326" s="1">
        <v>41.29</v>
      </c>
      <c r="AP326" s="1">
        <f t="shared" si="605"/>
        <v>24.773999999999997</v>
      </c>
      <c r="AR326" s="1">
        <f t="shared" si="606"/>
        <v>0.91</v>
      </c>
      <c r="AS326" s="1">
        <f t="shared" ref="AS326:AS389" si="609">ROUND((I326+K326+M326+O326+Q326+S326)/D326,2)</f>
        <v>0.09</v>
      </c>
      <c r="AT326" s="1">
        <f t="shared" ref="AT326:AT389" si="610">AR326+AS326</f>
        <v>1</v>
      </c>
    </row>
    <row r="327" spans="2:46" x14ac:dyDescent="0.25">
      <c r="B327" t="s">
        <v>119</v>
      </c>
      <c r="C327" t="s">
        <v>120</v>
      </c>
      <c r="D327" s="1">
        <f t="shared" ref="D327:D390" si="611">E327+G327+I327+K327+M327+O327+Q327+S327+U327+W327+Y327+AA327+AC327+AE327+AG327+AI327+AK327+AM327</f>
        <v>89.73</v>
      </c>
      <c r="E327" s="13"/>
      <c r="F327" s="13"/>
      <c r="G327" s="1">
        <v>24.48</v>
      </c>
      <c r="H327" s="1">
        <f t="shared" ref="H327:J331" si="612">G327*1.34</f>
        <v>32.803200000000004</v>
      </c>
      <c r="I327" s="1">
        <v>10.65</v>
      </c>
      <c r="J327" s="1">
        <f t="shared" si="612"/>
        <v>14.271000000000001</v>
      </c>
      <c r="K327" s="1">
        <v>3.69</v>
      </c>
      <c r="L327" s="1">
        <f t="shared" ref="L327:L390" si="613">K327*2.36</f>
        <v>8.7083999999999993</v>
      </c>
      <c r="M327" s="1">
        <v>3.49</v>
      </c>
      <c r="N327" s="1">
        <f t="shared" si="587"/>
        <v>8.2363999999999997</v>
      </c>
      <c r="O327" s="1"/>
      <c r="P327" s="1"/>
      <c r="Q327" s="1"/>
      <c r="R327" s="1"/>
      <c r="S327" s="1"/>
      <c r="T327" s="1"/>
      <c r="U327" s="1">
        <v>13.76</v>
      </c>
      <c r="V327" s="1">
        <f t="shared" ref="V327" si="614">U327*1.34</f>
        <v>18.438400000000001</v>
      </c>
      <c r="W327" s="1">
        <v>11.79</v>
      </c>
      <c r="X327" s="1">
        <f t="shared" si="496"/>
        <v>15.7986</v>
      </c>
      <c r="Y327" s="1">
        <v>10.92</v>
      </c>
      <c r="Z327" s="1">
        <f t="shared" si="590"/>
        <v>14.632800000000001</v>
      </c>
      <c r="AA327" s="1"/>
      <c r="AB327" s="1"/>
      <c r="AC327" s="1"/>
      <c r="AD327" s="1"/>
      <c r="AE327" s="1">
        <v>2.2400000000000002</v>
      </c>
      <c r="AF327" s="1">
        <f t="shared" ref="AF327:AF339" si="615">AE327*2.75</f>
        <v>6.16</v>
      </c>
      <c r="AG327" s="1">
        <v>6.48</v>
      </c>
      <c r="AH327" s="1">
        <f t="shared" si="602"/>
        <v>17.82</v>
      </c>
      <c r="AI327" s="1">
        <v>2.23</v>
      </c>
      <c r="AJ327" s="1">
        <f>AI327*2.36</f>
        <v>5.2627999999999995</v>
      </c>
      <c r="AK327" s="13"/>
      <c r="AL327" s="13"/>
      <c r="AM327" s="13"/>
      <c r="AN327" s="13"/>
      <c r="AO327" s="1">
        <v>16.7</v>
      </c>
      <c r="AP327" s="1">
        <f t="shared" si="605"/>
        <v>10.02</v>
      </c>
      <c r="AR327" s="1">
        <f t="shared" si="606"/>
        <v>0.8</v>
      </c>
      <c r="AS327" s="1">
        <f t="shared" si="609"/>
        <v>0.2</v>
      </c>
      <c r="AT327" s="1">
        <f t="shared" si="610"/>
        <v>1</v>
      </c>
    </row>
    <row r="328" spans="2:46" x14ac:dyDescent="0.25">
      <c r="B328" t="s">
        <v>79</v>
      </c>
      <c r="C328" t="s">
        <v>80</v>
      </c>
      <c r="D328" s="1">
        <f t="shared" si="611"/>
        <v>89.8</v>
      </c>
      <c r="E328" s="13"/>
      <c r="F328" s="13"/>
      <c r="G328" s="1">
        <v>21.5</v>
      </c>
      <c r="H328" s="1">
        <f t="shared" si="612"/>
        <v>28.810000000000002</v>
      </c>
      <c r="I328" s="1">
        <v>10.35</v>
      </c>
      <c r="J328" s="1">
        <f t="shared" si="612"/>
        <v>13.869</v>
      </c>
      <c r="K328" s="1">
        <v>4.8</v>
      </c>
      <c r="L328" s="1">
        <f t="shared" si="613"/>
        <v>11.327999999999999</v>
      </c>
      <c r="M328" s="1">
        <v>3.65</v>
      </c>
      <c r="N328" s="1">
        <f t="shared" si="587"/>
        <v>8.613999999999999</v>
      </c>
      <c r="O328" s="1"/>
      <c r="P328" s="1"/>
      <c r="Q328" s="1"/>
      <c r="R328" s="1"/>
      <c r="S328" s="1">
        <v>1.4</v>
      </c>
      <c r="T328" s="1">
        <f>S328*2.36</f>
        <v>3.3039999999999998</v>
      </c>
      <c r="U328" s="1">
        <v>14.8</v>
      </c>
      <c r="V328" s="1">
        <f t="shared" ref="V328" si="616">U328*1.34</f>
        <v>19.832000000000001</v>
      </c>
      <c r="W328" s="1">
        <v>10.050000000000001</v>
      </c>
      <c r="X328" s="1">
        <f t="shared" si="496"/>
        <v>13.467000000000002</v>
      </c>
      <c r="Y328" s="1">
        <v>10</v>
      </c>
      <c r="Z328" s="1">
        <f t="shared" si="590"/>
        <v>13.4</v>
      </c>
      <c r="AA328" s="1"/>
      <c r="AB328" s="1"/>
      <c r="AC328" s="1"/>
      <c r="AD328" s="1"/>
      <c r="AE328" s="1">
        <v>6.4</v>
      </c>
      <c r="AF328" s="1">
        <f t="shared" si="615"/>
        <v>17.600000000000001</v>
      </c>
      <c r="AG328" s="1">
        <v>6.85</v>
      </c>
      <c r="AH328" s="1">
        <f t="shared" si="602"/>
        <v>18.837499999999999</v>
      </c>
      <c r="AI328" s="1"/>
      <c r="AJ328" s="1"/>
      <c r="AK328" s="13"/>
      <c r="AL328" s="13"/>
      <c r="AM328" s="13"/>
      <c r="AN328" s="13"/>
      <c r="AO328" s="1">
        <v>18.899999999999999</v>
      </c>
      <c r="AP328" s="1">
        <f t="shared" si="605"/>
        <v>11.339999999999998</v>
      </c>
      <c r="AR328" s="1">
        <f t="shared" si="606"/>
        <v>0.78</v>
      </c>
      <c r="AS328" s="1">
        <f t="shared" si="609"/>
        <v>0.22</v>
      </c>
      <c r="AT328" s="1">
        <f t="shared" si="610"/>
        <v>1</v>
      </c>
    </row>
    <row r="329" spans="2:46" x14ac:dyDescent="0.25">
      <c r="B329" t="s">
        <v>42</v>
      </c>
      <c r="C329" t="s">
        <v>77</v>
      </c>
      <c r="D329" s="1">
        <f t="shared" si="611"/>
        <v>89.850000000000023</v>
      </c>
      <c r="E329" s="13"/>
      <c r="F329" s="13"/>
      <c r="G329" s="1">
        <v>20.55</v>
      </c>
      <c r="H329" s="1">
        <f t="shared" si="612"/>
        <v>27.537000000000003</v>
      </c>
      <c r="I329" s="1">
        <v>7.55</v>
      </c>
      <c r="J329" s="1">
        <f t="shared" si="612"/>
        <v>10.117000000000001</v>
      </c>
      <c r="K329" s="1">
        <v>4.2</v>
      </c>
      <c r="L329" s="1">
        <f t="shared" si="613"/>
        <v>9.911999999999999</v>
      </c>
      <c r="M329" s="1">
        <v>4.1500000000000004</v>
      </c>
      <c r="N329" s="1">
        <f t="shared" si="587"/>
        <v>9.7940000000000005</v>
      </c>
      <c r="O329" s="1"/>
      <c r="P329" s="1"/>
      <c r="Q329" s="1"/>
      <c r="R329" s="1"/>
      <c r="S329" s="1"/>
      <c r="T329" s="1"/>
      <c r="U329" s="1">
        <v>11.85</v>
      </c>
      <c r="V329" s="1">
        <f t="shared" ref="V329" si="617">U329*1.34</f>
        <v>15.879000000000001</v>
      </c>
      <c r="W329" s="1">
        <v>9.4</v>
      </c>
      <c r="X329" s="1">
        <f t="shared" si="496"/>
        <v>12.596000000000002</v>
      </c>
      <c r="Y329" s="1">
        <v>9.15</v>
      </c>
      <c r="Z329" s="1">
        <f t="shared" si="590"/>
        <v>12.261000000000001</v>
      </c>
      <c r="AA329" s="1">
        <v>8.4</v>
      </c>
      <c r="AB329" s="1">
        <f t="shared" ref="AB329:AB332" si="618">AA329*1.34</f>
        <v>11.256000000000002</v>
      </c>
      <c r="AC329" s="1"/>
      <c r="AD329" s="1"/>
      <c r="AE329" s="1">
        <v>3.7</v>
      </c>
      <c r="AF329" s="1">
        <f t="shared" si="615"/>
        <v>10.175000000000001</v>
      </c>
      <c r="AG329" s="1">
        <v>8.4</v>
      </c>
      <c r="AH329" s="1">
        <f t="shared" si="602"/>
        <v>23.1</v>
      </c>
      <c r="AI329" s="1">
        <v>2.5</v>
      </c>
      <c r="AJ329" s="1">
        <f>AI329*2.36</f>
        <v>5.8999999999999995</v>
      </c>
      <c r="AK329" s="13"/>
      <c r="AL329" s="13"/>
      <c r="AM329" s="13"/>
      <c r="AN329" s="13"/>
      <c r="AO329" s="1"/>
      <c r="AP329" s="1"/>
      <c r="AR329" s="1">
        <f t="shared" si="606"/>
        <v>0.82</v>
      </c>
      <c r="AS329" s="1">
        <f t="shared" si="609"/>
        <v>0.18</v>
      </c>
      <c r="AT329" s="1">
        <f t="shared" si="610"/>
        <v>1</v>
      </c>
    </row>
    <row r="330" spans="2:46" x14ac:dyDescent="0.25">
      <c r="B330" t="s">
        <v>42</v>
      </c>
      <c r="C330" t="s">
        <v>77</v>
      </c>
      <c r="D330" s="1">
        <f t="shared" si="611"/>
        <v>90.000000000000014</v>
      </c>
      <c r="E330" s="13"/>
      <c r="F330" s="13"/>
      <c r="G330" s="1">
        <v>21.15</v>
      </c>
      <c r="H330" s="1">
        <f t="shared" si="612"/>
        <v>28.341000000000001</v>
      </c>
      <c r="I330" s="1">
        <v>8.5</v>
      </c>
      <c r="J330" s="1">
        <f t="shared" si="612"/>
        <v>11.39</v>
      </c>
      <c r="K330" s="1">
        <v>4.1500000000000004</v>
      </c>
      <c r="L330" s="1">
        <f t="shared" si="613"/>
        <v>9.7940000000000005</v>
      </c>
      <c r="M330" s="1">
        <v>3.8</v>
      </c>
      <c r="N330" s="1">
        <f t="shared" si="587"/>
        <v>8.968</v>
      </c>
      <c r="O330" s="1"/>
      <c r="P330" s="1"/>
      <c r="Q330" s="1"/>
      <c r="R330" s="1"/>
      <c r="S330" s="1"/>
      <c r="T330" s="1"/>
      <c r="U330" s="1">
        <v>13.2</v>
      </c>
      <c r="V330" s="1">
        <f t="shared" ref="V330" si="619">U330*1.34</f>
        <v>17.687999999999999</v>
      </c>
      <c r="W330" s="1">
        <v>10.7</v>
      </c>
      <c r="X330" s="1">
        <f t="shared" si="496"/>
        <v>14.337999999999999</v>
      </c>
      <c r="Y330" s="1">
        <v>9.4</v>
      </c>
      <c r="Z330" s="1">
        <f t="shared" si="590"/>
        <v>12.596000000000002</v>
      </c>
      <c r="AA330" s="1">
        <v>7</v>
      </c>
      <c r="AB330" s="1">
        <f t="shared" si="618"/>
        <v>9.3800000000000008</v>
      </c>
      <c r="AC330" s="1"/>
      <c r="AD330" s="1"/>
      <c r="AE330" s="1">
        <v>5.9</v>
      </c>
      <c r="AF330" s="1">
        <f t="shared" si="615"/>
        <v>16.225000000000001</v>
      </c>
      <c r="AG330" s="1">
        <v>6.2</v>
      </c>
      <c r="AH330" s="1">
        <f t="shared" si="602"/>
        <v>17.05</v>
      </c>
      <c r="AI330" s="1"/>
      <c r="AJ330" s="1"/>
      <c r="AK330" s="13"/>
      <c r="AL330" s="13"/>
      <c r="AM330" s="13"/>
      <c r="AN330" s="13"/>
      <c r="AO330" s="1"/>
      <c r="AP330" s="1"/>
      <c r="AR330" s="1">
        <f t="shared" si="606"/>
        <v>0.82</v>
      </c>
      <c r="AS330" s="1">
        <f t="shared" si="609"/>
        <v>0.18</v>
      </c>
      <c r="AT330" s="1">
        <f t="shared" si="610"/>
        <v>1</v>
      </c>
    </row>
    <row r="331" spans="2:46" x14ac:dyDescent="0.25">
      <c r="C331" t="s">
        <v>68</v>
      </c>
      <c r="D331" s="1">
        <f t="shared" si="611"/>
        <v>90.000000000000014</v>
      </c>
      <c r="E331" s="13"/>
      <c r="F331" s="13"/>
      <c r="G331" s="1">
        <v>21.6</v>
      </c>
      <c r="H331" s="1">
        <f t="shared" si="612"/>
        <v>28.944000000000003</v>
      </c>
      <c r="I331" s="1">
        <v>7.2</v>
      </c>
      <c r="J331" s="1">
        <f t="shared" si="612"/>
        <v>9.6480000000000015</v>
      </c>
      <c r="K331" s="1">
        <v>4.4000000000000004</v>
      </c>
      <c r="L331" s="1">
        <f t="shared" si="613"/>
        <v>10.384</v>
      </c>
      <c r="M331" s="1">
        <v>4.2</v>
      </c>
      <c r="N331" s="1">
        <f t="shared" si="587"/>
        <v>9.911999999999999</v>
      </c>
      <c r="O331" s="1"/>
      <c r="P331" s="1"/>
      <c r="Q331" s="1"/>
      <c r="R331" s="1"/>
      <c r="S331" s="1"/>
      <c r="T331" s="1"/>
      <c r="U331" s="1">
        <v>13.15</v>
      </c>
      <c r="V331" s="1">
        <f t="shared" ref="V331" si="620">U331*1.34</f>
        <v>17.621000000000002</v>
      </c>
      <c r="W331" s="1">
        <v>11.6</v>
      </c>
      <c r="X331" s="1">
        <f t="shared" ref="X331:X394" si="621">W331*1.34</f>
        <v>15.544</v>
      </c>
      <c r="Y331" s="1">
        <v>8.1999999999999993</v>
      </c>
      <c r="Z331" s="1">
        <f t="shared" si="590"/>
        <v>10.988</v>
      </c>
      <c r="AA331" s="1">
        <v>7.25</v>
      </c>
      <c r="AB331" s="1">
        <f t="shared" si="618"/>
        <v>9.7149999999999999</v>
      </c>
      <c r="AC331" s="1"/>
      <c r="AD331" s="1"/>
      <c r="AE331" s="1">
        <v>12.4</v>
      </c>
      <c r="AF331" s="1">
        <f t="shared" si="615"/>
        <v>34.1</v>
      </c>
      <c r="AG331" s="1"/>
      <c r="AH331" s="1"/>
      <c r="AI331" s="1"/>
      <c r="AJ331" s="1"/>
      <c r="AK331" s="13"/>
      <c r="AL331" s="13"/>
      <c r="AM331" s="13"/>
      <c r="AN331" s="13"/>
      <c r="AO331" s="1"/>
      <c r="AP331" s="1"/>
      <c r="AR331" s="1">
        <f t="shared" si="606"/>
        <v>0.82</v>
      </c>
      <c r="AS331" s="1">
        <f t="shared" si="609"/>
        <v>0.18</v>
      </c>
      <c r="AT331" s="1">
        <f t="shared" si="610"/>
        <v>1</v>
      </c>
    </row>
    <row r="332" spans="2:46" x14ac:dyDescent="0.25">
      <c r="B332" t="s">
        <v>40</v>
      </c>
      <c r="C332" t="s">
        <v>50</v>
      </c>
      <c r="D332" s="1">
        <f t="shared" si="611"/>
        <v>90.050000000000011</v>
      </c>
      <c r="E332" s="13">
        <v>29.59</v>
      </c>
      <c r="F332" s="13">
        <f t="shared" si="607"/>
        <v>39.650600000000004</v>
      </c>
      <c r="G332" s="1"/>
      <c r="H332" s="1"/>
      <c r="I332" s="1"/>
      <c r="J332" s="1"/>
      <c r="K332" s="1">
        <v>3.49</v>
      </c>
      <c r="L332" s="1">
        <f t="shared" si="613"/>
        <v>8.2363999999999997</v>
      </c>
      <c r="M332" s="1">
        <v>3.01</v>
      </c>
      <c r="N332" s="1">
        <f t="shared" si="587"/>
        <v>7.1035999999999992</v>
      </c>
      <c r="O332" s="1"/>
      <c r="P332" s="1"/>
      <c r="Q332" s="1"/>
      <c r="R332" s="1"/>
      <c r="S332" s="1">
        <v>2.46</v>
      </c>
      <c r="T332" s="1">
        <f>S332*2.36</f>
        <v>5.8055999999999992</v>
      </c>
      <c r="U332" s="1">
        <v>13.71</v>
      </c>
      <c r="V332" s="1">
        <f t="shared" ref="V332" si="622">U332*1.34</f>
        <v>18.371400000000001</v>
      </c>
      <c r="W332" s="1">
        <v>11.35</v>
      </c>
      <c r="X332" s="1">
        <f t="shared" si="621"/>
        <v>15.209</v>
      </c>
      <c r="Y332" s="1">
        <v>9.09</v>
      </c>
      <c r="Z332" s="1">
        <f t="shared" si="590"/>
        <v>12.1806</v>
      </c>
      <c r="AA332" s="1">
        <v>9.0299999999999994</v>
      </c>
      <c r="AB332" s="1">
        <f t="shared" si="618"/>
        <v>12.100199999999999</v>
      </c>
      <c r="AC332" s="1"/>
      <c r="AD332" s="1"/>
      <c r="AE332" s="1">
        <v>1.33</v>
      </c>
      <c r="AF332" s="1">
        <f t="shared" si="615"/>
        <v>3.6575000000000002</v>
      </c>
      <c r="AG332" s="1">
        <v>4.09</v>
      </c>
      <c r="AH332" s="1">
        <f t="shared" ref="AF332:AH370" si="623">AG332*2.75</f>
        <v>11.247499999999999</v>
      </c>
      <c r="AI332" s="1">
        <v>2.9</v>
      </c>
      <c r="AJ332" s="1">
        <f>AI332*2.36</f>
        <v>6.8439999999999994</v>
      </c>
      <c r="AK332" s="13"/>
      <c r="AL332" s="13"/>
      <c r="AM332" s="13"/>
      <c r="AN332" s="13"/>
      <c r="AO332" s="1"/>
      <c r="AP332" s="1"/>
      <c r="AR332" s="1">
        <f t="shared" si="606"/>
        <v>0.9</v>
      </c>
      <c r="AS332" s="1">
        <f t="shared" si="609"/>
        <v>0.1</v>
      </c>
      <c r="AT332" s="1">
        <f t="shared" si="610"/>
        <v>1</v>
      </c>
    </row>
    <row r="333" spans="2:46" x14ac:dyDescent="0.25">
      <c r="B333" t="s">
        <v>99</v>
      </c>
      <c r="C333" t="s">
        <v>100</v>
      </c>
      <c r="D333" s="1">
        <f t="shared" si="611"/>
        <v>90.1</v>
      </c>
      <c r="E333" s="13"/>
      <c r="F333" s="13"/>
      <c r="G333" s="1">
        <v>24.1</v>
      </c>
      <c r="H333" s="1">
        <f t="shared" ref="H333:J346" si="624">G333*1.34</f>
        <v>32.294000000000004</v>
      </c>
      <c r="I333" s="1">
        <v>12.6</v>
      </c>
      <c r="J333" s="1">
        <f t="shared" si="624"/>
        <v>16.884</v>
      </c>
      <c r="K333" s="1">
        <v>4.3</v>
      </c>
      <c r="L333" s="1">
        <f t="shared" si="613"/>
        <v>10.148</v>
      </c>
      <c r="M333" s="1">
        <v>4.0999999999999996</v>
      </c>
      <c r="N333" s="1">
        <f t="shared" si="587"/>
        <v>9.6759999999999984</v>
      </c>
      <c r="O333" s="1"/>
      <c r="P333" s="1"/>
      <c r="Q333" s="1"/>
      <c r="R333" s="1"/>
      <c r="S333" s="1"/>
      <c r="T333" s="1"/>
      <c r="U333" s="1">
        <v>15.75</v>
      </c>
      <c r="V333" s="1">
        <f t="shared" ref="V333" si="625">U333*1.34</f>
        <v>21.105</v>
      </c>
      <c r="W333" s="1">
        <v>10.35</v>
      </c>
      <c r="X333" s="1">
        <f t="shared" si="621"/>
        <v>13.869</v>
      </c>
      <c r="Y333" s="1">
        <v>10</v>
      </c>
      <c r="Z333" s="1">
        <f t="shared" si="590"/>
        <v>13.4</v>
      </c>
      <c r="AA333" s="1"/>
      <c r="AB333" s="1"/>
      <c r="AC333" s="1"/>
      <c r="AD333" s="1"/>
      <c r="AE333" s="1">
        <v>7.55</v>
      </c>
      <c r="AF333" s="1">
        <f t="shared" si="615"/>
        <v>20.762499999999999</v>
      </c>
      <c r="AG333" s="1">
        <v>1.35</v>
      </c>
      <c r="AH333" s="1">
        <f t="shared" si="623"/>
        <v>3.7125000000000004</v>
      </c>
      <c r="AI333" s="1"/>
      <c r="AJ333" s="1"/>
      <c r="AK333" s="13"/>
      <c r="AL333" s="13"/>
      <c r="AM333" s="13"/>
      <c r="AN333" s="13"/>
      <c r="AO333" s="1">
        <v>17.05</v>
      </c>
      <c r="AP333" s="1">
        <f>AO333*0.6</f>
        <v>10.23</v>
      </c>
      <c r="AR333" s="1">
        <f t="shared" si="606"/>
        <v>0.77</v>
      </c>
      <c r="AS333" s="1">
        <f t="shared" si="609"/>
        <v>0.23</v>
      </c>
      <c r="AT333" s="1">
        <f t="shared" si="610"/>
        <v>1</v>
      </c>
    </row>
    <row r="334" spans="2:46" x14ac:dyDescent="0.25">
      <c r="B334" t="s">
        <v>86</v>
      </c>
      <c r="C334" t="s">
        <v>85</v>
      </c>
      <c r="D334" s="1">
        <f t="shared" si="611"/>
        <v>90.100000000000009</v>
      </c>
      <c r="E334" s="13"/>
      <c r="F334" s="13"/>
      <c r="G334" s="1">
        <v>21.3</v>
      </c>
      <c r="H334" s="1">
        <f t="shared" si="624"/>
        <v>28.542000000000002</v>
      </c>
      <c r="I334" s="1">
        <v>9.1999999999999993</v>
      </c>
      <c r="J334" s="1">
        <f t="shared" si="624"/>
        <v>12.327999999999999</v>
      </c>
      <c r="K334" s="1">
        <v>5.4</v>
      </c>
      <c r="L334" s="1">
        <f t="shared" si="613"/>
        <v>12.744</v>
      </c>
      <c r="M334" s="1">
        <v>4.2</v>
      </c>
      <c r="N334" s="1">
        <f t="shared" si="587"/>
        <v>9.911999999999999</v>
      </c>
      <c r="O334" s="1"/>
      <c r="P334" s="1"/>
      <c r="Q334" s="1"/>
      <c r="R334" s="1"/>
      <c r="S334" s="1"/>
      <c r="T334" s="1"/>
      <c r="U334" s="1">
        <v>12.5</v>
      </c>
      <c r="V334" s="1">
        <f t="shared" ref="V334" si="626">U334*1.34</f>
        <v>16.75</v>
      </c>
      <c r="W334" s="1">
        <v>12.1</v>
      </c>
      <c r="X334" s="1">
        <f t="shared" si="621"/>
        <v>16.214000000000002</v>
      </c>
      <c r="Y334" s="1">
        <v>10.8</v>
      </c>
      <c r="Z334" s="1">
        <f t="shared" si="590"/>
        <v>14.472000000000001</v>
      </c>
      <c r="AA334" s="1"/>
      <c r="AB334" s="1"/>
      <c r="AC334" s="1"/>
      <c r="AD334" s="1"/>
      <c r="AE334" s="1">
        <v>5.2</v>
      </c>
      <c r="AF334" s="1">
        <f t="shared" si="615"/>
        <v>14.3</v>
      </c>
      <c r="AG334" s="1">
        <f>2.9+3</f>
        <v>5.9</v>
      </c>
      <c r="AH334" s="1">
        <f t="shared" si="623"/>
        <v>16.225000000000001</v>
      </c>
      <c r="AI334" s="1">
        <v>3.5</v>
      </c>
      <c r="AJ334" s="1">
        <f t="shared" ref="AJ334:AJ338" si="627">AI334*2.36</f>
        <v>8.26</v>
      </c>
      <c r="AK334" s="13"/>
      <c r="AL334" s="13"/>
      <c r="AM334" s="13"/>
      <c r="AN334" s="13"/>
      <c r="AO334" s="1"/>
      <c r="AP334" s="1"/>
      <c r="AR334" s="1">
        <f t="shared" si="606"/>
        <v>0.79</v>
      </c>
      <c r="AS334" s="1">
        <f t="shared" si="609"/>
        <v>0.21</v>
      </c>
      <c r="AT334" s="1">
        <f t="shared" si="610"/>
        <v>1</v>
      </c>
    </row>
    <row r="335" spans="2:46" x14ac:dyDescent="0.25">
      <c r="B335" t="s">
        <v>86</v>
      </c>
      <c r="C335" t="s">
        <v>85</v>
      </c>
      <c r="D335" s="1">
        <f t="shared" si="611"/>
        <v>90.5</v>
      </c>
      <c r="E335" s="13"/>
      <c r="F335" s="13"/>
      <c r="G335" s="1">
        <v>24.3</v>
      </c>
      <c r="H335" s="1">
        <f t="shared" si="624"/>
        <v>32.562000000000005</v>
      </c>
      <c r="I335" s="1">
        <v>9</v>
      </c>
      <c r="J335" s="1">
        <f t="shared" si="624"/>
        <v>12.06</v>
      </c>
      <c r="K335" s="1">
        <v>5.4</v>
      </c>
      <c r="L335" s="1">
        <f t="shared" si="613"/>
        <v>12.744</v>
      </c>
      <c r="M335" s="1">
        <v>4.5</v>
      </c>
      <c r="N335" s="1">
        <f t="shared" si="587"/>
        <v>10.62</v>
      </c>
      <c r="O335" s="1"/>
      <c r="P335" s="1"/>
      <c r="Q335" s="1"/>
      <c r="R335" s="1"/>
      <c r="S335" s="1"/>
      <c r="T335" s="1"/>
      <c r="U335" s="1">
        <v>14.2</v>
      </c>
      <c r="V335" s="1">
        <f t="shared" ref="V335" si="628">U335*1.34</f>
        <v>19.027999999999999</v>
      </c>
      <c r="W335" s="1">
        <v>11.5</v>
      </c>
      <c r="X335" s="1">
        <f t="shared" si="621"/>
        <v>15.41</v>
      </c>
      <c r="Y335" s="1">
        <v>8.5</v>
      </c>
      <c r="Z335" s="1">
        <f t="shared" si="590"/>
        <v>11.39</v>
      </c>
      <c r="AA335" s="1"/>
      <c r="AB335" s="1"/>
      <c r="AC335" s="1"/>
      <c r="AD335" s="1"/>
      <c r="AE335" s="1">
        <v>4.7</v>
      </c>
      <c r="AF335" s="1">
        <f t="shared" si="615"/>
        <v>12.925000000000001</v>
      </c>
      <c r="AG335" s="1">
        <v>4.9000000000000004</v>
      </c>
      <c r="AH335" s="1">
        <f t="shared" si="623"/>
        <v>13.475000000000001</v>
      </c>
      <c r="AI335" s="1">
        <v>3.5</v>
      </c>
      <c r="AJ335" s="1">
        <f t="shared" si="627"/>
        <v>8.26</v>
      </c>
      <c r="AK335" s="13"/>
      <c r="AL335" s="13"/>
      <c r="AM335" s="13"/>
      <c r="AN335" s="13"/>
      <c r="AO335" s="1"/>
      <c r="AP335" s="1"/>
      <c r="AR335" s="1">
        <f t="shared" si="606"/>
        <v>0.79</v>
      </c>
      <c r="AS335" s="1">
        <f t="shared" si="609"/>
        <v>0.21</v>
      </c>
      <c r="AT335" s="1">
        <f t="shared" si="610"/>
        <v>1</v>
      </c>
    </row>
    <row r="336" spans="2:46" x14ac:dyDescent="0.25">
      <c r="B336" t="s">
        <v>42</v>
      </c>
      <c r="C336" t="s">
        <v>77</v>
      </c>
      <c r="D336" s="1">
        <f t="shared" si="611"/>
        <v>90.949999999999989</v>
      </c>
      <c r="E336" s="13"/>
      <c r="F336" s="13"/>
      <c r="G336" s="1">
        <v>20.149999999999999</v>
      </c>
      <c r="H336" s="1">
        <f t="shared" si="624"/>
        <v>27.001000000000001</v>
      </c>
      <c r="I336" s="1">
        <v>7</v>
      </c>
      <c r="J336" s="1">
        <f t="shared" si="624"/>
        <v>9.3800000000000008</v>
      </c>
      <c r="K336" s="1">
        <v>3.9</v>
      </c>
      <c r="L336" s="1">
        <f t="shared" si="613"/>
        <v>9.2039999999999988</v>
      </c>
      <c r="M336" s="1">
        <v>3.35</v>
      </c>
      <c r="N336" s="1">
        <f t="shared" si="587"/>
        <v>7.9059999999999997</v>
      </c>
      <c r="O336" s="1"/>
      <c r="P336" s="1"/>
      <c r="Q336" s="1"/>
      <c r="R336" s="1"/>
      <c r="S336" s="1"/>
      <c r="T336" s="1"/>
      <c r="U336" s="1">
        <v>12.7</v>
      </c>
      <c r="V336" s="1">
        <f t="shared" ref="V336" si="629">U336*1.34</f>
        <v>17.018000000000001</v>
      </c>
      <c r="W336" s="1">
        <v>11.75</v>
      </c>
      <c r="X336" s="1">
        <f t="shared" si="621"/>
        <v>15.745000000000001</v>
      </c>
      <c r="Y336" s="1">
        <v>10.85</v>
      </c>
      <c r="Z336" s="1">
        <f t="shared" si="590"/>
        <v>14.539</v>
      </c>
      <c r="AA336" s="1">
        <v>7.05</v>
      </c>
      <c r="AB336" s="1">
        <f t="shared" ref="AB336:AB338" si="630">AA336*1.34</f>
        <v>9.447000000000001</v>
      </c>
      <c r="AC336" s="1"/>
      <c r="AD336" s="1"/>
      <c r="AE336" s="1">
        <v>3.7</v>
      </c>
      <c r="AF336" s="1">
        <f t="shared" si="615"/>
        <v>10.175000000000001</v>
      </c>
      <c r="AG336" s="1">
        <v>8.4</v>
      </c>
      <c r="AH336" s="1">
        <f t="shared" si="623"/>
        <v>23.1</v>
      </c>
      <c r="AI336" s="1">
        <v>2.1</v>
      </c>
      <c r="AJ336" s="1">
        <f t="shared" si="627"/>
        <v>4.9559999999999995</v>
      </c>
      <c r="AK336" s="13"/>
      <c r="AL336" s="13"/>
      <c r="AM336" s="13"/>
      <c r="AN336" s="13"/>
      <c r="AO336" s="1"/>
      <c r="AP336" s="1"/>
      <c r="AR336" s="1">
        <f t="shared" si="606"/>
        <v>0.84</v>
      </c>
      <c r="AS336" s="1">
        <f t="shared" si="609"/>
        <v>0.16</v>
      </c>
      <c r="AT336" s="1">
        <f t="shared" si="610"/>
        <v>1</v>
      </c>
    </row>
    <row r="337" spans="2:46" x14ac:dyDescent="0.25">
      <c r="B337" t="s">
        <v>43</v>
      </c>
      <c r="C337" t="s">
        <v>48</v>
      </c>
      <c r="D337" s="1">
        <f t="shared" si="611"/>
        <v>90.96</v>
      </c>
      <c r="E337" s="13"/>
      <c r="F337" s="13"/>
      <c r="G337" s="1">
        <v>20.309999999999999</v>
      </c>
      <c r="H337" s="1">
        <f t="shared" si="624"/>
        <v>27.215399999999999</v>
      </c>
      <c r="I337" s="1">
        <v>8.61</v>
      </c>
      <c r="J337" s="1">
        <f t="shared" si="624"/>
        <v>11.5374</v>
      </c>
      <c r="K337" s="1">
        <v>3.92</v>
      </c>
      <c r="L337" s="1">
        <f t="shared" si="613"/>
        <v>9.251199999999999</v>
      </c>
      <c r="M337" s="1">
        <v>3.93</v>
      </c>
      <c r="N337" s="1">
        <f t="shared" si="587"/>
        <v>9.274799999999999</v>
      </c>
      <c r="O337" s="1"/>
      <c r="P337" s="1"/>
      <c r="Q337" s="1"/>
      <c r="R337" s="1"/>
      <c r="S337" s="1"/>
      <c r="T337" s="1"/>
      <c r="U337" s="1">
        <v>13.59</v>
      </c>
      <c r="V337" s="1">
        <f t="shared" ref="V337" si="631">U337*1.34</f>
        <v>18.210599999999999</v>
      </c>
      <c r="W337" s="1">
        <v>9.9700000000000006</v>
      </c>
      <c r="X337" s="1">
        <f t="shared" si="621"/>
        <v>13.359800000000002</v>
      </c>
      <c r="Y337" s="1">
        <v>10.01</v>
      </c>
      <c r="Z337" s="1">
        <f t="shared" si="590"/>
        <v>13.413400000000001</v>
      </c>
      <c r="AA337" s="1">
        <v>7.98</v>
      </c>
      <c r="AB337" s="1">
        <f t="shared" si="630"/>
        <v>10.693200000000001</v>
      </c>
      <c r="AC337" s="1"/>
      <c r="AD337" s="1"/>
      <c r="AE337" s="1">
        <v>4.91</v>
      </c>
      <c r="AF337" s="1">
        <f t="shared" si="615"/>
        <v>13.502500000000001</v>
      </c>
      <c r="AG337" s="1">
        <v>5.85</v>
      </c>
      <c r="AH337" s="1">
        <f t="shared" si="623"/>
        <v>16.087499999999999</v>
      </c>
      <c r="AI337" s="1">
        <v>1.88</v>
      </c>
      <c r="AJ337" s="1">
        <f t="shared" si="627"/>
        <v>4.4367999999999999</v>
      </c>
      <c r="AK337" s="13"/>
      <c r="AL337" s="13"/>
      <c r="AM337" s="13"/>
      <c r="AN337" s="13"/>
      <c r="AO337" s="1">
        <v>6.62</v>
      </c>
      <c r="AP337" s="1">
        <f t="shared" ref="AP337:AP339" si="632">AO337*0.6</f>
        <v>3.972</v>
      </c>
      <c r="AR337" s="1">
        <f t="shared" si="606"/>
        <v>0.82</v>
      </c>
      <c r="AS337" s="1">
        <f t="shared" si="609"/>
        <v>0.18</v>
      </c>
      <c r="AT337" s="1">
        <f t="shared" si="610"/>
        <v>1</v>
      </c>
    </row>
    <row r="338" spans="2:46" x14ac:dyDescent="0.25">
      <c r="B338" t="s">
        <v>43</v>
      </c>
      <c r="C338" t="s">
        <v>48</v>
      </c>
      <c r="D338" s="1">
        <f t="shared" si="611"/>
        <v>91.35</v>
      </c>
      <c r="E338" s="13"/>
      <c r="F338" s="13"/>
      <c r="G338" s="1">
        <v>20.420000000000002</v>
      </c>
      <c r="H338" s="1">
        <f t="shared" si="624"/>
        <v>27.362800000000004</v>
      </c>
      <c r="I338" s="1">
        <v>8.56</v>
      </c>
      <c r="J338" s="1">
        <f t="shared" si="624"/>
        <v>11.470400000000001</v>
      </c>
      <c r="K338" s="1">
        <v>3.89</v>
      </c>
      <c r="L338" s="1">
        <f t="shared" si="613"/>
        <v>9.1804000000000006</v>
      </c>
      <c r="M338" s="1">
        <v>3.98</v>
      </c>
      <c r="N338" s="1">
        <f t="shared" si="587"/>
        <v>9.3927999999999994</v>
      </c>
      <c r="O338" s="1"/>
      <c r="P338" s="1"/>
      <c r="Q338" s="1"/>
      <c r="R338" s="1"/>
      <c r="S338" s="1"/>
      <c r="T338" s="1"/>
      <c r="U338" s="1">
        <v>13.59</v>
      </c>
      <c r="V338" s="1">
        <f t="shared" ref="V338" si="633">U338*1.34</f>
        <v>18.210599999999999</v>
      </c>
      <c r="W338" s="1">
        <v>9.9700000000000006</v>
      </c>
      <c r="X338" s="1">
        <f t="shared" si="621"/>
        <v>13.359800000000002</v>
      </c>
      <c r="Y338" s="1">
        <v>10.06</v>
      </c>
      <c r="Z338" s="1">
        <f t="shared" si="590"/>
        <v>13.480400000000001</v>
      </c>
      <c r="AA338" s="1">
        <v>8.31</v>
      </c>
      <c r="AB338" s="1">
        <f t="shared" si="630"/>
        <v>11.135400000000001</v>
      </c>
      <c r="AC338" s="1"/>
      <c r="AD338" s="1"/>
      <c r="AE338" s="1">
        <v>4.91</v>
      </c>
      <c r="AF338" s="1">
        <f t="shared" si="615"/>
        <v>13.502500000000001</v>
      </c>
      <c r="AG338" s="1">
        <v>5.78</v>
      </c>
      <c r="AH338" s="1">
        <f t="shared" si="623"/>
        <v>15.895000000000001</v>
      </c>
      <c r="AI338" s="1">
        <v>1.88</v>
      </c>
      <c r="AJ338" s="1">
        <f t="shared" si="627"/>
        <v>4.4367999999999999</v>
      </c>
      <c r="AK338" s="13"/>
      <c r="AL338" s="13"/>
      <c r="AM338" s="13"/>
      <c r="AN338" s="13"/>
      <c r="AO338" s="1">
        <v>6.73</v>
      </c>
      <c r="AP338" s="1">
        <f t="shared" si="632"/>
        <v>4.0380000000000003</v>
      </c>
      <c r="AR338" s="1">
        <f t="shared" si="606"/>
        <v>0.82</v>
      </c>
      <c r="AS338" s="1">
        <f t="shared" si="609"/>
        <v>0.18</v>
      </c>
      <c r="AT338" s="1">
        <f t="shared" si="610"/>
        <v>1</v>
      </c>
    </row>
    <row r="339" spans="2:46" x14ac:dyDescent="0.25">
      <c r="B339" t="s">
        <v>119</v>
      </c>
      <c r="C339" t="s">
        <v>120</v>
      </c>
      <c r="D339" s="1">
        <f t="shared" si="611"/>
        <v>91.399999999999991</v>
      </c>
      <c r="E339" s="13"/>
      <c r="F339" s="13"/>
      <c r="G339" s="1">
        <v>26.43</v>
      </c>
      <c r="H339" s="1">
        <f t="shared" si="624"/>
        <v>35.416200000000003</v>
      </c>
      <c r="I339" s="1">
        <v>11.98</v>
      </c>
      <c r="J339" s="1">
        <f t="shared" si="624"/>
        <v>16.0532</v>
      </c>
      <c r="K339" s="1">
        <v>3.8</v>
      </c>
      <c r="L339" s="1">
        <f t="shared" si="613"/>
        <v>8.968</v>
      </c>
      <c r="M339" s="1">
        <v>3.77</v>
      </c>
      <c r="N339" s="1">
        <f t="shared" si="587"/>
        <v>8.8971999999999998</v>
      </c>
      <c r="O339" s="1"/>
      <c r="P339" s="1"/>
      <c r="Q339" s="1"/>
      <c r="R339" s="1"/>
      <c r="S339" s="1"/>
      <c r="T339" s="1"/>
      <c r="U339" s="1">
        <v>14.87</v>
      </c>
      <c r="V339" s="1">
        <f t="shared" ref="V339" si="634">U339*1.34</f>
        <v>19.925799999999999</v>
      </c>
      <c r="W339" s="1">
        <v>11.47</v>
      </c>
      <c r="X339" s="1">
        <f t="shared" si="621"/>
        <v>15.369800000000001</v>
      </c>
      <c r="Y339" s="1">
        <v>10.4</v>
      </c>
      <c r="Z339" s="1">
        <f t="shared" si="590"/>
        <v>13.936000000000002</v>
      </c>
      <c r="AA339" s="1"/>
      <c r="AB339" s="1"/>
      <c r="AC339" s="1"/>
      <c r="AD339" s="1"/>
      <c r="AE339" s="1">
        <v>5.96</v>
      </c>
      <c r="AF339" s="1">
        <f t="shared" si="615"/>
        <v>16.39</v>
      </c>
      <c r="AG339" s="1">
        <v>2.72</v>
      </c>
      <c r="AH339" s="1">
        <f t="shared" si="623"/>
        <v>7.48</v>
      </c>
      <c r="AI339" s="1"/>
      <c r="AJ339" s="1"/>
      <c r="AK339" s="13"/>
      <c r="AL339" s="13"/>
      <c r="AM339" s="13"/>
      <c r="AN339" s="13"/>
      <c r="AO339" s="1">
        <v>13.71</v>
      </c>
      <c r="AP339" s="1">
        <f t="shared" si="632"/>
        <v>8.2260000000000009</v>
      </c>
      <c r="AR339" s="1">
        <f t="shared" si="606"/>
        <v>0.79</v>
      </c>
      <c r="AS339" s="1">
        <f t="shared" si="609"/>
        <v>0.21</v>
      </c>
      <c r="AT339" s="1">
        <f t="shared" si="610"/>
        <v>1</v>
      </c>
    </row>
    <row r="340" spans="2:46" x14ac:dyDescent="0.25">
      <c r="C340" t="s">
        <v>65</v>
      </c>
      <c r="D340" s="1">
        <f t="shared" si="611"/>
        <v>91.460000000000022</v>
      </c>
      <c r="E340" s="13"/>
      <c r="F340" s="13"/>
      <c r="G340" s="1">
        <v>24.32</v>
      </c>
      <c r="H340" s="1">
        <f t="shared" si="624"/>
        <v>32.588799999999999</v>
      </c>
      <c r="I340" s="1">
        <v>8.6300000000000008</v>
      </c>
      <c r="J340" s="1">
        <f t="shared" si="624"/>
        <v>11.564200000000001</v>
      </c>
      <c r="K340" s="1">
        <v>5.35</v>
      </c>
      <c r="L340" s="1">
        <f t="shared" si="613"/>
        <v>12.625999999999998</v>
      </c>
      <c r="M340" s="1">
        <v>4.66</v>
      </c>
      <c r="N340" s="1">
        <f t="shared" si="587"/>
        <v>10.9976</v>
      </c>
      <c r="O340" s="1"/>
      <c r="P340" s="1"/>
      <c r="Q340" s="1"/>
      <c r="R340" s="1"/>
      <c r="S340" s="1"/>
      <c r="T340" s="1"/>
      <c r="U340" s="1">
        <v>14.65</v>
      </c>
      <c r="V340" s="1">
        <f t="shared" ref="V340" si="635">U340*1.34</f>
        <v>19.631</v>
      </c>
      <c r="W340" s="1">
        <v>8.94</v>
      </c>
      <c r="X340" s="1">
        <f t="shared" si="621"/>
        <v>11.9796</v>
      </c>
      <c r="Y340" s="1">
        <v>8.56</v>
      </c>
      <c r="Z340" s="1">
        <f t="shared" si="590"/>
        <v>11.470400000000001</v>
      </c>
      <c r="AA340" s="1">
        <v>8.51</v>
      </c>
      <c r="AB340" s="1">
        <f t="shared" ref="AB340" si="636">AA340*1.34</f>
        <v>11.4034</v>
      </c>
      <c r="AC340" s="1"/>
      <c r="AD340" s="1"/>
      <c r="AE340" s="1"/>
      <c r="AF340" s="1"/>
      <c r="AG340" s="1">
        <v>4.7</v>
      </c>
      <c r="AH340" s="1">
        <f t="shared" si="623"/>
        <v>12.925000000000001</v>
      </c>
      <c r="AI340" s="1">
        <v>3.14</v>
      </c>
      <c r="AJ340" s="1">
        <f>AI340*2.36</f>
        <v>7.4104000000000001</v>
      </c>
      <c r="AK340" s="13"/>
      <c r="AL340" s="13"/>
      <c r="AM340" s="13"/>
      <c r="AN340" s="13"/>
      <c r="AO340" s="1"/>
      <c r="AP340" s="1"/>
      <c r="AR340" s="1">
        <f t="shared" si="606"/>
        <v>0.8</v>
      </c>
      <c r="AS340" s="1">
        <f t="shared" si="609"/>
        <v>0.2</v>
      </c>
      <c r="AT340" s="1">
        <f t="shared" si="610"/>
        <v>1</v>
      </c>
    </row>
    <row r="341" spans="2:46" x14ac:dyDescent="0.25">
      <c r="B341" t="s">
        <v>41</v>
      </c>
      <c r="C341" t="s">
        <v>47</v>
      </c>
      <c r="D341" s="1">
        <f t="shared" si="611"/>
        <v>91.5</v>
      </c>
      <c r="E341" s="13"/>
      <c r="F341" s="13"/>
      <c r="G341" s="1">
        <v>28.6</v>
      </c>
      <c r="H341" s="1">
        <f t="shared" si="624"/>
        <v>38.324000000000005</v>
      </c>
      <c r="I341" s="1">
        <v>9.6999999999999993</v>
      </c>
      <c r="J341" s="1">
        <f t="shared" si="624"/>
        <v>12.997999999999999</v>
      </c>
      <c r="K341" s="1">
        <v>4.4000000000000004</v>
      </c>
      <c r="L341" s="1">
        <f t="shared" si="613"/>
        <v>10.384</v>
      </c>
      <c r="M341" s="1">
        <v>3.8</v>
      </c>
      <c r="N341" s="1">
        <f t="shared" si="587"/>
        <v>8.968</v>
      </c>
      <c r="O341" s="1"/>
      <c r="P341" s="1"/>
      <c r="Q341" s="1"/>
      <c r="R341" s="1"/>
      <c r="S341" s="1"/>
      <c r="T341" s="1"/>
      <c r="U341" s="1">
        <v>13.9</v>
      </c>
      <c r="V341" s="1">
        <f t="shared" ref="V341" si="637">U341*1.34</f>
        <v>18.626000000000001</v>
      </c>
      <c r="W341" s="1">
        <v>10.9</v>
      </c>
      <c r="X341" s="1">
        <f t="shared" si="621"/>
        <v>14.606000000000002</v>
      </c>
      <c r="Y341" s="1">
        <v>10.199999999999999</v>
      </c>
      <c r="Z341" s="1">
        <f t="shared" si="590"/>
        <v>13.667999999999999</v>
      </c>
      <c r="AA341" s="1"/>
      <c r="AB341" s="1"/>
      <c r="AC341" s="1"/>
      <c r="AD341" s="1"/>
      <c r="AE341" s="1">
        <v>7</v>
      </c>
      <c r="AF341" s="1">
        <f t="shared" si="623"/>
        <v>19.25</v>
      </c>
      <c r="AG341" s="1">
        <v>3</v>
      </c>
      <c r="AH341" s="1">
        <f t="shared" si="623"/>
        <v>8.25</v>
      </c>
      <c r="AI341" s="1"/>
      <c r="AJ341" s="1"/>
      <c r="AK341" s="13"/>
      <c r="AL341" s="13"/>
      <c r="AM341" s="13"/>
      <c r="AN341" s="13"/>
      <c r="AO341" s="1">
        <f>10.2+1.2</f>
        <v>11.399999999999999</v>
      </c>
      <c r="AP341" s="1">
        <f t="shared" ref="AP341:AP345" si="638">AO341*0.6</f>
        <v>6.839999999999999</v>
      </c>
      <c r="AR341" s="1">
        <f t="shared" si="606"/>
        <v>0.8</v>
      </c>
      <c r="AS341" s="1">
        <f t="shared" si="609"/>
        <v>0.2</v>
      </c>
      <c r="AT341" s="1">
        <f t="shared" si="610"/>
        <v>1</v>
      </c>
    </row>
    <row r="342" spans="2:46" x14ac:dyDescent="0.25">
      <c r="C342" t="s">
        <v>65</v>
      </c>
      <c r="D342" s="1">
        <f t="shared" si="611"/>
        <v>91.509999999999991</v>
      </c>
      <c r="E342" s="13"/>
      <c r="F342" s="13"/>
      <c r="G342" s="1">
        <v>22.51</v>
      </c>
      <c r="H342" s="1">
        <f t="shared" si="624"/>
        <v>30.163400000000003</v>
      </c>
      <c r="I342" s="1">
        <v>10.87</v>
      </c>
      <c r="J342" s="1">
        <f t="shared" si="624"/>
        <v>14.565799999999999</v>
      </c>
      <c r="K342" s="1">
        <v>4.67</v>
      </c>
      <c r="L342" s="1">
        <f t="shared" si="613"/>
        <v>11.021199999999999</v>
      </c>
      <c r="M342" s="1">
        <v>4.42</v>
      </c>
      <c r="N342" s="1">
        <f t="shared" si="587"/>
        <v>10.431199999999999</v>
      </c>
      <c r="O342" s="1"/>
      <c r="P342" s="1"/>
      <c r="Q342" s="1"/>
      <c r="R342" s="1"/>
      <c r="S342" s="1"/>
      <c r="T342" s="1"/>
      <c r="U342" s="1">
        <v>12.45</v>
      </c>
      <c r="V342" s="1">
        <f t="shared" ref="V342" si="639">U342*1.34</f>
        <v>16.683</v>
      </c>
      <c r="W342" s="1">
        <v>8.81</v>
      </c>
      <c r="X342" s="1">
        <f t="shared" si="621"/>
        <v>11.805400000000001</v>
      </c>
      <c r="Y342" s="1">
        <v>8.4700000000000006</v>
      </c>
      <c r="Z342" s="1">
        <f t="shared" si="590"/>
        <v>11.349800000000002</v>
      </c>
      <c r="AA342" s="1">
        <v>8.43</v>
      </c>
      <c r="AB342" s="1">
        <f t="shared" ref="AB342:AB343" si="640">AA342*1.34</f>
        <v>11.296200000000001</v>
      </c>
      <c r="AC342" s="1"/>
      <c r="AD342" s="1"/>
      <c r="AE342" s="1">
        <v>2.4700000000000002</v>
      </c>
      <c r="AF342" s="1">
        <f t="shared" si="623"/>
        <v>6.7925000000000004</v>
      </c>
      <c r="AG342" s="1">
        <v>5.94</v>
      </c>
      <c r="AH342" s="1">
        <f t="shared" si="623"/>
        <v>16.335000000000001</v>
      </c>
      <c r="AI342" s="1">
        <v>2.4700000000000002</v>
      </c>
      <c r="AJ342" s="1">
        <f>AI342*2.36</f>
        <v>5.8292000000000002</v>
      </c>
      <c r="AK342" s="13"/>
      <c r="AL342" s="13"/>
      <c r="AM342" s="13"/>
      <c r="AN342" s="13"/>
      <c r="AO342" s="1">
        <v>3.12</v>
      </c>
      <c r="AP342" s="1">
        <f t="shared" si="638"/>
        <v>1.8719999999999999</v>
      </c>
      <c r="AR342" s="1">
        <f t="shared" si="606"/>
        <v>0.78</v>
      </c>
      <c r="AS342" s="1">
        <f t="shared" si="609"/>
        <v>0.22</v>
      </c>
      <c r="AT342" s="1">
        <f t="shared" si="610"/>
        <v>1</v>
      </c>
    </row>
    <row r="343" spans="2:46" x14ac:dyDescent="0.25">
      <c r="B343" t="s">
        <v>106</v>
      </c>
      <c r="C343" t="s">
        <v>112</v>
      </c>
      <c r="D343" s="1">
        <f t="shared" si="611"/>
        <v>92.03</v>
      </c>
      <c r="E343" s="13"/>
      <c r="F343" s="13"/>
      <c r="G343" s="1">
        <v>23.66</v>
      </c>
      <c r="H343" s="1">
        <f t="shared" si="624"/>
        <v>31.704400000000003</v>
      </c>
      <c r="I343" s="1">
        <v>11.58</v>
      </c>
      <c r="J343" s="1">
        <f t="shared" si="624"/>
        <v>15.517200000000001</v>
      </c>
      <c r="K343" s="1">
        <v>4.04</v>
      </c>
      <c r="L343" s="1">
        <f t="shared" si="613"/>
        <v>9.5343999999999998</v>
      </c>
      <c r="M343" s="1">
        <v>3.61</v>
      </c>
      <c r="N343" s="1">
        <f t="shared" si="587"/>
        <v>8.5195999999999987</v>
      </c>
      <c r="O343" s="1"/>
      <c r="P343" s="1"/>
      <c r="Q343" s="1"/>
      <c r="R343" s="1"/>
      <c r="S343" s="1"/>
      <c r="T343" s="1"/>
      <c r="U343" s="1">
        <v>11.19</v>
      </c>
      <c r="V343" s="1">
        <f t="shared" ref="V343" si="641">U343*1.34</f>
        <v>14.9946</v>
      </c>
      <c r="W343" s="1">
        <v>10.119999999999999</v>
      </c>
      <c r="X343" s="1">
        <f t="shared" si="621"/>
        <v>13.5608</v>
      </c>
      <c r="Y343" s="1">
        <v>9.26</v>
      </c>
      <c r="Z343" s="1">
        <f t="shared" si="590"/>
        <v>12.4084</v>
      </c>
      <c r="AA343" s="1">
        <v>6.32</v>
      </c>
      <c r="AB343" s="1">
        <f t="shared" si="640"/>
        <v>8.4688000000000017</v>
      </c>
      <c r="AC343" s="1"/>
      <c r="AD343" s="1"/>
      <c r="AE343" s="1">
        <v>7.07</v>
      </c>
      <c r="AF343" s="1">
        <f t="shared" si="623"/>
        <v>19.442500000000003</v>
      </c>
      <c r="AG343" s="1">
        <v>5.18</v>
      </c>
      <c r="AH343" s="1">
        <f t="shared" si="623"/>
        <v>14.244999999999999</v>
      </c>
      <c r="AI343" s="1"/>
      <c r="AJ343" s="1"/>
      <c r="AK343" s="13"/>
      <c r="AL343" s="13"/>
      <c r="AM343" s="13"/>
      <c r="AN343" s="13"/>
      <c r="AO343" s="1">
        <v>9.48</v>
      </c>
      <c r="AP343" s="1">
        <f t="shared" si="638"/>
        <v>5.6879999999999997</v>
      </c>
      <c r="AR343" s="1">
        <f t="shared" si="606"/>
        <v>0.79</v>
      </c>
      <c r="AS343" s="1">
        <f t="shared" si="609"/>
        <v>0.21</v>
      </c>
      <c r="AT343" s="1">
        <f t="shared" si="610"/>
        <v>1</v>
      </c>
    </row>
    <row r="344" spans="2:46" x14ac:dyDescent="0.25">
      <c r="B344" t="s">
        <v>99</v>
      </c>
      <c r="C344" t="s">
        <v>100</v>
      </c>
      <c r="D344" s="1">
        <f t="shared" si="611"/>
        <v>92.199999999999989</v>
      </c>
      <c r="E344" s="13"/>
      <c r="F344" s="13"/>
      <c r="G344" s="1">
        <v>25.95</v>
      </c>
      <c r="H344" s="1">
        <f t="shared" si="624"/>
        <v>34.773000000000003</v>
      </c>
      <c r="I344" s="1">
        <v>13.05</v>
      </c>
      <c r="J344" s="1">
        <f t="shared" si="624"/>
        <v>17.487000000000002</v>
      </c>
      <c r="K344" s="1">
        <v>4.0999999999999996</v>
      </c>
      <c r="L344" s="1">
        <f t="shared" si="613"/>
        <v>9.6759999999999984</v>
      </c>
      <c r="M344" s="1">
        <v>4</v>
      </c>
      <c r="N344" s="1">
        <f t="shared" si="587"/>
        <v>9.44</v>
      </c>
      <c r="O344" s="1"/>
      <c r="P344" s="1"/>
      <c r="Q344" s="1"/>
      <c r="R344" s="1"/>
      <c r="S344" s="1"/>
      <c r="T344" s="1"/>
      <c r="U344" s="1">
        <v>15.25</v>
      </c>
      <c r="V344" s="1">
        <f t="shared" ref="V344" si="642">U344*1.34</f>
        <v>20.435000000000002</v>
      </c>
      <c r="W344" s="1">
        <v>10.25</v>
      </c>
      <c r="X344" s="1">
        <f t="shared" si="621"/>
        <v>13.735000000000001</v>
      </c>
      <c r="Y344" s="1">
        <v>10</v>
      </c>
      <c r="Z344" s="1">
        <f t="shared" si="590"/>
        <v>13.4</v>
      </c>
      <c r="AA344" s="1"/>
      <c r="AB344" s="1"/>
      <c r="AC344" s="1"/>
      <c r="AD344" s="1"/>
      <c r="AE344" s="1">
        <v>8.3000000000000007</v>
      </c>
      <c r="AF344" s="1">
        <f t="shared" si="623"/>
        <v>22.825000000000003</v>
      </c>
      <c r="AG344" s="1">
        <v>1.3</v>
      </c>
      <c r="AH344" s="1">
        <f t="shared" si="623"/>
        <v>3.5750000000000002</v>
      </c>
      <c r="AI344" s="1"/>
      <c r="AJ344" s="1"/>
      <c r="AK344" s="13"/>
      <c r="AL344" s="13"/>
      <c r="AM344" s="13"/>
      <c r="AN344" s="13"/>
      <c r="AO344" s="1">
        <v>19.8</v>
      </c>
      <c r="AP344" s="1">
        <f t="shared" si="638"/>
        <v>11.88</v>
      </c>
      <c r="AR344" s="1">
        <f t="shared" si="606"/>
        <v>0.77</v>
      </c>
      <c r="AS344" s="1">
        <f t="shared" si="609"/>
        <v>0.23</v>
      </c>
      <c r="AT344" s="1">
        <f t="shared" si="610"/>
        <v>1</v>
      </c>
    </row>
    <row r="345" spans="2:46" x14ac:dyDescent="0.25">
      <c r="B345" t="s">
        <v>41</v>
      </c>
      <c r="C345" t="s">
        <v>47</v>
      </c>
      <c r="D345" s="1">
        <f t="shared" si="611"/>
        <v>92.800000000000011</v>
      </c>
      <c r="E345" s="13"/>
      <c r="F345" s="13"/>
      <c r="G345" s="1">
        <v>29.5</v>
      </c>
      <c r="H345" s="1">
        <f t="shared" si="624"/>
        <v>39.53</v>
      </c>
      <c r="I345" s="1">
        <v>9.9</v>
      </c>
      <c r="J345" s="1">
        <f t="shared" si="624"/>
        <v>13.266000000000002</v>
      </c>
      <c r="K345" s="1">
        <v>4.0999999999999996</v>
      </c>
      <c r="L345" s="1">
        <f t="shared" si="613"/>
        <v>9.6759999999999984</v>
      </c>
      <c r="M345" s="1">
        <v>4</v>
      </c>
      <c r="N345" s="1">
        <f t="shared" si="587"/>
        <v>9.44</v>
      </c>
      <c r="O345" s="1"/>
      <c r="P345" s="1"/>
      <c r="Q345" s="1"/>
      <c r="R345" s="1"/>
      <c r="S345" s="1"/>
      <c r="T345" s="1"/>
      <c r="U345" s="1">
        <v>12.9</v>
      </c>
      <c r="V345" s="1">
        <f t="shared" ref="V345" si="643">U345*1.34</f>
        <v>17.286000000000001</v>
      </c>
      <c r="W345" s="1">
        <v>10.3</v>
      </c>
      <c r="X345" s="1">
        <f t="shared" si="621"/>
        <v>13.802000000000001</v>
      </c>
      <c r="Y345" s="1">
        <v>12.3</v>
      </c>
      <c r="Z345" s="1">
        <f t="shared" si="590"/>
        <v>16.482000000000003</v>
      </c>
      <c r="AA345" s="1"/>
      <c r="AB345" s="1"/>
      <c r="AC345" s="1"/>
      <c r="AD345" s="1"/>
      <c r="AE345" s="1">
        <v>5.4</v>
      </c>
      <c r="AF345" s="1">
        <f t="shared" si="623"/>
        <v>14.850000000000001</v>
      </c>
      <c r="AG345" s="1">
        <v>4.4000000000000004</v>
      </c>
      <c r="AH345" s="1">
        <f t="shared" si="623"/>
        <v>12.100000000000001</v>
      </c>
      <c r="AI345" s="1"/>
      <c r="AJ345" s="1"/>
      <c r="AK345" s="13"/>
      <c r="AL345" s="13"/>
      <c r="AM345" s="13"/>
      <c r="AN345" s="13"/>
      <c r="AO345" s="1">
        <v>10.6</v>
      </c>
      <c r="AP345" s="1">
        <f t="shared" si="638"/>
        <v>6.3599999999999994</v>
      </c>
      <c r="AR345" s="1">
        <f t="shared" si="606"/>
        <v>0.81</v>
      </c>
      <c r="AS345" s="1">
        <f t="shared" si="609"/>
        <v>0.19</v>
      </c>
      <c r="AT345" s="1">
        <f t="shared" si="610"/>
        <v>1</v>
      </c>
    </row>
    <row r="346" spans="2:46" x14ac:dyDescent="0.25">
      <c r="B346" t="s">
        <v>95</v>
      </c>
      <c r="C346" t="s">
        <v>96</v>
      </c>
      <c r="D346" s="1">
        <f t="shared" si="611"/>
        <v>92.850000000000009</v>
      </c>
      <c r="E346" s="13"/>
      <c r="F346" s="13"/>
      <c r="G346" s="1">
        <v>20.25</v>
      </c>
      <c r="H346" s="1">
        <f t="shared" si="624"/>
        <v>27.135000000000002</v>
      </c>
      <c r="I346" s="1">
        <v>9.5</v>
      </c>
      <c r="J346" s="1">
        <f t="shared" si="624"/>
        <v>12.73</v>
      </c>
      <c r="K346" s="1">
        <v>4.2300000000000004</v>
      </c>
      <c r="L346" s="1">
        <f t="shared" si="613"/>
        <v>9.982800000000001</v>
      </c>
      <c r="M346" s="1">
        <v>4.18</v>
      </c>
      <c r="N346" s="1">
        <f t="shared" si="587"/>
        <v>9.8647999999999989</v>
      </c>
      <c r="O346" s="1"/>
      <c r="P346" s="1"/>
      <c r="Q346" s="1"/>
      <c r="R346" s="1"/>
      <c r="S346" s="1"/>
      <c r="T346" s="1"/>
      <c r="U346" s="1">
        <v>15.87</v>
      </c>
      <c r="V346" s="1">
        <f t="shared" ref="V346" si="644">U346*1.34</f>
        <v>21.265799999999999</v>
      </c>
      <c r="W346" s="1">
        <v>11.98</v>
      </c>
      <c r="X346" s="1">
        <f t="shared" si="621"/>
        <v>16.0532</v>
      </c>
      <c r="Y346" s="1">
        <v>11.87</v>
      </c>
      <c r="Z346" s="1">
        <f t="shared" si="590"/>
        <v>15.905799999999999</v>
      </c>
      <c r="AA346" s="1"/>
      <c r="AB346" s="1"/>
      <c r="AC346" s="1"/>
      <c r="AD346" s="1"/>
      <c r="AE346" s="1">
        <v>5.24</v>
      </c>
      <c r="AF346" s="1">
        <f t="shared" si="623"/>
        <v>14.41</v>
      </c>
      <c r="AG346" s="1">
        <v>5.79</v>
      </c>
      <c r="AH346" s="1">
        <f t="shared" si="623"/>
        <v>15.922499999999999</v>
      </c>
      <c r="AI346" s="1">
        <v>3.94</v>
      </c>
      <c r="AJ346" s="1">
        <f t="shared" ref="AJ346:AJ347" si="645">AI346*2.36</f>
        <v>9.2983999999999991</v>
      </c>
      <c r="AK346" s="13"/>
      <c r="AL346" s="13"/>
      <c r="AM346" s="13"/>
      <c r="AN346" s="13"/>
      <c r="AO346" s="1"/>
      <c r="AP346" s="1"/>
      <c r="AR346" s="1">
        <f t="shared" si="606"/>
        <v>0.81</v>
      </c>
      <c r="AS346" s="1">
        <f t="shared" si="609"/>
        <v>0.19</v>
      </c>
      <c r="AT346" s="1">
        <f t="shared" si="610"/>
        <v>1</v>
      </c>
    </row>
    <row r="347" spans="2:46" x14ac:dyDescent="0.25">
      <c r="B347" t="s">
        <v>110</v>
      </c>
      <c r="C347" t="s">
        <v>111</v>
      </c>
      <c r="D347" s="1">
        <f t="shared" si="611"/>
        <v>92.899999999999991</v>
      </c>
      <c r="E347" s="13">
        <v>42.5</v>
      </c>
      <c r="F347" s="13">
        <f t="shared" si="607"/>
        <v>56.95</v>
      </c>
      <c r="G347" s="1"/>
      <c r="H347" s="1"/>
      <c r="I347" s="1"/>
      <c r="J347" s="1"/>
      <c r="K347" s="1">
        <v>5.58</v>
      </c>
      <c r="L347" s="1">
        <f t="shared" si="613"/>
        <v>13.168799999999999</v>
      </c>
      <c r="M347" s="1">
        <v>5.17</v>
      </c>
      <c r="N347" s="1">
        <f t="shared" si="587"/>
        <v>12.2012</v>
      </c>
      <c r="O347" s="1"/>
      <c r="P347" s="1"/>
      <c r="Q347" s="1"/>
      <c r="R347" s="1"/>
      <c r="S347" s="1"/>
      <c r="T347" s="1"/>
      <c r="U347" s="1">
        <v>16.32</v>
      </c>
      <c r="V347" s="1">
        <f t="shared" ref="V347" si="646">U347*1.34</f>
        <v>21.8688</v>
      </c>
      <c r="W347" s="1">
        <v>11.09</v>
      </c>
      <c r="X347" s="1">
        <f t="shared" si="621"/>
        <v>14.8606</v>
      </c>
      <c r="Y347" s="1"/>
      <c r="Z347" s="1"/>
      <c r="AA347" s="1"/>
      <c r="AB347" s="1"/>
      <c r="AC347" s="1"/>
      <c r="AD347" s="1"/>
      <c r="AE347" s="1">
        <v>6.94</v>
      </c>
      <c r="AF347" s="1">
        <f t="shared" si="623"/>
        <v>19.085000000000001</v>
      </c>
      <c r="AG347" s="1">
        <v>2.16</v>
      </c>
      <c r="AH347" s="1">
        <f t="shared" si="623"/>
        <v>5.94</v>
      </c>
      <c r="AI347" s="1">
        <v>3.14</v>
      </c>
      <c r="AJ347" s="1">
        <f t="shared" si="645"/>
        <v>7.4104000000000001</v>
      </c>
      <c r="AK347" s="13"/>
      <c r="AL347" s="13"/>
      <c r="AM347" s="13"/>
      <c r="AN347" s="13"/>
      <c r="AO347" s="1">
        <v>88.05</v>
      </c>
      <c r="AP347" s="1">
        <f t="shared" ref="AP347:AP354" si="647">AO347*0.6</f>
        <v>52.83</v>
      </c>
      <c r="AR347" s="1">
        <f t="shared" si="606"/>
        <v>0.88</v>
      </c>
      <c r="AS347" s="1">
        <f t="shared" si="609"/>
        <v>0.12</v>
      </c>
      <c r="AT347" s="1">
        <f t="shared" si="610"/>
        <v>1</v>
      </c>
    </row>
    <row r="348" spans="2:46" x14ac:dyDescent="0.25">
      <c r="B348" t="s">
        <v>103</v>
      </c>
      <c r="C348" t="s">
        <v>104</v>
      </c>
      <c r="D348" s="1">
        <f t="shared" si="611"/>
        <v>93.190000000000012</v>
      </c>
      <c r="E348" s="13">
        <v>34.36</v>
      </c>
      <c r="F348" s="13">
        <f t="shared" si="607"/>
        <v>46.042400000000001</v>
      </c>
      <c r="G348" s="1"/>
      <c r="H348" s="1"/>
      <c r="I348" s="1"/>
      <c r="J348" s="1"/>
      <c r="K348" s="1">
        <v>4.13</v>
      </c>
      <c r="L348" s="1">
        <f t="shared" si="613"/>
        <v>9.7467999999999986</v>
      </c>
      <c r="M348" s="1">
        <v>3.62</v>
      </c>
      <c r="N348" s="1">
        <f t="shared" si="587"/>
        <v>8.5432000000000006</v>
      </c>
      <c r="O348" s="1"/>
      <c r="P348" s="1"/>
      <c r="Q348" s="1"/>
      <c r="R348" s="1"/>
      <c r="S348" s="1">
        <v>2.2000000000000002</v>
      </c>
      <c r="T348" s="1">
        <f>S348*2.36</f>
        <v>5.1920000000000002</v>
      </c>
      <c r="U348" s="1">
        <v>12.99</v>
      </c>
      <c r="V348" s="1">
        <f t="shared" ref="V348" si="648">U348*1.34</f>
        <v>17.406600000000001</v>
      </c>
      <c r="W348" s="1">
        <v>11.69</v>
      </c>
      <c r="X348" s="1">
        <f t="shared" si="621"/>
        <v>15.6646</v>
      </c>
      <c r="Y348" s="1">
        <v>10.76</v>
      </c>
      <c r="Z348" s="1">
        <f t="shared" ref="Z348" si="649">Y348*1.34</f>
        <v>14.4184</v>
      </c>
      <c r="AA348" s="1"/>
      <c r="AB348" s="1"/>
      <c r="AC348" s="1"/>
      <c r="AD348" s="1"/>
      <c r="AE348" s="1">
        <v>9.75</v>
      </c>
      <c r="AF348" s="1">
        <f t="shared" si="623"/>
        <v>26.8125</v>
      </c>
      <c r="AG348" s="1">
        <v>3.69</v>
      </c>
      <c r="AH348" s="1">
        <f t="shared" si="623"/>
        <v>10.147499999999999</v>
      </c>
      <c r="AI348" s="1"/>
      <c r="AJ348" s="1"/>
      <c r="AK348" s="13"/>
      <c r="AL348" s="13"/>
      <c r="AM348" s="13"/>
      <c r="AN348" s="13"/>
      <c r="AO348" s="1">
        <v>65.959999999999994</v>
      </c>
      <c r="AP348" s="1">
        <f t="shared" si="647"/>
        <v>39.575999999999993</v>
      </c>
      <c r="AR348" s="1">
        <f t="shared" si="606"/>
        <v>0.89</v>
      </c>
      <c r="AS348" s="1">
        <f t="shared" si="609"/>
        <v>0.11</v>
      </c>
      <c r="AT348" s="1">
        <f t="shared" si="610"/>
        <v>1</v>
      </c>
    </row>
    <row r="349" spans="2:46" x14ac:dyDescent="0.25">
      <c r="B349" t="s">
        <v>110</v>
      </c>
      <c r="C349" t="s">
        <v>111</v>
      </c>
      <c r="D349" s="1">
        <f t="shared" si="611"/>
        <v>93.3</v>
      </c>
      <c r="E349" s="13"/>
      <c r="F349" s="13"/>
      <c r="G349" s="1">
        <v>25.35</v>
      </c>
      <c r="H349" s="1">
        <f t="shared" ref="H349:J351" si="650">G349*1.34</f>
        <v>33.969000000000001</v>
      </c>
      <c r="I349" s="1">
        <v>11.25</v>
      </c>
      <c r="J349" s="1">
        <f t="shared" si="650"/>
        <v>15.075000000000001</v>
      </c>
      <c r="K349" s="1">
        <v>5.69</v>
      </c>
      <c r="L349" s="1">
        <f t="shared" si="613"/>
        <v>13.4284</v>
      </c>
      <c r="M349" s="1">
        <v>3.82</v>
      </c>
      <c r="N349" s="1">
        <f t="shared" si="587"/>
        <v>9.0151999999999983</v>
      </c>
      <c r="O349" s="1"/>
      <c r="P349" s="1"/>
      <c r="Q349" s="1"/>
      <c r="R349" s="1"/>
      <c r="S349" s="1"/>
      <c r="T349" s="1"/>
      <c r="U349" s="1">
        <v>12.31</v>
      </c>
      <c r="V349" s="1">
        <f t="shared" ref="V349" si="651">U349*1.34</f>
        <v>16.4954</v>
      </c>
      <c r="W349" s="1">
        <v>11.82</v>
      </c>
      <c r="X349" s="1">
        <f t="shared" si="621"/>
        <v>15.838800000000001</v>
      </c>
      <c r="Y349" s="1"/>
      <c r="Z349" s="1"/>
      <c r="AA349" s="1"/>
      <c r="AB349" s="1"/>
      <c r="AC349" s="1"/>
      <c r="AD349" s="1"/>
      <c r="AE349" s="1">
        <v>3.57</v>
      </c>
      <c r="AF349" s="1">
        <f t="shared" si="623"/>
        <v>9.817499999999999</v>
      </c>
      <c r="AG349" s="1">
        <v>8.5399999999999991</v>
      </c>
      <c r="AH349" s="1">
        <f t="shared" si="623"/>
        <v>23.484999999999999</v>
      </c>
      <c r="AI349" s="1">
        <v>5.25</v>
      </c>
      <c r="AJ349" s="1">
        <f>AI349*2.36</f>
        <v>12.389999999999999</v>
      </c>
      <c r="AK349" s="13">
        <v>5.7</v>
      </c>
      <c r="AL349" s="13">
        <f t="shared" ref="AL349" si="652">AK349*2.75</f>
        <v>15.675000000000001</v>
      </c>
      <c r="AM349" s="13"/>
      <c r="AN349" s="13"/>
      <c r="AO349" s="1">
        <f>61.2+3.3</f>
        <v>64.5</v>
      </c>
      <c r="AP349" s="1">
        <f t="shared" si="647"/>
        <v>38.699999999999996</v>
      </c>
      <c r="AR349" s="1">
        <f t="shared" si="606"/>
        <v>0.78</v>
      </c>
      <c r="AS349" s="1">
        <f t="shared" si="609"/>
        <v>0.22</v>
      </c>
      <c r="AT349" s="1">
        <f t="shared" si="610"/>
        <v>1</v>
      </c>
    </row>
    <row r="350" spans="2:46" x14ac:dyDescent="0.25">
      <c r="B350" t="s">
        <v>41</v>
      </c>
      <c r="C350" t="s">
        <v>47</v>
      </c>
      <c r="D350" s="1">
        <f t="shared" si="611"/>
        <v>93.300000000000011</v>
      </c>
      <c r="E350" s="13"/>
      <c r="F350" s="13"/>
      <c r="G350" s="1">
        <v>30.2</v>
      </c>
      <c r="H350" s="1">
        <f t="shared" si="650"/>
        <v>40.468000000000004</v>
      </c>
      <c r="I350" s="1">
        <v>9.8000000000000007</v>
      </c>
      <c r="J350" s="1">
        <f t="shared" si="650"/>
        <v>13.132000000000001</v>
      </c>
      <c r="K350" s="1">
        <v>4.0999999999999996</v>
      </c>
      <c r="L350" s="1">
        <f t="shared" si="613"/>
        <v>9.6759999999999984</v>
      </c>
      <c r="M350" s="1">
        <v>3.9</v>
      </c>
      <c r="N350" s="1">
        <f t="shared" si="587"/>
        <v>9.2039999999999988</v>
      </c>
      <c r="O350" s="1"/>
      <c r="P350" s="1"/>
      <c r="Q350" s="1"/>
      <c r="R350" s="1"/>
      <c r="S350" s="1"/>
      <c r="T350" s="1"/>
      <c r="U350" s="1">
        <v>12.9</v>
      </c>
      <c r="V350" s="1">
        <f t="shared" ref="V350" si="653">U350*1.34</f>
        <v>17.286000000000001</v>
      </c>
      <c r="W350" s="1">
        <v>12.3</v>
      </c>
      <c r="X350" s="1">
        <f t="shared" si="621"/>
        <v>16.482000000000003</v>
      </c>
      <c r="Y350" s="1">
        <v>10.3</v>
      </c>
      <c r="Z350" s="1">
        <f t="shared" ref="Z350:Z413" si="654">Y350*1.34</f>
        <v>13.802000000000001</v>
      </c>
      <c r="AA350" s="1"/>
      <c r="AB350" s="1"/>
      <c r="AC350" s="1"/>
      <c r="AD350" s="1"/>
      <c r="AE350" s="1">
        <v>5.4</v>
      </c>
      <c r="AF350" s="1">
        <f t="shared" si="623"/>
        <v>14.850000000000001</v>
      </c>
      <c r="AG350" s="1">
        <v>4.4000000000000004</v>
      </c>
      <c r="AH350" s="1">
        <f t="shared" si="623"/>
        <v>12.100000000000001</v>
      </c>
      <c r="AI350" s="1"/>
      <c r="AJ350" s="1"/>
      <c r="AK350" s="13"/>
      <c r="AL350" s="13"/>
      <c r="AM350" s="13"/>
      <c r="AN350" s="13"/>
      <c r="AO350" s="1">
        <f>8+1.9</f>
        <v>9.9</v>
      </c>
      <c r="AP350" s="1">
        <f t="shared" si="647"/>
        <v>5.94</v>
      </c>
      <c r="AR350" s="1">
        <f t="shared" si="606"/>
        <v>0.81</v>
      </c>
      <c r="AS350" s="1">
        <f t="shared" si="609"/>
        <v>0.19</v>
      </c>
      <c r="AT350" s="1">
        <f t="shared" si="610"/>
        <v>1</v>
      </c>
    </row>
    <row r="351" spans="2:46" x14ac:dyDescent="0.25">
      <c r="B351" t="s">
        <v>41</v>
      </c>
      <c r="C351" t="s">
        <v>47</v>
      </c>
      <c r="D351" s="1">
        <f t="shared" si="611"/>
        <v>93.4</v>
      </c>
      <c r="E351" s="13"/>
      <c r="F351" s="13"/>
      <c r="G351" s="1">
        <v>30.2</v>
      </c>
      <c r="H351" s="1">
        <f t="shared" si="650"/>
        <v>40.468000000000004</v>
      </c>
      <c r="I351" s="1">
        <v>9.8000000000000007</v>
      </c>
      <c r="J351" s="1">
        <f t="shared" si="650"/>
        <v>13.132000000000001</v>
      </c>
      <c r="K351" s="1">
        <v>4.0999999999999996</v>
      </c>
      <c r="L351" s="1">
        <f t="shared" si="613"/>
        <v>9.6759999999999984</v>
      </c>
      <c r="M351" s="1">
        <v>3.9</v>
      </c>
      <c r="N351" s="1">
        <f t="shared" si="587"/>
        <v>9.2039999999999988</v>
      </c>
      <c r="O351" s="1"/>
      <c r="P351" s="1"/>
      <c r="Q351" s="1"/>
      <c r="R351" s="1"/>
      <c r="S351" s="1"/>
      <c r="T351" s="1"/>
      <c r="U351" s="1">
        <v>12.9</v>
      </c>
      <c r="V351" s="1">
        <f t="shared" ref="V351" si="655">U351*1.34</f>
        <v>17.286000000000001</v>
      </c>
      <c r="W351" s="1">
        <v>12.3</v>
      </c>
      <c r="X351" s="1">
        <f t="shared" si="621"/>
        <v>16.482000000000003</v>
      </c>
      <c r="Y351" s="1">
        <v>10.3</v>
      </c>
      <c r="Z351" s="1">
        <f t="shared" si="654"/>
        <v>13.802000000000001</v>
      </c>
      <c r="AA351" s="1"/>
      <c r="AB351" s="1"/>
      <c r="AC351" s="1"/>
      <c r="AD351" s="1"/>
      <c r="AE351" s="1">
        <v>5.5</v>
      </c>
      <c r="AF351" s="1">
        <f t="shared" si="623"/>
        <v>15.125</v>
      </c>
      <c r="AG351" s="1">
        <v>4.4000000000000004</v>
      </c>
      <c r="AH351" s="1">
        <f t="shared" si="623"/>
        <v>12.100000000000001</v>
      </c>
      <c r="AI351" s="1"/>
      <c r="AJ351" s="1"/>
      <c r="AK351" s="13"/>
      <c r="AL351" s="13"/>
      <c r="AM351" s="13"/>
      <c r="AN351" s="13"/>
      <c r="AO351" s="1">
        <f>8+1.9</f>
        <v>9.9</v>
      </c>
      <c r="AP351" s="1">
        <f t="shared" si="647"/>
        <v>5.94</v>
      </c>
      <c r="AR351" s="1">
        <f t="shared" si="606"/>
        <v>0.81</v>
      </c>
      <c r="AS351" s="1">
        <f t="shared" si="609"/>
        <v>0.19</v>
      </c>
      <c r="AT351" s="1">
        <f t="shared" si="610"/>
        <v>1</v>
      </c>
    </row>
    <row r="352" spans="2:46" x14ac:dyDescent="0.25">
      <c r="B352" t="s">
        <v>103</v>
      </c>
      <c r="C352" t="s">
        <v>104</v>
      </c>
      <c r="D352" s="1">
        <f t="shared" si="611"/>
        <v>93.54</v>
      </c>
      <c r="E352" s="13">
        <v>34.47</v>
      </c>
      <c r="F352" s="13">
        <f t="shared" si="607"/>
        <v>46.189799999999998</v>
      </c>
      <c r="G352" s="1"/>
      <c r="H352" s="1"/>
      <c r="I352" s="1"/>
      <c r="J352" s="1"/>
      <c r="K352" s="1">
        <v>4.1900000000000004</v>
      </c>
      <c r="L352" s="1">
        <f t="shared" si="613"/>
        <v>9.8884000000000007</v>
      </c>
      <c r="M352" s="1">
        <v>3.58</v>
      </c>
      <c r="N352" s="1">
        <f t="shared" si="587"/>
        <v>8.4488000000000003</v>
      </c>
      <c r="O352" s="1"/>
      <c r="P352" s="1"/>
      <c r="Q352" s="1"/>
      <c r="R352" s="1"/>
      <c r="S352" s="1">
        <v>2.2000000000000002</v>
      </c>
      <c r="T352" s="1">
        <f>S352*2.36</f>
        <v>5.1920000000000002</v>
      </c>
      <c r="U352" s="1">
        <v>18.71</v>
      </c>
      <c r="V352" s="1">
        <f t="shared" ref="V352" si="656">U352*1.34</f>
        <v>25.071400000000004</v>
      </c>
      <c r="W352" s="1">
        <v>10.41</v>
      </c>
      <c r="X352" s="1">
        <f t="shared" si="621"/>
        <v>13.949400000000001</v>
      </c>
      <c r="Y352" s="1">
        <v>10.119999999999999</v>
      </c>
      <c r="Z352" s="1">
        <f t="shared" si="654"/>
        <v>13.5608</v>
      </c>
      <c r="AA352" s="1"/>
      <c r="AB352" s="1"/>
      <c r="AC352" s="1"/>
      <c r="AD352" s="1"/>
      <c r="AE352" s="1"/>
      <c r="AF352" s="1"/>
      <c r="AG352" s="1">
        <v>9.86</v>
      </c>
      <c r="AH352" s="1">
        <f t="shared" si="623"/>
        <v>27.114999999999998</v>
      </c>
      <c r="AI352" s="1"/>
      <c r="AJ352" s="1"/>
      <c r="AK352" s="13"/>
      <c r="AL352" s="13"/>
      <c r="AM352" s="13"/>
      <c r="AN352" s="13"/>
      <c r="AO352" s="1">
        <v>21.73</v>
      </c>
      <c r="AP352" s="1">
        <f t="shared" si="647"/>
        <v>13.038</v>
      </c>
      <c r="AR352" s="1">
        <f t="shared" si="606"/>
        <v>0.89</v>
      </c>
      <c r="AS352" s="1">
        <f t="shared" si="609"/>
        <v>0.11</v>
      </c>
      <c r="AT352" s="1">
        <f t="shared" si="610"/>
        <v>1</v>
      </c>
    </row>
    <row r="353" spans="2:46" x14ac:dyDescent="0.25">
      <c r="B353" t="s">
        <v>42</v>
      </c>
      <c r="C353" t="s">
        <v>46</v>
      </c>
      <c r="D353" s="1">
        <f t="shared" si="611"/>
        <v>94.8</v>
      </c>
      <c r="E353" s="13"/>
      <c r="F353" s="13"/>
      <c r="G353" s="1">
        <v>22</v>
      </c>
      <c r="H353" s="1">
        <f t="shared" ref="H353:J354" si="657">G353*1.34</f>
        <v>29.48</v>
      </c>
      <c r="I353" s="1">
        <v>8.6</v>
      </c>
      <c r="J353" s="1">
        <f t="shared" si="657"/>
        <v>11.524000000000001</v>
      </c>
      <c r="K353" s="1">
        <v>5.5</v>
      </c>
      <c r="L353" s="1">
        <f t="shared" si="613"/>
        <v>12.979999999999999</v>
      </c>
      <c r="M353" s="1">
        <v>4.4000000000000004</v>
      </c>
      <c r="N353" s="1">
        <f t="shared" si="587"/>
        <v>10.384</v>
      </c>
      <c r="O353" s="1"/>
      <c r="P353" s="1"/>
      <c r="Q353" s="1"/>
      <c r="R353" s="1"/>
      <c r="S353" s="1"/>
      <c r="T353" s="1"/>
      <c r="U353" s="1">
        <v>15.4</v>
      </c>
      <c r="V353" s="1">
        <f t="shared" ref="V353" si="658">U353*1.34</f>
        <v>20.636000000000003</v>
      </c>
      <c r="W353" s="1">
        <v>8.9</v>
      </c>
      <c r="X353" s="1">
        <f t="shared" si="621"/>
        <v>11.926000000000002</v>
      </c>
      <c r="Y353" s="1">
        <v>8.8000000000000007</v>
      </c>
      <c r="Z353" s="1">
        <f t="shared" si="654"/>
        <v>11.792000000000002</v>
      </c>
      <c r="AA353" s="1">
        <v>8</v>
      </c>
      <c r="AB353" s="1">
        <f t="shared" ref="AB353:AB354" si="659">AA353*1.34</f>
        <v>10.72</v>
      </c>
      <c r="AC353" s="1"/>
      <c r="AD353" s="1"/>
      <c r="AE353" s="1"/>
      <c r="AF353" s="1"/>
      <c r="AG353" s="1">
        <v>13.2</v>
      </c>
      <c r="AH353" s="1">
        <f t="shared" si="623"/>
        <v>36.299999999999997</v>
      </c>
      <c r="AI353" s="1"/>
      <c r="AJ353" s="1"/>
      <c r="AK353" s="13"/>
      <c r="AL353" s="13"/>
      <c r="AM353" s="13"/>
      <c r="AN353" s="13"/>
      <c r="AO353" s="1">
        <f>10.7+1.2</f>
        <v>11.899999999999999</v>
      </c>
      <c r="AP353" s="1">
        <f t="shared" si="647"/>
        <v>7.1399999999999988</v>
      </c>
      <c r="AR353" s="1">
        <f t="shared" si="606"/>
        <v>0.8</v>
      </c>
      <c r="AS353" s="1">
        <f t="shared" si="609"/>
        <v>0.2</v>
      </c>
      <c r="AT353" s="1">
        <f t="shared" si="610"/>
        <v>1</v>
      </c>
    </row>
    <row r="354" spans="2:46" x14ac:dyDescent="0.25">
      <c r="B354" t="s">
        <v>41</v>
      </c>
      <c r="C354" t="s">
        <v>47</v>
      </c>
      <c r="D354" s="1">
        <f t="shared" si="611"/>
        <v>95.199999999999989</v>
      </c>
      <c r="E354" s="13"/>
      <c r="F354" s="13"/>
      <c r="G354" s="1">
        <v>25.4</v>
      </c>
      <c r="H354" s="1">
        <f t="shared" si="657"/>
        <v>34.036000000000001</v>
      </c>
      <c r="I354" s="1">
        <v>9.5</v>
      </c>
      <c r="J354" s="1">
        <f t="shared" si="657"/>
        <v>12.73</v>
      </c>
      <c r="K354" s="1">
        <v>4.4000000000000004</v>
      </c>
      <c r="L354" s="1">
        <f t="shared" si="613"/>
        <v>10.384</v>
      </c>
      <c r="M354" s="1">
        <v>3.9</v>
      </c>
      <c r="N354" s="1">
        <f t="shared" si="587"/>
        <v>9.2039999999999988</v>
      </c>
      <c r="O354" s="1"/>
      <c r="P354" s="1"/>
      <c r="Q354" s="1"/>
      <c r="R354" s="1"/>
      <c r="S354" s="1"/>
      <c r="T354" s="1"/>
      <c r="U354" s="1">
        <v>14</v>
      </c>
      <c r="V354" s="1">
        <f t="shared" ref="V354" si="660">U354*1.34</f>
        <v>18.760000000000002</v>
      </c>
      <c r="W354" s="1">
        <v>9.8000000000000007</v>
      </c>
      <c r="X354" s="1">
        <f t="shared" si="621"/>
        <v>13.132000000000001</v>
      </c>
      <c r="Y354" s="1">
        <v>9.1</v>
      </c>
      <c r="Z354" s="1">
        <f t="shared" si="654"/>
        <v>12.194000000000001</v>
      </c>
      <c r="AA354" s="1">
        <v>9.1</v>
      </c>
      <c r="AB354" s="1">
        <f t="shared" si="659"/>
        <v>12.194000000000001</v>
      </c>
      <c r="AC354" s="1"/>
      <c r="AD354" s="1"/>
      <c r="AE354" s="1">
        <v>4.3</v>
      </c>
      <c r="AF354" s="1">
        <f t="shared" ref="AF354" si="661">AE354*2.75</f>
        <v>11.824999999999999</v>
      </c>
      <c r="AG354" s="1">
        <v>5.7</v>
      </c>
      <c r="AH354" s="1">
        <f t="shared" si="623"/>
        <v>15.675000000000001</v>
      </c>
      <c r="AI354" s="1"/>
      <c r="AJ354" s="1"/>
      <c r="AK354" s="13"/>
      <c r="AL354" s="13"/>
      <c r="AM354" s="13"/>
      <c r="AN354" s="13"/>
      <c r="AO354" s="1">
        <f>17.1+2.2</f>
        <v>19.3</v>
      </c>
      <c r="AP354" s="1">
        <f t="shared" si="647"/>
        <v>11.58</v>
      </c>
      <c r="AR354" s="1">
        <f t="shared" si="606"/>
        <v>0.81</v>
      </c>
      <c r="AS354" s="1">
        <f t="shared" si="609"/>
        <v>0.19</v>
      </c>
      <c r="AT354" s="1">
        <f t="shared" si="610"/>
        <v>1</v>
      </c>
    </row>
    <row r="355" spans="2:46" x14ac:dyDescent="0.25">
      <c r="B355" t="s">
        <v>90</v>
      </c>
      <c r="C355" t="s">
        <v>92</v>
      </c>
      <c r="D355" s="1">
        <f t="shared" si="611"/>
        <v>95.24</v>
      </c>
      <c r="E355" s="13">
        <v>39.89</v>
      </c>
      <c r="F355" s="13">
        <f t="shared" si="607"/>
        <v>53.452600000000004</v>
      </c>
      <c r="G355" s="1"/>
      <c r="H355" s="1"/>
      <c r="I355" s="1"/>
      <c r="J355" s="1"/>
      <c r="K355" s="1">
        <v>4.58</v>
      </c>
      <c r="L355" s="1">
        <f t="shared" si="613"/>
        <v>10.8088</v>
      </c>
      <c r="M355" s="1">
        <v>3.77</v>
      </c>
      <c r="N355" s="1">
        <f t="shared" si="587"/>
        <v>8.8971999999999998</v>
      </c>
      <c r="O355" s="1"/>
      <c r="P355" s="1"/>
      <c r="Q355" s="1"/>
      <c r="R355" s="1"/>
      <c r="S355" s="1"/>
      <c r="T355" s="1"/>
      <c r="U355" s="1">
        <v>13.81</v>
      </c>
      <c r="V355" s="1">
        <f t="shared" ref="V355" si="662">U355*1.34</f>
        <v>18.505400000000002</v>
      </c>
      <c r="W355" s="1">
        <v>11.21</v>
      </c>
      <c r="X355" s="1">
        <f t="shared" si="621"/>
        <v>15.021400000000002</v>
      </c>
      <c r="Y355" s="1">
        <v>9.4600000000000009</v>
      </c>
      <c r="Z355" s="1">
        <f t="shared" si="654"/>
        <v>12.676400000000003</v>
      </c>
      <c r="AA355" s="1"/>
      <c r="AB355" s="1"/>
      <c r="AC355" s="1"/>
      <c r="AD355" s="1"/>
      <c r="AE355" s="1">
        <v>2.87</v>
      </c>
      <c r="AF355" s="1">
        <f t="shared" ref="AF355" si="663">AE355*2.75</f>
        <v>7.8925000000000001</v>
      </c>
      <c r="AG355" s="1">
        <v>2.61</v>
      </c>
      <c r="AH355" s="1">
        <f t="shared" si="623"/>
        <v>7.1774999999999993</v>
      </c>
      <c r="AI355" s="1">
        <v>2.88</v>
      </c>
      <c r="AJ355" s="1">
        <f>AI355*2.36</f>
        <v>6.7967999999999993</v>
      </c>
      <c r="AK355" s="13">
        <v>4.16</v>
      </c>
      <c r="AL355" s="13">
        <f t="shared" ref="AL355" si="664">AK355*2.75</f>
        <v>11.440000000000001</v>
      </c>
      <c r="AM355" s="13"/>
      <c r="AN355" s="13"/>
      <c r="AO355" s="1"/>
      <c r="AP355" s="1"/>
      <c r="AR355" s="1">
        <f t="shared" si="606"/>
        <v>0.91</v>
      </c>
      <c r="AS355" s="1">
        <f t="shared" si="609"/>
        <v>0.09</v>
      </c>
      <c r="AT355" s="1">
        <f t="shared" si="610"/>
        <v>1</v>
      </c>
    </row>
    <row r="356" spans="2:46" x14ac:dyDescent="0.25">
      <c r="B356" t="s">
        <v>117</v>
      </c>
      <c r="C356" t="s">
        <v>118</v>
      </c>
      <c r="D356" s="1">
        <f t="shared" si="611"/>
        <v>95.36999999999999</v>
      </c>
      <c r="E356" s="13"/>
      <c r="F356" s="13"/>
      <c r="G356" s="1">
        <v>25.63</v>
      </c>
      <c r="H356" s="1">
        <f t="shared" ref="H356:J364" si="665">G356*1.34</f>
        <v>34.344200000000001</v>
      </c>
      <c r="I356" s="1">
        <v>11.38</v>
      </c>
      <c r="J356" s="1">
        <f t="shared" si="665"/>
        <v>15.249200000000002</v>
      </c>
      <c r="K356" s="1">
        <v>4.6500000000000004</v>
      </c>
      <c r="L356" s="1">
        <f t="shared" si="613"/>
        <v>10.974</v>
      </c>
      <c r="M356" s="1">
        <v>4.32</v>
      </c>
      <c r="N356" s="1">
        <f t="shared" si="587"/>
        <v>10.1952</v>
      </c>
      <c r="O356" s="1"/>
      <c r="P356" s="1"/>
      <c r="Q356" s="1"/>
      <c r="R356" s="1"/>
      <c r="S356" s="1"/>
      <c r="T356" s="1"/>
      <c r="U356" s="1">
        <v>15.65</v>
      </c>
      <c r="V356" s="1">
        <f t="shared" ref="V356" si="666">U356*1.34</f>
        <v>20.971</v>
      </c>
      <c r="W356" s="1">
        <v>12.94</v>
      </c>
      <c r="X356" s="1">
        <f t="shared" si="621"/>
        <v>17.339600000000001</v>
      </c>
      <c r="Y356" s="1">
        <v>12.84</v>
      </c>
      <c r="Z356" s="1">
        <f t="shared" si="654"/>
        <v>17.2056</v>
      </c>
      <c r="AA356" s="1"/>
      <c r="AB356" s="1"/>
      <c r="AC356" s="1"/>
      <c r="AD356" s="1"/>
      <c r="AE356" s="1">
        <v>2.85</v>
      </c>
      <c r="AF356" s="1">
        <f t="shared" ref="AF356" si="667">AE356*2.75</f>
        <v>7.8375000000000004</v>
      </c>
      <c r="AG356" s="1">
        <v>5.1100000000000003</v>
      </c>
      <c r="AH356" s="1">
        <f t="shared" si="623"/>
        <v>14.0525</v>
      </c>
      <c r="AI356" s="1"/>
      <c r="AJ356" s="1"/>
      <c r="AK356" s="13"/>
      <c r="AL356" s="13"/>
      <c r="AM356" s="13"/>
      <c r="AN356" s="13"/>
      <c r="AO356" s="1">
        <v>2.7</v>
      </c>
      <c r="AP356" s="1">
        <f t="shared" ref="AP356:AP357" si="668">AO356*0.6</f>
        <v>1.62</v>
      </c>
      <c r="AR356" s="1">
        <f t="shared" si="606"/>
        <v>0.79</v>
      </c>
      <c r="AS356" s="1">
        <f t="shared" si="609"/>
        <v>0.21</v>
      </c>
      <c r="AT356" s="1">
        <f t="shared" si="610"/>
        <v>1</v>
      </c>
    </row>
    <row r="357" spans="2:46" x14ac:dyDescent="0.25">
      <c r="B357" t="s">
        <v>42</v>
      </c>
      <c r="C357" t="s">
        <v>46</v>
      </c>
      <c r="D357" s="1">
        <f t="shared" si="611"/>
        <v>95.399999999999991</v>
      </c>
      <c r="E357" s="13"/>
      <c r="F357" s="13"/>
      <c r="G357" s="1">
        <v>24.8</v>
      </c>
      <c r="H357" s="1">
        <f t="shared" si="665"/>
        <v>33.232000000000006</v>
      </c>
      <c r="I357" s="1">
        <v>9.1</v>
      </c>
      <c r="J357" s="1">
        <f t="shared" si="665"/>
        <v>12.194000000000001</v>
      </c>
      <c r="K357" s="1">
        <v>3.6</v>
      </c>
      <c r="L357" s="1">
        <f t="shared" si="613"/>
        <v>8.4960000000000004</v>
      </c>
      <c r="M357" s="1">
        <v>3.4</v>
      </c>
      <c r="N357" s="1">
        <f t="shared" si="587"/>
        <v>8.0239999999999991</v>
      </c>
      <c r="O357" s="1"/>
      <c r="P357" s="1"/>
      <c r="Q357" s="1"/>
      <c r="R357" s="1"/>
      <c r="S357" s="1">
        <v>1.8</v>
      </c>
      <c r="T357" s="1">
        <f>S357*2.36</f>
        <v>4.2480000000000002</v>
      </c>
      <c r="U357" s="1">
        <v>14.2</v>
      </c>
      <c r="V357" s="1">
        <f t="shared" ref="V357" si="669">U357*1.34</f>
        <v>19.027999999999999</v>
      </c>
      <c r="W357" s="1">
        <v>10.1</v>
      </c>
      <c r="X357" s="1">
        <f t="shared" si="621"/>
        <v>13.534000000000001</v>
      </c>
      <c r="Y357" s="1">
        <v>8.6999999999999993</v>
      </c>
      <c r="Z357" s="1">
        <f t="shared" si="654"/>
        <v>11.657999999999999</v>
      </c>
      <c r="AA357" s="1">
        <v>8.6999999999999993</v>
      </c>
      <c r="AB357" s="1">
        <f t="shared" ref="AB357" si="670">AA357*1.34</f>
        <v>11.657999999999999</v>
      </c>
      <c r="AC357" s="1"/>
      <c r="AD357" s="1"/>
      <c r="AE357" s="1"/>
      <c r="AF357" s="1"/>
      <c r="AG357" s="1">
        <v>11</v>
      </c>
      <c r="AH357" s="1">
        <f t="shared" si="623"/>
        <v>30.25</v>
      </c>
      <c r="AI357" s="1"/>
      <c r="AJ357" s="1"/>
      <c r="AK357" s="13"/>
      <c r="AL357" s="13"/>
      <c r="AM357" s="13"/>
      <c r="AN357" s="13"/>
      <c r="AO357" s="1">
        <f>11.8+1.3</f>
        <v>13.100000000000001</v>
      </c>
      <c r="AP357" s="1">
        <f t="shared" si="668"/>
        <v>7.86</v>
      </c>
      <c r="AR357" s="1">
        <f t="shared" si="606"/>
        <v>0.81</v>
      </c>
      <c r="AS357" s="1">
        <f t="shared" si="609"/>
        <v>0.19</v>
      </c>
      <c r="AT357" s="1">
        <f t="shared" si="610"/>
        <v>1</v>
      </c>
    </row>
    <row r="358" spans="2:46" x14ac:dyDescent="0.25">
      <c r="D358" s="1">
        <f t="shared" si="611"/>
        <v>95.53</v>
      </c>
      <c r="E358" s="13"/>
      <c r="F358" s="13"/>
      <c r="G358" s="1">
        <v>33.57</v>
      </c>
      <c r="H358" s="1">
        <f t="shared" si="665"/>
        <v>44.983800000000002</v>
      </c>
      <c r="I358" s="1">
        <v>9.6</v>
      </c>
      <c r="J358" s="1">
        <f t="shared" si="665"/>
        <v>12.864000000000001</v>
      </c>
      <c r="K358" s="1">
        <v>3.69</v>
      </c>
      <c r="L358" s="1">
        <f t="shared" si="613"/>
        <v>8.7083999999999993</v>
      </c>
      <c r="M358" s="1">
        <v>3.69</v>
      </c>
      <c r="N358" s="1">
        <f t="shared" si="587"/>
        <v>8.7083999999999993</v>
      </c>
      <c r="O358" s="1">
        <v>3.27</v>
      </c>
      <c r="P358" s="1">
        <f>O358*2.36</f>
        <v>7.7172000000000001</v>
      </c>
      <c r="Q358" s="1"/>
      <c r="R358" s="1"/>
      <c r="S358" s="1">
        <v>1.8</v>
      </c>
      <c r="T358" s="1">
        <f>S358*2.36</f>
        <v>4.2480000000000002</v>
      </c>
      <c r="U358" s="1">
        <v>12</v>
      </c>
      <c r="V358" s="1">
        <f t="shared" ref="V358" si="671">U358*1.34</f>
        <v>16.080000000000002</v>
      </c>
      <c r="W358" s="1">
        <v>11.55</v>
      </c>
      <c r="X358" s="1">
        <f t="shared" si="621"/>
        <v>15.477000000000002</v>
      </c>
      <c r="Y358" s="1">
        <v>8.5500000000000007</v>
      </c>
      <c r="Z358" s="1">
        <f t="shared" si="654"/>
        <v>11.457000000000003</v>
      </c>
      <c r="AA358" s="1"/>
      <c r="AB358" s="1"/>
      <c r="AC358" s="1"/>
      <c r="AD358" s="1"/>
      <c r="AE358" s="1"/>
      <c r="AF358" s="1"/>
      <c r="AG358" s="1">
        <v>5</v>
      </c>
      <c r="AH358" s="1">
        <f t="shared" si="623"/>
        <v>13.75</v>
      </c>
      <c r="AI358" s="1">
        <v>2.81</v>
      </c>
      <c r="AJ358" s="1">
        <f>AI358*2.36</f>
        <v>6.6315999999999997</v>
      </c>
      <c r="AK358" s="13"/>
      <c r="AL358" s="13"/>
      <c r="AM358" s="13"/>
      <c r="AN358" s="13"/>
      <c r="AO358" s="1"/>
      <c r="AP358" s="1"/>
      <c r="AR358" s="1">
        <f t="shared" si="606"/>
        <v>0.77</v>
      </c>
      <c r="AS358" s="1">
        <f t="shared" si="609"/>
        <v>0.23</v>
      </c>
      <c r="AT358" s="1">
        <f t="shared" si="610"/>
        <v>1</v>
      </c>
    </row>
    <row r="359" spans="2:46" x14ac:dyDescent="0.25">
      <c r="B359" t="s">
        <v>99</v>
      </c>
      <c r="C359" t="s">
        <v>100</v>
      </c>
      <c r="D359" s="1">
        <f t="shared" si="611"/>
        <v>95.55</v>
      </c>
      <c r="E359" s="13"/>
      <c r="F359" s="13"/>
      <c r="G359" s="1">
        <v>26.85</v>
      </c>
      <c r="H359" s="1">
        <f t="shared" si="665"/>
        <v>35.979000000000006</v>
      </c>
      <c r="I359" s="1">
        <v>13.15</v>
      </c>
      <c r="J359" s="1">
        <f t="shared" si="665"/>
        <v>17.621000000000002</v>
      </c>
      <c r="K359" s="1">
        <v>4.5</v>
      </c>
      <c r="L359" s="1">
        <f t="shared" si="613"/>
        <v>10.62</v>
      </c>
      <c r="M359" s="1">
        <v>4.0999999999999996</v>
      </c>
      <c r="N359" s="1">
        <f t="shared" si="587"/>
        <v>9.6759999999999984</v>
      </c>
      <c r="O359" s="1"/>
      <c r="P359" s="1"/>
      <c r="Q359" s="1"/>
      <c r="R359" s="1"/>
      <c r="S359" s="1"/>
      <c r="T359" s="1"/>
      <c r="U359" s="1">
        <v>16.7</v>
      </c>
      <c r="V359" s="1">
        <f t="shared" ref="V359" si="672">U359*1.34</f>
        <v>22.378</v>
      </c>
      <c r="W359" s="1">
        <v>10.35</v>
      </c>
      <c r="X359" s="1">
        <f t="shared" si="621"/>
        <v>13.869</v>
      </c>
      <c r="Y359" s="1">
        <v>9.9</v>
      </c>
      <c r="Z359" s="1">
        <f t="shared" si="654"/>
        <v>13.266000000000002</v>
      </c>
      <c r="AA359" s="1"/>
      <c r="AB359" s="1"/>
      <c r="AC359" s="1"/>
      <c r="AD359" s="1"/>
      <c r="AE359" s="1">
        <v>8.6999999999999993</v>
      </c>
      <c r="AF359" s="1">
        <f t="shared" ref="AF359" si="673">AE359*2.75</f>
        <v>23.924999999999997</v>
      </c>
      <c r="AG359" s="1">
        <v>1.3</v>
      </c>
      <c r="AH359" s="1">
        <f t="shared" si="623"/>
        <v>3.5750000000000002</v>
      </c>
      <c r="AI359" s="1"/>
      <c r="AJ359" s="1"/>
      <c r="AK359" s="13"/>
      <c r="AL359" s="13"/>
      <c r="AM359" s="13"/>
      <c r="AN359" s="13"/>
      <c r="AO359" s="1">
        <f>64.95+36.75</f>
        <v>101.7</v>
      </c>
      <c r="AP359" s="1">
        <f t="shared" ref="AP359:AP360" si="674">AO359*0.6</f>
        <v>61.019999999999996</v>
      </c>
      <c r="AR359" s="1">
        <f t="shared" si="606"/>
        <v>0.77</v>
      </c>
      <c r="AS359" s="1">
        <f t="shared" si="609"/>
        <v>0.23</v>
      </c>
      <c r="AT359" s="1">
        <f t="shared" si="610"/>
        <v>1</v>
      </c>
    </row>
    <row r="360" spans="2:46" x14ac:dyDescent="0.25">
      <c r="D360" s="1">
        <f t="shared" si="611"/>
        <v>95.59999999999998</v>
      </c>
      <c r="E360" s="13"/>
      <c r="F360" s="13"/>
      <c r="G360" s="1">
        <v>28.5</v>
      </c>
      <c r="H360" s="1">
        <f t="shared" si="665"/>
        <v>38.190000000000005</v>
      </c>
      <c r="I360" s="1">
        <v>9.4499999999999993</v>
      </c>
      <c r="J360" s="1">
        <f t="shared" si="665"/>
        <v>12.663</v>
      </c>
      <c r="K360" s="1">
        <v>4.8</v>
      </c>
      <c r="L360" s="1">
        <f t="shared" si="613"/>
        <v>11.327999999999999</v>
      </c>
      <c r="M360" s="1">
        <v>4.25</v>
      </c>
      <c r="N360" s="1">
        <f t="shared" si="587"/>
        <v>10.029999999999999</v>
      </c>
      <c r="O360" s="1"/>
      <c r="P360" s="1"/>
      <c r="Q360" s="1"/>
      <c r="R360" s="1"/>
      <c r="S360" s="1"/>
      <c r="T360" s="1"/>
      <c r="U360" s="1">
        <v>13.05</v>
      </c>
      <c r="V360" s="1">
        <f t="shared" ref="V360" si="675">U360*1.34</f>
        <v>17.487000000000002</v>
      </c>
      <c r="W360" s="1">
        <v>8.75</v>
      </c>
      <c r="X360" s="1">
        <f t="shared" si="621"/>
        <v>11.725000000000001</v>
      </c>
      <c r="Y360" s="1">
        <v>8.6</v>
      </c>
      <c r="Z360" s="1">
        <f t="shared" si="654"/>
        <v>11.524000000000001</v>
      </c>
      <c r="AA360" s="1"/>
      <c r="AB360" s="1"/>
      <c r="AC360" s="1"/>
      <c r="AD360" s="1"/>
      <c r="AE360" s="1">
        <v>8.5500000000000007</v>
      </c>
      <c r="AF360" s="1">
        <f t="shared" ref="AF360" si="676">AE360*2.75</f>
        <v>23.512500000000003</v>
      </c>
      <c r="AG360" s="1">
        <v>5.85</v>
      </c>
      <c r="AH360" s="1">
        <f t="shared" si="623"/>
        <v>16.087499999999999</v>
      </c>
      <c r="AI360" s="1">
        <v>3.8</v>
      </c>
      <c r="AJ360" s="1">
        <f>AI360*2.36</f>
        <v>8.968</v>
      </c>
      <c r="AK360" s="13"/>
      <c r="AL360" s="13"/>
      <c r="AM360" s="13"/>
      <c r="AN360" s="13"/>
      <c r="AO360" s="1">
        <v>13.4</v>
      </c>
      <c r="AP360" s="1">
        <f t="shared" si="674"/>
        <v>8.0399999999999991</v>
      </c>
      <c r="AR360" s="1">
        <f t="shared" si="606"/>
        <v>0.81</v>
      </c>
      <c r="AS360" s="1">
        <f t="shared" si="609"/>
        <v>0.19</v>
      </c>
      <c r="AT360" s="1">
        <f t="shared" si="610"/>
        <v>1</v>
      </c>
    </row>
    <row r="361" spans="2:46" x14ac:dyDescent="0.25">
      <c r="B361" t="s">
        <v>43</v>
      </c>
      <c r="C361" t="s">
        <v>134</v>
      </c>
      <c r="D361" s="1">
        <f t="shared" si="611"/>
        <v>95.600000000000009</v>
      </c>
      <c r="F361" s="13"/>
      <c r="G361" s="1">
        <v>24.2</v>
      </c>
      <c r="H361" s="1">
        <f t="shared" si="665"/>
        <v>32.428000000000004</v>
      </c>
      <c r="I361" s="1">
        <v>11.9</v>
      </c>
      <c r="J361" s="1">
        <f t="shared" si="665"/>
        <v>15.946000000000002</v>
      </c>
      <c r="K361" s="1">
        <v>4</v>
      </c>
      <c r="L361" s="1">
        <f t="shared" si="613"/>
        <v>9.44</v>
      </c>
      <c r="M361" s="1">
        <v>3.6</v>
      </c>
      <c r="N361" s="1">
        <f t="shared" si="587"/>
        <v>8.4960000000000004</v>
      </c>
      <c r="U361" s="1">
        <v>14.4</v>
      </c>
      <c r="V361" s="1">
        <f t="shared" ref="V361" si="677">U361*1.34</f>
        <v>19.296000000000003</v>
      </c>
      <c r="W361" s="1">
        <v>10.3</v>
      </c>
      <c r="X361" s="1">
        <f t="shared" si="621"/>
        <v>13.802000000000001</v>
      </c>
      <c r="Y361" s="1">
        <v>10.3</v>
      </c>
      <c r="Z361" s="1">
        <f t="shared" si="654"/>
        <v>13.802000000000001</v>
      </c>
      <c r="AA361" s="1">
        <v>9.4</v>
      </c>
      <c r="AB361" s="1">
        <f t="shared" ref="AB361" si="678">AA361*1.34</f>
        <v>12.596000000000002</v>
      </c>
      <c r="AE361" s="1">
        <v>5</v>
      </c>
      <c r="AF361" s="1">
        <f t="shared" ref="AF361" si="679">AE361*2.75</f>
        <v>13.75</v>
      </c>
      <c r="AG361" s="1">
        <v>2.5</v>
      </c>
      <c r="AH361" s="1">
        <f t="shared" si="623"/>
        <v>6.875</v>
      </c>
      <c r="AR361" s="1">
        <f t="shared" si="606"/>
        <v>0.8</v>
      </c>
      <c r="AS361" s="1">
        <f t="shared" si="609"/>
        <v>0.2</v>
      </c>
      <c r="AT361" s="1">
        <f t="shared" si="610"/>
        <v>1</v>
      </c>
    </row>
    <row r="362" spans="2:46" x14ac:dyDescent="0.25">
      <c r="B362" t="s">
        <v>62</v>
      </c>
      <c r="C362" t="s">
        <v>105</v>
      </c>
      <c r="D362" s="1">
        <f t="shared" si="611"/>
        <v>95.91</v>
      </c>
      <c r="E362" s="13"/>
      <c r="F362" s="13"/>
      <c r="G362" s="1">
        <v>29.01</v>
      </c>
      <c r="H362" s="1">
        <f t="shared" si="665"/>
        <v>38.873400000000004</v>
      </c>
      <c r="I362" s="1">
        <v>18.88</v>
      </c>
      <c r="J362" s="1">
        <f t="shared" si="665"/>
        <v>25.299199999999999</v>
      </c>
      <c r="K362" s="1">
        <v>5.86</v>
      </c>
      <c r="L362" s="1">
        <f t="shared" si="613"/>
        <v>13.829599999999999</v>
      </c>
      <c r="M362" s="1">
        <v>4.29</v>
      </c>
      <c r="N362" s="1">
        <f t="shared" si="587"/>
        <v>10.1244</v>
      </c>
      <c r="O362" s="1"/>
      <c r="P362" s="1"/>
      <c r="Q362" s="1"/>
      <c r="R362" s="1"/>
      <c r="S362" s="1"/>
      <c r="T362" s="1"/>
      <c r="U362" s="1">
        <v>13.7</v>
      </c>
      <c r="V362" s="1">
        <f t="shared" ref="V362" si="680">U362*1.34</f>
        <v>18.358000000000001</v>
      </c>
      <c r="W362" s="1">
        <v>10.14</v>
      </c>
      <c r="X362" s="1">
        <f t="shared" si="621"/>
        <v>13.587600000000002</v>
      </c>
      <c r="Y362" s="1">
        <v>9.23</v>
      </c>
      <c r="Z362" s="1">
        <f t="shared" si="654"/>
        <v>12.368200000000002</v>
      </c>
      <c r="AA362" s="1"/>
      <c r="AB362" s="1"/>
      <c r="AC362" s="1"/>
      <c r="AD362" s="1"/>
      <c r="AE362" s="1"/>
      <c r="AF362" s="1"/>
      <c r="AG362" s="1">
        <v>4.8</v>
      </c>
      <c r="AH362" s="1">
        <f t="shared" si="623"/>
        <v>13.2</v>
      </c>
      <c r="AI362" s="1"/>
      <c r="AJ362" s="1"/>
      <c r="AK362" s="13"/>
      <c r="AL362" s="13"/>
      <c r="AM362" s="13"/>
      <c r="AN362" s="13"/>
      <c r="AO362" s="1">
        <v>59.87</v>
      </c>
      <c r="AP362" s="1">
        <f t="shared" ref="AP362:AP364" si="681">AO362*0.6</f>
        <v>35.921999999999997</v>
      </c>
      <c r="AR362" s="1">
        <f t="shared" si="606"/>
        <v>0.7</v>
      </c>
      <c r="AS362" s="1">
        <f t="shared" si="609"/>
        <v>0.3</v>
      </c>
      <c r="AT362" s="1">
        <f t="shared" si="610"/>
        <v>1</v>
      </c>
    </row>
    <row r="363" spans="2:46" x14ac:dyDescent="0.25">
      <c r="B363" t="s">
        <v>119</v>
      </c>
      <c r="C363" t="s">
        <v>120</v>
      </c>
      <c r="D363" s="1">
        <f t="shared" si="611"/>
        <v>96.45999999999998</v>
      </c>
      <c r="E363" s="13"/>
      <c r="F363" s="13"/>
      <c r="G363" s="1">
        <v>28.82</v>
      </c>
      <c r="H363" s="1">
        <f t="shared" si="665"/>
        <v>38.6188</v>
      </c>
      <c r="I363" s="1">
        <v>9.84</v>
      </c>
      <c r="J363" s="1">
        <f t="shared" si="665"/>
        <v>13.185600000000001</v>
      </c>
      <c r="K363" s="1">
        <v>4.09</v>
      </c>
      <c r="L363" s="1">
        <f t="shared" si="613"/>
        <v>9.6523999999999983</v>
      </c>
      <c r="M363" s="1">
        <v>4.03</v>
      </c>
      <c r="N363" s="1">
        <f t="shared" si="587"/>
        <v>9.5107999999999997</v>
      </c>
      <c r="O363" s="1"/>
      <c r="P363" s="1"/>
      <c r="Q363" s="1"/>
      <c r="R363" s="1"/>
      <c r="S363" s="1"/>
      <c r="T363" s="1"/>
      <c r="U363" s="1">
        <v>19.16</v>
      </c>
      <c r="V363" s="1">
        <f t="shared" ref="V363" si="682">U363*1.34</f>
        <v>25.674400000000002</v>
      </c>
      <c r="W363" s="1">
        <v>12.82</v>
      </c>
      <c r="X363" s="1">
        <f t="shared" si="621"/>
        <v>17.178800000000003</v>
      </c>
      <c r="Y363" s="1">
        <v>11.32</v>
      </c>
      <c r="Z363" s="1">
        <f t="shared" si="654"/>
        <v>15.168800000000001</v>
      </c>
      <c r="AA363" s="1"/>
      <c r="AB363" s="1"/>
      <c r="AC363" s="1"/>
      <c r="AD363" s="1"/>
      <c r="AE363" s="1">
        <v>2.46</v>
      </c>
      <c r="AF363" s="1">
        <f t="shared" ref="AF363" si="683">AE363*2.75</f>
        <v>6.7649999999999997</v>
      </c>
      <c r="AG363" s="1">
        <v>3.92</v>
      </c>
      <c r="AH363" s="1">
        <f t="shared" si="623"/>
        <v>10.78</v>
      </c>
      <c r="AI363" s="1"/>
      <c r="AJ363" s="1"/>
      <c r="AK363" s="13"/>
      <c r="AL363" s="13"/>
      <c r="AM363" s="13"/>
      <c r="AN363" s="13"/>
      <c r="AO363" s="1">
        <v>32.61</v>
      </c>
      <c r="AP363" s="1">
        <f t="shared" si="681"/>
        <v>19.565999999999999</v>
      </c>
      <c r="AR363" s="1">
        <f t="shared" si="606"/>
        <v>0.81</v>
      </c>
      <c r="AS363" s="1">
        <f t="shared" si="609"/>
        <v>0.19</v>
      </c>
      <c r="AT363" s="1">
        <f t="shared" si="610"/>
        <v>1</v>
      </c>
    </row>
    <row r="364" spans="2:46" x14ac:dyDescent="0.25">
      <c r="B364" t="s">
        <v>119</v>
      </c>
      <c r="C364" t="s">
        <v>120</v>
      </c>
      <c r="D364" s="1">
        <f t="shared" si="611"/>
        <v>96.78</v>
      </c>
      <c r="E364" s="13"/>
      <c r="F364" s="13"/>
      <c r="G364" s="1">
        <v>29.02</v>
      </c>
      <c r="H364" s="1">
        <f t="shared" si="665"/>
        <v>38.886800000000001</v>
      </c>
      <c r="I364" s="1">
        <v>10.15</v>
      </c>
      <c r="J364" s="1">
        <f t="shared" si="665"/>
        <v>13.601000000000001</v>
      </c>
      <c r="K364" s="1">
        <v>4.09</v>
      </c>
      <c r="L364" s="1">
        <f t="shared" si="613"/>
        <v>9.6523999999999983</v>
      </c>
      <c r="M364" s="1">
        <v>4.03</v>
      </c>
      <c r="N364" s="1">
        <f t="shared" si="587"/>
        <v>9.5107999999999997</v>
      </c>
      <c r="O364" s="1"/>
      <c r="P364" s="1"/>
      <c r="Q364" s="1"/>
      <c r="R364" s="1"/>
      <c r="S364" s="1"/>
      <c r="T364" s="1"/>
      <c r="U364" s="1">
        <v>19.16</v>
      </c>
      <c r="V364" s="1">
        <f t="shared" ref="V364" si="684">U364*1.34</f>
        <v>25.674400000000002</v>
      </c>
      <c r="W364" s="1">
        <v>12.63</v>
      </c>
      <c r="X364" s="1">
        <f t="shared" si="621"/>
        <v>16.924200000000003</v>
      </c>
      <c r="Y364" s="1">
        <v>11.32</v>
      </c>
      <c r="Z364" s="1">
        <f t="shared" si="654"/>
        <v>15.168800000000001</v>
      </c>
      <c r="AA364" s="1"/>
      <c r="AB364" s="1"/>
      <c r="AC364" s="1"/>
      <c r="AD364" s="1"/>
      <c r="AE364" s="1">
        <v>2.46</v>
      </c>
      <c r="AF364" s="1">
        <f t="shared" ref="AF364" si="685">AE364*2.75</f>
        <v>6.7649999999999997</v>
      </c>
      <c r="AG364" s="1">
        <v>3.92</v>
      </c>
      <c r="AH364" s="1">
        <f t="shared" si="623"/>
        <v>10.78</v>
      </c>
      <c r="AI364" s="1"/>
      <c r="AJ364" s="1"/>
      <c r="AK364" s="13"/>
      <c r="AL364" s="13"/>
      <c r="AM364" s="13"/>
      <c r="AN364" s="13"/>
      <c r="AO364" s="1">
        <f>34.71+27.05</f>
        <v>61.760000000000005</v>
      </c>
      <c r="AP364" s="1">
        <f t="shared" si="681"/>
        <v>37.056000000000004</v>
      </c>
      <c r="AR364" s="1">
        <f t="shared" si="606"/>
        <v>0.81</v>
      </c>
      <c r="AS364" s="1">
        <f t="shared" si="609"/>
        <v>0.19</v>
      </c>
      <c r="AT364" s="1">
        <f t="shared" si="610"/>
        <v>1</v>
      </c>
    </row>
    <row r="365" spans="2:46" x14ac:dyDescent="0.25">
      <c r="B365" t="s">
        <v>93</v>
      </c>
      <c r="C365" t="s">
        <v>94</v>
      </c>
      <c r="D365" s="1">
        <f t="shared" si="611"/>
        <v>96.95</v>
      </c>
      <c r="E365" s="13">
        <v>38.51</v>
      </c>
      <c r="F365" s="13">
        <f t="shared" si="607"/>
        <v>51.603400000000001</v>
      </c>
      <c r="G365" s="1"/>
      <c r="H365" s="1"/>
      <c r="I365" s="1"/>
      <c r="J365" s="1"/>
      <c r="K365" s="1">
        <v>5.19</v>
      </c>
      <c r="L365" s="1">
        <f t="shared" si="613"/>
        <v>12.2484</v>
      </c>
      <c r="M365" s="1">
        <v>2.5099999999999998</v>
      </c>
      <c r="N365" s="1">
        <f t="shared" si="587"/>
        <v>5.9235999999999995</v>
      </c>
      <c r="O365" s="1"/>
      <c r="P365" s="1"/>
      <c r="Q365" s="1"/>
      <c r="R365" s="1"/>
      <c r="S365" s="1"/>
      <c r="T365" s="1"/>
      <c r="U365" s="1">
        <v>11.82</v>
      </c>
      <c r="V365" s="1">
        <f t="shared" ref="V365" si="686">U365*1.34</f>
        <v>15.838800000000001</v>
      </c>
      <c r="W365" s="1">
        <v>10.050000000000001</v>
      </c>
      <c r="X365" s="1">
        <f t="shared" si="621"/>
        <v>13.467000000000002</v>
      </c>
      <c r="Y365" s="1">
        <v>8.58</v>
      </c>
      <c r="Z365" s="1">
        <f t="shared" si="654"/>
        <v>11.497200000000001</v>
      </c>
      <c r="AA365" s="1"/>
      <c r="AB365" s="1"/>
      <c r="AC365" s="1"/>
      <c r="AD365" s="1"/>
      <c r="AE365" s="1">
        <f>10.5+1.46</f>
        <v>11.96</v>
      </c>
      <c r="AF365" s="1">
        <f t="shared" ref="AF365" si="687">AE365*2.75</f>
        <v>32.89</v>
      </c>
      <c r="AG365" s="1">
        <v>5.25</v>
      </c>
      <c r="AH365" s="1">
        <f t="shared" si="623"/>
        <v>14.4375</v>
      </c>
      <c r="AI365" s="1"/>
      <c r="AJ365" s="1"/>
      <c r="AK365" s="13">
        <v>3.08</v>
      </c>
      <c r="AL365" s="13">
        <f t="shared" ref="AL365" si="688">AK365*2.75</f>
        <v>8.4700000000000006</v>
      </c>
      <c r="AM365" s="13"/>
      <c r="AN365" s="13"/>
      <c r="AO365" s="1"/>
      <c r="AP365" s="1"/>
      <c r="AR365" s="1">
        <f t="shared" si="606"/>
        <v>0.92</v>
      </c>
      <c r="AS365" s="1">
        <f t="shared" si="609"/>
        <v>0.08</v>
      </c>
      <c r="AT365" s="1">
        <f t="shared" si="610"/>
        <v>1</v>
      </c>
    </row>
    <row r="366" spans="2:46" x14ac:dyDescent="0.25">
      <c r="B366" t="s">
        <v>81</v>
      </c>
      <c r="C366" t="s">
        <v>82</v>
      </c>
      <c r="D366" s="1">
        <f t="shared" si="611"/>
        <v>97.16</v>
      </c>
      <c r="E366" s="13"/>
      <c r="F366" s="13"/>
      <c r="G366" s="1">
        <v>27.08</v>
      </c>
      <c r="H366" s="1">
        <f t="shared" ref="H366:J366" si="689">G366*1.34</f>
        <v>36.287199999999999</v>
      </c>
      <c r="I366" s="1">
        <v>11.49</v>
      </c>
      <c r="J366" s="1">
        <f t="shared" si="689"/>
        <v>15.396600000000001</v>
      </c>
      <c r="K366" s="1">
        <v>4.13</v>
      </c>
      <c r="L366" s="1">
        <f t="shared" si="613"/>
        <v>9.7467999999999986</v>
      </c>
      <c r="M366" s="1">
        <v>3.2</v>
      </c>
      <c r="N366" s="1">
        <f t="shared" si="587"/>
        <v>7.5519999999999996</v>
      </c>
      <c r="O366" s="1"/>
      <c r="P366" s="1"/>
      <c r="Q366" s="1"/>
      <c r="R366" s="1"/>
      <c r="S366" s="1"/>
      <c r="T366" s="1"/>
      <c r="U366" s="1">
        <v>15.86</v>
      </c>
      <c r="V366" s="1">
        <f t="shared" ref="V366" si="690">U366*1.34</f>
        <v>21.252400000000002</v>
      </c>
      <c r="W366" s="1">
        <v>10.6</v>
      </c>
      <c r="X366" s="1">
        <f t="shared" si="621"/>
        <v>14.204000000000001</v>
      </c>
      <c r="Y366" s="1">
        <v>10.02</v>
      </c>
      <c r="Z366" s="1">
        <f t="shared" si="654"/>
        <v>13.4268</v>
      </c>
      <c r="AA366" s="1"/>
      <c r="AB366" s="1"/>
      <c r="AC366" s="1"/>
      <c r="AD366" s="1"/>
      <c r="AE366" s="1"/>
      <c r="AF366" s="1"/>
      <c r="AG366" s="1">
        <v>6.18</v>
      </c>
      <c r="AH366" s="1">
        <f t="shared" si="623"/>
        <v>16.994999999999997</v>
      </c>
      <c r="AI366" s="1"/>
      <c r="AJ366" s="1"/>
      <c r="AK366" s="13"/>
      <c r="AL366" s="13"/>
      <c r="AM366" s="13">
        <v>8.6</v>
      </c>
      <c r="AN366" s="13">
        <f t="shared" ref="AN366" si="691">AM366*1.34</f>
        <v>11.524000000000001</v>
      </c>
      <c r="AO366" s="1">
        <v>4.3</v>
      </c>
      <c r="AP366" s="1">
        <f t="shared" ref="AP366:AP368" si="692">AO366*0.6</f>
        <v>2.5799999999999996</v>
      </c>
      <c r="AR366" s="1">
        <f t="shared" si="606"/>
        <v>0.81</v>
      </c>
      <c r="AS366" s="1">
        <f t="shared" si="609"/>
        <v>0.19</v>
      </c>
      <c r="AT366" s="1">
        <f t="shared" si="610"/>
        <v>1</v>
      </c>
    </row>
    <row r="367" spans="2:46" x14ac:dyDescent="0.25">
      <c r="B367" t="s">
        <v>119</v>
      </c>
      <c r="C367" t="s">
        <v>120</v>
      </c>
      <c r="D367" s="1">
        <f t="shared" si="611"/>
        <v>97.29</v>
      </c>
      <c r="E367" s="13">
        <v>46.19</v>
      </c>
      <c r="F367" s="13">
        <f t="shared" si="607"/>
        <v>61.894600000000004</v>
      </c>
      <c r="G367" s="1"/>
      <c r="H367" s="1"/>
      <c r="I367" s="1"/>
      <c r="J367" s="1"/>
      <c r="K367" s="1">
        <v>4.1100000000000003</v>
      </c>
      <c r="L367" s="1">
        <f t="shared" si="613"/>
        <v>9.6996000000000002</v>
      </c>
      <c r="M367" s="1">
        <v>3.77</v>
      </c>
      <c r="N367" s="1">
        <f t="shared" si="587"/>
        <v>8.8971999999999998</v>
      </c>
      <c r="O367" s="1"/>
      <c r="P367" s="1"/>
      <c r="Q367" s="1"/>
      <c r="R367" s="1"/>
      <c r="S367" s="1"/>
      <c r="T367" s="1"/>
      <c r="U367" s="1">
        <v>14.48</v>
      </c>
      <c r="V367" s="1">
        <f t="shared" ref="V367" si="693">U367*1.34</f>
        <v>19.403200000000002</v>
      </c>
      <c r="W367" s="1">
        <v>10.95</v>
      </c>
      <c r="X367" s="1">
        <f t="shared" si="621"/>
        <v>14.673</v>
      </c>
      <c r="Y367" s="1">
        <v>10.44</v>
      </c>
      <c r="Z367" s="1">
        <f t="shared" si="654"/>
        <v>13.989599999999999</v>
      </c>
      <c r="AA367" s="1"/>
      <c r="AB367" s="1"/>
      <c r="AC367" s="1"/>
      <c r="AD367" s="1"/>
      <c r="AE367" s="1">
        <v>3.51</v>
      </c>
      <c r="AF367" s="1">
        <f t="shared" si="623"/>
        <v>9.6524999999999999</v>
      </c>
      <c r="AG367" s="1">
        <v>3.84</v>
      </c>
      <c r="AH367" s="1">
        <f t="shared" si="623"/>
        <v>10.559999999999999</v>
      </c>
      <c r="AI367" s="1"/>
      <c r="AJ367" s="1"/>
      <c r="AK367" s="13"/>
      <c r="AL367" s="13"/>
      <c r="AM367" s="13"/>
      <c r="AN367" s="13"/>
      <c r="AO367" s="1">
        <f>90.83+41.29</f>
        <v>132.12</v>
      </c>
      <c r="AP367" s="1">
        <f t="shared" si="692"/>
        <v>79.272000000000006</v>
      </c>
      <c r="AR367" s="1">
        <f t="shared" si="606"/>
        <v>0.92</v>
      </c>
      <c r="AS367" s="1">
        <f t="shared" si="609"/>
        <v>0.08</v>
      </c>
      <c r="AT367" s="1">
        <f t="shared" si="610"/>
        <v>1</v>
      </c>
    </row>
    <row r="368" spans="2:46" x14ac:dyDescent="0.25">
      <c r="B368" t="s">
        <v>93</v>
      </c>
      <c r="C368" t="s">
        <v>94</v>
      </c>
      <c r="D368" s="1">
        <f t="shared" si="611"/>
        <v>97.69</v>
      </c>
      <c r="E368" s="13">
        <v>40.700000000000003</v>
      </c>
      <c r="F368" s="13">
        <f t="shared" si="607"/>
        <v>54.538000000000004</v>
      </c>
      <c r="G368" s="1"/>
      <c r="H368" s="1"/>
      <c r="I368" s="1"/>
      <c r="J368" s="1"/>
      <c r="K368" s="1">
        <v>4.49</v>
      </c>
      <c r="L368" s="1">
        <f t="shared" si="613"/>
        <v>10.596399999999999</v>
      </c>
      <c r="M368" s="1">
        <v>3.87</v>
      </c>
      <c r="N368" s="1">
        <f t="shared" si="587"/>
        <v>9.1332000000000004</v>
      </c>
      <c r="O368" s="1"/>
      <c r="P368" s="1"/>
      <c r="Q368" s="1"/>
      <c r="R368" s="1"/>
      <c r="S368" s="1"/>
      <c r="T368" s="1"/>
      <c r="U368" s="1">
        <v>15.95</v>
      </c>
      <c r="V368" s="1">
        <f t="shared" ref="V368" si="694">U368*1.34</f>
        <v>21.373000000000001</v>
      </c>
      <c r="W368" s="1">
        <v>12.16</v>
      </c>
      <c r="X368" s="1">
        <f t="shared" si="621"/>
        <v>16.2944</v>
      </c>
      <c r="Y368" s="1">
        <v>11.02</v>
      </c>
      <c r="Z368" s="1">
        <f t="shared" si="654"/>
        <v>14.7668</v>
      </c>
      <c r="AA368" s="1"/>
      <c r="AB368" s="1"/>
      <c r="AC368" s="1"/>
      <c r="AD368" s="1"/>
      <c r="AE368" s="1"/>
      <c r="AF368" s="1"/>
      <c r="AG368" s="1">
        <v>4.5</v>
      </c>
      <c r="AH368" s="1">
        <f t="shared" si="623"/>
        <v>12.375</v>
      </c>
      <c r="AI368" s="1">
        <v>1.59</v>
      </c>
      <c r="AJ368" s="1">
        <f t="shared" ref="AJ368:AJ370" si="695">AI368*2.36</f>
        <v>3.7524000000000002</v>
      </c>
      <c r="AK368" s="13">
        <v>3.41</v>
      </c>
      <c r="AL368" s="13">
        <f t="shared" ref="AL368" si="696">AK368*2.75</f>
        <v>9.3775000000000013</v>
      </c>
      <c r="AM368" s="13"/>
      <c r="AN368" s="13"/>
      <c r="AO368" s="1">
        <v>6.59</v>
      </c>
      <c r="AP368" s="1">
        <f t="shared" si="692"/>
        <v>3.9539999999999997</v>
      </c>
      <c r="AR368" s="1">
        <f t="shared" si="606"/>
        <v>0.91</v>
      </c>
      <c r="AS368" s="1">
        <f t="shared" si="609"/>
        <v>0.09</v>
      </c>
      <c r="AT368" s="1">
        <f t="shared" si="610"/>
        <v>1</v>
      </c>
    </row>
    <row r="369" spans="2:46" x14ac:dyDescent="0.25">
      <c r="B369" t="s">
        <v>42</v>
      </c>
      <c r="C369" t="s">
        <v>122</v>
      </c>
      <c r="D369" s="1">
        <f t="shared" si="611"/>
        <v>98</v>
      </c>
      <c r="E369" s="13"/>
      <c r="F369" s="13"/>
      <c r="G369" s="1">
        <v>22.44</v>
      </c>
      <c r="H369" s="1">
        <f t="shared" ref="H369:J375" si="697">G369*1.34</f>
        <v>30.069600000000005</v>
      </c>
      <c r="I369" s="1">
        <v>9.2200000000000006</v>
      </c>
      <c r="J369" s="1">
        <f t="shared" si="697"/>
        <v>12.354800000000001</v>
      </c>
      <c r="K369" s="1">
        <v>3.84</v>
      </c>
      <c r="L369" s="1">
        <f t="shared" si="613"/>
        <v>9.0623999999999985</v>
      </c>
      <c r="M369" s="1">
        <v>3.36</v>
      </c>
      <c r="N369" s="1">
        <f t="shared" si="587"/>
        <v>7.9295999999999989</v>
      </c>
      <c r="O369" s="1"/>
      <c r="P369" s="1"/>
      <c r="Q369" s="1"/>
      <c r="R369" s="1"/>
      <c r="S369" s="1"/>
      <c r="T369" s="1"/>
      <c r="U369" s="1">
        <v>13.05</v>
      </c>
      <c r="V369" s="1">
        <f t="shared" ref="V369" si="698">U369*1.34</f>
        <v>17.487000000000002</v>
      </c>
      <c r="W369" s="1">
        <v>10.119999999999999</v>
      </c>
      <c r="X369" s="1">
        <f t="shared" si="621"/>
        <v>13.5608</v>
      </c>
      <c r="Y369" s="1">
        <v>10.029999999999999</v>
      </c>
      <c r="Z369" s="1">
        <f t="shared" si="654"/>
        <v>13.440200000000001</v>
      </c>
      <c r="AA369" s="1">
        <v>9.67</v>
      </c>
      <c r="AB369" s="1">
        <f t="shared" ref="AB369:AB377" si="699">AA369*1.34</f>
        <v>12.957800000000001</v>
      </c>
      <c r="AC369" s="1"/>
      <c r="AD369" s="1"/>
      <c r="AE369" s="1">
        <v>9.5</v>
      </c>
      <c r="AF369" s="1">
        <f t="shared" ref="AF369" si="700">AE369*2.75</f>
        <v>26.125</v>
      </c>
      <c r="AG369" s="1">
        <v>3.23</v>
      </c>
      <c r="AH369" s="1">
        <f t="shared" si="623"/>
        <v>8.8825000000000003</v>
      </c>
      <c r="AI369" s="1">
        <v>3.54</v>
      </c>
      <c r="AJ369" s="1">
        <f t="shared" si="695"/>
        <v>8.3544</v>
      </c>
      <c r="AK369" s="13"/>
      <c r="AL369" s="13"/>
      <c r="AM369" s="13"/>
      <c r="AN369" s="13"/>
      <c r="AO369" s="1"/>
      <c r="AP369" s="1"/>
      <c r="AR369" s="1">
        <f t="shared" si="606"/>
        <v>0.83</v>
      </c>
      <c r="AS369" s="1">
        <f t="shared" si="609"/>
        <v>0.17</v>
      </c>
      <c r="AT369" s="1">
        <f t="shared" si="610"/>
        <v>1</v>
      </c>
    </row>
    <row r="370" spans="2:46" x14ac:dyDescent="0.25">
      <c r="B370" t="s">
        <v>106</v>
      </c>
      <c r="C370" t="s">
        <v>108</v>
      </c>
      <c r="D370" s="1">
        <f t="shared" si="611"/>
        <v>98.25</v>
      </c>
      <c r="E370" s="13"/>
      <c r="F370" s="13"/>
      <c r="G370" s="1">
        <v>26.59</v>
      </c>
      <c r="H370" s="1">
        <f t="shared" si="697"/>
        <v>35.630600000000001</v>
      </c>
      <c r="I370" s="1">
        <v>9.2799999999999994</v>
      </c>
      <c r="J370" s="1">
        <f t="shared" si="697"/>
        <v>12.4352</v>
      </c>
      <c r="K370" s="1">
        <v>4.84</v>
      </c>
      <c r="L370" s="1">
        <f t="shared" si="613"/>
        <v>11.4224</v>
      </c>
      <c r="M370" s="1">
        <v>3.78</v>
      </c>
      <c r="N370" s="1">
        <f t="shared" si="587"/>
        <v>8.9207999999999998</v>
      </c>
      <c r="O370" s="1"/>
      <c r="P370" s="1"/>
      <c r="Q370" s="1"/>
      <c r="R370" s="1"/>
      <c r="S370" s="1">
        <v>2.5</v>
      </c>
      <c r="T370" s="1">
        <f>S370*2.36</f>
        <v>5.8999999999999995</v>
      </c>
      <c r="U370" s="1">
        <v>14.03</v>
      </c>
      <c r="V370" s="1">
        <f t="shared" ref="V370" si="701">U370*1.34</f>
        <v>18.8002</v>
      </c>
      <c r="W370" s="1">
        <v>8.58</v>
      </c>
      <c r="X370" s="1">
        <f t="shared" si="621"/>
        <v>11.497200000000001</v>
      </c>
      <c r="Y370" s="1">
        <v>7.92</v>
      </c>
      <c r="Z370" s="1">
        <f t="shared" si="654"/>
        <v>10.6128</v>
      </c>
      <c r="AA370" s="1">
        <v>7.72</v>
      </c>
      <c r="AB370" s="1">
        <f t="shared" si="699"/>
        <v>10.344800000000001</v>
      </c>
      <c r="AC370" s="1"/>
      <c r="AD370" s="1"/>
      <c r="AE370" s="1">
        <v>4.87</v>
      </c>
      <c r="AF370" s="1">
        <f t="shared" ref="AF370" si="702">AE370*2.75</f>
        <v>13.3925</v>
      </c>
      <c r="AG370" s="1">
        <v>7.5</v>
      </c>
      <c r="AH370" s="1">
        <f t="shared" si="623"/>
        <v>20.625</v>
      </c>
      <c r="AI370" s="1">
        <v>0.64</v>
      </c>
      <c r="AJ370" s="1">
        <f t="shared" si="695"/>
        <v>1.5104</v>
      </c>
      <c r="AK370" s="13"/>
      <c r="AL370" s="13"/>
      <c r="AM370" s="13"/>
      <c r="AN370" s="13"/>
      <c r="AO370" s="1">
        <v>7.5</v>
      </c>
      <c r="AP370" s="1">
        <f t="shared" ref="AP370:AP372" si="703">AO370*0.6</f>
        <v>4.5</v>
      </c>
      <c r="AR370" s="1">
        <f t="shared" si="606"/>
        <v>0.79</v>
      </c>
      <c r="AS370" s="1">
        <f t="shared" si="609"/>
        <v>0.21</v>
      </c>
      <c r="AT370" s="1">
        <f t="shared" si="610"/>
        <v>1</v>
      </c>
    </row>
    <row r="371" spans="2:46" x14ac:dyDescent="0.25">
      <c r="B371" t="s">
        <v>74</v>
      </c>
      <c r="C371" t="s">
        <v>75</v>
      </c>
      <c r="D371" s="1">
        <f t="shared" si="611"/>
        <v>100.05</v>
      </c>
      <c r="E371" s="13"/>
      <c r="F371" s="13"/>
      <c r="G371" s="1">
        <v>23.6</v>
      </c>
      <c r="H371" s="1">
        <f t="shared" si="697"/>
        <v>31.624000000000002</v>
      </c>
      <c r="I371" s="1">
        <v>12.05</v>
      </c>
      <c r="J371" s="1">
        <f t="shared" si="697"/>
        <v>16.147000000000002</v>
      </c>
      <c r="K371" s="1">
        <v>4.8499999999999996</v>
      </c>
      <c r="L371" s="1">
        <f t="shared" si="613"/>
        <v>11.445999999999998</v>
      </c>
      <c r="M371" s="1">
        <v>4.1500000000000004</v>
      </c>
      <c r="N371" s="1">
        <f t="shared" si="587"/>
        <v>9.7940000000000005</v>
      </c>
      <c r="O371" s="1"/>
      <c r="P371" s="1"/>
      <c r="Q371" s="1"/>
      <c r="R371" s="1"/>
      <c r="S371" s="1"/>
      <c r="T371" s="1"/>
      <c r="U371" s="1">
        <v>15.6</v>
      </c>
      <c r="V371" s="1">
        <f t="shared" ref="V371" si="704">U371*1.34</f>
        <v>20.904</v>
      </c>
      <c r="W371" s="1">
        <v>12.25</v>
      </c>
      <c r="X371" s="1">
        <f t="shared" si="621"/>
        <v>16.415000000000003</v>
      </c>
      <c r="Y371" s="1">
        <v>10.3</v>
      </c>
      <c r="Z371" s="1">
        <f t="shared" si="654"/>
        <v>13.802000000000001</v>
      </c>
      <c r="AA371" s="1">
        <v>9.9499999999999993</v>
      </c>
      <c r="AB371" s="1">
        <f t="shared" si="699"/>
        <v>13.333</v>
      </c>
      <c r="AC371" s="1"/>
      <c r="AD371" s="1"/>
      <c r="AE371" s="1">
        <v>7.3</v>
      </c>
      <c r="AF371" s="1">
        <f t="shared" ref="AF371" si="705">AE371*2.75</f>
        <v>20.074999999999999</v>
      </c>
      <c r="AG371" s="1"/>
      <c r="AH371" s="1"/>
      <c r="AI371" s="1"/>
      <c r="AJ371" s="1"/>
      <c r="AK371" s="13"/>
      <c r="AL371" s="13"/>
      <c r="AM371" s="13"/>
      <c r="AN371" s="13"/>
      <c r="AO371" s="1">
        <f>110.45+7.5</f>
        <v>117.95</v>
      </c>
      <c r="AP371" s="1">
        <f t="shared" si="703"/>
        <v>70.77</v>
      </c>
      <c r="AR371" s="1">
        <f t="shared" si="606"/>
        <v>0.79</v>
      </c>
      <c r="AS371" s="1">
        <f t="shared" si="609"/>
        <v>0.21</v>
      </c>
      <c r="AT371" s="1">
        <f t="shared" si="610"/>
        <v>1</v>
      </c>
    </row>
    <row r="372" spans="2:46" x14ac:dyDescent="0.25">
      <c r="B372" t="s">
        <v>42</v>
      </c>
      <c r="C372" t="s">
        <v>130</v>
      </c>
      <c r="D372" s="1">
        <f t="shared" si="611"/>
        <v>100.20000000000002</v>
      </c>
      <c r="E372" s="13"/>
      <c r="F372" s="13"/>
      <c r="G372" s="1">
        <v>25.9</v>
      </c>
      <c r="H372" s="1">
        <f t="shared" si="697"/>
        <v>34.706000000000003</v>
      </c>
      <c r="I372" s="1">
        <v>11.1</v>
      </c>
      <c r="J372" s="1">
        <f t="shared" si="697"/>
        <v>14.874000000000001</v>
      </c>
      <c r="K372" s="1">
        <v>4</v>
      </c>
      <c r="L372" s="1">
        <f t="shared" si="613"/>
        <v>9.44</v>
      </c>
      <c r="M372" s="1">
        <v>3.7</v>
      </c>
      <c r="N372" s="1">
        <f t="shared" si="587"/>
        <v>8.7319999999999993</v>
      </c>
      <c r="O372" s="1">
        <v>2.4</v>
      </c>
      <c r="P372" s="1">
        <f>O372*2.36</f>
        <v>5.6639999999999997</v>
      </c>
      <c r="Q372" s="1"/>
      <c r="R372" s="1"/>
      <c r="S372" s="1"/>
      <c r="T372" s="1"/>
      <c r="U372" s="1">
        <v>13.3</v>
      </c>
      <c r="V372" s="1">
        <f t="shared" ref="V372" si="706">U372*1.34</f>
        <v>17.822000000000003</v>
      </c>
      <c r="W372" s="1">
        <v>13</v>
      </c>
      <c r="X372" s="1">
        <f t="shared" si="621"/>
        <v>17.420000000000002</v>
      </c>
      <c r="Y372" s="1">
        <v>9.4</v>
      </c>
      <c r="Z372" s="1">
        <f t="shared" si="654"/>
        <v>12.596000000000002</v>
      </c>
      <c r="AA372" s="1">
        <v>9.4</v>
      </c>
      <c r="AB372" s="1">
        <f t="shared" si="699"/>
        <v>12.596000000000002</v>
      </c>
      <c r="AC372" s="1"/>
      <c r="AD372" s="1"/>
      <c r="AE372" s="1">
        <v>5</v>
      </c>
      <c r="AF372" s="1">
        <f t="shared" ref="AF372" si="707">AE372*2.75</f>
        <v>13.75</v>
      </c>
      <c r="AG372" s="1">
        <v>3</v>
      </c>
      <c r="AH372" s="1">
        <f t="shared" ref="AH372:AH413" si="708">AG372*2.75</f>
        <v>8.25</v>
      </c>
      <c r="AI372" s="1"/>
      <c r="AJ372" s="1"/>
      <c r="AK372" s="13"/>
      <c r="AL372" s="13"/>
      <c r="AM372" s="13"/>
      <c r="AN372" s="13"/>
      <c r="AO372" s="1">
        <v>19.5</v>
      </c>
      <c r="AP372" s="1">
        <f t="shared" si="703"/>
        <v>11.7</v>
      </c>
      <c r="AR372" s="1">
        <f t="shared" si="606"/>
        <v>0.79</v>
      </c>
      <c r="AS372" s="1">
        <f t="shared" si="609"/>
        <v>0.21</v>
      </c>
      <c r="AT372" s="1">
        <f t="shared" si="610"/>
        <v>1</v>
      </c>
    </row>
    <row r="373" spans="2:46" x14ac:dyDescent="0.25">
      <c r="B373" t="s">
        <v>42</v>
      </c>
      <c r="C373" t="s">
        <v>46</v>
      </c>
      <c r="D373" s="1">
        <f t="shared" si="611"/>
        <v>100.30000000000001</v>
      </c>
      <c r="E373" s="13"/>
      <c r="F373" s="13"/>
      <c r="G373" s="1">
        <v>22.8</v>
      </c>
      <c r="H373" s="1">
        <f t="shared" si="697"/>
        <v>30.552000000000003</v>
      </c>
      <c r="I373" s="1">
        <v>8.9</v>
      </c>
      <c r="J373" s="1">
        <f t="shared" si="697"/>
        <v>11.926000000000002</v>
      </c>
      <c r="K373" s="1">
        <v>3.9</v>
      </c>
      <c r="L373" s="1">
        <f t="shared" si="613"/>
        <v>9.2039999999999988</v>
      </c>
      <c r="M373" s="1">
        <v>3.2</v>
      </c>
      <c r="N373" s="1">
        <f t="shared" si="587"/>
        <v>7.5519999999999996</v>
      </c>
      <c r="O373" s="1"/>
      <c r="P373" s="1"/>
      <c r="Q373" s="1"/>
      <c r="R373" s="1"/>
      <c r="S373" s="1"/>
      <c r="T373" s="1"/>
      <c r="U373" s="1">
        <v>15.6</v>
      </c>
      <c r="V373" s="1">
        <f t="shared" ref="V373" si="709">U373*1.34</f>
        <v>20.904</v>
      </c>
      <c r="W373" s="1">
        <v>9.3000000000000007</v>
      </c>
      <c r="X373" s="1">
        <f t="shared" si="621"/>
        <v>12.462000000000002</v>
      </c>
      <c r="Y373" s="1">
        <v>9.3000000000000007</v>
      </c>
      <c r="Z373" s="1">
        <f t="shared" si="654"/>
        <v>12.462000000000002</v>
      </c>
      <c r="AA373" s="1">
        <v>9</v>
      </c>
      <c r="AB373" s="1">
        <f t="shared" si="699"/>
        <v>12.06</v>
      </c>
      <c r="AC373" s="1"/>
      <c r="AD373" s="1"/>
      <c r="AE373" s="1">
        <v>5.4</v>
      </c>
      <c r="AF373" s="1">
        <f t="shared" ref="AF373" si="710">AE373*2.75</f>
        <v>14.850000000000001</v>
      </c>
      <c r="AG373" s="1">
        <v>3.7</v>
      </c>
      <c r="AH373" s="1">
        <f t="shared" si="708"/>
        <v>10.175000000000001</v>
      </c>
      <c r="AI373" s="1">
        <f>7.7+1.5</f>
        <v>9.1999999999999993</v>
      </c>
      <c r="AJ373" s="1">
        <f t="shared" ref="AJ373:AJ374" si="711">AI373*2.36</f>
        <v>21.711999999999996</v>
      </c>
      <c r="AK373" s="13"/>
      <c r="AL373" s="13"/>
      <c r="AM373" s="13"/>
      <c r="AN373" s="13"/>
      <c r="AO373" s="1"/>
      <c r="AP373" s="1"/>
      <c r="AR373" s="1">
        <f t="shared" si="606"/>
        <v>0.84</v>
      </c>
      <c r="AS373" s="1">
        <f t="shared" si="609"/>
        <v>0.16</v>
      </c>
      <c r="AT373" s="1">
        <f t="shared" si="610"/>
        <v>1</v>
      </c>
    </row>
    <row r="374" spans="2:46" x14ac:dyDescent="0.25">
      <c r="B374" t="s">
        <v>93</v>
      </c>
      <c r="C374" t="s">
        <v>133</v>
      </c>
      <c r="D374" s="1">
        <f t="shared" si="611"/>
        <v>101.80000000000001</v>
      </c>
      <c r="F374" s="13"/>
      <c r="G374" s="1">
        <v>21.1</v>
      </c>
      <c r="H374" s="1">
        <f t="shared" si="697"/>
        <v>28.274000000000004</v>
      </c>
      <c r="I374" s="1">
        <v>14.9</v>
      </c>
      <c r="J374" s="1">
        <f t="shared" si="697"/>
        <v>19.966000000000001</v>
      </c>
      <c r="K374" s="1">
        <v>3.5</v>
      </c>
      <c r="L374" s="1">
        <f t="shared" si="613"/>
        <v>8.26</v>
      </c>
      <c r="M374" s="1">
        <v>3.5</v>
      </c>
      <c r="N374" s="1">
        <f t="shared" si="587"/>
        <v>8.26</v>
      </c>
      <c r="U374" s="1">
        <v>13.1</v>
      </c>
      <c r="V374" s="1">
        <f t="shared" ref="V374" si="712">U374*1.34</f>
        <v>17.554000000000002</v>
      </c>
      <c r="W374" s="1">
        <v>9.6</v>
      </c>
      <c r="X374" s="1">
        <f t="shared" si="621"/>
        <v>12.864000000000001</v>
      </c>
      <c r="Y374" s="1">
        <v>9.4</v>
      </c>
      <c r="Z374" s="1">
        <f t="shared" si="654"/>
        <v>12.596000000000002</v>
      </c>
      <c r="AA374" s="1">
        <v>6.9</v>
      </c>
      <c r="AB374" s="1">
        <f t="shared" si="699"/>
        <v>9.2460000000000004</v>
      </c>
      <c r="AE374" s="1">
        <v>4.2</v>
      </c>
      <c r="AF374" s="1">
        <f t="shared" ref="AF374" si="713">AE374*2.75</f>
        <v>11.55</v>
      </c>
      <c r="AG374" s="1">
        <v>13.3</v>
      </c>
      <c r="AH374" s="1">
        <f t="shared" si="708"/>
        <v>36.575000000000003</v>
      </c>
      <c r="AI374">
        <v>2.2999999999999998</v>
      </c>
      <c r="AJ374" s="1">
        <f t="shared" si="711"/>
        <v>5.427999999999999</v>
      </c>
      <c r="AO374">
        <f>9.1+7</f>
        <v>16.100000000000001</v>
      </c>
      <c r="AP374" s="1">
        <f t="shared" ref="AP374:AP380" si="714">AO374*0.6</f>
        <v>9.66</v>
      </c>
      <c r="AR374" s="1">
        <f t="shared" si="606"/>
        <v>0.78</v>
      </c>
      <c r="AS374" s="1">
        <f t="shared" si="609"/>
        <v>0.22</v>
      </c>
      <c r="AT374" s="1">
        <f t="shared" si="610"/>
        <v>1</v>
      </c>
    </row>
    <row r="375" spans="2:46" x14ac:dyDescent="0.25">
      <c r="B375" t="s">
        <v>42</v>
      </c>
      <c r="C375" t="s">
        <v>123</v>
      </c>
      <c r="D375" s="1">
        <f t="shared" si="611"/>
        <v>102</v>
      </c>
      <c r="E375" s="13"/>
      <c r="F375" s="13"/>
      <c r="G375" s="1">
        <v>24.4</v>
      </c>
      <c r="H375" s="1">
        <f t="shared" si="697"/>
        <v>32.695999999999998</v>
      </c>
      <c r="I375" s="1">
        <v>10.7</v>
      </c>
      <c r="J375" s="1">
        <f t="shared" si="697"/>
        <v>14.337999999999999</v>
      </c>
      <c r="K375" s="1">
        <v>4.9000000000000004</v>
      </c>
      <c r="L375" s="1">
        <f t="shared" si="613"/>
        <v>11.564</v>
      </c>
      <c r="M375" s="1">
        <v>4.0999999999999996</v>
      </c>
      <c r="N375" s="1">
        <f t="shared" si="587"/>
        <v>9.6759999999999984</v>
      </c>
      <c r="O375" s="1"/>
      <c r="P375" s="1"/>
      <c r="Q375" s="1"/>
      <c r="R375" s="1"/>
      <c r="S375" s="1">
        <v>2.7</v>
      </c>
      <c r="T375" s="1">
        <f>S375*2.36</f>
        <v>6.3719999999999999</v>
      </c>
      <c r="U375" s="1">
        <v>13.5</v>
      </c>
      <c r="V375" s="1">
        <f t="shared" ref="V375" si="715">U375*1.34</f>
        <v>18.09</v>
      </c>
      <c r="W375" s="1">
        <v>10.199999999999999</v>
      </c>
      <c r="X375" s="1">
        <f t="shared" si="621"/>
        <v>13.667999999999999</v>
      </c>
      <c r="Y375" s="1">
        <v>9.9</v>
      </c>
      <c r="Z375" s="1">
        <f t="shared" si="654"/>
        <v>13.266000000000002</v>
      </c>
      <c r="AA375" s="1">
        <v>9.8000000000000007</v>
      </c>
      <c r="AB375" s="1">
        <f t="shared" si="699"/>
        <v>13.132000000000001</v>
      </c>
      <c r="AC375" s="1"/>
      <c r="AD375" s="1"/>
      <c r="AE375" s="1">
        <v>5.0999999999999996</v>
      </c>
      <c r="AF375" s="1">
        <f t="shared" ref="AF375" si="716">AE375*2.75</f>
        <v>14.024999999999999</v>
      </c>
      <c r="AG375" s="1">
        <v>6.7</v>
      </c>
      <c r="AH375" s="1">
        <f t="shared" si="708"/>
        <v>18.425000000000001</v>
      </c>
      <c r="AI375" s="1"/>
      <c r="AJ375" s="1"/>
      <c r="AK375" s="13"/>
      <c r="AL375" s="13"/>
      <c r="AM375" s="13"/>
      <c r="AN375" s="13"/>
      <c r="AO375" s="1">
        <v>13.6</v>
      </c>
      <c r="AP375" s="1">
        <f t="shared" si="714"/>
        <v>8.16</v>
      </c>
      <c r="AR375" s="1">
        <f t="shared" si="606"/>
        <v>0.78</v>
      </c>
      <c r="AS375" s="1">
        <f t="shared" si="609"/>
        <v>0.22</v>
      </c>
      <c r="AT375" s="1">
        <f t="shared" si="610"/>
        <v>1</v>
      </c>
    </row>
    <row r="376" spans="2:46" x14ac:dyDescent="0.25">
      <c r="B376" t="s">
        <v>81</v>
      </c>
      <c r="C376" t="s">
        <v>82</v>
      </c>
      <c r="D376" s="1">
        <f t="shared" si="611"/>
        <v>103.8</v>
      </c>
      <c r="E376" s="13">
        <v>35.51</v>
      </c>
      <c r="F376" s="13">
        <f t="shared" si="607"/>
        <v>47.583399999999997</v>
      </c>
      <c r="G376" s="1"/>
      <c r="H376" s="1"/>
      <c r="I376" s="1"/>
      <c r="J376" s="1"/>
      <c r="K376" s="1">
        <v>3.71</v>
      </c>
      <c r="L376" s="1">
        <f t="shared" si="613"/>
        <v>8.7555999999999994</v>
      </c>
      <c r="M376" s="1">
        <v>3.27</v>
      </c>
      <c r="N376" s="1">
        <f t="shared" si="587"/>
        <v>7.7172000000000001</v>
      </c>
      <c r="O376" s="1"/>
      <c r="P376" s="1"/>
      <c r="Q376" s="1"/>
      <c r="R376" s="1"/>
      <c r="S376" s="1"/>
      <c r="T376" s="1"/>
      <c r="U376" s="1">
        <v>14.33</v>
      </c>
      <c r="V376" s="1">
        <f t="shared" ref="V376" si="717">U376*1.34</f>
        <v>19.202200000000001</v>
      </c>
      <c r="W376" s="1">
        <v>13.65</v>
      </c>
      <c r="X376" s="1">
        <f t="shared" si="621"/>
        <v>18.291</v>
      </c>
      <c r="Y376" s="1">
        <v>12.14</v>
      </c>
      <c r="Z376" s="1">
        <f t="shared" si="654"/>
        <v>16.267600000000002</v>
      </c>
      <c r="AA376" s="1">
        <v>10.92</v>
      </c>
      <c r="AB376" s="1">
        <f t="shared" si="699"/>
        <v>14.632800000000001</v>
      </c>
      <c r="AC376" s="1"/>
      <c r="AD376" s="1"/>
      <c r="AE376" s="1"/>
      <c r="AF376" s="1"/>
      <c r="AG376" s="1">
        <v>10.27</v>
      </c>
      <c r="AH376" s="1">
        <f t="shared" si="708"/>
        <v>28.2425</v>
      </c>
      <c r="AI376" s="1"/>
      <c r="AJ376" s="1"/>
      <c r="AK376" s="13"/>
      <c r="AL376" s="13"/>
      <c r="AM376" s="13"/>
      <c r="AN376" s="13"/>
      <c r="AO376" s="1">
        <v>10.67</v>
      </c>
      <c r="AP376" s="1">
        <f t="shared" si="714"/>
        <v>6.4020000000000001</v>
      </c>
      <c r="AR376" s="1">
        <f t="shared" si="606"/>
        <v>0.93</v>
      </c>
      <c r="AS376" s="1">
        <f t="shared" si="609"/>
        <v>7.0000000000000007E-2</v>
      </c>
      <c r="AT376" s="1">
        <f t="shared" si="610"/>
        <v>1</v>
      </c>
    </row>
    <row r="377" spans="2:46" x14ac:dyDescent="0.25">
      <c r="B377" t="s">
        <v>72</v>
      </c>
      <c r="C377" t="s">
        <v>73</v>
      </c>
      <c r="D377" s="1">
        <f t="shared" si="611"/>
        <v>104</v>
      </c>
      <c r="E377" s="13"/>
      <c r="F377" s="13"/>
      <c r="G377" s="1">
        <v>26.85</v>
      </c>
      <c r="H377" s="1">
        <f t="shared" ref="H377:J377" si="718">G377*1.34</f>
        <v>35.979000000000006</v>
      </c>
      <c r="I377" s="1">
        <v>11.7</v>
      </c>
      <c r="J377" s="1">
        <f t="shared" si="718"/>
        <v>15.678000000000001</v>
      </c>
      <c r="K377" s="1">
        <v>4.4000000000000004</v>
      </c>
      <c r="L377" s="1">
        <f t="shared" si="613"/>
        <v>10.384</v>
      </c>
      <c r="M377" s="1">
        <v>3.8</v>
      </c>
      <c r="N377" s="1">
        <f t="shared" si="587"/>
        <v>8.968</v>
      </c>
      <c r="O377" s="1"/>
      <c r="P377" s="1"/>
      <c r="Q377" s="1"/>
      <c r="R377" s="1"/>
      <c r="S377" s="1"/>
      <c r="T377" s="1"/>
      <c r="U377" s="1">
        <v>14.05</v>
      </c>
      <c r="V377" s="1">
        <f t="shared" ref="V377" si="719">U377*1.34</f>
        <v>18.827000000000002</v>
      </c>
      <c r="W377" s="1">
        <v>10.45</v>
      </c>
      <c r="X377" s="1">
        <f t="shared" si="621"/>
        <v>14.003</v>
      </c>
      <c r="Y377" s="1">
        <v>10.050000000000001</v>
      </c>
      <c r="Z377" s="1">
        <f t="shared" si="654"/>
        <v>13.467000000000002</v>
      </c>
      <c r="AA377" s="1">
        <v>8.25</v>
      </c>
      <c r="AB377" s="1">
        <f t="shared" si="699"/>
        <v>11.055000000000001</v>
      </c>
      <c r="AC377" s="1"/>
      <c r="AD377" s="1"/>
      <c r="AE377" s="1">
        <v>9.4</v>
      </c>
      <c r="AF377" s="1">
        <f t="shared" ref="AF377" si="720">AE377*2.75</f>
        <v>25.85</v>
      </c>
      <c r="AG377" s="1">
        <v>5.05</v>
      </c>
      <c r="AH377" s="1">
        <f t="shared" si="708"/>
        <v>13.887499999999999</v>
      </c>
      <c r="AI377" s="1"/>
      <c r="AJ377" s="1"/>
      <c r="AK377" s="13"/>
      <c r="AL377" s="13"/>
      <c r="AM377" s="13"/>
      <c r="AN377" s="13"/>
      <c r="AO377" s="1">
        <v>95</v>
      </c>
      <c r="AP377" s="1">
        <f t="shared" si="714"/>
        <v>57</v>
      </c>
      <c r="AR377" s="1">
        <f t="shared" si="606"/>
        <v>0.81</v>
      </c>
      <c r="AS377" s="1">
        <f t="shared" si="609"/>
        <v>0.19</v>
      </c>
      <c r="AT377" s="1">
        <f t="shared" si="610"/>
        <v>1</v>
      </c>
    </row>
    <row r="378" spans="2:46" x14ac:dyDescent="0.25">
      <c r="B378" t="s">
        <v>127</v>
      </c>
      <c r="C378" t="s">
        <v>128</v>
      </c>
      <c r="D378" s="1">
        <f t="shared" si="611"/>
        <v>104.08</v>
      </c>
      <c r="E378" s="13">
        <v>37.76</v>
      </c>
      <c r="F378" s="13">
        <f t="shared" si="607"/>
        <v>50.598399999999998</v>
      </c>
      <c r="G378" s="1"/>
      <c r="H378" s="1"/>
      <c r="I378" s="1"/>
      <c r="J378" s="1"/>
      <c r="K378" s="1">
        <v>9.0500000000000007</v>
      </c>
      <c r="L378" s="1">
        <f t="shared" si="613"/>
        <v>21.358000000000001</v>
      </c>
      <c r="M378" s="1">
        <v>3.99</v>
      </c>
      <c r="N378" s="1">
        <f t="shared" si="587"/>
        <v>9.4163999999999994</v>
      </c>
      <c r="O378" s="1"/>
      <c r="P378" s="1"/>
      <c r="Q378" s="1"/>
      <c r="R378" s="1"/>
      <c r="S378" s="1">
        <v>2.09</v>
      </c>
      <c r="T378" s="1">
        <f>S378*2.36</f>
        <v>4.9323999999999995</v>
      </c>
      <c r="U378" s="1">
        <v>17.45</v>
      </c>
      <c r="V378" s="1">
        <f t="shared" ref="V378" si="721">U378*1.34</f>
        <v>23.382999999999999</v>
      </c>
      <c r="W378" s="1">
        <v>14.61</v>
      </c>
      <c r="X378" s="1">
        <f t="shared" si="621"/>
        <v>19.577400000000001</v>
      </c>
      <c r="Y378" s="1">
        <v>13</v>
      </c>
      <c r="Z378" s="1">
        <f t="shared" si="654"/>
        <v>17.420000000000002</v>
      </c>
      <c r="AA378" s="1"/>
      <c r="AB378" s="1"/>
      <c r="AC378" s="1"/>
      <c r="AD378" s="1"/>
      <c r="AE378" s="1"/>
      <c r="AF378" s="1"/>
      <c r="AG378" s="1">
        <v>4.0599999999999996</v>
      </c>
      <c r="AH378" s="1">
        <f t="shared" si="708"/>
        <v>11.164999999999999</v>
      </c>
      <c r="AI378" s="1">
        <v>2.0699999999999998</v>
      </c>
      <c r="AJ378" s="1">
        <f>AI378*2.36</f>
        <v>4.8851999999999993</v>
      </c>
      <c r="AK378" s="13"/>
      <c r="AL378" s="13"/>
      <c r="AM378" s="13"/>
      <c r="AN378" s="13"/>
      <c r="AO378" s="1">
        <v>88.96</v>
      </c>
      <c r="AP378" s="1">
        <f t="shared" si="714"/>
        <v>53.375999999999998</v>
      </c>
      <c r="AR378" s="1">
        <f t="shared" si="606"/>
        <v>0.85</v>
      </c>
      <c r="AS378" s="1">
        <f t="shared" si="609"/>
        <v>0.15</v>
      </c>
      <c r="AT378" s="1">
        <f t="shared" si="610"/>
        <v>1</v>
      </c>
    </row>
    <row r="379" spans="2:46" x14ac:dyDescent="0.25">
      <c r="B379" t="s">
        <v>125</v>
      </c>
      <c r="C379" t="s">
        <v>124</v>
      </c>
      <c r="D379" s="1">
        <f t="shared" si="611"/>
        <v>104.09</v>
      </c>
      <c r="E379" s="13"/>
      <c r="F379" s="13"/>
      <c r="G379" s="1">
        <v>29.18</v>
      </c>
      <c r="H379" s="1">
        <f t="shared" ref="H379:J380" si="722">G379*1.34</f>
        <v>39.101199999999999</v>
      </c>
      <c r="I379" s="1">
        <v>10.25</v>
      </c>
      <c r="J379" s="1">
        <f t="shared" si="722"/>
        <v>13.735000000000001</v>
      </c>
      <c r="K379" s="1">
        <v>4.01</v>
      </c>
      <c r="L379" s="1">
        <f t="shared" si="613"/>
        <v>9.4635999999999996</v>
      </c>
      <c r="M379" s="1">
        <v>3.93</v>
      </c>
      <c r="N379" s="1">
        <f t="shared" si="587"/>
        <v>9.274799999999999</v>
      </c>
      <c r="O379" s="1"/>
      <c r="P379" s="1"/>
      <c r="Q379" s="1"/>
      <c r="R379" s="1"/>
      <c r="S379" s="1"/>
      <c r="T379" s="1"/>
      <c r="U379" s="1">
        <v>15.68</v>
      </c>
      <c r="V379" s="1">
        <f t="shared" ref="V379" si="723">U379*1.34</f>
        <v>21.011200000000002</v>
      </c>
      <c r="W379" s="1">
        <v>11.12</v>
      </c>
      <c r="X379" s="1">
        <f t="shared" si="621"/>
        <v>14.9008</v>
      </c>
      <c r="Y379" s="1">
        <v>9.8699999999999992</v>
      </c>
      <c r="Z379" s="1">
        <f t="shared" si="654"/>
        <v>13.2258</v>
      </c>
      <c r="AA379" s="1">
        <v>9.4700000000000006</v>
      </c>
      <c r="AB379" s="1">
        <f t="shared" ref="AB379:AB380" si="724">AA379*1.34</f>
        <v>12.689800000000002</v>
      </c>
      <c r="AC379" s="1"/>
      <c r="AD379" s="1"/>
      <c r="AE379" s="1">
        <v>5.14</v>
      </c>
      <c r="AF379" s="1">
        <f t="shared" ref="AF379" si="725">AE379*2.75</f>
        <v>14.135</v>
      </c>
      <c r="AG379" s="1">
        <v>5.44</v>
      </c>
      <c r="AH379" s="1">
        <f t="shared" si="708"/>
        <v>14.96</v>
      </c>
      <c r="AI379" s="1"/>
      <c r="AJ379" s="1"/>
      <c r="AK379" s="13"/>
      <c r="AL379" s="13"/>
      <c r="AM379" s="13"/>
      <c r="AN379" s="13"/>
      <c r="AO379" s="1">
        <v>57.25</v>
      </c>
      <c r="AP379" s="1">
        <f t="shared" si="714"/>
        <v>34.35</v>
      </c>
      <c r="AR379" s="1">
        <f t="shared" si="606"/>
        <v>0.83</v>
      </c>
      <c r="AS379" s="1">
        <f t="shared" si="609"/>
        <v>0.17</v>
      </c>
      <c r="AT379" s="1">
        <f t="shared" si="610"/>
        <v>1</v>
      </c>
    </row>
    <row r="380" spans="2:46" x14ac:dyDescent="0.25">
      <c r="B380" t="s">
        <v>72</v>
      </c>
      <c r="C380" t="s">
        <v>73</v>
      </c>
      <c r="D380" s="1">
        <f t="shared" si="611"/>
        <v>104.44999999999999</v>
      </c>
      <c r="E380" s="13"/>
      <c r="F380" s="13"/>
      <c r="G380" s="1">
        <v>24.5</v>
      </c>
      <c r="H380" s="1">
        <f t="shared" si="722"/>
        <v>32.830000000000005</v>
      </c>
      <c r="I380" s="1">
        <v>12.8</v>
      </c>
      <c r="J380" s="1">
        <f t="shared" si="722"/>
        <v>17.152000000000001</v>
      </c>
      <c r="K380" s="1">
        <v>4.2</v>
      </c>
      <c r="L380" s="1">
        <f t="shared" si="613"/>
        <v>9.911999999999999</v>
      </c>
      <c r="M380" s="1">
        <v>3.95</v>
      </c>
      <c r="N380" s="1">
        <f t="shared" ref="N380:N426" si="726">M380*2.36</f>
        <v>9.3219999999999992</v>
      </c>
      <c r="O380" s="1"/>
      <c r="P380" s="1"/>
      <c r="Q380" s="1"/>
      <c r="R380" s="1"/>
      <c r="S380" s="1"/>
      <c r="T380" s="1"/>
      <c r="U380" s="1">
        <v>16.649999999999999</v>
      </c>
      <c r="V380" s="1">
        <f t="shared" ref="V380" si="727">U380*1.34</f>
        <v>22.311</v>
      </c>
      <c r="W380" s="1">
        <v>10.5</v>
      </c>
      <c r="X380" s="1">
        <f t="shared" si="621"/>
        <v>14.07</v>
      </c>
      <c r="Y380" s="1">
        <v>10.3</v>
      </c>
      <c r="Z380" s="1">
        <f t="shared" si="654"/>
        <v>13.802000000000001</v>
      </c>
      <c r="AA380" s="1">
        <v>9</v>
      </c>
      <c r="AB380" s="1">
        <f t="shared" si="724"/>
        <v>12.06</v>
      </c>
      <c r="AC380" s="1"/>
      <c r="AD380" s="1"/>
      <c r="AE380" s="1">
        <v>6.3</v>
      </c>
      <c r="AF380" s="1">
        <f t="shared" ref="AF380" si="728">AE380*2.75</f>
        <v>17.324999999999999</v>
      </c>
      <c r="AG380" s="1">
        <v>6.25</v>
      </c>
      <c r="AH380" s="1">
        <f t="shared" si="708"/>
        <v>17.1875</v>
      </c>
      <c r="AI380" s="1"/>
      <c r="AJ380" s="1"/>
      <c r="AK380" s="13"/>
      <c r="AL380" s="13"/>
      <c r="AM380" s="13"/>
      <c r="AN380" s="13"/>
      <c r="AO380" s="1">
        <f>94+25.8</f>
        <v>119.8</v>
      </c>
      <c r="AP380" s="1">
        <f t="shared" si="714"/>
        <v>71.88</v>
      </c>
      <c r="AR380" s="1">
        <f t="shared" si="606"/>
        <v>0.8</v>
      </c>
      <c r="AS380" s="1">
        <f t="shared" si="609"/>
        <v>0.2</v>
      </c>
      <c r="AT380" s="1">
        <f t="shared" si="610"/>
        <v>1</v>
      </c>
    </row>
    <row r="381" spans="2:46" x14ac:dyDescent="0.25">
      <c r="B381" t="s">
        <v>93</v>
      </c>
      <c r="C381" t="s">
        <v>94</v>
      </c>
      <c r="D381" s="1">
        <f t="shared" si="611"/>
        <v>104.83</v>
      </c>
      <c r="E381" s="13">
        <v>44.5</v>
      </c>
      <c r="F381" s="13">
        <f t="shared" si="607"/>
        <v>59.63</v>
      </c>
      <c r="G381" s="1"/>
      <c r="H381" s="1"/>
      <c r="I381" s="1"/>
      <c r="J381" s="1"/>
      <c r="K381" s="1">
        <v>4.68</v>
      </c>
      <c r="L381" s="1">
        <f t="shared" si="613"/>
        <v>11.044799999999999</v>
      </c>
      <c r="M381" s="1">
        <v>4.3600000000000003</v>
      </c>
      <c r="N381" s="1">
        <f t="shared" si="726"/>
        <v>10.2896</v>
      </c>
      <c r="O381" s="1"/>
      <c r="P381" s="1"/>
      <c r="Q381" s="1"/>
      <c r="R381" s="1"/>
      <c r="S381" s="1"/>
      <c r="T381" s="1"/>
      <c r="U381" s="1">
        <v>12.56</v>
      </c>
      <c r="V381" s="1">
        <f t="shared" ref="V381" si="729">U381*1.34</f>
        <v>16.830400000000001</v>
      </c>
      <c r="W381" s="1">
        <v>9.59</v>
      </c>
      <c r="X381" s="1">
        <f t="shared" si="621"/>
        <v>12.8506</v>
      </c>
      <c r="Y381" s="1">
        <v>9.2799999999999994</v>
      </c>
      <c r="Z381" s="1">
        <f t="shared" si="654"/>
        <v>12.4352</v>
      </c>
      <c r="AA381" s="1"/>
      <c r="AB381" s="1"/>
      <c r="AC381" s="1"/>
      <c r="AD381" s="1"/>
      <c r="AE381" s="1">
        <v>5.78</v>
      </c>
      <c r="AF381" s="1">
        <f t="shared" ref="AF381" si="730">AE381*2.75</f>
        <v>15.895000000000001</v>
      </c>
      <c r="AG381" s="1">
        <v>3.03</v>
      </c>
      <c r="AH381" s="1">
        <f t="shared" si="708"/>
        <v>8.3324999999999996</v>
      </c>
      <c r="AI381" s="1"/>
      <c r="AJ381" s="1"/>
      <c r="AK381" s="13">
        <f>4.13+2.79</f>
        <v>6.92</v>
      </c>
      <c r="AL381" s="13">
        <f t="shared" ref="AL381" si="731">AK381*2.75</f>
        <v>19.03</v>
      </c>
      <c r="AM381" s="13">
        <v>4.13</v>
      </c>
      <c r="AN381" s="13">
        <f t="shared" ref="AN381" si="732">AM381*1.34</f>
        <v>5.5342000000000002</v>
      </c>
      <c r="AO381" s="1"/>
      <c r="AP381" s="1"/>
      <c r="AR381" s="1">
        <f t="shared" si="606"/>
        <v>0.91</v>
      </c>
      <c r="AS381" s="1">
        <f t="shared" si="609"/>
        <v>0.09</v>
      </c>
      <c r="AT381" s="1">
        <f t="shared" si="610"/>
        <v>1</v>
      </c>
    </row>
    <row r="382" spans="2:46" x14ac:dyDescent="0.25">
      <c r="C382" t="s">
        <v>51</v>
      </c>
      <c r="D382" s="1">
        <f t="shared" si="611"/>
        <v>104.89000000000001</v>
      </c>
      <c r="E382" s="13"/>
      <c r="F382" s="13"/>
      <c r="G382" s="1">
        <v>31.69</v>
      </c>
      <c r="H382" s="1">
        <f t="shared" ref="H382:J382" si="733">G382*1.34</f>
        <v>42.464600000000004</v>
      </c>
      <c r="I382" s="1">
        <v>10.89</v>
      </c>
      <c r="J382" s="1">
        <f t="shared" si="733"/>
        <v>14.592600000000001</v>
      </c>
      <c r="K382" s="1">
        <v>4.0599999999999996</v>
      </c>
      <c r="L382" s="1">
        <f t="shared" si="613"/>
        <v>9.5815999999999981</v>
      </c>
      <c r="M382" s="1">
        <v>3.44</v>
      </c>
      <c r="N382" s="1">
        <f t="shared" si="726"/>
        <v>8.1183999999999994</v>
      </c>
      <c r="O382" s="1"/>
      <c r="P382" s="1"/>
      <c r="Q382" s="1"/>
      <c r="R382" s="1"/>
      <c r="S382" s="1"/>
      <c r="T382" s="1"/>
      <c r="U382" s="1">
        <v>13.24</v>
      </c>
      <c r="V382" s="1">
        <f t="shared" ref="V382" si="734">U382*1.34</f>
        <v>17.741600000000002</v>
      </c>
      <c r="W382" s="1">
        <v>9.7899999999999991</v>
      </c>
      <c r="X382" s="1">
        <f t="shared" si="621"/>
        <v>13.118599999999999</v>
      </c>
      <c r="Y382" s="1">
        <v>9.67</v>
      </c>
      <c r="Z382" s="1">
        <f t="shared" si="654"/>
        <v>12.957800000000001</v>
      </c>
      <c r="AA382" s="1">
        <v>8.15</v>
      </c>
      <c r="AB382" s="1">
        <f t="shared" ref="AB382:AB383" si="735">AA382*1.34</f>
        <v>10.921000000000001</v>
      </c>
      <c r="AC382" s="1"/>
      <c r="AD382" s="1"/>
      <c r="AE382" s="1">
        <v>8.23</v>
      </c>
      <c r="AF382" s="1">
        <f t="shared" ref="AF382" si="736">AE382*2.75</f>
        <v>22.6325</v>
      </c>
      <c r="AG382" s="1">
        <v>5.73</v>
      </c>
      <c r="AH382" s="1">
        <f t="shared" si="708"/>
        <v>15.7575</v>
      </c>
      <c r="AI382" s="1"/>
      <c r="AJ382" s="1"/>
      <c r="AK382" s="13"/>
      <c r="AL382" s="13"/>
      <c r="AM382" s="13"/>
      <c r="AN382" s="13"/>
      <c r="AO382" s="1"/>
      <c r="AP382" s="1"/>
      <c r="AR382" s="1">
        <f t="shared" si="606"/>
        <v>0.82</v>
      </c>
      <c r="AS382" s="1">
        <f t="shared" si="609"/>
        <v>0.18</v>
      </c>
      <c r="AT382" s="1">
        <f t="shared" si="610"/>
        <v>1</v>
      </c>
    </row>
    <row r="383" spans="2:46" x14ac:dyDescent="0.25">
      <c r="B383" t="s">
        <v>42</v>
      </c>
      <c r="C383" t="s">
        <v>49</v>
      </c>
      <c r="D383" s="1">
        <f t="shared" si="611"/>
        <v>104.97999999999999</v>
      </c>
      <c r="E383" s="13">
        <v>35.869999999999997</v>
      </c>
      <c r="F383" s="13">
        <f t="shared" si="607"/>
        <v>48.065800000000003</v>
      </c>
      <c r="G383" s="1"/>
      <c r="H383" s="1"/>
      <c r="I383" s="1"/>
      <c r="J383" s="1"/>
      <c r="K383" s="1">
        <v>5</v>
      </c>
      <c r="L383" s="1">
        <f t="shared" si="613"/>
        <v>11.799999999999999</v>
      </c>
      <c r="M383" s="1">
        <v>4.62</v>
      </c>
      <c r="N383" s="1">
        <f t="shared" si="726"/>
        <v>10.9032</v>
      </c>
      <c r="O383" s="1"/>
      <c r="P383" s="1"/>
      <c r="Q383" s="1"/>
      <c r="R383" s="1"/>
      <c r="S383" s="1">
        <v>2.97</v>
      </c>
      <c r="T383" s="1">
        <f>S383*2.36</f>
        <v>7.0091999999999999</v>
      </c>
      <c r="U383" s="1">
        <v>14.05</v>
      </c>
      <c r="V383" s="1">
        <f t="shared" ref="V383" si="737">U383*1.34</f>
        <v>18.827000000000002</v>
      </c>
      <c r="W383" s="1">
        <v>10.02</v>
      </c>
      <c r="X383" s="1">
        <f t="shared" si="621"/>
        <v>13.4268</v>
      </c>
      <c r="Y383" s="1">
        <v>10.039999999999999</v>
      </c>
      <c r="Z383" s="1">
        <f t="shared" si="654"/>
        <v>13.4536</v>
      </c>
      <c r="AA383" s="1">
        <v>9.65</v>
      </c>
      <c r="AB383" s="1">
        <f t="shared" si="735"/>
        <v>12.931000000000001</v>
      </c>
      <c r="AC383" s="1"/>
      <c r="AD383" s="1"/>
      <c r="AE383" s="1">
        <v>4.75</v>
      </c>
      <c r="AF383" s="1">
        <f t="shared" ref="AF383" si="738">AE383*2.75</f>
        <v>13.0625</v>
      </c>
      <c r="AG383" s="1">
        <v>3.96</v>
      </c>
      <c r="AH383" s="1">
        <f t="shared" si="708"/>
        <v>10.89</v>
      </c>
      <c r="AI383" s="1">
        <v>4.05</v>
      </c>
      <c r="AJ383" s="1">
        <f>AI383*2.36</f>
        <v>9.5579999999999998</v>
      </c>
      <c r="AK383" s="13"/>
      <c r="AL383" s="13"/>
      <c r="AM383" s="13"/>
      <c r="AN383" s="13"/>
      <c r="AO383" s="1">
        <v>16.22</v>
      </c>
      <c r="AP383" s="1">
        <f>AO383*0.6</f>
        <v>9.7319999999999993</v>
      </c>
      <c r="AR383" s="1">
        <f t="shared" si="606"/>
        <v>0.88</v>
      </c>
      <c r="AS383" s="1">
        <f t="shared" si="609"/>
        <v>0.12</v>
      </c>
      <c r="AT383" s="1">
        <f t="shared" si="610"/>
        <v>1</v>
      </c>
    </row>
    <row r="384" spans="2:46" x14ac:dyDescent="0.25">
      <c r="B384" t="s">
        <v>117</v>
      </c>
      <c r="C384" t="s">
        <v>118</v>
      </c>
      <c r="D384" s="1">
        <f t="shared" si="611"/>
        <v>105.13999999999997</v>
      </c>
      <c r="E384" s="13"/>
      <c r="F384" s="13"/>
      <c r="G384" s="1">
        <v>24.16</v>
      </c>
      <c r="H384" s="1">
        <f t="shared" ref="H384:J389" si="739">G384*1.34</f>
        <v>32.374400000000001</v>
      </c>
      <c r="I384" s="1">
        <v>13.02</v>
      </c>
      <c r="J384" s="1">
        <f t="shared" si="739"/>
        <v>17.4468</v>
      </c>
      <c r="K384" s="1">
        <v>5.8</v>
      </c>
      <c r="L384" s="1">
        <f t="shared" si="613"/>
        <v>13.687999999999999</v>
      </c>
      <c r="M384" s="1">
        <v>4.59</v>
      </c>
      <c r="N384" s="1">
        <f t="shared" si="726"/>
        <v>10.8324</v>
      </c>
      <c r="O384" s="1"/>
      <c r="P384" s="1"/>
      <c r="Q384" s="1"/>
      <c r="R384" s="1"/>
      <c r="S384" s="1"/>
      <c r="T384" s="1"/>
      <c r="U384" s="1">
        <v>14.54</v>
      </c>
      <c r="V384" s="1">
        <f t="shared" ref="V384" si="740">U384*1.34</f>
        <v>19.483599999999999</v>
      </c>
      <c r="W384" s="1">
        <v>14.5</v>
      </c>
      <c r="X384" s="1">
        <f t="shared" si="621"/>
        <v>19.43</v>
      </c>
      <c r="Y384" s="1">
        <v>12.32</v>
      </c>
      <c r="Z384" s="1">
        <f t="shared" si="654"/>
        <v>16.508800000000001</v>
      </c>
      <c r="AA384" s="1"/>
      <c r="AB384" s="1"/>
      <c r="AC384" s="1"/>
      <c r="AD384" s="1"/>
      <c r="AE384" s="1">
        <v>5.3</v>
      </c>
      <c r="AF384" s="1">
        <f t="shared" ref="AF384" si="741">AE384*2.75</f>
        <v>14.574999999999999</v>
      </c>
      <c r="AG384" s="1">
        <v>5.85</v>
      </c>
      <c r="AH384" s="1">
        <f t="shared" si="708"/>
        <v>16.087499999999999</v>
      </c>
      <c r="AI384" s="1"/>
      <c r="AJ384" s="1"/>
      <c r="AK384" s="13">
        <v>5.0599999999999996</v>
      </c>
      <c r="AL384" s="13">
        <f t="shared" ref="AL384" si="742">AK384*2.75</f>
        <v>13.914999999999999</v>
      </c>
      <c r="AM384" s="13"/>
      <c r="AN384" s="13"/>
      <c r="AO384" s="1"/>
      <c r="AP384" s="1"/>
      <c r="AR384" s="1">
        <f t="shared" si="606"/>
        <v>0.78</v>
      </c>
      <c r="AS384" s="1">
        <f t="shared" si="609"/>
        <v>0.22</v>
      </c>
      <c r="AT384" s="1">
        <f t="shared" si="610"/>
        <v>1</v>
      </c>
    </row>
    <row r="385" spans="2:46" x14ac:dyDescent="0.25">
      <c r="D385" s="1">
        <f t="shared" si="611"/>
        <v>105.55</v>
      </c>
      <c r="E385" s="13"/>
      <c r="F385" s="13"/>
      <c r="G385" s="1">
        <v>20.09</v>
      </c>
      <c r="H385" s="1">
        <f t="shared" si="739"/>
        <v>26.9206</v>
      </c>
      <c r="I385" s="1">
        <v>19.75</v>
      </c>
      <c r="J385" s="1">
        <f t="shared" si="739"/>
        <v>26.465</v>
      </c>
      <c r="K385" s="1">
        <v>4.2</v>
      </c>
      <c r="L385" s="1">
        <f t="shared" si="613"/>
        <v>9.911999999999999</v>
      </c>
      <c r="M385" s="1"/>
      <c r="N385" s="1"/>
      <c r="O385" s="1"/>
      <c r="P385" s="1"/>
      <c r="Q385" s="1"/>
      <c r="R385" s="1"/>
      <c r="S385" s="1">
        <v>1.89</v>
      </c>
      <c r="T385" s="1">
        <f>S385*2.36</f>
        <v>4.4603999999999999</v>
      </c>
      <c r="U385" s="1">
        <v>18.920000000000002</v>
      </c>
      <c r="V385" s="1">
        <f t="shared" ref="V385" si="743">U385*1.34</f>
        <v>25.352800000000006</v>
      </c>
      <c r="W385" s="1">
        <v>12.47</v>
      </c>
      <c r="X385" s="1">
        <f t="shared" si="621"/>
        <v>16.709800000000001</v>
      </c>
      <c r="Y385" s="1">
        <v>9.6</v>
      </c>
      <c r="Z385" s="1">
        <f t="shared" si="654"/>
        <v>12.864000000000001</v>
      </c>
      <c r="AA385" s="1">
        <v>9.0299999999999994</v>
      </c>
      <c r="AB385" s="1">
        <f t="shared" ref="AB385" si="744">AA385*1.34</f>
        <v>12.100199999999999</v>
      </c>
      <c r="AC385" s="1"/>
      <c r="AD385" s="1"/>
      <c r="AE385" s="1"/>
      <c r="AF385" s="1"/>
      <c r="AG385" s="1">
        <v>9.6</v>
      </c>
      <c r="AH385" s="1">
        <f t="shared" si="708"/>
        <v>26.4</v>
      </c>
      <c r="AI385" s="1"/>
      <c r="AJ385" s="1"/>
      <c r="AK385" s="13"/>
      <c r="AL385" s="13"/>
      <c r="AM385" s="13"/>
      <c r="AN385" s="13"/>
      <c r="AO385" s="1"/>
      <c r="AP385" s="1"/>
      <c r="AR385" s="1">
        <f t="shared" si="606"/>
        <v>0.76</v>
      </c>
      <c r="AS385" s="1">
        <f t="shared" si="609"/>
        <v>0.24</v>
      </c>
      <c r="AT385" s="1">
        <f t="shared" si="610"/>
        <v>1</v>
      </c>
    </row>
    <row r="386" spans="2:46" x14ac:dyDescent="0.25">
      <c r="D386" s="1">
        <f t="shared" si="611"/>
        <v>105.89</v>
      </c>
      <c r="E386" s="13"/>
      <c r="F386" s="13"/>
      <c r="G386" s="1">
        <v>37.18</v>
      </c>
      <c r="H386" s="1">
        <f t="shared" si="739"/>
        <v>49.821200000000005</v>
      </c>
      <c r="I386" s="1">
        <v>13</v>
      </c>
      <c r="J386" s="1">
        <f t="shared" si="739"/>
        <v>17.420000000000002</v>
      </c>
      <c r="K386" s="1">
        <v>3.46</v>
      </c>
      <c r="L386" s="1">
        <f t="shared" si="613"/>
        <v>8.1655999999999995</v>
      </c>
      <c r="M386" s="1">
        <v>3.52</v>
      </c>
      <c r="N386" s="1">
        <f t="shared" si="726"/>
        <v>8.3071999999999999</v>
      </c>
      <c r="O386" s="1"/>
      <c r="P386" s="1"/>
      <c r="Q386" s="1"/>
      <c r="R386" s="1"/>
      <c r="S386" s="1">
        <v>2.46</v>
      </c>
      <c r="T386" s="1">
        <f>S386*2.36</f>
        <v>5.8055999999999992</v>
      </c>
      <c r="U386" s="1">
        <v>16.600000000000001</v>
      </c>
      <c r="V386" s="1">
        <f t="shared" ref="V386" si="745">U386*1.34</f>
        <v>22.244000000000003</v>
      </c>
      <c r="W386" s="1">
        <v>14.05</v>
      </c>
      <c r="X386" s="1">
        <f t="shared" si="621"/>
        <v>18.827000000000002</v>
      </c>
      <c r="Y386" s="1">
        <v>7.62</v>
      </c>
      <c r="Z386" s="1">
        <f t="shared" si="654"/>
        <v>10.210800000000001</v>
      </c>
      <c r="AA386" s="1"/>
      <c r="AB386" s="1"/>
      <c r="AC386" s="1"/>
      <c r="AD386" s="1"/>
      <c r="AE386" s="1"/>
      <c r="AF386" s="1"/>
      <c r="AG386" s="1">
        <v>8</v>
      </c>
      <c r="AH386" s="1">
        <f t="shared" si="708"/>
        <v>22</v>
      </c>
      <c r="AI386" s="1"/>
      <c r="AJ386" s="1"/>
      <c r="AK386" s="13"/>
      <c r="AL386" s="13"/>
      <c r="AM386" s="13"/>
      <c r="AN386" s="13"/>
      <c r="AO386" s="1"/>
      <c r="AP386" s="1"/>
      <c r="AR386" s="1">
        <f t="shared" si="606"/>
        <v>0.79</v>
      </c>
      <c r="AS386" s="1">
        <f t="shared" si="609"/>
        <v>0.21</v>
      </c>
      <c r="AT386" s="1">
        <f t="shared" si="610"/>
        <v>1</v>
      </c>
    </row>
    <row r="387" spans="2:46" x14ac:dyDescent="0.25">
      <c r="B387" t="s">
        <v>81</v>
      </c>
      <c r="C387" t="s">
        <v>82</v>
      </c>
      <c r="D387" s="1">
        <f t="shared" si="611"/>
        <v>106.34999999999998</v>
      </c>
      <c r="E387" s="13"/>
      <c r="F387" s="13"/>
      <c r="G387" s="1">
        <v>31.4</v>
      </c>
      <c r="H387" s="1">
        <f t="shared" si="739"/>
        <v>42.076000000000001</v>
      </c>
      <c r="I387" s="1">
        <v>10.84</v>
      </c>
      <c r="J387" s="1">
        <f t="shared" si="739"/>
        <v>14.525600000000001</v>
      </c>
      <c r="K387" s="1">
        <v>3.55</v>
      </c>
      <c r="L387" s="1">
        <f t="shared" si="613"/>
        <v>8.3779999999999983</v>
      </c>
      <c r="M387" s="1">
        <v>2.83</v>
      </c>
      <c r="N387" s="1">
        <f t="shared" si="726"/>
        <v>6.6787999999999998</v>
      </c>
      <c r="O387" s="1"/>
      <c r="P387" s="1"/>
      <c r="Q387" s="1"/>
      <c r="R387" s="1"/>
      <c r="S387" s="1"/>
      <c r="T387" s="1"/>
      <c r="U387" s="1">
        <v>18.059999999999999</v>
      </c>
      <c r="V387" s="1">
        <f t="shared" ref="V387" si="746">U387*1.34</f>
        <v>24.200399999999998</v>
      </c>
      <c r="W387" s="1">
        <v>11.99</v>
      </c>
      <c r="X387" s="1">
        <f t="shared" si="621"/>
        <v>16.066600000000001</v>
      </c>
      <c r="Y387" s="1">
        <v>10.53</v>
      </c>
      <c r="Z387" s="1">
        <f t="shared" si="654"/>
        <v>14.110200000000001</v>
      </c>
      <c r="AA387" s="1">
        <v>10.35</v>
      </c>
      <c r="AB387" s="1">
        <f t="shared" ref="AB387:AB391" si="747">AA387*1.34</f>
        <v>13.869</v>
      </c>
      <c r="AC387" s="1"/>
      <c r="AD387" s="1"/>
      <c r="AE387" s="1"/>
      <c r="AF387" s="1"/>
      <c r="AG387" s="1">
        <v>6.8</v>
      </c>
      <c r="AH387" s="1">
        <f t="shared" si="708"/>
        <v>18.7</v>
      </c>
      <c r="AI387" s="1"/>
      <c r="AJ387" s="1"/>
      <c r="AK387" s="13"/>
      <c r="AL387" s="13"/>
      <c r="AM387" s="13"/>
      <c r="AN387" s="13"/>
      <c r="AO387" s="1">
        <v>14.04</v>
      </c>
      <c r="AP387" s="1">
        <f t="shared" ref="AP387:AP390" si="748">AO387*0.6</f>
        <v>8.4239999999999995</v>
      </c>
      <c r="AR387" s="1">
        <f t="shared" si="606"/>
        <v>0.84</v>
      </c>
      <c r="AS387" s="1">
        <f t="shared" si="609"/>
        <v>0.16</v>
      </c>
      <c r="AT387" s="1">
        <f t="shared" si="610"/>
        <v>1</v>
      </c>
    </row>
    <row r="388" spans="2:46" x14ac:dyDescent="0.25">
      <c r="B388" t="s">
        <v>135</v>
      </c>
      <c r="C388" t="s">
        <v>136</v>
      </c>
      <c r="D388" s="1">
        <f t="shared" si="611"/>
        <v>106.35000000000001</v>
      </c>
      <c r="F388" s="13"/>
      <c r="G388" s="1">
        <v>44.17</v>
      </c>
      <c r="H388" s="1">
        <f t="shared" si="739"/>
        <v>59.187800000000003</v>
      </c>
      <c r="I388" s="1">
        <v>9.2100000000000009</v>
      </c>
      <c r="J388" s="1">
        <f t="shared" si="739"/>
        <v>12.341400000000002</v>
      </c>
      <c r="K388" s="1">
        <v>5.39</v>
      </c>
      <c r="L388" s="1">
        <f t="shared" si="613"/>
        <v>12.720399999999998</v>
      </c>
      <c r="M388" s="1">
        <v>4.72</v>
      </c>
      <c r="N388" s="1">
        <f t="shared" si="726"/>
        <v>11.139199999999999</v>
      </c>
      <c r="U388" s="1">
        <v>12.27</v>
      </c>
      <c r="V388" s="1">
        <f t="shared" ref="V388" si="749">U388*1.34</f>
        <v>16.441800000000001</v>
      </c>
      <c r="W388" s="1">
        <v>8.56</v>
      </c>
      <c r="X388" s="1">
        <f t="shared" si="621"/>
        <v>11.470400000000001</v>
      </c>
      <c r="Y388" s="1">
        <v>7.69</v>
      </c>
      <c r="Z388" s="1">
        <f t="shared" si="654"/>
        <v>10.304600000000001</v>
      </c>
      <c r="AA388" s="1">
        <v>6.07</v>
      </c>
      <c r="AB388" s="1">
        <f t="shared" si="747"/>
        <v>8.1338000000000008</v>
      </c>
      <c r="AE388" s="1">
        <v>4.3099999999999996</v>
      </c>
      <c r="AF388" s="1">
        <f t="shared" ref="AF388" si="750">AE388*2.75</f>
        <v>11.852499999999999</v>
      </c>
      <c r="AG388" s="1">
        <v>3.96</v>
      </c>
      <c r="AH388" s="1">
        <f t="shared" si="708"/>
        <v>10.89</v>
      </c>
      <c r="AO388">
        <f>66.05+25.65+5.22</f>
        <v>96.919999999999987</v>
      </c>
      <c r="AP388" s="1">
        <f t="shared" si="748"/>
        <v>58.151999999999987</v>
      </c>
      <c r="AR388" s="1">
        <f t="shared" si="606"/>
        <v>0.82</v>
      </c>
      <c r="AS388" s="1">
        <f t="shared" si="609"/>
        <v>0.18</v>
      </c>
      <c r="AT388" s="1">
        <f t="shared" si="610"/>
        <v>1</v>
      </c>
    </row>
    <row r="389" spans="2:46" x14ac:dyDescent="0.25">
      <c r="B389" t="s">
        <v>99</v>
      </c>
      <c r="C389" t="s">
        <v>100</v>
      </c>
      <c r="D389" s="1">
        <f t="shared" si="611"/>
        <v>107.4</v>
      </c>
      <c r="E389" s="13"/>
      <c r="F389" s="13"/>
      <c r="G389" s="1">
        <v>27.4</v>
      </c>
      <c r="H389" s="1">
        <f t="shared" si="739"/>
        <v>36.716000000000001</v>
      </c>
      <c r="I389" s="1">
        <v>13.75</v>
      </c>
      <c r="J389" s="1">
        <f t="shared" si="739"/>
        <v>18.425000000000001</v>
      </c>
      <c r="K389" s="1">
        <v>4.0999999999999996</v>
      </c>
      <c r="L389" s="1">
        <f t="shared" si="613"/>
        <v>9.6759999999999984</v>
      </c>
      <c r="M389" s="1">
        <v>4.0999999999999996</v>
      </c>
      <c r="N389" s="1">
        <f t="shared" si="726"/>
        <v>9.6759999999999984</v>
      </c>
      <c r="O389" s="1"/>
      <c r="P389" s="1"/>
      <c r="Q389" s="1"/>
      <c r="R389" s="1"/>
      <c r="S389" s="1"/>
      <c r="T389" s="1"/>
      <c r="U389" s="1">
        <v>16.55</v>
      </c>
      <c r="V389" s="1">
        <f t="shared" ref="V389" si="751">U389*1.34</f>
        <v>22.177000000000003</v>
      </c>
      <c r="W389" s="1">
        <v>10.35</v>
      </c>
      <c r="X389" s="1">
        <f t="shared" si="621"/>
        <v>13.869</v>
      </c>
      <c r="Y389" s="1">
        <v>10</v>
      </c>
      <c r="Z389" s="1">
        <f t="shared" si="654"/>
        <v>13.4</v>
      </c>
      <c r="AA389" s="1">
        <v>9.4</v>
      </c>
      <c r="AB389" s="1">
        <f t="shared" si="747"/>
        <v>12.596000000000002</v>
      </c>
      <c r="AC389" s="1"/>
      <c r="AD389" s="1"/>
      <c r="AE389" s="1">
        <v>10.45</v>
      </c>
      <c r="AF389" s="1">
        <f t="shared" ref="AF389" si="752">AE389*2.75</f>
        <v>28.737499999999997</v>
      </c>
      <c r="AG389" s="1">
        <v>1.3</v>
      </c>
      <c r="AH389" s="1">
        <f t="shared" si="708"/>
        <v>3.5750000000000002</v>
      </c>
      <c r="AI389" s="1"/>
      <c r="AJ389" s="1"/>
      <c r="AK389" s="13"/>
      <c r="AL389" s="13"/>
      <c r="AM389" s="13"/>
      <c r="AN389" s="13"/>
      <c r="AO389" s="1">
        <v>24.35</v>
      </c>
      <c r="AP389" s="1">
        <f t="shared" si="748"/>
        <v>14.61</v>
      </c>
      <c r="AR389" s="1">
        <f t="shared" ref="AR389:AR426" si="753">ROUND((E389+G389+U389+W389+Y389+AA389+AC389+AE389+AG389+AI389+AK389+AM389)/D389,2)</f>
        <v>0.8</v>
      </c>
      <c r="AS389" s="1">
        <f t="shared" si="609"/>
        <v>0.2</v>
      </c>
      <c r="AT389" s="1">
        <f t="shared" si="610"/>
        <v>1</v>
      </c>
    </row>
    <row r="390" spans="2:46" x14ac:dyDescent="0.25">
      <c r="B390" t="s">
        <v>141</v>
      </c>
      <c r="C390" t="s">
        <v>140</v>
      </c>
      <c r="D390" s="1">
        <f t="shared" si="611"/>
        <v>107.60000000000001</v>
      </c>
      <c r="E390" s="13">
        <v>36.299999999999997</v>
      </c>
      <c r="F390" s="13">
        <f t="shared" ref="F390:F420" si="754">E390*1.34</f>
        <v>48.641999999999996</v>
      </c>
      <c r="G390" s="1"/>
      <c r="H390" s="1"/>
      <c r="I390" s="1"/>
      <c r="J390" s="1"/>
      <c r="K390" s="1">
        <v>4.2</v>
      </c>
      <c r="L390" s="1">
        <f t="shared" si="613"/>
        <v>9.911999999999999</v>
      </c>
      <c r="M390" s="1">
        <v>3.3</v>
      </c>
      <c r="N390" s="1">
        <f t="shared" si="726"/>
        <v>7.7879999999999994</v>
      </c>
      <c r="O390" s="1"/>
      <c r="P390" s="1"/>
      <c r="Q390" s="1"/>
      <c r="R390" s="1"/>
      <c r="S390" s="1"/>
      <c r="T390" s="1"/>
      <c r="U390" s="1">
        <v>12.8</v>
      </c>
      <c r="V390" s="1">
        <f t="shared" ref="V390" si="755">U390*1.34</f>
        <v>17.152000000000001</v>
      </c>
      <c r="W390" s="1">
        <v>10.4</v>
      </c>
      <c r="X390" s="1">
        <f t="shared" si="621"/>
        <v>13.936000000000002</v>
      </c>
      <c r="Y390" s="1">
        <v>9.9</v>
      </c>
      <c r="Z390" s="1">
        <f t="shared" si="654"/>
        <v>13.266000000000002</v>
      </c>
      <c r="AA390" s="1">
        <v>7.9</v>
      </c>
      <c r="AB390" s="1">
        <f t="shared" si="747"/>
        <v>10.586</v>
      </c>
      <c r="AC390" s="1"/>
      <c r="AD390" s="1"/>
      <c r="AE390" s="1">
        <v>9.3000000000000007</v>
      </c>
      <c r="AF390" s="1">
        <f t="shared" ref="AF390" si="756">AE390*2.75</f>
        <v>25.575000000000003</v>
      </c>
      <c r="AG390" s="1">
        <v>8.5</v>
      </c>
      <c r="AH390" s="1">
        <f t="shared" si="708"/>
        <v>23.375</v>
      </c>
      <c r="AI390" s="1">
        <v>2.2999999999999998</v>
      </c>
      <c r="AJ390" s="1">
        <f>AI390*2.36</f>
        <v>5.427999999999999</v>
      </c>
      <c r="AK390" s="13">
        <v>2.7</v>
      </c>
      <c r="AL390" s="13">
        <f t="shared" ref="AL390" si="757">AK390*2.75</f>
        <v>7.4250000000000007</v>
      </c>
      <c r="AM390" s="13"/>
      <c r="AN390" s="13"/>
      <c r="AO390" s="1">
        <v>12.2</v>
      </c>
      <c r="AP390" s="1">
        <f t="shared" si="748"/>
        <v>7.3199999999999994</v>
      </c>
      <c r="AR390" s="1">
        <f t="shared" si="753"/>
        <v>0.93</v>
      </c>
      <c r="AS390" s="1">
        <f t="shared" ref="AS390:AS426" si="758">ROUND((I390+K390+M390+O390+Q390+S390)/D390,2)</f>
        <v>7.0000000000000007E-2</v>
      </c>
      <c r="AT390" s="1">
        <f t="shared" ref="AT390:AT426" si="759">AR390+AS390</f>
        <v>1</v>
      </c>
    </row>
    <row r="391" spans="2:46" x14ac:dyDescent="0.25">
      <c r="C391" t="s">
        <v>51</v>
      </c>
      <c r="D391" s="1">
        <f t="shared" ref="D391:D426" si="760">E391+G391+I391+K391+M391+O391+Q391+S391+U391+W391+Y391+AA391+AC391+AE391+AG391+AI391+AK391+AM391</f>
        <v>107.68</v>
      </c>
      <c r="E391" s="13"/>
      <c r="F391" s="13"/>
      <c r="G391" s="1">
        <v>29.34</v>
      </c>
      <c r="H391" s="1">
        <f t="shared" ref="H391:J391" si="761">G391*1.34</f>
        <v>39.315600000000003</v>
      </c>
      <c r="I391" s="1">
        <v>10.57</v>
      </c>
      <c r="J391" s="1">
        <f t="shared" si="761"/>
        <v>14.163800000000002</v>
      </c>
      <c r="K391" s="1">
        <v>4.9800000000000004</v>
      </c>
      <c r="L391" s="1">
        <f t="shared" ref="L391:L426" si="762">K391*2.36</f>
        <v>11.752800000000001</v>
      </c>
      <c r="M391" s="1">
        <v>4.4000000000000004</v>
      </c>
      <c r="N391" s="1">
        <f t="shared" si="726"/>
        <v>10.384</v>
      </c>
      <c r="O391" s="1"/>
      <c r="P391" s="1"/>
      <c r="Q391" s="1"/>
      <c r="R391" s="1"/>
      <c r="S391" s="1">
        <v>2.92</v>
      </c>
      <c r="T391" s="1">
        <f>S391*2.36</f>
        <v>6.8911999999999995</v>
      </c>
      <c r="U391" s="1">
        <v>13.7</v>
      </c>
      <c r="V391" s="1">
        <f t="shared" ref="V391" si="763">U391*1.34</f>
        <v>18.358000000000001</v>
      </c>
      <c r="W391" s="1">
        <v>9.75</v>
      </c>
      <c r="X391" s="1">
        <f t="shared" si="621"/>
        <v>13.065000000000001</v>
      </c>
      <c r="Y391" s="1">
        <v>9.75</v>
      </c>
      <c r="Z391" s="1">
        <f t="shared" si="654"/>
        <v>13.065000000000001</v>
      </c>
      <c r="AA391" s="1">
        <v>9.59</v>
      </c>
      <c r="AB391" s="1">
        <f t="shared" si="747"/>
        <v>12.8506</v>
      </c>
      <c r="AC391" s="1"/>
      <c r="AD391" s="1"/>
      <c r="AE391" s="1">
        <v>4.26</v>
      </c>
      <c r="AF391" s="1">
        <f t="shared" ref="AF391" si="764">AE391*2.75</f>
        <v>11.715</v>
      </c>
      <c r="AG391" s="1">
        <v>8.42</v>
      </c>
      <c r="AH391" s="1">
        <f t="shared" si="708"/>
        <v>23.155000000000001</v>
      </c>
      <c r="AI391" s="1"/>
      <c r="AJ391" s="1"/>
      <c r="AK391" s="13"/>
      <c r="AL391" s="13"/>
      <c r="AM391" s="13"/>
      <c r="AN391" s="13"/>
      <c r="AO391" s="1"/>
      <c r="AP391" s="1"/>
      <c r="AR391" s="1">
        <f t="shared" si="753"/>
        <v>0.79</v>
      </c>
      <c r="AS391" s="1">
        <f t="shared" si="758"/>
        <v>0.21</v>
      </c>
      <c r="AT391" s="1">
        <f t="shared" si="759"/>
        <v>1</v>
      </c>
    </row>
    <row r="392" spans="2:46" x14ac:dyDescent="0.25">
      <c r="B392" t="s">
        <v>90</v>
      </c>
      <c r="C392" t="s">
        <v>147</v>
      </c>
      <c r="D392" s="1">
        <f t="shared" si="760"/>
        <v>108.10000000000001</v>
      </c>
      <c r="E392" s="13">
        <v>45.7</v>
      </c>
      <c r="F392" s="13">
        <f t="shared" si="754"/>
        <v>61.238000000000007</v>
      </c>
      <c r="G392" s="1"/>
      <c r="H392" s="1"/>
      <c r="I392" s="1"/>
      <c r="J392" s="1"/>
      <c r="K392" s="1">
        <v>4</v>
      </c>
      <c r="L392" s="1">
        <f t="shared" si="762"/>
        <v>9.44</v>
      </c>
      <c r="M392" s="1">
        <v>3.7</v>
      </c>
      <c r="N392" s="1">
        <f t="shared" si="726"/>
        <v>8.7319999999999993</v>
      </c>
      <c r="O392" s="1"/>
      <c r="P392" s="1"/>
      <c r="Q392" s="1"/>
      <c r="R392" s="1"/>
      <c r="S392" s="1"/>
      <c r="T392" s="1"/>
      <c r="U392" s="1">
        <v>15.1</v>
      </c>
      <c r="V392" s="1">
        <f t="shared" ref="V392" si="765">U392*1.34</f>
        <v>20.234000000000002</v>
      </c>
      <c r="W392" s="1">
        <v>12.9</v>
      </c>
      <c r="X392" s="1">
        <f t="shared" si="621"/>
        <v>17.286000000000001</v>
      </c>
      <c r="Y392" s="1">
        <v>11.6</v>
      </c>
      <c r="Z392" s="1">
        <f t="shared" si="654"/>
        <v>15.544</v>
      </c>
      <c r="AA392" s="1"/>
      <c r="AB392" s="1"/>
      <c r="AC392" s="1"/>
      <c r="AD392" s="1"/>
      <c r="AE392" s="1">
        <v>3.4</v>
      </c>
      <c r="AF392" s="1">
        <f t="shared" ref="AF392" si="766">AE392*2.75</f>
        <v>9.35</v>
      </c>
      <c r="AG392" s="1">
        <v>6.8</v>
      </c>
      <c r="AH392" s="1">
        <f t="shared" si="708"/>
        <v>18.7</v>
      </c>
      <c r="AI392" s="1">
        <v>2</v>
      </c>
      <c r="AJ392" s="1">
        <f>AI392*2.36</f>
        <v>4.72</v>
      </c>
      <c r="AK392" s="13">
        <v>2.9</v>
      </c>
      <c r="AL392" s="13">
        <f t="shared" ref="AL392:AL393" si="767">AK392*2.75</f>
        <v>7.9749999999999996</v>
      </c>
      <c r="AM392" s="13"/>
      <c r="AN392" s="13"/>
      <c r="AO392" s="1"/>
      <c r="AP392" s="1"/>
      <c r="AR392" s="1">
        <f t="shared" si="753"/>
        <v>0.93</v>
      </c>
      <c r="AS392" s="1">
        <f t="shared" si="758"/>
        <v>7.0000000000000007E-2</v>
      </c>
      <c r="AT392" s="1">
        <f t="shared" si="759"/>
        <v>1</v>
      </c>
    </row>
    <row r="393" spans="2:46" x14ac:dyDescent="0.25">
      <c r="D393" s="1">
        <f t="shared" si="760"/>
        <v>108.72999999999999</v>
      </c>
      <c r="E393" s="13">
        <v>37.729999999999997</v>
      </c>
      <c r="F393" s="13">
        <f t="shared" si="754"/>
        <v>50.558199999999999</v>
      </c>
      <c r="G393" s="1"/>
      <c r="H393" s="1"/>
      <c r="I393" s="1"/>
      <c r="J393" s="1"/>
      <c r="K393" s="1">
        <v>4.42</v>
      </c>
      <c r="L393" s="1">
        <f t="shared" si="762"/>
        <v>10.431199999999999</v>
      </c>
      <c r="M393" s="1">
        <v>3.77</v>
      </c>
      <c r="N393" s="1">
        <f t="shared" si="726"/>
        <v>8.8971999999999998</v>
      </c>
      <c r="O393" s="1"/>
      <c r="P393" s="1"/>
      <c r="Q393" s="1"/>
      <c r="R393" s="1"/>
      <c r="S393" s="1"/>
      <c r="T393" s="1"/>
      <c r="U393" s="1">
        <v>15.05</v>
      </c>
      <c r="V393" s="1">
        <f t="shared" ref="V393" si="768">U393*1.34</f>
        <v>20.167000000000002</v>
      </c>
      <c r="W393" s="1">
        <v>11</v>
      </c>
      <c r="X393" s="1">
        <f t="shared" si="621"/>
        <v>14.74</v>
      </c>
      <c r="Y393" s="1">
        <v>10.44</v>
      </c>
      <c r="Z393" s="1">
        <f t="shared" si="654"/>
        <v>13.989599999999999</v>
      </c>
      <c r="AA393" s="1">
        <v>9.8800000000000008</v>
      </c>
      <c r="AB393" s="1">
        <f t="shared" ref="AB393" si="769">AA393*1.34</f>
        <v>13.239200000000002</v>
      </c>
      <c r="AC393" s="1"/>
      <c r="AD393" s="1"/>
      <c r="AE393" s="1"/>
      <c r="AF393" s="1"/>
      <c r="AG393" s="1">
        <v>6.89</v>
      </c>
      <c r="AH393" s="1">
        <f t="shared" si="708"/>
        <v>18.947499999999998</v>
      </c>
      <c r="AI393" s="1"/>
      <c r="AJ393" s="1"/>
      <c r="AK393" s="13">
        <f>4.42+3.04+2.09</f>
        <v>9.5500000000000007</v>
      </c>
      <c r="AL393" s="13">
        <f t="shared" si="767"/>
        <v>26.262500000000003</v>
      </c>
      <c r="AM393" s="13"/>
      <c r="AN393" s="13"/>
      <c r="AO393" s="1"/>
      <c r="AP393" s="1"/>
      <c r="AR393" s="1">
        <f t="shared" si="753"/>
        <v>0.92</v>
      </c>
      <c r="AS393" s="1">
        <f t="shared" si="758"/>
        <v>0.08</v>
      </c>
      <c r="AT393" s="1">
        <f t="shared" si="759"/>
        <v>1</v>
      </c>
    </row>
    <row r="394" spans="2:46" x14ac:dyDescent="0.25">
      <c r="C394" t="s">
        <v>64</v>
      </c>
      <c r="D394" s="1">
        <f t="shared" si="760"/>
        <v>108.75</v>
      </c>
      <c r="E394" s="13"/>
      <c r="F394" s="13"/>
      <c r="G394" s="1">
        <v>31.68</v>
      </c>
      <c r="H394" s="1">
        <f t="shared" ref="H394:J418" si="770">G394*1.34</f>
        <v>42.4512</v>
      </c>
      <c r="I394" s="1">
        <v>10.99</v>
      </c>
      <c r="J394" s="1">
        <f t="shared" si="770"/>
        <v>14.726600000000001</v>
      </c>
      <c r="K394" s="1">
        <v>5.31</v>
      </c>
      <c r="L394" s="1">
        <f t="shared" si="762"/>
        <v>12.531599999999999</v>
      </c>
      <c r="M394" s="1">
        <v>4.4000000000000004</v>
      </c>
      <c r="N394" s="1">
        <f t="shared" si="726"/>
        <v>10.384</v>
      </c>
      <c r="O394" s="1"/>
      <c r="P394" s="1"/>
      <c r="Q394" s="1"/>
      <c r="R394" s="1"/>
      <c r="S394" s="1">
        <v>2.8</v>
      </c>
      <c r="T394" s="1">
        <f>S394*2.36</f>
        <v>6.6079999999999997</v>
      </c>
      <c r="U394" s="1">
        <v>15.27</v>
      </c>
      <c r="V394" s="1">
        <f t="shared" ref="V394" si="771">U394*1.34</f>
        <v>20.4618</v>
      </c>
      <c r="W394" s="1">
        <v>14.24</v>
      </c>
      <c r="X394" s="1">
        <f t="shared" si="621"/>
        <v>19.081600000000002</v>
      </c>
      <c r="Y394" s="1">
        <v>12.12</v>
      </c>
      <c r="Z394" s="1">
        <f t="shared" si="654"/>
        <v>16.2408</v>
      </c>
      <c r="AA394" s="1"/>
      <c r="AB394" s="1"/>
      <c r="AC394" s="1"/>
      <c r="AD394" s="1"/>
      <c r="AE394" s="1">
        <v>4.8099999999999996</v>
      </c>
      <c r="AF394" s="1">
        <f t="shared" ref="AF394" si="772">AE394*2.75</f>
        <v>13.227499999999999</v>
      </c>
      <c r="AG394" s="1">
        <v>7.13</v>
      </c>
      <c r="AH394" s="1">
        <f t="shared" si="708"/>
        <v>19.607499999999998</v>
      </c>
      <c r="AI394" s="1"/>
      <c r="AJ394" s="1"/>
      <c r="AK394" s="13"/>
      <c r="AL394" s="13"/>
      <c r="AM394" s="13"/>
      <c r="AN394" s="13"/>
      <c r="AO394" s="1">
        <f>71.42+41.54</f>
        <v>112.96000000000001</v>
      </c>
      <c r="AP394" s="1">
        <f>AO394*0.6</f>
        <v>67.775999999999996</v>
      </c>
      <c r="AR394" s="1">
        <f t="shared" si="753"/>
        <v>0.78</v>
      </c>
      <c r="AS394" s="1">
        <f t="shared" si="758"/>
        <v>0.22</v>
      </c>
      <c r="AT394" s="1">
        <f t="shared" si="759"/>
        <v>1</v>
      </c>
    </row>
    <row r="395" spans="2:46" x14ac:dyDescent="0.25">
      <c r="D395" s="1">
        <f t="shared" si="760"/>
        <v>109.10000000000001</v>
      </c>
      <c r="E395" s="13"/>
      <c r="F395" s="13"/>
      <c r="G395" s="1">
        <v>21.12</v>
      </c>
      <c r="H395" s="1">
        <f t="shared" si="770"/>
        <v>28.300800000000002</v>
      </c>
      <c r="I395" s="1">
        <v>25.35</v>
      </c>
      <c r="J395" s="1">
        <f t="shared" si="770"/>
        <v>33.969000000000001</v>
      </c>
      <c r="K395" s="1">
        <v>6.2</v>
      </c>
      <c r="L395" s="1">
        <f t="shared" si="762"/>
        <v>14.632</v>
      </c>
      <c r="M395" s="1">
        <v>3.76</v>
      </c>
      <c r="N395" s="1">
        <f t="shared" si="726"/>
        <v>8.8735999999999997</v>
      </c>
      <c r="O395" s="1"/>
      <c r="P395" s="1"/>
      <c r="Q395" s="1"/>
      <c r="R395" s="1"/>
      <c r="S395" s="1">
        <v>2.27</v>
      </c>
      <c r="T395" s="1">
        <f>S395*2.36</f>
        <v>5.3571999999999997</v>
      </c>
      <c r="U395" s="1">
        <v>13.2</v>
      </c>
      <c r="V395" s="1">
        <f t="shared" ref="V395" si="773">U395*1.34</f>
        <v>17.687999999999999</v>
      </c>
      <c r="W395" s="1">
        <v>10.49</v>
      </c>
      <c r="X395" s="1">
        <f t="shared" ref="X395:X426" si="774">W395*1.34</f>
        <v>14.056600000000001</v>
      </c>
      <c r="Y395" s="1">
        <v>9.4</v>
      </c>
      <c r="Z395" s="1">
        <f t="shared" si="654"/>
        <v>12.596000000000002</v>
      </c>
      <c r="AA395" s="1"/>
      <c r="AB395" s="1"/>
      <c r="AC395" s="1"/>
      <c r="AD395" s="1"/>
      <c r="AE395" s="1">
        <v>6.12</v>
      </c>
      <c r="AF395" s="1">
        <f t="shared" ref="AF395" si="775">AE395*2.75</f>
        <v>16.830000000000002</v>
      </c>
      <c r="AG395" s="1">
        <v>3</v>
      </c>
      <c r="AH395" s="1">
        <f t="shared" si="708"/>
        <v>8.25</v>
      </c>
      <c r="AI395" s="1">
        <v>3.21</v>
      </c>
      <c r="AJ395" s="1">
        <f>AI395*2.36</f>
        <v>7.5755999999999997</v>
      </c>
      <c r="AK395" s="13">
        <v>4.9800000000000004</v>
      </c>
      <c r="AL395" s="13">
        <f t="shared" ref="AL395" si="776">AK395*2.75</f>
        <v>13.695</v>
      </c>
      <c r="AM395" s="13"/>
      <c r="AN395" s="13"/>
      <c r="AO395" s="1"/>
      <c r="AP395" s="1"/>
      <c r="AR395" s="1">
        <f t="shared" si="753"/>
        <v>0.66</v>
      </c>
      <c r="AS395" s="1">
        <f t="shared" si="758"/>
        <v>0.34</v>
      </c>
      <c r="AT395" s="1">
        <f t="shared" si="759"/>
        <v>1</v>
      </c>
    </row>
    <row r="396" spans="2:46" x14ac:dyDescent="0.25">
      <c r="B396" t="s">
        <v>62</v>
      </c>
      <c r="C396" t="s">
        <v>63</v>
      </c>
      <c r="D396" s="1">
        <f t="shared" si="760"/>
        <v>109.12</v>
      </c>
      <c r="E396" s="13"/>
      <c r="F396" s="13"/>
      <c r="G396" s="1">
        <v>28.51</v>
      </c>
      <c r="H396" s="1">
        <f t="shared" si="770"/>
        <v>38.203400000000002</v>
      </c>
      <c r="I396" s="1">
        <v>11.09</v>
      </c>
      <c r="J396" s="1">
        <f t="shared" si="770"/>
        <v>14.8606</v>
      </c>
      <c r="K396" s="1">
        <v>4.91</v>
      </c>
      <c r="L396" s="1">
        <f t="shared" si="762"/>
        <v>11.5876</v>
      </c>
      <c r="M396" s="1">
        <v>3.97</v>
      </c>
      <c r="N396" s="1">
        <f t="shared" si="726"/>
        <v>9.3691999999999993</v>
      </c>
      <c r="O396" s="1">
        <v>3.78</v>
      </c>
      <c r="P396" s="1">
        <f>O396*2.36</f>
        <v>8.9207999999999998</v>
      </c>
      <c r="Q396" s="1"/>
      <c r="R396" s="1"/>
      <c r="S396" s="1"/>
      <c r="T396" s="1"/>
      <c r="U396" s="1">
        <f>13.34+3.36</f>
        <v>16.7</v>
      </c>
      <c r="V396" s="1">
        <f t="shared" ref="V396" si="777">U396*1.34</f>
        <v>22.378</v>
      </c>
      <c r="W396" s="1">
        <v>11.14</v>
      </c>
      <c r="X396" s="1">
        <f t="shared" si="774"/>
        <v>14.927600000000002</v>
      </c>
      <c r="Y396" s="1">
        <v>10.11</v>
      </c>
      <c r="Z396" s="1">
        <f t="shared" si="654"/>
        <v>13.5474</v>
      </c>
      <c r="AA396" s="1">
        <v>8.94</v>
      </c>
      <c r="AB396" s="1">
        <f t="shared" ref="AB396:AB399" si="778">AA396*1.34</f>
        <v>11.9796</v>
      </c>
      <c r="AC396" s="1"/>
      <c r="AD396" s="1"/>
      <c r="AE396" s="1">
        <v>4.8600000000000003</v>
      </c>
      <c r="AF396" s="1">
        <f t="shared" ref="AF396" si="779">AE396*2.75</f>
        <v>13.365</v>
      </c>
      <c r="AG396" s="1">
        <v>5.1100000000000003</v>
      </c>
      <c r="AH396" s="1">
        <f t="shared" si="708"/>
        <v>14.0525</v>
      </c>
      <c r="AI396" s="1"/>
      <c r="AJ396" s="1"/>
      <c r="AK396" s="13"/>
      <c r="AL396" s="13"/>
      <c r="AM396" s="13"/>
      <c r="AN396" s="13"/>
      <c r="AO396" s="1">
        <f>12.78+2.92</f>
        <v>15.7</v>
      </c>
      <c r="AP396" s="1">
        <f>AO396*0.6</f>
        <v>9.42</v>
      </c>
      <c r="AR396" s="1">
        <f t="shared" si="753"/>
        <v>0.78</v>
      </c>
      <c r="AS396" s="1">
        <f t="shared" si="758"/>
        <v>0.22</v>
      </c>
      <c r="AT396" s="1">
        <f t="shared" si="759"/>
        <v>1</v>
      </c>
    </row>
    <row r="397" spans="2:46" x14ac:dyDescent="0.25">
      <c r="B397" t="s">
        <v>146</v>
      </c>
      <c r="C397" t="s">
        <v>145</v>
      </c>
      <c r="D397" s="1">
        <f t="shared" si="760"/>
        <v>109.69999999999999</v>
      </c>
      <c r="E397" s="13"/>
      <c r="F397" s="13"/>
      <c r="G397" s="1">
        <v>32.4</v>
      </c>
      <c r="H397" s="1">
        <f t="shared" si="770"/>
        <v>43.416000000000004</v>
      </c>
      <c r="I397" s="1">
        <v>10.1</v>
      </c>
      <c r="J397" s="1">
        <f t="shared" si="770"/>
        <v>13.534000000000001</v>
      </c>
      <c r="K397" s="1">
        <v>5</v>
      </c>
      <c r="L397" s="1">
        <f t="shared" si="762"/>
        <v>11.799999999999999</v>
      </c>
      <c r="M397" s="1">
        <v>4</v>
      </c>
      <c r="N397" s="1">
        <f t="shared" si="726"/>
        <v>9.44</v>
      </c>
      <c r="O397" s="1"/>
      <c r="P397" s="1"/>
      <c r="Q397" s="1"/>
      <c r="R397" s="1"/>
      <c r="S397" s="1">
        <v>3</v>
      </c>
      <c r="T397" s="1">
        <f>S397*2.36</f>
        <v>7.08</v>
      </c>
      <c r="U397" s="1">
        <v>11.9</v>
      </c>
      <c r="V397" s="1">
        <f t="shared" ref="V397" si="780">U397*1.34</f>
        <v>15.946000000000002</v>
      </c>
      <c r="W397" s="1">
        <v>9.6</v>
      </c>
      <c r="X397" s="1">
        <f t="shared" si="774"/>
        <v>12.864000000000001</v>
      </c>
      <c r="Y397" s="1">
        <v>9.6</v>
      </c>
      <c r="Z397" s="1">
        <f t="shared" si="654"/>
        <v>12.864000000000001</v>
      </c>
      <c r="AA397" s="1">
        <v>9.6</v>
      </c>
      <c r="AB397" s="1">
        <f t="shared" si="778"/>
        <v>12.864000000000001</v>
      </c>
      <c r="AC397" s="1"/>
      <c r="AD397" s="1"/>
      <c r="AE397" s="1">
        <v>2.9</v>
      </c>
      <c r="AF397" s="1">
        <f t="shared" ref="AF397" si="781">AE397*2.75</f>
        <v>7.9749999999999996</v>
      </c>
      <c r="AG397" s="1">
        <v>8.6</v>
      </c>
      <c r="AH397" s="1">
        <f t="shared" si="708"/>
        <v>23.65</v>
      </c>
      <c r="AI397" s="1">
        <v>3</v>
      </c>
      <c r="AJ397" s="1">
        <f>AI397*2.36</f>
        <v>7.08</v>
      </c>
      <c r="AK397" s="13"/>
      <c r="AL397" s="13"/>
      <c r="AM397" s="13"/>
      <c r="AN397" s="13"/>
      <c r="AO397" s="1"/>
      <c r="AP397" s="1"/>
      <c r="AR397" s="1">
        <f t="shared" si="753"/>
        <v>0.8</v>
      </c>
      <c r="AS397" s="1">
        <f t="shared" si="758"/>
        <v>0.2</v>
      </c>
      <c r="AT397" s="1">
        <f t="shared" si="759"/>
        <v>1</v>
      </c>
    </row>
    <row r="398" spans="2:46" x14ac:dyDescent="0.25">
      <c r="B398" t="s">
        <v>99</v>
      </c>
      <c r="C398" t="s">
        <v>100</v>
      </c>
      <c r="D398" s="1">
        <f t="shared" si="760"/>
        <v>110.5</v>
      </c>
      <c r="E398" s="13"/>
      <c r="F398" s="13"/>
      <c r="G398" s="1">
        <v>24.25</v>
      </c>
      <c r="H398" s="1">
        <f t="shared" si="770"/>
        <v>32.495000000000005</v>
      </c>
      <c r="I398" s="1">
        <v>17.850000000000001</v>
      </c>
      <c r="J398" s="1">
        <f t="shared" si="770"/>
        <v>23.919000000000004</v>
      </c>
      <c r="K398" s="1">
        <v>4.6500000000000004</v>
      </c>
      <c r="L398" s="1">
        <f t="shared" si="762"/>
        <v>10.974</v>
      </c>
      <c r="M398" s="1">
        <v>3.6</v>
      </c>
      <c r="N398" s="1">
        <f t="shared" si="726"/>
        <v>8.4960000000000004</v>
      </c>
      <c r="O398" s="1"/>
      <c r="P398" s="1"/>
      <c r="Q398" s="1"/>
      <c r="R398" s="1"/>
      <c r="S398" s="1"/>
      <c r="T398" s="1"/>
      <c r="U398" s="1">
        <v>15.55</v>
      </c>
      <c r="V398" s="1">
        <f t="shared" ref="V398" si="782">U398*1.34</f>
        <v>20.837000000000003</v>
      </c>
      <c r="W398" s="1">
        <v>11.25</v>
      </c>
      <c r="X398" s="1">
        <f t="shared" si="774"/>
        <v>15.075000000000001</v>
      </c>
      <c r="Y398" s="1">
        <v>10.25</v>
      </c>
      <c r="Z398" s="1">
        <f t="shared" si="654"/>
        <v>13.735000000000001</v>
      </c>
      <c r="AA398" s="1">
        <v>9.0500000000000007</v>
      </c>
      <c r="AB398" s="1">
        <f t="shared" si="778"/>
        <v>12.127000000000002</v>
      </c>
      <c r="AC398" s="1"/>
      <c r="AD398" s="1"/>
      <c r="AE398" s="1">
        <v>10.35</v>
      </c>
      <c r="AF398" s="1">
        <f t="shared" ref="AF398" si="783">AE398*2.75</f>
        <v>28.462499999999999</v>
      </c>
      <c r="AG398" s="1">
        <v>3.7</v>
      </c>
      <c r="AH398" s="1">
        <f t="shared" si="708"/>
        <v>10.175000000000001</v>
      </c>
      <c r="AI398" s="1"/>
      <c r="AJ398" s="1"/>
      <c r="AK398" s="13"/>
      <c r="AL398" s="13"/>
      <c r="AM398" s="13"/>
      <c r="AN398" s="13"/>
      <c r="AO398" s="1">
        <f>49.35+89.1</f>
        <v>138.44999999999999</v>
      </c>
      <c r="AP398" s="1">
        <f>AO398*0.6</f>
        <v>83.07</v>
      </c>
      <c r="AR398" s="1">
        <f t="shared" si="753"/>
        <v>0.76</v>
      </c>
      <c r="AS398" s="1">
        <f t="shared" si="758"/>
        <v>0.24</v>
      </c>
      <c r="AT398" s="1">
        <f t="shared" si="759"/>
        <v>1</v>
      </c>
    </row>
    <row r="399" spans="2:46" x14ac:dyDescent="0.25">
      <c r="B399" t="s">
        <v>97</v>
      </c>
      <c r="C399" t="s">
        <v>98</v>
      </c>
      <c r="D399" s="1">
        <f t="shared" si="760"/>
        <v>110.63</v>
      </c>
      <c r="E399" s="13"/>
      <c r="F399" s="13"/>
      <c r="G399" s="1">
        <v>23.11</v>
      </c>
      <c r="H399" s="1">
        <f t="shared" si="770"/>
        <v>30.967400000000001</v>
      </c>
      <c r="I399" s="1">
        <v>13.02</v>
      </c>
      <c r="J399" s="1">
        <f t="shared" si="770"/>
        <v>17.4468</v>
      </c>
      <c r="K399" s="1">
        <v>5.27</v>
      </c>
      <c r="L399" s="1">
        <f t="shared" si="762"/>
        <v>12.437199999999999</v>
      </c>
      <c r="M399" s="1">
        <v>4.3</v>
      </c>
      <c r="N399" s="1">
        <f t="shared" si="726"/>
        <v>10.148</v>
      </c>
      <c r="O399" s="1"/>
      <c r="P399" s="1"/>
      <c r="Q399" s="1"/>
      <c r="R399" s="1"/>
      <c r="S399" s="1">
        <v>2.4</v>
      </c>
      <c r="T399" s="1">
        <f>S399*2.36</f>
        <v>5.6639999999999997</v>
      </c>
      <c r="U399" s="1">
        <v>12.96</v>
      </c>
      <c r="V399" s="1">
        <f t="shared" ref="V399" si="784">U399*1.34</f>
        <v>17.366400000000002</v>
      </c>
      <c r="W399" s="1">
        <v>12.37</v>
      </c>
      <c r="X399" s="1">
        <f t="shared" si="774"/>
        <v>16.575800000000001</v>
      </c>
      <c r="Y399" s="1">
        <v>10.039999999999999</v>
      </c>
      <c r="Z399" s="1">
        <f t="shared" si="654"/>
        <v>13.4536</v>
      </c>
      <c r="AA399" s="1">
        <v>8.01</v>
      </c>
      <c r="AB399" s="1">
        <f t="shared" si="778"/>
        <v>10.7334</v>
      </c>
      <c r="AC399" s="1"/>
      <c r="AD399" s="1"/>
      <c r="AE399" s="1">
        <v>8.86</v>
      </c>
      <c r="AF399" s="1">
        <f t="shared" ref="AF399" si="785">AE399*2.75</f>
        <v>24.364999999999998</v>
      </c>
      <c r="AG399" s="1">
        <f>6.96+3.33</f>
        <v>10.29</v>
      </c>
      <c r="AH399" s="1">
        <f t="shared" si="708"/>
        <v>28.297499999999999</v>
      </c>
      <c r="AI399" s="1"/>
      <c r="AJ399" s="1"/>
      <c r="AK399" s="13"/>
      <c r="AL399" s="13"/>
      <c r="AM399" s="13"/>
      <c r="AN399" s="13"/>
      <c r="AO399" s="1">
        <v>4.09</v>
      </c>
      <c r="AP399" s="1">
        <f>AO399*0.6</f>
        <v>2.4539999999999997</v>
      </c>
      <c r="AR399" s="1">
        <f t="shared" si="753"/>
        <v>0.77</v>
      </c>
      <c r="AS399" s="1">
        <f t="shared" si="758"/>
        <v>0.23</v>
      </c>
      <c r="AT399" s="1">
        <f t="shared" si="759"/>
        <v>1</v>
      </c>
    </row>
    <row r="400" spans="2:46" x14ac:dyDescent="0.25">
      <c r="D400" s="1">
        <f t="shared" si="760"/>
        <v>112.30000000000001</v>
      </c>
      <c r="E400" s="13"/>
      <c r="F400" s="13"/>
      <c r="G400" s="1">
        <v>30.72</v>
      </c>
      <c r="H400" s="1">
        <f t="shared" si="770"/>
        <v>41.1648</v>
      </c>
      <c r="I400" s="1">
        <v>14.43</v>
      </c>
      <c r="J400" s="1">
        <f t="shared" si="770"/>
        <v>19.336200000000002</v>
      </c>
      <c r="K400" s="1">
        <v>3.68</v>
      </c>
      <c r="L400" s="1">
        <f t="shared" si="762"/>
        <v>8.6847999999999992</v>
      </c>
      <c r="M400" s="1">
        <v>3.58</v>
      </c>
      <c r="N400" s="1">
        <f t="shared" si="726"/>
        <v>8.4488000000000003</v>
      </c>
      <c r="O400" s="1">
        <v>7.85</v>
      </c>
      <c r="P400" s="1">
        <f>O400*2.36</f>
        <v>18.526</v>
      </c>
      <c r="Q400" s="1"/>
      <c r="R400" s="1"/>
      <c r="S400" s="1"/>
      <c r="T400" s="1"/>
      <c r="U400" s="1">
        <v>15.51</v>
      </c>
      <c r="V400" s="1">
        <f t="shared" ref="V400" si="786">U400*1.34</f>
        <v>20.7834</v>
      </c>
      <c r="W400" s="1">
        <v>13.2</v>
      </c>
      <c r="X400" s="1">
        <f t="shared" si="774"/>
        <v>17.687999999999999</v>
      </c>
      <c r="Y400" s="1">
        <v>9.64</v>
      </c>
      <c r="Z400" s="1">
        <f t="shared" si="654"/>
        <v>12.917600000000002</v>
      </c>
      <c r="AA400" s="1"/>
      <c r="AB400" s="1"/>
      <c r="AC400" s="1"/>
      <c r="AD400" s="1"/>
      <c r="AE400" s="1">
        <v>3.04</v>
      </c>
      <c r="AF400" s="1">
        <f t="shared" ref="AF400" si="787">AE400*2.75</f>
        <v>8.36</v>
      </c>
      <c r="AG400" s="1">
        <f>6.36+4.29</f>
        <v>10.65</v>
      </c>
      <c r="AH400" s="1">
        <f t="shared" si="708"/>
        <v>29.287500000000001</v>
      </c>
      <c r="AI400" s="1"/>
      <c r="AJ400" s="1"/>
      <c r="AK400" s="13"/>
      <c r="AL400" s="13"/>
      <c r="AM400" s="13"/>
      <c r="AN400" s="13"/>
      <c r="AO400" s="1"/>
      <c r="AP400" s="1"/>
      <c r="AR400" s="1">
        <f t="shared" si="753"/>
        <v>0.74</v>
      </c>
      <c r="AS400" s="1">
        <f t="shared" si="758"/>
        <v>0.26</v>
      </c>
      <c r="AT400" s="1">
        <f t="shared" si="759"/>
        <v>1</v>
      </c>
    </row>
    <row r="401" spans="2:46" x14ac:dyDescent="0.25">
      <c r="D401" s="1">
        <f t="shared" si="760"/>
        <v>113.81</v>
      </c>
      <c r="E401" s="13"/>
      <c r="F401" s="13"/>
      <c r="G401" s="1">
        <v>32.76</v>
      </c>
      <c r="H401" s="1">
        <f t="shared" si="770"/>
        <v>43.898400000000002</v>
      </c>
      <c r="I401" s="1">
        <v>13.26</v>
      </c>
      <c r="J401" s="1">
        <f t="shared" si="770"/>
        <v>17.7684</v>
      </c>
      <c r="K401" s="1">
        <v>3.51</v>
      </c>
      <c r="L401" s="1">
        <f t="shared" si="762"/>
        <v>8.2835999999999999</v>
      </c>
      <c r="M401" s="1">
        <v>3.51</v>
      </c>
      <c r="N401" s="1">
        <f t="shared" si="726"/>
        <v>8.2835999999999999</v>
      </c>
      <c r="O401" s="1"/>
      <c r="P401" s="1"/>
      <c r="Q401" s="1"/>
      <c r="R401" s="1"/>
      <c r="S401" s="1">
        <v>2.21</v>
      </c>
      <c r="T401" s="1">
        <f>S401*2.36</f>
        <v>5.2155999999999993</v>
      </c>
      <c r="U401" s="1">
        <v>19.2</v>
      </c>
      <c r="V401" s="1">
        <f t="shared" ref="V401" si="788">U401*1.34</f>
        <v>25.728000000000002</v>
      </c>
      <c r="W401" s="1">
        <v>8.4</v>
      </c>
      <c r="X401" s="1">
        <f t="shared" si="774"/>
        <v>11.256000000000002</v>
      </c>
      <c r="Y401" s="1">
        <v>8.4</v>
      </c>
      <c r="Z401" s="1">
        <f t="shared" si="654"/>
        <v>11.256000000000002</v>
      </c>
      <c r="AA401" s="1">
        <v>8.1</v>
      </c>
      <c r="AB401" s="1">
        <f t="shared" ref="AB401:AB407" si="789">AA401*1.34</f>
        <v>10.854000000000001</v>
      </c>
      <c r="AC401" s="1"/>
      <c r="AD401" s="1"/>
      <c r="AE401" s="1">
        <v>3.68</v>
      </c>
      <c r="AF401" s="1">
        <f t="shared" ref="AF401" si="790">AE401*2.75</f>
        <v>10.120000000000001</v>
      </c>
      <c r="AG401" s="1">
        <v>7</v>
      </c>
      <c r="AH401" s="1">
        <f t="shared" si="708"/>
        <v>19.25</v>
      </c>
      <c r="AI401" s="1"/>
      <c r="AJ401" s="1"/>
      <c r="AK401" s="13">
        <v>3.78</v>
      </c>
      <c r="AL401" s="13">
        <f t="shared" ref="AL401" si="791">AK401*2.75</f>
        <v>10.395</v>
      </c>
      <c r="AM401" s="13"/>
      <c r="AN401" s="13"/>
      <c r="AO401" s="1"/>
      <c r="AP401" s="1"/>
      <c r="AR401" s="1">
        <f t="shared" si="753"/>
        <v>0.8</v>
      </c>
      <c r="AS401" s="1">
        <f t="shared" si="758"/>
        <v>0.2</v>
      </c>
      <c r="AT401" s="1">
        <f t="shared" si="759"/>
        <v>1</v>
      </c>
    </row>
    <row r="402" spans="2:46" x14ac:dyDescent="0.25">
      <c r="C402" t="s">
        <v>64</v>
      </c>
      <c r="D402" s="1">
        <f t="shared" si="760"/>
        <v>113.92</v>
      </c>
      <c r="E402" s="13"/>
      <c r="F402" s="13"/>
      <c r="G402" s="1">
        <v>25</v>
      </c>
      <c r="H402" s="1">
        <f t="shared" si="770"/>
        <v>33.5</v>
      </c>
      <c r="I402" s="1">
        <v>11.31</v>
      </c>
      <c r="J402" s="1">
        <f t="shared" si="770"/>
        <v>15.155400000000002</v>
      </c>
      <c r="K402" s="1">
        <v>5.97</v>
      </c>
      <c r="L402" s="1">
        <f t="shared" si="762"/>
        <v>14.089199999999998</v>
      </c>
      <c r="M402" s="1">
        <v>3.83</v>
      </c>
      <c r="N402" s="1">
        <f t="shared" si="726"/>
        <v>9.0388000000000002</v>
      </c>
      <c r="O402" s="1"/>
      <c r="P402" s="1"/>
      <c r="Q402" s="1"/>
      <c r="R402" s="1"/>
      <c r="S402" s="1">
        <v>2.54</v>
      </c>
      <c r="T402" s="1">
        <f>S402*2.36</f>
        <v>5.9943999999999997</v>
      </c>
      <c r="U402" s="1">
        <v>19.96</v>
      </c>
      <c r="V402" s="1">
        <f t="shared" ref="V402" si="792">U402*1.34</f>
        <v>26.746400000000001</v>
      </c>
      <c r="W402" s="1">
        <v>10.28</v>
      </c>
      <c r="X402" s="1">
        <f t="shared" si="774"/>
        <v>13.7752</v>
      </c>
      <c r="Y402" s="1">
        <v>9.2799999999999994</v>
      </c>
      <c r="Z402" s="1">
        <f t="shared" si="654"/>
        <v>12.4352</v>
      </c>
      <c r="AA402" s="1">
        <v>8.9700000000000006</v>
      </c>
      <c r="AB402" s="1">
        <f t="shared" si="789"/>
        <v>12.019800000000002</v>
      </c>
      <c r="AC402" s="1"/>
      <c r="AD402" s="1"/>
      <c r="AE402" s="1">
        <v>6.34</v>
      </c>
      <c r="AF402" s="1">
        <f t="shared" ref="AF402" si="793">AE402*2.75</f>
        <v>17.434999999999999</v>
      </c>
      <c r="AG402" s="1">
        <v>7.1</v>
      </c>
      <c r="AH402" s="1">
        <f t="shared" si="708"/>
        <v>19.524999999999999</v>
      </c>
      <c r="AI402" s="1">
        <v>3.34</v>
      </c>
      <c r="AJ402" s="1">
        <f>AI402*2.36</f>
        <v>7.8823999999999996</v>
      </c>
      <c r="AK402" s="13"/>
      <c r="AL402" s="13"/>
      <c r="AM402" s="13"/>
      <c r="AN402" s="13"/>
      <c r="AO402" s="1">
        <v>7.89</v>
      </c>
      <c r="AP402" s="1">
        <f>AO402*0.6</f>
        <v>4.734</v>
      </c>
      <c r="AR402" s="1">
        <f t="shared" si="753"/>
        <v>0.79</v>
      </c>
      <c r="AS402" s="1">
        <f t="shared" si="758"/>
        <v>0.21</v>
      </c>
      <c r="AT402" s="1">
        <f t="shared" si="759"/>
        <v>1</v>
      </c>
    </row>
    <row r="403" spans="2:46" x14ac:dyDescent="0.25">
      <c r="B403" t="s">
        <v>72</v>
      </c>
      <c r="C403" t="s">
        <v>73</v>
      </c>
      <c r="D403" s="1">
        <f t="shared" si="760"/>
        <v>114.00000000000001</v>
      </c>
      <c r="E403" s="13"/>
      <c r="F403" s="13"/>
      <c r="G403" s="1">
        <v>32.9</v>
      </c>
      <c r="H403" s="1">
        <f t="shared" si="770"/>
        <v>44.085999999999999</v>
      </c>
      <c r="I403" s="1">
        <v>12.7</v>
      </c>
      <c r="J403" s="1">
        <f t="shared" si="770"/>
        <v>17.018000000000001</v>
      </c>
      <c r="K403" s="1">
        <v>4.2</v>
      </c>
      <c r="L403" s="1">
        <f t="shared" si="762"/>
        <v>9.911999999999999</v>
      </c>
      <c r="M403" s="1">
        <v>3.9</v>
      </c>
      <c r="N403" s="1">
        <f t="shared" si="726"/>
        <v>9.2039999999999988</v>
      </c>
      <c r="O403" s="1"/>
      <c r="P403" s="1"/>
      <c r="Q403" s="1"/>
      <c r="R403" s="1"/>
      <c r="S403" s="1"/>
      <c r="T403" s="1"/>
      <c r="U403" s="1">
        <v>16.850000000000001</v>
      </c>
      <c r="V403" s="1">
        <f t="shared" ref="V403" si="794">U403*1.34</f>
        <v>22.579000000000004</v>
      </c>
      <c r="W403" s="1">
        <v>10.65</v>
      </c>
      <c r="X403" s="1">
        <f t="shared" si="774"/>
        <v>14.271000000000001</v>
      </c>
      <c r="Y403" s="1">
        <v>10.4</v>
      </c>
      <c r="Z403" s="1">
        <f t="shared" si="654"/>
        <v>13.936000000000002</v>
      </c>
      <c r="AA403" s="1">
        <v>9.1999999999999993</v>
      </c>
      <c r="AB403" s="1">
        <f t="shared" si="789"/>
        <v>12.327999999999999</v>
      </c>
      <c r="AC403" s="1"/>
      <c r="AD403" s="1"/>
      <c r="AE403" s="1">
        <v>6.9</v>
      </c>
      <c r="AF403" s="1">
        <f t="shared" ref="AF403" si="795">AE403*2.75</f>
        <v>18.975000000000001</v>
      </c>
      <c r="AG403" s="1">
        <v>6.3</v>
      </c>
      <c r="AH403" s="1">
        <f t="shared" si="708"/>
        <v>17.324999999999999</v>
      </c>
      <c r="AI403" s="1"/>
      <c r="AJ403" s="1"/>
      <c r="AK403" s="13"/>
      <c r="AL403" s="13"/>
      <c r="AM403" s="13"/>
      <c r="AN403" s="13"/>
      <c r="AO403" s="1">
        <v>19.3</v>
      </c>
      <c r="AP403" s="1">
        <f>AO403*0.6</f>
        <v>11.58</v>
      </c>
      <c r="AR403" s="1">
        <f t="shared" si="753"/>
        <v>0.82</v>
      </c>
      <c r="AS403" s="1">
        <f t="shared" si="758"/>
        <v>0.18</v>
      </c>
      <c r="AT403" s="1">
        <f t="shared" si="759"/>
        <v>1</v>
      </c>
    </row>
    <row r="404" spans="2:46" x14ac:dyDescent="0.25">
      <c r="B404" t="s">
        <v>101</v>
      </c>
      <c r="C404" t="s">
        <v>102</v>
      </c>
      <c r="D404" s="1">
        <f t="shared" si="760"/>
        <v>114.64999999999999</v>
      </c>
      <c r="E404" s="13"/>
      <c r="F404" s="13"/>
      <c r="G404" s="1">
        <v>25.57</v>
      </c>
      <c r="H404" s="1">
        <f t="shared" si="770"/>
        <v>34.263800000000003</v>
      </c>
      <c r="I404" s="1">
        <v>13.59</v>
      </c>
      <c r="J404" s="1">
        <f t="shared" si="770"/>
        <v>18.210599999999999</v>
      </c>
      <c r="K404" s="1">
        <v>5.14</v>
      </c>
      <c r="L404" s="1">
        <f t="shared" si="762"/>
        <v>12.130399999999998</v>
      </c>
      <c r="M404" s="1">
        <v>4.3499999999999996</v>
      </c>
      <c r="N404" s="1">
        <f t="shared" si="726"/>
        <v>10.265999999999998</v>
      </c>
      <c r="O404" s="1"/>
      <c r="P404" s="1"/>
      <c r="Q404" s="1"/>
      <c r="R404" s="1"/>
      <c r="S404" s="1"/>
      <c r="T404" s="1"/>
      <c r="U404" s="1">
        <v>17.38</v>
      </c>
      <c r="V404" s="1">
        <f t="shared" ref="V404" si="796">U404*1.34</f>
        <v>23.289200000000001</v>
      </c>
      <c r="W404" s="1">
        <v>11.16</v>
      </c>
      <c r="X404" s="1">
        <f t="shared" si="774"/>
        <v>14.954400000000001</v>
      </c>
      <c r="Y404" s="1">
        <v>11.03</v>
      </c>
      <c r="Z404" s="1">
        <f t="shared" si="654"/>
        <v>14.780200000000001</v>
      </c>
      <c r="AA404" s="1">
        <v>11.02</v>
      </c>
      <c r="AB404" s="1">
        <f t="shared" si="789"/>
        <v>14.7668</v>
      </c>
      <c r="AC404" s="1"/>
      <c r="AD404" s="1"/>
      <c r="AE404" s="1">
        <v>7</v>
      </c>
      <c r="AF404" s="1">
        <f t="shared" ref="AF404" si="797">AE404*2.75</f>
        <v>19.25</v>
      </c>
      <c r="AG404" s="1">
        <v>8.41</v>
      </c>
      <c r="AH404" s="1">
        <f t="shared" si="708"/>
        <v>23.127500000000001</v>
      </c>
      <c r="AI404" s="1"/>
      <c r="AJ404" s="1"/>
      <c r="AK404" s="13"/>
      <c r="AL404" s="13"/>
      <c r="AM404" s="13"/>
      <c r="AN404" s="13"/>
      <c r="AO404" s="1">
        <v>21.55</v>
      </c>
      <c r="AP404" s="1">
        <f>AO404*0.6</f>
        <v>12.93</v>
      </c>
      <c r="AR404" s="1">
        <f t="shared" si="753"/>
        <v>0.8</v>
      </c>
      <c r="AS404" s="1">
        <f t="shared" si="758"/>
        <v>0.2</v>
      </c>
      <c r="AT404" s="1">
        <f t="shared" si="759"/>
        <v>1</v>
      </c>
    </row>
    <row r="405" spans="2:46" x14ac:dyDescent="0.25">
      <c r="B405" t="s">
        <v>95</v>
      </c>
      <c r="C405" t="s">
        <v>96</v>
      </c>
      <c r="D405" s="1">
        <f t="shared" si="760"/>
        <v>114.89</v>
      </c>
      <c r="E405" s="13"/>
      <c r="F405" s="13"/>
      <c r="G405" s="1">
        <v>26.29</v>
      </c>
      <c r="H405" s="1">
        <f t="shared" si="770"/>
        <v>35.2286</v>
      </c>
      <c r="I405" s="1">
        <v>12.86</v>
      </c>
      <c r="J405" s="1">
        <f t="shared" si="770"/>
        <v>17.232400000000002</v>
      </c>
      <c r="K405" s="1">
        <v>4.3600000000000003</v>
      </c>
      <c r="L405" s="1">
        <f t="shared" si="762"/>
        <v>10.2896</v>
      </c>
      <c r="M405" s="1">
        <v>4.28</v>
      </c>
      <c r="N405" s="1">
        <f t="shared" si="726"/>
        <v>10.1008</v>
      </c>
      <c r="O405" s="1"/>
      <c r="P405" s="1"/>
      <c r="Q405" s="1"/>
      <c r="R405" s="1"/>
      <c r="S405" s="1"/>
      <c r="T405" s="1"/>
      <c r="U405" s="1">
        <v>14.88</v>
      </c>
      <c r="V405" s="1">
        <f t="shared" ref="V405" si="798">U405*1.34</f>
        <v>19.939200000000003</v>
      </c>
      <c r="W405" s="1">
        <v>12.48</v>
      </c>
      <c r="X405" s="1">
        <f t="shared" si="774"/>
        <v>16.723200000000002</v>
      </c>
      <c r="Y405" s="1">
        <v>12.12</v>
      </c>
      <c r="Z405" s="1">
        <f t="shared" si="654"/>
        <v>16.2408</v>
      </c>
      <c r="AA405" s="1">
        <v>9.08</v>
      </c>
      <c r="AB405" s="1">
        <f t="shared" si="789"/>
        <v>12.167200000000001</v>
      </c>
      <c r="AC405" s="1"/>
      <c r="AD405" s="1"/>
      <c r="AE405" s="1">
        <v>9.43</v>
      </c>
      <c r="AF405" s="1">
        <f t="shared" ref="AF405" si="799">AE405*2.75</f>
        <v>25.932499999999997</v>
      </c>
      <c r="AG405" s="1">
        <v>6.78</v>
      </c>
      <c r="AH405" s="1">
        <f t="shared" si="708"/>
        <v>18.645</v>
      </c>
      <c r="AI405" s="1">
        <v>2.33</v>
      </c>
      <c r="AJ405" s="1">
        <f t="shared" ref="AJ405:AJ406" si="800">AI405*2.36</f>
        <v>5.4988000000000001</v>
      </c>
      <c r="AK405" s="13"/>
      <c r="AL405" s="13"/>
      <c r="AM405" s="13"/>
      <c r="AN405" s="13"/>
      <c r="AO405" s="1">
        <f>5.46+4.74+2.98</f>
        <v>13.18</v>
      </c>
      <c r="AP405" s="1">
        <f>AO405*0.6</f>
        <v>7.9079999999999995</v>
      </c>
      <c r="AR405" s="1">
        <f t="shared" si="753"/>
        <v>0.81</v>
      </c>
      <c r="AS405" s="1">
        <f t="shared" si="758"/>
        <v>0.19</v>
      </c>
      <c r="AT405" s="1">
        <f t="shared" si="759"/>
        <v>1</v>
      </c>
    </row>
    <row r="406" spans="2:46" x14ac:dyDescent="0.25">
      <c r="B406" t="s">
        <v>146</v>
      </c>
      <c r="C406" t="s">
        <v>145</v>
      </c>
      <c r="D406" s="1">
        <f t="shared" si="760"/>
        <v>115.1</v>
      </c>
      <c r="E406" s="13"/>
      <c r="F406" s="13"/>
      <c r="G406" s="1">
        <v>33.5</v>
      </c>
      <c r="H406" s="1">
        <f t="shared" si="770"/>
        <v>44.89</v>
      </c>
      <c r="I406" s="1">
        <v>10.8</v>
      </c>
      <c r="J406" s="1">
        <f t="shared" si="770"/>
        <v>14.472000000000001</v>
      </c>
      <c r="K406" s="1">
        <v>5.0999999999999996</v>
      </c>
      <c r="L406" s="1">
        <f t="shared" si="762"/>
        <v>12.035999999999998</v>
      </c>
      <c r="M406" s="1">
        <v>4.3</v>
      </c>
      <c r="N406" s="1">
        <f t="shared" si="726"/>
        <v>10.148</v>
      </c>
      <c r="O406" s="1"/>
      <c r="P406" s="1"/>
      <c r="Q406" s="1"/>
      <c r="R406" s="1"/>
      <c r="S406" s="1"/>
      <c r="T406" s="1"/>
      <c r="U406" s="1">
        <v>16.2</v>
      </c>
      <c r="V406" s="1">
        <f t="shared" ref="V406" si="801">U406*1.34</f>
        <v>21.708000000000002</v>
      </c>
      <c r="W406" s="1">
        <v>10.3</v>
      </c>
      <c r="X406" s="1">
        <f t="shared" si="774"/>
        <v>13.802000000000001</v>
      </c>
      <c r="Y406" s="1">
        <v>10.3</v>
      </c>
      <c r="Z406" s="1">
        <f t="shared" si="654"/>
        <v>13.802000000000001</v>
      </c>
      <c r="AA406" s="1">
        <v>9.8000000000000007</v>
      </c>
      <c r="AB406" s="1">
        <f t="shared" si="789"/>
        <v>13.132000000000001</v>
      </c>
      <c r="AC406" s="1"/>
      <c r="AD406" s="1"/>
      <c r="AE406" s="1">
        <v>3.4</v>
      </c>
      <c r="AF406" s="1">
        <f t="shared" ref="AF406" si="802">AE406*2.75</f>
        <v>9.35</v>
      </c>
      <c r="AG406" s="1">
        <v>7</v>
      </c>
      <c r="AH406" s="1">
        <f t="shared" si="708"/>
        <v>19.25</v>
      </c>
      <c r="AI406" s="1">
        <v>4.4000000000000004</v>
      </c>
      <c r="AJ406" s="1">
        <f t="shared" si="800"/>
        <v>10.384</v>
      </c>
      <c r="AK406" s="13"/>
      <c r="AL406" s="13"/>
      <c r="AM406" s="13"/>
      <c r="AN406" s="13"/>
      <c r="AO406" s="1"/>
      <c r="AP406" s="1"/>
      <c r="AR406" s="1">
        <f t="shared" si="753"/>
        <v>0.82</v>
      </c>
      <c r="AS406" s="1">
        <f t="shared" si="758"/>
        <v>0.18</v>
      </c>
      <c r="AT406" s="1">
        <f t="shared" si="759"/>
        <v>1</v>
      </c>
    </row>
    <row r="407" spans="2:46" x14ac:dyDescent="0.25">
      <c r="B407" t="s">
        <v>99</v>
      </c>
      <c r="C407" t="s">
        <v>100</v>
      </c>
      <c r="D407" s="1">
        <f t="shared" si="760"/>
        <v>115.29999999999998</v>
      </c>
      <c r="E407" s="13"/>
      <c r="F407" s="13"/>
      <c r="G407" s="1">
        <v>25.55</v>
      </c>
      <c r="H407" s="1">
        <f t="shared" si="770"/>
        <v>34.237000000000002</v>
      </c>
      <c r="I407" s="1">
        <v>16.75</v>
      </c>
      <c r="J407" s="1">
        <f t="shared" si="770"/>
        <v>22.445</v>
      </c>
      <c r="K407" s="1">
        <v>4.55</v>
      </c>
      <c r="L407" s="1">
        <f t="shared" si="762"/>
        <v>10.738</v>
      </c>
      <c r="M407" s="1">
        <v>3.85</v>
      </c>
      <c r="N407" s="1">
        <f t="shared" si="726"/>
        <v>9.0860000000000003</v>
      </c>
      <c r="O407" s="1"/>
      <c r="P407" s="1"/>
      <c r="Q407" s="1"/>
      <c r="R407" s="1"/>
      <c r="S407" s="1"/>
      <c r="T407" s="1"/>
      <c r="U407" s="1">
        <v>16.7</v>
      </c>
      <c r="V407" s="1">
        <f t="shared" ref="V407" si="803">U407*1.34</f>
        <v>22.378</v>
      </c>
      <c r="W407" s="1">
        <v>10.3</v>
      </c>
      <c r="X407" s="1">
        <f t="shared" si="774"/>
        <v>13.802000000000001</v>
      </c>
      <c r="Y407" s="1">
        <v>10.3</v>
      </c>
      <c r="Z407" s="1">
        <f t="shared" si="654"/>
        <v>13.802000000000001</v>
      </c>
      <c r="AA407" s="1">
        <v>10</v>
      </c>
      <c r="AB407" s="1">
        <f t="shared" si="789"/>
        <v>13.4</v>
      </c>
      <c r="AC407" s="1"/>
      <c r="AD407" s="1"/>
      <c r="AE407" s="1">
        <v>4</v>
      </c>
      <c r="AF407" s="1">
        <f t="shared" ref="AF407" si="804">AE407*2.75</f>
        <v>11</v>
      </c>
      <c r="AG407" s="1">
        <v>13.3</v>
      </c>
      <c r="AH407" s="1">
        <f t="shared" si="708"/>
        <v>36.575000000000003</v>
      </c>
      <c r="AI407" s="1"/>
      <c r="AJ407" s="1"/>
      <c r="AK407" s="13"/>
      <c r="AL407" s="13"/>
      <c r="AM407" s="13"/>
      <c r="AN407" s="13"/>
      <c r="AO407" s="1">
        <f>17.6+6.4+4.85</f>
        <v>28.85</v>
      </c>
      <c r="AP407" s="1">
        <f>AO407*0.6</f>
        <v>17.309999999999999</v>
      </c>
      <c r="AR407" s="1">
        <f t="shared" si="753"/>
        <v>0.78</v>
      </c>
      <c r="AS407" s="1">
        <f t="shared" si="758"/>
        <v>0.22</v>
      </c>
      <c r="AT407" s="1">
        <f t="shared" si="759"/>
        <v>1</v>
      </c>
    </row>
    <row r="408" spans="2:46" x14ac:dyDescent="0.25">
      <c r="D408" s="1">
        <f t="shared" si="760"/>
        <v>115.43999999999998</v>
      </c>
      <c r="E408" s="13"/>
      <c r="F408" s="13"/>
      <c r="G408" s="1">
        <v>24.41</v>
      </c>
      <c r="H408" s="1">
        <f t="shared" si="770"/>
        <v>32.709400000000002</v>
      </c>
      <c r="I408" s="1">
        <v>21.11</v>
      </c>
      <c r="J408" s="1">
        <f t="shared" si="770"/>
        <v>28.287400000000002</v>
      </c>
      <c r="K408" s="1">
        <v>4.59</v>
      </c>
      <c r="L408" s="1">
        <f t="shared" si="762"/>
        <v>10.8324</v>
      </c>
      <c r="M408" s="1">
        <v>3.53</v>
      </c>
      <c r="N408" s="1">
        <f t="shared" si="726"/>
        <v>8.3308</v>
      </c>
      <c r="O408" s="1">
        <v>3.53</v>
      </c>
      <c r="P408" s="1">
        <f>O408*2.36</f>
        <v>8.3308</v>
      </c>
      <c r="Q408" s="1"/>
      <c r="R408" s="1"/>
      <c r="S408" s="1">
        <v>2.4300000000000002</v>
      </c>
      <c r="T408" s="1">
        <f>S408*2.36</f>
        <v>5.7347999999999999</v>
      </c>
      <c r="U408" s="1">
        <v>15.7</v>
      </c>
      <c r="V408" s="1">
        <f t="shared" ref="V408" si="805">U408*1.34</f>
        <v>21.038</v>
      </c>
      <c r="W408" s="1">
        <v>10.38</v>
      </c>
      <c r="X408" s="1">
        <f t="shared" si="774"/>
        <v>13.909200000000002</v>
      </c>
      <c r="Y408" s="1">
        <v>10.130000000000001</v>
      </c>
      <c r="Z408" s="1">
        <f t="shared" si="654"/>
        <v>13.574200000000001</v>
      </c>
      <c r="AA408" s="1"/>
      <c r="AB408" s="1"/>
      <c r="AC408" s="1"/>
      <c r="AD408" s="1"/>
      <c r="AE408" s="1">
        <v>4.6100000000000003</v>
      </c>
      <c r="AF408" s="1">
        <f t="shared" ref="AF408" si="806">AE408*2.75</f>
        <v>12.6775</v>
      </c>
      <c r="AG408" s="1">
        <v>2.61</v>
      </c>
      <c r="AH408" s="1">
        <f t="shared" si="708"/>
        <v>7.1774999999999993</v>
      </c>
      <c r="AI408" s="1">
        <v>2.82</v>
      </c>
      <c r="AJ408" s="1">
        <f>AI408*2.36</f>
        <v>6.6551999999999989</v>
      </c>
      <c r="AK408" s="13">
        <f>5.34+4.25</f>
        <v>9.59</v>
      </c>
      <c r="AL408" s="13">
        <f t="shared" ref="AL408" si="807">AK408*2.75</f>
        <v>26.372499999999999</v>
      </c>
      <c r="AM408" s="13"/>
      <c r="AN408" s="13"/>
      <c r="AO408" s="1"/>
      <c r="AP408" s="1"/>
      <c r="AR408" s="1">
        <f t="shared" si="753"/>
        <v>0.7</v>
      </c>
      <c r="AS408" s="1">
        <f t="shared" si="758"/>
        <v>0.3</v>
      </c>
      <c r="AT408" s="1">
        <f t="shared" si="759"/>
        <v>1</v>
      </c>
    </row>
    <row r="409" spans="2:46" x14ac:dyDescent="0.25">
      <c r="B409" t="s">
        <v>62</v>
      </c>
      <c r="C409" t="s">
        <v>132</v>
      </c>
      <c r="D409" s="1">
        <f t="shared" si="760"/>
        <v>117.60000000000001</v>
      </c>
      <c r="E409" s="13"/>
      <c r="F409" s="13"/>
      <c r="G409" s="1">
        <v>29.3</v>
      </c>
      <c r="H409" s="1">
        <f t="shared" si="770"/>
        <v>39.262</v>
      </c>
      <c r="I409" s="1">
        <v>11.2</v>
      </c>
      <c r="J409" s="1">
        <f t="shared" si="770"/>
        <v>15.007999999999999</v>
      </c>
      <c r="K409" s="1">
        <v>4.8</v>
      </c>
      <c r="L409" s="1">
        <f t="shared" si="762"/>
        <v>11.327999999999999</v>
      </c>
      <c r="M409" s="1">
        <v>3.6</v>
      </c>
      <c r="N409" s="1">
        <f t="shared" si="726"/>
        <v>8.4960000000000004</v>
      </c>
      <c r="O409" s="1"/>
      <c r="P409" s="1"/>
      <c r="Q409" s="1"/>
      <c r="R409" s="1"/>
      <c r="S409" s="1">
        <v>2.2000000000000002</v>
      </c>
      <c r="T409" s="1">
        <f>S409*2.36</f>
        <v>5.1920000000000002</v>
      </c>
      <c r="U409" s="1">
        <v>22.8</v>
      </c>
      <c r="V409" s="1">
        <f t="shared" ref="V409" si="808">U409*1.34</f>
        <v>30.552000000000003</v>
      </c>
      <c r="W409" s="1">
        <v>11.1</v>
      </c>
      <c r="X409" s="1">
        <f t="shared" si="774"/>
        <v>14.874000000000001</v>
      </c>
      <c r="Y409" s="1">
        <v>10.7</v>
      </c>
      <c r="Z409" s="1">
        <f t="shared" si="654"/>
        <v>14.337999999999999</v>
      </c>
      <c r="AA409" s="1">
        <v>10.4</v>
      </c>
      <c r="AB409" s="1">
        <f t="shared" ref="AB409" si="809">AA409*1.34</f>
        <v>13.936000000000002</v>
      </c>
      <c r="AC409" s="1"/>
      <c r="AD409" s="1"/>
      <c r="AE409" s="1">
        <v>5.7</v>
      </c>
      <c r="AF409" s="1">
        <f t="shared" ref="AF409" si="810">AE409*2.75</f>
        <v>15.675000000000001</v>
      </c>
      <c r="AG409" s="1">
        <v>5.8</v>
      </c>
      <c r="AH409" s="1">
        <f t="shared" si="708"/>
        <v>15.95</v>
      </c>
      <c r="AI409" s="1"/>
      <c r="AJ409" s="1"/>
      <c r="AK409" s="13"/>
      <c r="AL409" s="13"/>
      <c r="AM409" s="13"/>
      <c r="AN409" s="13"/>
      <c r="AO409" s="1">
        <f>10.8+2.9</f>
        <v>13.700000000000001</v>
      </c>
      <c r="AP409" s="1">
        <f>AO409*0.6</f>
        <v>8.2200000000000006</v>
      </c>
      <c r="AR409" s="1">
        <f t="shared" si="753"/>
        <v>0.81</v>
      </c>
      <c r="AS409" s="1">
        <f t="shared" si="758"/>
        <v>0.19</v>
      </c>
      <c r="AT409" s="1">
        <f t="shared" si="759"/>
        <v>1</v>
      </c>
    </row>
    <row r="410" spans="2:46" x14ac:dyDescent="0.25">
      <c r="D410" s="1">
        <f t="shared" si="760"/>
        <v>120.7</v>
      </c>
      <c r="E410" s="13"/>
      <c r="F410" s="13"/>
      <c r="G410" s="1">
        <v>30.5</v>
      </c>
      <c r="H410" s="1">
        <f t="shared" si="770"/>
        <v>40.870000000000005</v>
      </c>
      <c r="I410" s="1">
        <v>19.7</v>
      </c>
      <c r="J410" s="1">
        <f t="shared" si="770"/>
        <v>26.398</v>
      </c>
      <c r="K410" s="1">
        <v>6.8</v>
      </c>
      <c r="L410" s="1">
        <f t="shared" si="762"/>
        <v>16.047999999999998</v>
      </c>
      <c r="M410" s="1">
        <v>5.0999999999999996</v>
      </c>
      <c r="N410" s="1">
        <f t="shared" si="726"/>
        <v>12.035999999999998</v>
      </c>
      <c r="O410" s="1"/>
      <c r="P410" s="1"/>
      <c r="Q410" s="1"/>
      <c r="R410" s="1"/>
      <c r="S410" s="1">
        <v>1.9</v>
      </c>
      <c r="T410" s="1">
        <f>S410*2.36</f>
        <v>4.484</v>
      </c>
      <c r="U410" s="1">
        <v>15.6</v>
      </c>
      <c r="V410" s="1">
        <f t="shared" ref="V410" si="811">U410*1.34</f>
        <v>20.904</v>
      </c>
      <c r="W410" s="1">
        <v>11.9</v>
      </c>
      <c r="X410" s="1">
        <f t="shared" si="774"/>
        <v>15.946000000000002</v>
      </c>
      <c r="Y410" s="1">
        <v>11.5</v>
      </c>
      <c r="Z410" s="1">
        <f t="shared" si="654"/>
        <v>15.41</v>
      </c>
      <c r="AA410" s="1"/>
      <c r="AB410" s="1"/>
      <c r="AC410" s="1"/>
      <c r="AD410" s="1"/>
      <c r="AE410" s="1">
        <v>6.3</v>
      </c>
      <c r="AF410" s="1">
        <f t="shared" ref="AF410" si="812">AE410*2.75</f>
        <v>17.324999999999999</v>
      </c>
      <c r="AG410" s="1">
        <v>8.6999999999999993</v>
      </c>
      <c r="AH410" s="1">
        <f t="shared" si="708"/>
        <v>23.924999999999997</v>
      </c>
      <c r="AI410" s="1">
        <v>2.7</v>
      </c>
      <c r="AJ410" s="1">
        <f>AI410*2.36</f>
        <v>6.3719999999999999</v>
      </c>
      <c r="AK410" s="13"/>
      <c r="AL410" s="13"/>
      <c r="AM410" s="13"/>
      <c r="AN410" s="13"/>
      <c r="AO410" s="1"/>
      <c r="AP410" s="1"/>
      <c r="AR410" s="1">
        <f t="shared" si="753"/>
        <v>0.72</v>
      </c>
      <c r="AS410" s="1">
        <f t="shared" si="758"/>
        <v>0.28000000000000003</v>
      </c>
      <c r="AT410" s="1">
        <f t="shared" si="759"/>
        <v>1</v>
      </c>
    </row>
    <row r="411" spans="2:46" x14ac:dyDescent="0.25">
      <c r="B411" t="s">
        <v>117</v>
      </c>
      <c r="C411" t="s">
        <v>118</v>
      </c>
      <c r="D411" s="1">
        <f t="shared" si="760"/>
        <v>121.19</v>
      </c>
      <c r="E411" s="13"/>
      <c r="F411" s="13"/>
      <c r="G411" s="1">
        <v>27.08</v>
      </c>
      <c r="H411" s="1">
        <f t="shared" si="770"/>
        <v>36.287199999999999</v>
      </c>
      <c r="I411" s="1">
        <v>13.04</v>
      </c>
      <c r="J411" s="1">
        <f t="shared" si="770"/>
        <v>17.473600000000001</v>
      </c>
      <c r="K411" s="1">
        <v>5.67</v>
      </c>
      <c r="L411" s="1">
        <f t="shared" si="762"/>
        <v>13.3812</v>
      </c>
      <c r="M411" s="1">
        <v>5.42</v>
      </c>
      <c r="N411" s="1">
        <f t="shared" si="726"/>
        <v>12.7912</v>
      </c>
      <c r="O411" s="1"/>
      <c r="P411" s="1"/>
      <c r="Q411" s="1"/>
      <c r="R411" s="1"/>
      <c r="S411" s="1"/>
      <c r="T411" s="1"/>
      <c r="U411" s="1">
        <v>14.58</v>
      </c>
      <c r="V411" s="1">
        <f t="shared" ref="V411" si="813">U411*1.34</f>
        <v>19.537200000000002</v>
      </c>
      <c r="W411" s="1">
        <v>12.93</v>
      </c>
      <c r="X411" s="1">
        <f t="shared" si="774"/>
        <v>17.3262</v>
      </c>
      <c r="Y411" s="1">
        <v>12.33</v>
      </c>
      <c r="Z411" s="1">
        <f t="shared" si="654"/>
        <v>16.522200000000002</v>
      </c>
      <c r="AA411" s="1">
        <v>12.17</v>
      </c>
      <c r="AB411" s="1">
        <f t="shared" ref="AB411:AB413" si="814">AA411*1.34</f>
        <v>16.3078</v>
      </c>
      <c r="AC411" s="1"/>
      <c r="AD411" s="1"/>
      <c r="AE411" s="1">
        <v>6.44</v>
      </c>
      <c r="AF411" s="1">
        <f t="shared" ref="AF411" si="815">AE411*2.75</f>
        <v>17.71</v>
      </c>
      <c r="AG411" s="1">
        <v>6.47</v>
      </c>
      <c r="AH411" s="1">
        <f t="shared" si="708"/>
        <v>17.7925</v>
      </c>
      <c r="AI411" s="1"/>
      <c r="AJ411" s="1"/>
      <c r="AK411" s="13">
        <v>5.0599999999999996</v>
      </c>
      <c r="AL411" s="13">
        <f t="shared" ref="AL411" si="816">AK411*2.75</f>
        <v>13.914999999999999</v>
      </c>
      <c r="AM411" s="13"/>
      <c r="AN411" s="13"/>
      <c r="AO411" s="1">
        <v>2.62</v>
      </c>
      <c r="AP411" s="1">
        <f>AO411*0.6</f>
        <v>1.5720000000000001</v>
      </c>
      <c r="AR411" s="1">
        <f t="shared" si="753"/>
        <v>0.8</v>
      </c>
      <c r="AS411" s="1">
        <f t="shared" si="758"/>
        <v>0.2</v>
      </c>
      <c r="AT411" s="1">
        <f t="shared" si="759"/>
        <v>1</v>
      </c>
    </row>
    <row r="412" spans="2:46" x14ac:dyDescent="0.25">
      <c r="B412" t="s">
        <v>62</v>
      </c>
      <c r="C412" t="s">
        <v>132</v>
      </c>
      <c r="D412" s="1">
        <f t="shared" si="760"/>
        <v>123.4</v>
      </c>
      <c r="E412" s="13"/>
      <c r="F412" s="13"/>
      <c r="G412" s="1">
        <v>33.299999999999997</v>
      </c>
      <c r="H412" s="1">
        <f t="shared" si="770"/>
        <v>44.622</v>
      </c>
      <c r="I412" s="1">
        <v>13.6</v>
      </c>
      <c r="J412" s="1">
        <f t="shared" si="770"/>
        <v>18.224</v>
      </c>
      <c r="K412" s="1">
        <v>4.7</v>
      </c>
      <c r="L412" s="1">
        <f t="shared" si="762"/>
        <v>11.092000000000001</v>
      </c>
      <c r="M412" s="1">
        <v>3.8</v>
      </c>
      <c r="N412" s="1">
        <f t="shared" si="726"/>
        <v>8.968</v>
      </c>
      <c r="O412" s="1">
        <v>3.3</v>
      </c>
      <c r="P412" s="1">
        <f>O412*2.36</f>
        <v>7.7879999999999994</v>
      </c>
      <c r="Q412" s="1"/>
      <c r="R412" s="1"/>
      <c r="S412" s="1"/>
      <c r="T412" s="1"/>
      <c r="U412" s="1">
        <v>18.7</v>
      </c>
      <c r="V412" s="1">
        <f t="shared" ref="V412" si="817">U412*1.34</f>
        <v>25.058</v>
      </c>
      <c r="W412" s="1">
        <v>10.5</v>
      </c>
      <c r="X412" s="1">
        <f t="shared" si="774"/>
        <v>14.07</v>
      </c>
      <c r="Y412" s="1">
        <v>10.199999999999999</v>
      </c>
      <c r="Z412" s="1">
        <f t="shared" si="654"/>
        <v>13.667999999999999</v>
      </c>
      <c r="AA412" s="1">
        <v>10</v>
      </c>
      <c r="AB412" s="1">
        <f t="shared" si="814"/>
        <v>13.4</v>
      </c>
      <c r="AC412" s="1"/>
      <c r="AD412" s="1"/>
      <c r="AE412" s="1">
        <v>5.9</v>
      </c>
      <c r="AF412" s="1">
        <f t="shared" ref="AF412" si="818">AE412*2.75</f>
        <v>16.225000000000001</v>
      </c>
      <c r="AG412" s="1">
        <v>9.4</v>
      </c>
      <c r="AH412" s="1">
        <f t="shared" si="708"/>
        <v>25.85</v>
      </c>
      <c r="AI412" s="1"/>
      <c r="AJ412" s="1"/>
      <c r="AK412" s="13"/>
      <c r="AL412" s="13"/>
      <c r="AM412" s="13"/>
      <c r="AN412" s="13"/>
      <c r="AO412" s="1">
        <f>76.4+44.9+11.7+3.3</f>
        <v>136.30000000000001</v>
      </c>
      <c r="AP412" s="1">
        <f>AO412*0.6</f>
        <v>81.78</v>
      </c>
      <c r="AR412" s="1">
        <f t="shared" si="753"/>
        <v>0.79</v>
      </c>
      <c r="AS412" s="1">
        <f t="shared" si="758"/>
        <v>0.21</v>
      </c>
      <c r="AT412" s="1">
        <f t="shared" si="759"/>
        <v>1</v>
      </c>
    </row>
    <row r="413" spans="2:46" x14ac:dyDescent="0.25">
      <c r="B413" t="s">
        <v>86</v>
      </c>
      <c r="C413" t="s">
        <v>137</v>
      </c>
      <c r="D413" s="1">
        <f t="shared" si="760"/>
        <v>123.8</v>
      </c>
      <c r="E413" s="13"/>
      <c r="F413" s="13"/>
      <c r="G413" s="1">
        <v>26.3</v>
      </c>
      <c r="H413" s="1">
        <f t="shared" si="770"/>
        <v>35.242000000000004</v>
      </c>
      <c r="I413" s="1">
        <v>10.5</v>
      </c>
      <c r="J413" s="1">
        <f t="shared" si="770"/>
        <v>14.07</v>
      </c>
      <c r="K413" s="1">
        <v>6.8</v>
      </c>
      <c r="L413" s="1">
        <f t="shared" si="762"/>
        <v>16.047999999999998</v>
      </c>
      <c r="M413" s="1">
        <v>3.8</v>
      </c>
      <c r="N413" s="1">
        <f t="shared" si="726"/>
        <v>8.968</v>
      </c>
      <c r="O413" s="1">
        <v>3.1</v>
      </c>
      <c r="P413" s="1">
        <f>O413*2.36</f>
        <v>7.3159999999999998</v>
      </c>
      <c r="Q413" s="1"/>
      <c r="R413" s="1"/>
      <c r="S413" s="1"/>
      <c r="T413" s="1"/>
      <c r="U413" s="1">
        <v>16.100000000000001</v>
      </c>
      <c r="V413" s="1">
        <f t="shared" ref="V413" si="819">U413*1.34</f>
        <v>21.574000000000002</v>
      </c>
      <c r="W413" s="1">
        <v>12.3</v>
      </c>
      <c r="X413" s="1">
        <f t="shared" si="774"/>
        <v>16.482000000000003</v>
      </c>
      <c r="Y413" s="1">
        <v>12</v>
      </c>
      <c r="Z413" s="1">
        <f t="shared" si="654"/>
        <v>16.080000000000002</v>
      </c>
      <c r="AA413" s="1">
        <v>11.3</v>
      </c>
      <c r="AB413" s="1">
        <f t="shared" si="814"/>
        <v>15.142000000000001</v>
      </c>
      <c r="AC413" s="1"/>
      <c r="AD413" s="1"/>
      <c r="AE413" s="1">
        <v>2.7</v>
      </c>
      <c r="AF413" s="1">
        <f t="shared" ref="AF413" si="820">AE413*2.75</f>
        <v>7.4250000000000007</v>
      </c>
      <c r="AG413" s="1">
        <v>14.4</v>
      </c>
      <c r="AH413" s="1">
        <f t="shared" si="708"/>
        <v>39.6</v>
      </c>
      <c r="AI413" s="1">
        <v>4.5</v>
      </c>
      <c r="AJ413" s="1">
        <f>AI413*2.36</f>
        <v>10.62</v>
      </c>
      <c r="AK413" s="13"/>
      <c r="AL413" s="13"/>
      <c r="AM413" s="13"/>
      <c r="AN413" s="13"/>
      <c r="AO413" s="1">
        <v>104.6</v>
      </c>
      <c r="AP413" s="1">
        <f>AO413*0.6</f>
        <v>62.759999999999991</v>
      </c>
      <c r="AR413" s="1">
        <f t="shared" si="753"/>
        <v>0.8</v>
      </c>
      <c r="AS413" s="1">
        <f t="shared" si="758"/>
        <v>0.2</v>
      </c>
      <c r="AT413" s="1">
        <f t="shared" si="759"/>
        <v>1</v>
      </c>
    </row>
    <row r="414" spans="2:46" x14ac:dyDescent="0.25">
      <c r="D414" s="1">
        <f t="shared" si="760"/>
        <v>125</v>
      </c>
      <c r="E414" s="13"/>
      <c r="F414" s="13"/>
      <c r="G414" s="1">
        <v>40</v>
      </c>
      <c r="H414" s="1">
        <f t="shared" si="770"/>
        <v>53.6</v>
      </c>
      <c r="I414" s="1">
        <v>15</v>
      </c>
      <c r="J414" s="1">
        <f t="shared" si="770"/>
        <v>20.100000000000001</v>
      </c>
      <c r="K414" s="1">
        <v>7</v>
      </c>
      <c r="L414" s="1">
        <f t="shared" si="762"/>
        <v>16.52</v>
      </c>
      <c r="M414" s="1">
        <v>4</v>
      </c>
      <c r="N414" s="1">
        <f t="shared" si="726"/>
        <v>9.44</v>
      </c>
      <c r="O414" s="1">
        <v>4</v>
      </c>
      <c r="P414" s="1">
        <f>O414*2.36</f>
        <v>9.44</v>
      </c>
      <c r="Q414" s="1">
        <v>2</v>
      </c>
      <c r="R414" s="1">
        <f>Q414*2.36</f>
        <v>4.72</v>
      </c>
      <c r="S414" s="1"/>
      <c r="T414" s="1"/>
      <c r="U414" s="1">
        <v>21</v>
      </c>
      <c r="V414" s="1">
        <f t="shared" ref="V414" si="821">U414*1.34</f>
        <v>28.14</v>
      </c>
      <c r="W414" s="1">
        <v>16</v>
      </c>
      <c r="X414" s="1">
        <f t="shared" si="774"/>
        <v>21.44</v>
      </c>
      <c r="Y414" s="1">
        <v>16</v>
      </c>
      <c r="Z414" s="1">
        <f t="shared" ref="Z414:Z426" si="822">Y414*1.34</f>
        <v>21.44</v>
      </c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3"/>
      <c r="AL414" s="13"/>
      <c r="AM414" s="13"/>
      <c r="AN414" s="13"/>
      <c r="AO414" s="1"/>
      <c r="AP414" s="1"/>
      <c r="AR414" s="1">
        <f t="shared" si="753"/>
        <v>0.74</v>
      </c>
      <c r="AS414" s="1">
        <f t="shared" si="758"/>
        <v>0.26</v>
      </c>
      <c r="AT414" s="1">
        <f t="shared" si="759"/>
        <v>1</v>
      </c>
    </row>
    <row r="415" spans="2:46" x14ac:dyDescent="0.25">
      <c r="B415" t="s">
        <v>88</v>
      </c>
      <c r="C415" t="s">
        <v>89</v>
      </c>
      <c r="D415" s="1">
        <f t="shared" si="760"/>
        <v>125.16000000000001</v>
      </c>
      <c r="E415" s="13"/>
      <c r="F415" s="13"/>
      <c r="G415" s="1">
        <v>30.2</v>
      </c>
      <c r="H415" s="1">
        <f t="shared" si="770"/>
        <v>40.468000000000004</v>
      </c>
      <c r="I415" s="1">
        <v>11.01</v>
      </c>
      <c r="J415" s="1">
        <f t="shared" si="770"/>
        <v>14.753400000000001</v>
      </c>
      <c r="K415" s="1">
        <v>4.58</v>
      </c>
      <c r="L415" s="1">
        <f t="shared" si="762"/>
        <v>10.8088</v>
      </c>
      <c r="M415" s="1">
        <v>3.15</v>
      </c>
      <c r="N415" s="1">
        <f t="shared" si="726"/>
        <v>7.4339999999999993</v>
      </c>
      <c r="O415" s="1"/>
      <c r="P415" s="1"/>
      <c r="Q415" s="1"/>
      <c r="R415" s="1"/>
      <c r="S415" s="1">
        <v>2.5099999999999998</v>
      </c>
      <c r="T415" s="1">
        <f>S415*2.36</f>
        <v>5.9235999999999995</v>
      </c>
      <c r="U415" s="1">
        <v>24.33</v>
      </c>
      <c r="V415" s="1">
        <f t="shared" ref="V415" si="823">U415*1.34</f>
        <v>32.602199999999996</v>
      </c>
      <c r="W415" s="1">
        <v>11.21</v>
      </c>
      <c r="X415" s="1">
        <f t="shared" si="774"/>
        <v>15.021400000000002</v>
      </c>
      <c r="Y415" s="1">
        <v>10.029999999999999</v>
      </c>
      <c r="Z415" s="1">
        <f t="shared" si="822"/>
        <v>13.440200000000001</v>
      </c>
      <c r="AA415" s="1">
        <v>10.01</v>
      </c>
      <c r="AB415" s="1">
        <f t="shared" ref="AB415:AB418" si="824">AA415*1.34</f>
        <v>13.413400000000001</v>
      </c>
      <c r="AC415" s="1"/>
      <c r="AD415" s="1"/>
      <c r="AE415" s="1">
        <v>10.210000000000001</v>
      </c>
      <c r="AF415" s="1">
        <f t="shared" ref="AF415" si="825">AE415*2.75</f>
        <v>28.077500000000001</v>
      </c>
      <c r="AG415" s="1">
        <v>5.95</v>
      </c>
      <c r="AH415" s="1">
        <f t="shared" ref="AH415:AH419" si="826">AG415*2.75</f>
        <v>16.362500000000001</v>
      </c>
      <c r="AI415" s="1">
        <v>1.97</v>
      </c>
      <c r="AJ415" s="1">
        <f t="shared" ref="AJ415:AJ417" si="827">AI415*2.36</f>
        <v>4.6491999999999996</v>
      </c>
      <c r="AK415" s="13"/>
      <c r="AL415" s="13"/>
      <c r="AM415" s="13"/>
      <c r="AN415" s="13"/>
      <c r="AO415" s="1">
        <v>35.04</v>
      </c>
      <c r="AP415" s="1">
        <f>AO415*0.6</f>
        <v>21.023999999999997</v>
      </c>
      <c r="AR415" s="1">
        <f t="shared" si="753"/>
        <v>0.83</v>
      </c>
      <c r="AS415" s="1">
        <f t="shared" si="758"/>
        <v>0.17</v>
      </c>
      <c r="AT415" s="1">
        <f t="shared" si="759"/>
        <v>1</v>
      </c>
    </row>
    <row r="416" spans="2:46" x14ac:dyDescent="0.25">
      <c r="D416" s="1">
        <f t="shared" si="760"/>
        <v>126.32999999999998</v>
      </c>
      <c r="E416" s="13"/>
      <c r="F416" s="13"/>
      <c r="G416" s="1">
        <v>31.54</v>
      </c>
      <c r="H416" s="1">
        <f t="shared" si="770"/>
        <v>42.263600000000004</v>
      </c>
      <c r="I416" s="1">
        <v>4.08</v>
      </c>
      <c r="J416" s="1">
        <f t="shared" si="770"/>
        <v>5.4672000000000001</v>
      </c>
      <c r="K416" s="1">
        <v>3.78</v>
      </c>
      <c r="L416" s="1">
        <f t="shared" si="762"/>
        <v>8.9207999999999998</v>
      </c>
      <c r="M416" s="1">
        <v>3.38</v>
      </c>
      <c r="N416" s="1">
        <f t="shared" si="726"/>
        <v>7.976799999999999</v>
      </c>
      <c r="O416" s="1"/>
      <c r="P416" s="1"/>
      <c r="Q416" s="1"/>
      <c r="R416" s="1"/>
      <c r="S416" s="1"/>
      <c r="T416" s="1"/>
      <c r="U416" s="1">
        <v>14.8</v>
      </c>
      <c r="V416" s="1">
        <f t="shared" ref="V416" si="828">U416*1.34</f>
        <v>19.832000000000001</v>
      </c>
      <c r="W416" s="1">
        <v>14.08</v>
      </c>
      <c r="X416" s="1">
        <f t="shared" si="774"/>
        <v>18.8672</v>
      </c>
      <c r="Y416" s="1">
        <v>12.75</v>
      </c>
      <c r="Z416" s="1">
        <f t="shared" si="822"/>
        <v>17.085000000000001</v>
      </c>
      <c r="AA416" s="1">
        <v>9.8800000000000008</v>
      </c>
      <c r="AB416" s="1">
        <f t="shared" si="824"/>
        <v>13.239200000000002</v>
      </c>
      <c r="AC416" s="1"/>
      <c r="AD416" s="1"/>
      <c r="AG416" s="1">
        <v>16.8</v>
      </c>
      <c r="AH416" s="1">
        <f t="shared" si="826"/>
        <v>46.2</v>
      </c>
      <c r="AI416" s="1">
        <f>5.5+3.74</f>
        <v>9.24</v>
      </c>
      <c r="AJ416" s="1">
        <f t="shared" si="827"/>
        <v>21.8064</v>
      </c>
      <c r="AK416" s="13">
        <v>6</v>
      </c>
      <c r="AL416" s="13">
        <f t="shared" ref="AL416" si="829">AK416*2.75</f>
        <v>16.5</v>
      </c>
      <c r="AM416" s="13"/>
      <c r="AN416" s="13"/>
      <c r="AO416" s="1"/>
      <c r="AP416" s="1"/>
      <c r="AR416" s="1">
        <f t="shared" si="753"/>
        <v>0.91</v>
      </c>
      <c r="AS416" s="1">
        <f t="shared" si="758"/>
        <v>0.09</v>
      </c>
      <c r="AT416" s="1">
        <f t="shared" si="759"/>
        <v>1</v>
      </c>
    </row>
    <row r="417" spans="2:46" x14ac:dyDescent="0.25">
      <c r="B417" t="s">
        <v>88</v>
      </c>
      <c r="C417" t="s">
        <v>89</v>
      </c>
      <c r="D417" s="1">
        <f t="shared" si="760"/>
        <v>126.49999999999999</v>
      </c>
      <c r="E417" s="13"/>
      <c r="F417" s="13"/>
      <c r="G417" s="1">
        <v>30.86</v>
      </c>
      <c r="H417" s="1">
        <f t="shared" si="770"/>
        <v>41.352400000000003</v>
      </c>
      <c r="I417" s="1">
        <v>9.8000000000000007</v>
      </c>
      <c r="J417" s="1">
        <f t="shared" si="770"/>
        <v>13.132000000000001</v>
      </c>
      <c r="K417" s="1">
        <v>5.13</v>
      </c>
      <c r="L417" s="1">
        <f t="shared" si="762"/>
        <v>12.1068</v>
      </c>
      <c r="M417" s="1">
        <v>3.19</v>
      </c>
      <c r="N417" s="1">
        <f t="shared" si="726"/>
        <v>7.5283999999999995</v>
      </c>
      <c r="O417" s="1"/>
      <c r="P417" s="1"/>
      <c r="Q417" s="1"/>
      <c r="R417" s="1"/>
      <c r="S417" s="1">
        <v>2.6</v>
      </c>
      <c r="T417" s="1">
        <f>S417*2.36</f>
        <v>6.1360000000000001</v>
      </c>
      <c r="U417" s="1">
        <v>26.39</v>
      </c>
      <c r="V417" s="1">
        <f t="shared" ref="V417" si="830">U417*1.34</f>
        <v>35.3626</v>
      </c>
      <c r="W417" s="1">
        <v>11.37</v>
      </c>
      <c r="X417" s="1">
        <f t="shared" si="774"/>
        <v>15.235799999999999</v>
      </c>
      <c r="Y417" s="1">
        <v>10.11</v>
      </c>
      <c r="Z417" s="1">
        <f t="shared" si="822"/>
        <v>13.5474</v>
      </c>
      <c r="AA417" s="1">
        <v>10.08</v>
      </c>
      <c r="AB417" s="1">
        <f t="shared" si="824"/>
        <v>13.507200000000001</v>
      </c>
      <c r="AC417" s="1"/>
      <c r="AD417" s="1"/>
      <c r="AE417" s="1">
        <v>9.99</v>
      </c>
      <c r="AF417" s="1">
        <f t="shared" ref="AF417" si="831">AE417*2.75</f>
        <v>27.4725</v>
      </c>
      <c r="AG417" s="1">
        <v>5.18</v>
      </c>
      <c r="AH417" s="1">
        <f t="shared" si="826"/>
        <v>14.244999999999999</v>
      </c>
      <c r="AI417" s="1">
        <v>1.8</v>
      </c>
      <c r="AJ417" s="1">
        <f t="shared" si="827"/>
        <v>4.2480000000000002</v>
      </c>
      <c r="AK417" s="13"/>
      <c r="AL417" s="13"/>
      <c r="AM417" s="13"/>
      <c r="AN417" s="13"/>
      <c r="AO417" s="1">
        <v>39.08</v>
      </c>
      <c r="AP417" s="1">
        <f>AO417*0.6</f>
        <v>23.447999999999997</v>
      </c>
      <c r="AR417" s="1">
        <f t="shared" si="753"/>
        <v>0.84</v>
      </c>
      <c r="AS417" s="1">
        <f t="shared" si="758"/>
        <v>0.16</v>
      </c>
      <c r="AT417" s="1">
        <f t="shared" si="759"/>
        <v>1</v>
      </c>
    </row>
    <row r="418" spans="2:46" x14ac:dyDescent="0.25">
      <c r="D418" s="1">
        <f t="shared" si="760"/>
        <v>127.12999999999998</v>
      </c>
      <c r="E418" s="13"/>
      <c r="F418" s="13"/>
      <c r="G418" s="1">
        <v>18.399999999999999</v>
      </c>
      <c r="H418" s="1">
        <f t="shared" si="770"/>
        <v>24.655999999999999</v>
      </c>
      <c r="I418" s="1">
        <v>37.729999999999997</v>
      </c>
      <c r="J418" s="1">
        <f t="shared" si="770"/>
        <v>50.558199999999999</v>
      </c>
      <c r="K418" s="1">
        <v>4.42</v>
      </c>
      <c r="L418" s="1">
        <f t="shared" si="762"/>
        <v>10.431199999999999</v>
      </c>
      <c r="M418" s="1">
        <v>3.77</v>
      </c>
      <c r="N418" s="1">
        <f t="shared" si="726"/>
        <v>8.8971999999999998</v>
      </c>
      <c r="O418" s="1"/>
      <c r="P418" s="1"/>
      <c r="Q418" s="1"/>
      <c r="R418" s="1"/>
      <c r="S418" s="1"/>
      <c r="T418" s="1"/>
      <c r="U418" s="1">
        <v>15.05</v>
      </c>
      <c r="V418" s="1">
        <f t="shared" ref="V418" si="832">U418*1.34</f>
        <v>20.167000000000002</v>
      </c>
      <c r="W418" s="1">
        <v>11</v>
      </c>
      <c r="X418" s="1">
        <f t="shared" si="774"/>
        <v>14.74</v>
      </c>
      <c r="Y418" s="1">
        <v>10.44</v>
      </c>
      <c r="Z418" s="1">
        <f t="shared" si="822"/>
        <v>13.989599999999999</v>
      </c>
      <c r="AA418" s="1">
        <v>9.8800000000000008</v>
      </c>
      <c r="AB418" s="1">
        <f t="shared" si="824"/>
        <v>13.239200000000002</v>
      </c>
      <c r="AC418" s="1"/>
      <c r="AD418" s="1"/>
      <c r="AE418" s="1"/>
      <c r="AF418" s="1"/>
      <c r="AG418" s="1">
        <v>6.89</v>
      </c>
      <c r="AH418" s="1">
        <f t="shared" si="826"/>
        <v>18.947499999999998</v>
      </c>
      <c r="AI418" s="1"/>
      <c r="AJ418" s="1"/>
      <c r="AK418" s="13">
        <f>4.42+3.04+2.09</f>
        <v>9.5500000000000007</v>
      </c>
      <c r="AL418" s="13">
        <f t="shared" ref="AL418:AL420" si="833">AK418*2.75</f>
        <v>26.262500000000003</v>
      </c>
      <c r="AM418" s="13"/>
      <c r="AN418" s="13"/>
      <c r="AO418" s="1"/>
      <c r="AP418" s="1"/>
      <c r="AR418" s="1">
        <f t="shared" si="753"/>
        <v>0.64</v>
      </c>
      <c r="AS418" s="1">
        <f t="shared" si="758"/>
        <v>0.36</v>
      </c>
      <c r="AT418" s="1">
        <f t="shared" si="759"/>
        <v>1</v>
      </c>
    </row>
    <row r="419" spans="2:46" x14ac:dyDescent="0.25">
      <c r="D419" s="1">
        <f t="shared" si="760"/>
        <v>127.97</v>
      </c>
      <c r="E419" s="13">
        <v>43.58</v>
      </c>
      <c r="F419" s="13">
        <f t="shared" si="754"/>
        <v>58.397199999999998</v>
      </c>
      <c r="G419" s="1"/>
      <c r="H419" s="1"/>
      <c r="I419" s="1"/>
      <c r="J419" s="1"/>
      <c r="K419" s="1">
        <v>8.41</v>
      </c>
      <c r="L419" s="1">
        <f t="shared" si="762"/>
        <v>19.8476</v>
      </c>
      <c r="M419" s="1">
        <v>5.34</v>
      </c>
      <c r="N419" s="1">
        <f t="shared" si="726"/>
        <v>12.602399999999999</v>
      </c>
      <c r="O419" s="1"/>
      <c r="P419" s="1"/>
      <c r="Q419" s="1"/>
      <c r="R419" s="1"/>
      <c r="S419" s="1"/>
      <c r="T419" s="1"/>
      <c r="U419" s="1">
        <v>18.61</v>
      </c>
      <c r="V419" s="1">
        <f t="shared" ref="V419" si="834">U419*1.34</f>
        <v>24.9374</v>
      </c>
      <c r="W419" s="1">
        <v>10.44</v>
      </c>
      <c r="X419" s="1">
        <f t="shared" si="774"/>
        <v>13.989599999999999</v>
      </c>
      <c r="Y419" s="1">
        <v>10.44</v>
      </c>
      <c r="Z419" s="1">
        <f t="shared" si="822"/>
        <v>13.989599999999999</v>
      </c>
      <c r="AA419" s="1"/>
      <c r="AB419" s="1"/>
      <c r="AC419" s="1"/>
      <c r="AD419" s="1"/>
      <c r="AE419" s="1">
        <v>7</v>
      </c>
      <c r="AF419" s="1">
        <f t="shared" ref="AF419" si="835">AE419*2.75</f>
        <v>19.25</v>
      </c>
      <c r="AG419" s="1">
        <v>12.15</v>
      </c>
      <c r="AH419" s="1">
        <f t="shared" si="826"/>
        <v>33.412500000000001</v>
      </c>
      <c r="AI419" s="1">
        <v>5.2</v>
      </c>
      <c r="AJ419" s="1">
        <f>AI419*2.36</f>
        <v>12.272</v>
      </c>
      <c r="AK419" s="13">
        <v>6.8</v>
      </c>
      <c r="AL419" s="13">
        <f t="shared" si="833"/>
        <v>18.7</v>
      </c>
      <c r="AM419" s="13"/>
      <c r="AN419" s="13"/>
      <c r="AO419" s="1"/>
      <c r="AP419" s="1"/>
      <c r="AR419" s="1">
        <f t="shared" si="753"/>
        <v>0.89</v>
      </c>
      <c r="AS419" s="1">
        <f t="shared" si="758"/>
        <v>0.11</v>
      </c>
      <c r="AT419" s="1">
        <f t="shared" si="759"/>
        <v>1</v>
      </c>
    </row>
    <row r="420" spans="2:46" x14ac:dyDescent="0.25">
      <c r="B420" t="s">
        <v>93</v>
      </c>
      <c r="C420" t="s">
        <v>94</v>
      </c>
      <c r="D420" s="1">
        <f t="shared" si="760"/>
        <v>129.44</v>
      </c>
      <c r="E420" s="13">
        <v>45.3</v>
      </c>
      <c r="F420" s="13">
        <f t="shared" si="754"/>
        <v>60.701999999999998</v>
      </c>
      <c r="G420" s="1"/>
      <c r="H420" s="1"/>
      <c r="I420" s="1"/>
      <c r="J420" s="1"/>
      <c r="K420" s="1">
        <v>4.66</v>
      </c>
      <c r="L420" s="1">
        <f t="shared" si="762"/>
        <v>10.9976</v>
      </c>
      <c r="M420" s="1">
        <v>4.16</v>
      </c>
      <c r="N420" s="1">
        <f t="shared" si="726"/>
        <v>9.8176000000000005</v>
      </c>
      <c r="O420" s="1">
        <v>3.33</v>
      </c>
      <c r="P420" s="1">
        <f>O420*2.36</f>
        <v>7.8587999999999996</v>
      </c>
      <c r="Q420" s="1"/>
      <c r="R420" s="1"/>
      <c r="S420" s="1"/>
      <c r="T420" s="1"/>
      <c r="U420" s="1">
        <v>30.81</v>
      </c>
      <c r="V420" s="1">
        <f t="shared" ref="V420" si="836">U420*1.34</f>
        <v>41.285400000000003</v>
      </c>
      <c r="W420" s="1">
        <v>11.53</v>
      </c>
      <c r="X420" s="1">
        <f t="shared" si="774"/>
        <v>15.450200000000001</v>
      </c>
      <c r="Y420" s="1">
        <v>10.28</v>
      </c>
      <c r="Z420" s="1">
        <f t="shared" si="822"/>
        <v>13.7752</v>
      </c>
      <c r="AA420" s="1">
        <v>9.3000000000000007</v>
      </c>
      <c r="AB420" s="1">
        <f t="shared" ref="AB420:AB426" si="837">AA420*1.34</f>
        <v>12.462000000000002</v>
      </c>
      <c r="AC420" s="1"/>
      <c r="AD420" s="1"/>
      <c r="AE420" s="1">
        <v>6.75</v>
      </c>
      <c r="AF420" s="1">
        <f t="shared" ref="AF420" si="838">AE420*2.75</f>
        <v>18.5625</v>
      </c>
      <c r="AG420" s="1"/>
      <c r="AH420" s="1"/>
      <c r="AI420" s="1"/>
      <c r="AJ420" s="1"/>
      <c r="AK420" s="13">
        <v>3.32</v>
      </c>
      <c r="AL420" s="13">
        <f t="shared" si="833"/>
        <v>9.129999999999999</v>
      </c>
      <c r="AM420" s="13"/>
      <c r="AN420" s="13"/>
      <c r="AO420" s="1"/>
      <c r="AP420" s="1"/>
      <c r="AR420" s="1">
        <f t="shared" si="753"/>
        <v>0.91</v>
      </c>
      <c r="AS420" s="1">
        <f t="shared" si="758"/>
        <v>0.09</v>
      </c>
      <c r="AT420" s="1">
        <f t="shared" si="759"/>
        <v>1</v>
      </c>
    </row>
    <row r="421" spans="2:46" x14ac:dyDescent="0.25">
      <c r="B421" t="s">
        <v>146</v>
      </c>
      <c r="C421" t="s">
        <v>145</v>
      </c>
      <c r="D421" s="1">
        <f t="shared" si="760"/>
        <v>132.80000000000001</v>
      </c>
      <c r="E421" s="13"/>
      <c r="F421" s="13"/>
      <c r="G421" s="1">
        <v>37.700000000000003</v>
      </c>
      <c r="H421" s="1">
        <f t="shared" ref="H421:J426" si="839">G421*1.34</f>
        <v>50.518000000000008</v>
      </c>
      <c r="I421" s="1">
        <v>12.6</v>
      </c>
      <c r="J421" s="1">
        <f t="shared" si="839"/>
        <v>16.884</v>
      </c>
      <c r="K421" s="1">
        <v>5.8</v>
      </c>
      <c r="L421" s="1">
        <f t="shared" si="762"/>
        <v>13.687999999999999</v>
      </c>
      <c r="M421" s="1">
        <v>5.6</v>
      </c>
      <c r="N421" s="1">
        <f t="shared" si="726"/>
        <v>13.215999999999999</v>
      </c>
      <c r="O421" s="1">
        <v>3.7</v>
      </c>
      <c r="P421" s="1">
        <f>O421*2.36</f>
        <v>8.7319999999999993</v>
      </c>
      <c r="Q421" s="1"/>
      <c r="R421" s="1"/>
      <c r="S421" s="1"/>
      <c r="T421" s="1"/>
      <c r="U421" s="1">
        <v>16</v>
      </c>
      <c r="V421" s="1">
        <f t="shared" ref="V421" si="840">U421*1.34</f>
        <v>21.44</v>
      </c>
      <c r="W421" s="1">
        <v>11.5</v>
      </c>
      <c r="X421" s="1">
        <f t="shared" si="774"/>
        <v>15.41</v>
      </c>
      <c r="Y421" s="1">
        <v>11.3</v>
      </c>
      <c r="Z421" s="1">
        <f t="shared" si="822"/>
        <v>15.142000000000001</v>
      </c>
      <c r="AA421" s="1">
        <v>11.3</v>
      </c>
      <c r="AB421" s="1">
        <f t="shared" si="837"/>
        <v>15.142000000000001</v>
      </c>
      <c r="AC421" s="1"/>
      <c r="AD421" s="1"/>
      <c r="AE421" s="1">
        <v>4.4000000000000004</v>
      </c>
      <c r="AF421" s="1">
        <f t="shared" ref="AF421" si="841">AE421*2.75</f>
        <v>12.100000000000001</v>
      </c>
      <c r="AG421" s="1">
        <v>9.1</v>
      </c>
      <c r="AH421" s="1">
        <f t="shared" ref="AH421:AH426" si="842">AG421*2.75</f>
        <v>25.024999999999999</v>
      </c>
      <c r="AI421" s="1">
        <v>3.8</v>
      </c>
      <c r="AJ421" s="1">
        <f>AI421*2.36</f>
        <v>8.968</v>
      </c>
      <c r="AK421" s="13"/>
      <c r="AL421" s="13"/>
      <c r="AM421" s="13"/>
      <c r="AN421" s="13"/>
      <c r="AO421" s="1"/>
      <c r="AP421" s="1"/>
      <c r="AR421" s="1">
        <f t="shared" si="753"/>
        <v>0.79</v>
      </c>
      <c r="AS421" s="1">
        <f t="shared" si="758"/>
        <v>0.21</v>
      </c>
      <c r="AT421" s="1">
        <f t="shared" si="759"/>
        <v>1</v>
      </c>
    </row>
    <row r="422" spans="2:46" x14ac:dyDescent="0.25">
      <c r="B422" t="s">
        <v>62</v>
      </c>
      <c r="C422" t="s">
        <v>63</v>
      </c>
      <c r="D422" s="1">
        <f t="shared" si="760"/>
        <v>135.25</v>
      </c>
      <c r="E422" s="13"/>
      <c r="F422" s="13"/>
      <c r="G422" s="1">
        <v>36.92</v>
      </c>
      <c r="H422" s="1">
        <f t="shared" si="839"/>
        <v>49.472800000000007</v>
      </c>
      <c r="I422" s="1">
        <v>12.46</v>
      </c>
      <c r="J422" s="1">
        <f t="shared" si="839"/>
        <v>16.696400000000001</v>
      </c>
      <c r="K422" s="1">
        <v>4.2</v>
      </c>
      <c r="L422" s="1">
        <f t="shared" si="762"/>
        <v>9.911999999999999</v>
      </c>
      <c r="M422" s="1">
        <v>4.08</v>
      </c>
      <c r="N422" s="1">
        <f t="shared" si="726"/>
        <v>9.6288</v>
      </c>
      <c r="O422" s="1">
        <v>2.77</v>
      </c>
      <c r="P422" s="1">
        <f>O422*2.36</f>
        <v>6.5371999999999995</v>
      </c>
      <c r="Q422" s="1"/>
      <c r="R422" s="1"/>
      <c r="S422" s="1"/>
      <c r="T422" s="1"/>
      <c r="U422" s="1">
        <f>18.53+3.11</f>
        <v>21.64</v>
      </c>
      <c r="V422" s="1">
        <f t="shared" ref="V422" si="843">U422*1.34</f>
        <v>28.997600000000002</v>
      </c>
      <c r="W422" s="1">
        <v>12.96</v>
      </c>
      <c r="X422" s="1">
        <f t="shared" si="774"/>
        <v>17.366400000000002</v>
      </c>
      <c r="Y422" s="1">
        <v>12.95</v>
      </c>
      <c r="Z422" s="1">
        <f t="shared" si="822"/>
        <v>17.353000000000002</v>
      </c>
      <c r="AA422" s="1">
        <v>12.55</v>
      </c>
      <c r="AB422" s="1">
        <f t="shared" si="837"/>
        <v>16.817000000000004</v>
      </c>
      <c r="AC422" s="1"/>
      <c r="AD422" s="1"/>
      <c r="AE422" s="1">
        <v>7.72</v>
      </c>
      <c r="AF422" s="1">
        <f t="shared" ref="AF422" si="844">AE422*2.75</f>
        <v>21.23</v>
      </c>
      <c r="AG422" s="1">
        <v>7</v>
      </c>
      <c r="AH422" s="1">
        <f t="shared" si="842"/>
        <v>19.25</v>
      </c>
      <c r="AI422" s="1"/>
      <c r="AJ422" s="1"/>
      <c r="AK422" s="13"/>
      <c r="AL422" s="13"/>
      <c r="AM422" s="13"/>
      <c r="AN422" s="13"/>
      <c r="AO422" s="1">
        <f>23.41+4.87</f>
        <v>28.28</v>
      </c>
      <c r="AP422" s="1">
        <f>AO422*0.6</f>
        <v>16.968</v>
      </c>
      <c r="AR422" s="1">
        <f t="shared" si="753"/>
        <v>0.83</v>
      </c>
      <c r="AS422" s="1">
        <f t="shared" si="758"/>
        <v>0.17</v>
      </c>
      <c r="AT422" s="1">
        <f t="shared" si="759"/>
        <v>1</v>
      </c>
    </row>
    <row r="423" spans="2:46" x14ac:dyDescent="0.25">
      <c r="B423" t="s">
        <v>81</v>
      </c>
      <c r="C423" t="s">
        <v>82</v>
      </c>
      <c r="D423" s="1">
        <f t="shared" si="760"/>
        <v>140.84</v>
      </c>
      <c r="E423" s="13"/>
      <c r="F423" s="13"/>
      <c r="G423" s="1">
        <v>31.09</v>
      </c>
      <c r="H423" s="1">
        <f t="shared" si="839"/>
        <v>41.660600000000002</v>
      </c>
      <c r="I423" s="1">
        <v>9.4600000000000009</v>
      </c>
      <c r="J423" s="1">
        <f t="shared" si="839"/>
        <v>12.676400000000003</v>
      </c>
      <c r="K423" s="1">
        <v>6.24</v>
      </c>
      <c r="L423" s="1">
        <f t="shared" si="762"/>
        <v>14.7264</v>
      </c>
      <c r="M423" s="1">
        <v>4.74</v>
      </c>
      <c r="N423" s="1">
        <f t="shared" si="726"/>
        <v>11.186400000000001</v>
      </c>
      <c r="O423" s="1"/>
      <c r="P423" s="1"/>
      <c r="Q423" s="1"/>
      <c r="R423" s="1"/>
      <c r="S423" s="1"/>
      <c r="T423" s="1"/>
      <c r="U423" s="1">
        <v>21.79</v>
      </c>
      <c r="V423" s="1">
        <f t="shared" ref="V423" si="845">U423*1.34</f>
        <v>29.198599999999999</v>
      </c>
      <c r="W423" s="1">
        <v>11.22</v>
      </c>
      <c r="X423" s="1">
        <f t="shared" si="774"/>
        <v>15.034800000000002</v>
      </c>
      <c r="Y423" s="1">
        <v>10.81</v>
      </c>
      <c r="Z423" s="1">
        <f t="shared" si="822"/>
        <v>14.485400000000002</v>
      </c>
      <c r="AA423" s="1">
        <v>7.02</v>
      </c>
      <c r="AB423" s="1">
        <f t="shared" si="837"/>
        <v>9.4068000000000005</v>
      </c>
      <c r="AC423" s="1"/>
      <c r="AD423" s="1"/>
      <c r="AE423" s="1"/>
      <c r="AF423" s="1"/>
      <c r="AG423" s="1">
        <v>10.51</v>
      </c>
      <c r="AH423" s="1">
        <f t="shared" si="842"/>
        <v>28.9025</v>
      </c>
      <c r="AI423" s="1"/>
      <c r="AJ423" s="1"/>
      <c r="AK423" s="13">
        <v>5.73</v>
      </c>
      <c r="AL423" s="13">
        <f t="shared" ref="AL423:AL425" si="846">AK423*2.75</f>
        <v>15.7575</v>
      </c>
      <c r="AM423" s="13">
        <v>22.23</v>
      </c>
      <c r="AN423" s="13">
        <f t="shared" ref="AN423" si="847">AM423*1.34</f>
        <v>29.788200000000003</v>
      </c>
      <c r="AO423" s="1">
        <v>18</v>
      </c>
      <c r="AP423" s="1">
        <f>AO423*0.6</f>
        <v>10.799999999999999</v>
      </c>
      <c r="AR423" s="1">
        <f t="shared" si="753"/>
        <v>0.85</v>
      </c>
      <c r="AS423" s="1">
        <f t="shared" si="758"/>
        <v>0.15</v>
      </c>
      <c r="AT423" s="1">
        <f t="shared" si="759"/>
        <v>1</v>
      </c>
    </row>
    <row r="424" spans="2:46" x14ac:dyDescent="0.25">
      <c r="D424" s="1">
        <f t="shared" si="760"/>
        <v>147.75</v>
      </c>
      <c r="E424" s="13"/>
      <c r="F424" s="13"/>
      <c r="G424" s="1">
        <v>36.25</v>
      </c>
      <c r="H424" s="1">
        <f t="shared" si="839"/>
        <v>48.575000000000003</v>
      </c>
      <c r="I424" s="1">
        <v>14.83</v>
      </c>
      <c r="J424" s="1">
        <f t="shared" si="839"/>
        <v>19.872200000000003</v>
      </c>
      <c r="K424" s="1">
        <v>6.57</v>
      </c>
      <c r="L424" s="1">
        <f t="shared" si="762"/>
        <v>15.5052</v>
      </c>
      <c r="M424" s="1">
        <v>3.95</v>
      </c>
      <c r="N424" s="1">
        <f t="shared" si="726"/>
        <v>9.3219999999999992</v>
      </c>
      <c r="O424" s="1"/>
      <c r="P424" s="1"/>
      <c r="Q424" s="1"/>
      <c r="R424" s="1"/>
      <c r="S424" s="1">
        <v>3.09</v>
      </c>
      <c r="T424" s="1">
        <f>S424*2.36</f>
        <v>7.2923999999999989</v>
      </c>
      <c r="U424" s="1">
        <v>13.33</v>
      </c>
      <c r="V424" s="1">
        <f t="shared" ref="V424" si="848">U424*1.34</f>
        <v>17.862200000000001</v>
      </c>
      <c r="W424" s="1">
        <v>12.72</v>
      </c>
      <c r="X424" s="1">
        <f t="shared" si="774"/>
        <v>17.044800000000002</v>
      </c>
      <c r="Y424" s="1">
        <v>12.43</v>
      </c>
      <c r="Z424" s="1">
        <f t="shared" si="822"/>
        <v>16.656200000000002</v>
      </c>
      <c r="AA424" s="1">
        <v>10.43</v>
      </c>
      <c r="AB424" s="1">
        <f t="shared" si="837"/>
        <v>13.9762</v>
      </c>
      <c r="AC424" s="1"/>
      <c r="AD424" s="1"/>
      <c r="AE424" s="1">
        <v>13.26</v>
      </c>
      <c r="AF424" s="1">
        <f t="shared" ref="AF424:AF426" si="849">AE424*2.75</f>
        <v>36.464999999999996</v>
      </c>
      <c r="AG424" s="1">
        <v>9.65</v>
      </c>
      <c r="AH424" s="1">
        <f t="shared" si="842"/>
        <v>26.537500000000001</v>
      </c>
      <c r="AI424" s="1">
        <v>3.44</v>
      </c>
      <c r="AJ424" s="1">
        <f>AI424*2.36</f>
        <v>8.1183999999999994</v>
      </c>
      <c r="AK424" s="13">
        <v>7.8</v>
      </c>
      <c r="AL424" s="13">
        <f t="shared" si="846"/>
        <v>21.45</v>
      </c>
      <c r="AM424" s="13"/>
      <c r="AN424" s="13"/>
      <c r="AO424" s="1"/>
      <c r="AP424" s="1"/>
      <c r="AR424" s="1">
        <f t="shared" si="753"/>
        <v>0.81</v>
      </c>
      <c r="AS424" s="1">
        <f t="shared" si="758"/>
        <v>0.19</v>
      </c>
      <c r="AT424" s="1">
        <f t="shared" si="759"/>
        <v>1</v>
      </c>
    </row>
    <row r="425" spans="2:46" x14ac:dyDescent="0.25">
      <c r="B425" t="s">
        <v>110</v>
      </c>
      <c r="C425" t="s">
        <v>111</v>
      </c>
      <c r="D425" s="1">
        <f t="shared" si="760"/>
        <v>158.77000000000001</v>
      </c>
      <c r="E425" s="13"/>
      <c r="F425" s="13"/>
      <c r="G425" s="1">
        <v>31.42</v>
      </c>
      <c r="H425" s="1">
        <f t="shared" si="839"/>
        <v>42.102800000000002</v>
      </c>
      <c r="I425" s="1">
        <v>13.99</v>
      </c>
      <c r="J425" s="1">
        <f t="shared" si="839"/>
        <v>18.746600000000001</v>
      </c>
      <c r="K425" s="1">
        <v>8.11</v>
      </c>
      <c r="L425" s="1">
        <f t="shared" si="762"/>
        <v>19.139599999999998</v>
      </c>
      <c r="M425" s="1">
        <v>6.45</v>
      </c>
      <c r="N425" s="1">
        <f t="shared" si="726"/>
        <v>15.222</v>
      </c>
      <c r="O425" s="1">
        <v>4.28</v>
      </c>
      <c r="P425" s="1">
        <f>O425*2.36</f>
        <v>10.1008</v>
      </c>
      <c r="Q425" s="1"/>
      <c r="R425" s="1"/>
      <c r="S425" s="1">
        <v>3.36</v>
      </c>
      <c r="T425" s="1">
        <f>S425*2.36</f>
        <v>7.9295999999999989</v>
      </c>
      <c r="U425" s="1">
        <v>15.27</v>
      </c>
      <c r="V425" s="1">
        <f t="shared" ref="V425" si="850">U425*1.34</f>
        <v>20.4618</v>
      </c>
      <c r="W425" s="1">
        <v>13.26</v>
      </c>
      <c r="X425" s="1">
        <f t="shared" si="774"/>
        <v>17.7684</v>
      </c>
      <c r="Y425" s="1">
        <v>10.19</v>
      </c>
      <c r="Z425" s="1">
        <f t="shared" si="822"/>
        <v>13.6546</v>
      </c>
      <c r="AA425" s="1">
        <v>10.1</v>
      </c>
      <c r="AB425" s="1">
        <f t="shared" si="837"/>
        <v>13.534000000000001</v>
      </c>
      <c r="AC425" s="1">
        <v>7.69</v>
      </c>
      <c r="AD425" s="1">
        <f t="shared" ref="AD425" si="851">AC425*1.34</f>
        <v>10.304600000000001</v>
      </c>
      <c r="AE425" s="1">
        <v>11.25</v>
      </c>
      <c r="AF425" s="1">
        <f t="shared" si="849"/>
        <v>30.9375</v>
      </c>
      <c r="AG425" s="1">
        <v>7.92</v>
      </c>
      <c r="AH425" s="1">
        <f t="shared" si="842"/>
        <v>21.78</v>
      </c>
      <c r="AI425" s="1">
        <v>5.9</v>
      </c>
      <c r="AJ425" s="1">
        <f>AI425*2.36</f>
        <v>13.923999999999999</v>
      </c>
      <c r="AK425" s="13">
        <v>9.58</v>
      </c>
      <c r="AL425" s="13">
        <f t="shared" si="846"/>
        <v>26.344999999999999</v>
      </c>
      <c r="AM425" s="13"/>
      <c r="AN425" s="13"/>
      <c r="AO425" s="1">
        <f>12.62+2.62</f>
        <v>15.239999999999998</v>
      </c>
      <c r="AP425" s="1">
        <f>AO425*0.6</f>
        <v>9.1439999999999984</v>
      </c>
      <c r="AR425" s="1">
        <f t="shared" si="753"/>
        <v>0.77</v>
      </c>
      <c r="AS425" s="1">
        <f t="shared" si="758"/>
        <v>0.23</v>
      </c>
      <c r="AT425" s="1">
        <f t="shared" si="759"/>
        <v>1</v>
      </c>
    </row>
    <row r="426" spans="2:46" x14ac:dyDescent="0.25">
      <c r="D426" s="1">
        <f t="shared" si="760"/>
        <v>198.7</v>
      </c>
      <c r="E426" s="13"/>
      <c r="F426" s="13"/>
      <c r="G426" s="1">
        <v>40</v>
      </c>
      <c r="H426" s="1">
        <f t="shared" si="839"/>
        <v>53.6</v>
      </c>
      <c r="I426" s="1">
        <v>28</v>
      </c>
      <c r="J426" s="1">
        <f t="shared" si="839"/>
        <v>37.520000000000003</v>
      </c>
      <c r="K426" s="1">
        <v>9</v>
      </c>
      <c r="L426" s="1">
        <f t="shared" si="762"/>
        <v>21.24</v>
      </c>
      <c r="M426" s="1">
        <v>6</v>
      </c>
      <c r="N426" s="1">
        <f t="shared" si="726"/>
        <v>14.16</v>
      </c>
      <c r="O426" s="1"/>
      <c r="P426" s="1"/>
      <c r="Q426" s="1"/>
      <c r="R426" s="1"/>
      <c r="S426" s="1">
        <v>2.2000000000000002</v>
      </c>
      <c r="T426" s="1">
        <f>S426*2.36</f>
        <v>5.1920000000000002</v>
      </c>
      <c r="U426" s="1">
        <v>37</v>
      </c>
      <c r="V426" s="1">
        <f t="shared" ref="V426" si="852">U426*1.34</f>
        <v>49.580000000000005</v>
      </c>
      <c r="W426" s="1">
        <v>14</v>
      </c>
      <c r="X426" s="1">
        <f t="shared" si="774"/>
        <v>18.760000000000002</v>
      </c>
      <c r="Y426" s="1">
        <v>12</v>
      </c>
      <c r="Z426" s="1">
        <f t="shared" si="822"/>
        <v>16.080000000000002</v>
      </c>
      <c r="AA426" s="1">
        <v>12</v>
      </c>
      <c r="AB426" s="1">
        <f t="shared" si="837"/>
        <v>16.080000000000002</v>
      </c>
      <c r="AC426" s="1"/>
      <c r="AD426" s="1"/>
      <c r="AE426" s="1">
        <v>12.5</v>
      </c>
      <c r="AF426" s="1">
        <f t="shared" si="849"/>
        <v>34.375</v>
      </c>
      <c r="AG426" s="1">
        <v>26</v>
      </c>
      <c r="AH426" s="1">
        <f t="shared" si="842"/>
        <v>71.5</v>
      </c>
      <c r="AI426" s="1"/>
      <c r="AJ426" s="1"/>
      <c r="AK426" s="13"/>
      <c r="AL426" s="13"/>
      <c r="AM426" s="13"/>
      <c r="AN426" s="13"/>
      <c r="AO426" s="1"/>
      <c r="AP426" s="1"/>
      <c r="AR426" s="1">
        <f t="shared" si="753"/>
        <v>0.77</v>
      </c>
      <c r="AS426" s="1">
        <f t="shared" si="758"/>
        <v>0.23</v>
      </c>
      <c r="AT426" s="1">
        <f t="shared" si="759"/>
        <v>1</v>
      </c>
    </row>
    <row r="428" spans="2:46" x14ac:dyDescent="0.25">
      <c r="AO428" s="4" t="s">
        <v>149</v>
      </c>
      <c r="AP428" s="4"/>
      <c r="AQ428" s="4"/>
      <c r="AR428" s="6" t="e">
        <f>MAX(AR5:AR426)</f>
        <v>#DIV/0!</v>
      </c>
      <c r="AS428" s="6" t="e">
        <f>MAX(AS5:AS426)</f>
        <v>#DIV/0!</v>
      </c>
    </row>
    <row r="429" spans="2:46" x14ac:dyDescent="0.25">
      <c r="B429" s="15"/>
      <c r="C429" s="17"/>
      <c r="AO429" s="4"/>
      <c r="AP429" s="4"/>
      <c r="AQ429" s="4"/>
      <c r="AR429" s="4"/>
      <c r="AS429" s="4"/>
    </row>
    <row r="430" spans="2:46" x14ac:dyDescent="0.25">
      <c r="AO430" s="4" t="s">
        <v>150</v>
      </c>
      <c r="AP430" s="4"/>
      <c r="AQ430" s="4"/>
      <c r="AR430" s="6" t="e">
        <f>MIN(AR5:AR426)</f>
        <v>#DIV/0!</v>
      </c>
      <c r="AS430" s="6" t="e">
        <f>MIN(AS5:AS426)</f>
        <v>#DIV/0!</v>
      </c>
    </row>
    <row r="431" spans="2:46" x14ac:dyDescent="0.25">
      <c r="AO431" s="4"/>
      <c r="AP431" s="4"/>
      <c r="AQ431" s="4"/>
      <c r="AR431" s="4"/>
      <c r="AS431" s="4"/>
    </row>
    <row r="432" spans="2:46" x14ac:dyDescent="0.25">
      <c r="AO432" s="4" t="s">
        <v>151</v>
      </c>
      <c r="AP432" s="4"/>
      <c r="AQ432" s="4"/>
      <c r="AR432" s="6" t="e">
        <f>AVERAGE(AR5:AR426)</f>
        <v>#DIV/0!</v>
      </c>
      <c r="AS432" s="6" t="e">
        <f>AVERAGE(AS5:AS426)</f>
        <v>#DIV/0!</v>
      </c>
    </row>
    <row r="433" spans="41:46" x14ac:dyDescent="0.25">
      <c r="AO433" s="4"/>
      <c r="AP433" s="4"/>
      <c r="AQ433" s="4"/>
      <c r="AR433" s="4"/>
      <c r="AS433" s="4"/>
    </row>
    <row r="434" spans="41:46" x14ac:dyDescent="0.25">
      <c r="AO434" s="4" t="s">
        <v>152</v>
      </c>
      <c r="AP434" s="4"/>
      <c r="AQ434" s="4"/>
      <c r="AR434" s="4" t="e">
        <f>_xlfn.MODE.SNGL(AR5:AR426)</f>
        <v>#DIV/0!</v>
      </c>
      <c r="AS434" s="4" t="e">
        <f>_xlfn.MODE.SNGL(AS5:AS426)</f>
        <v>#DIV/0!</v>
      </c>
    </row>
    <row r="436" spans="41:46" x14ac:dyDescent="0.25">
      <c r="AO436" s="4" t="s">
        <v>153</v>
      </c>
      <c r="AP436" s="4"/>
      <c r="AQ436" s="4"/>
      <c r="AR436" s="6" t="e">
        <f>MEDIAN(AR5:AR426)</f>
        <v>#DIV/0!</v>
      </c>
      <c r="AS436" s="6" t="e">
        <f>MEDIAN(AS5:AS426)</f>
        <v>#DIV/0!</v>
      </c>
    </row>
    <row r="438" spans="41:46" x14ac:dyDescent="0.25">
      <c r="AO438" s="4" t="s">
        <v>154</v>
      </c>
      <c r="AP438" s="4"/>
      <c r="AQ438" s="4"/>
      <c r="AR438" s="4">
        <f>COUNTIF(AR5:AR426,0.8)</f>
        <v>51</v>
      </c>
      <c r="AS438" s="4">
        <f>COUNTIF(AS5:AS426,0.2)</f>
        <v>51</v>
      </c>
      <c r="AT438" s="4"/>
    </row>
    <row r="440" spans="41:46" x14ac:dyDescent="0.25">
      <c r="AO440" s="4" t="s">
        <v>155</v>
      </c>
      <c r="AP440" s="4"/>
      <c r="AQ440" s="4"/>
      <c r="AR440" s="4">
        <f>COUNTIF(AR5:AR426,0.96)</f>
        <v>1</v>
      </c>
      <c r="AS440" s="4">
        <f>COUNTIF(AS5:AS426,0.36)</f>
        <v>1</v>
      </c>
    </row>
    <row r="441" spans="41:46" x14ac:dyDescent="0.25">
      <c r="AO441" s="4"/>
      <c r="AP441" s="4"/>
      <c r="AQ441" s="4"/>
      <c r="AR441" s="4"/>
      <c r="AS441" s="4"/>
    </row>
    <row r="442" spans="41:46" x14ac:dyDescent="0.25">
      <c r="AO442" s="4" t="s">
        <v>156</v>
      </c>
      <c r="AP442" s="4"/>
      <c r="AQ442" s="4"/>
      <c r="AR442" s="4">
        <f>COUNTIF(AR5:AR426,0.64)</f>
        <v>1</v>
      </c>
      <c r="AS442" s="4">
        <f>COUNTIF(AS5:AS426,0.04)</f>
        <v>1</v>
      </c>
    </row>
    <row r="443" spans="41:46" x14ac:dyDescent="0.25">
      <c r="AO443" s="4"/>
      <c r="AP443" s="4"/>
      <c r="AQ443" s="4"/>
      <c r="AR443" s="4"/>
      <c r="AS443" s="4"/>
    </row>
    <row r="489" spans="9:9" x14ac:dyDescent="0.25">
      <c r="I489" s="16"/>
    </row>
  </sheetData>
  <mergeCells count="20">
    <mergeCell ref="AK2:AL2"/>
    <mergeCell ref="AM2:AN2"/>
    <mergeCell ref="AO2:AP2"/>
    <mergeCell ref="E1:AR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82B-D427-4E95-ADB3-C87D137A8313}">
  <dimension ref="A1:W64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2" sqref="S22"/>
    </sheetView>
  </sheetViews>
  <sheetFormatPr baseColWidth="10" defaultRowHeight="15" x14ac:dyDescent="0.25"/>
  <cols>
    <col min="1" max="1" width="18.28515625" bestFit="1" customWidth="1"/>
    <col min="2" max="2" width="11.28515625" bestFit="1" customWidth="1"/>
    <col min="3" max="3" width="20.28515625" bestFit="1" customWidth="1"/>
    <col min="5" max="5" width="19.28515625" bestFit="1" customWidth="1"/>
    <col min="6" max="6" width="17.28515625" bestFit="1" customWidth="1"/>
    <col min="7" max="7" width="17" bestFit="1" customWidth="1"/>
    <col min="8" max="8" width="11.7109375" bestFit="1" customWidth="1"/>
    <col min="9" max="9" width="11.5703125" bestFit="1" customWidth="1"/>
    <col min="10" max="10" width="13.42578125" bestFit="1" customWidth="1"/>
    <col min="11" max="11" width="12.7109375" bestFit="1" customWidth="1"/>
    <col min="12" max="12" width="13.5703125" bestFit="1" customWidth="1"/>
    <col min="13" max="13" width="14.5703125" bestFit="1" customWidth="1"/>
    <col min="16" max="16" width="16.42578125" bestFit="1" customWidth="1"/>
    <col min="19" max="19" width="19" bestFit="1" customWidth="1"/>
    <col min="20" max="20" width="28.5703125" bestFit="1" customWidth="1"/>
  </cols>
  <sheetData>
    <row r="1" spans="1:23" x14ac:dyDescent="0.25">
      <c r="A1" t="s">
        <v>2</v>
      </c>
      <c r="B1" t="s">
        <v>3</v>
      </c>
      <c r="C1" t="s">
        <v>4</v>
      </c>
      <c r="E1" t="s">
        <v>5</v>
      </c>
      <c r="F1" t="s">
        <v>6</v>
      </c>
      <c r="G1" t="s">
        <v>7</v>
      </c>
      <c r="H1" t="s">
        <v>10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159</v>
      </c>
      <c r="S1" t="s">
        <v>160</v>
      </c>
      <c r="T1" t="s">
        <v>34</v>
      </c>
    </row>
    <row r="2" spans="1:23" x14ac:dyDescent="0.25">
      <c r="B2" s="1"/>
      <c r="C2" s="1"/>
      <c r="E2" s="1"/>
      <c r="F2" s="1"/>
      <c r="G2" s="1"/>
      <c r="H2" s="1"/>
      <c r="I2" s="1"/>
      <c r="J2" s="1"/>
      <c r="K2" s="1"/>
      <c r="L2" s="1"/>
      <c r="M2" s="1"/>
    </row>
    <row r="3" spans="1:23" x14ac:dyDescent="0.25">
      <c r="B3" s="1"/>
      <c r="C3" s="1"/>
      <c r="E3" s="1"/>
      <c r="F3" s="1"/>
      <c r="G3" s="1"/>
      <c r="H3" s="1"/>
      <c r="I3" s="1"/>
      <c r="J3" s="1"/>
      <c r="K3" s="1"/>
      <c r="L3" s="1"/>
      <c r="M3" s="1"/>
    </row>
    <row r="4" spans="1:23" x14ac:dyDescent="0.25">
      <c r="A4" t="s">
        <v>19</v>
      </c>
      <c r="B4" s="1">
        <v>2.5</v>
      </c>
      <c r="C4" s="1">
        <v>2.5</v>
      </c>
      <c r="E4" s="1">
        <v>16.82</v>
      </c>
      <c r="F4" s="1">
        <v>2.5</v>
      </c>
      <c r="G4" s="1">
        <v>2.5</v>
      </c>
      <c r="H4" s="1">
        <v>0</v>
      </c>
      <c r="I4" s="1">
        <v>1</v>
      </c>
      <c r="J4" s="1">
        <v>1</v>
      </c>
      <c r="K4" s="1">
        <v>1</v>
      </c>
      <c r="L4" s="1">
        <v>2</v>
      </c>
      <c r="M4" s="1">
        <v>2</v>
      </c>
      <c r="N4" s="1">
        <v>1</v>
      </c>
      <c r="O4" s="1">
        <v>1</v>
      </c>
      <c r="P4" s="1">
        <v>0</v>
      </c>
      <c r="Q4" s="1">
        <v>0</v>
      </c>
      <c r="R4">
        <f>E4/C4</f>
        <v>6.7279999999999998</v>
      </c>
      <c r="S4">
        <f>R4/B4</f>
        <v>2.6911999999999998</v>
      </c>
      <c r="T4" s="1">
        <f>E4/B4</f>
        <v>6.7279999999999998</v>
      </c>
      <c r="U4" s="1"/>
      <c r="V4" s="1"/>
      <c r="W4" s="1"/>
    </row>
    <row r="5" spans="1:23" x14ac:dyDescent="0.25">
      <c r="B5" s="1"/>
      <c r="C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spans="1:23" x14ac:dyDescent="0.25">
      <c r="A6" t="s">
        <v>14</v>
      </c>
      <c r="B6" s="1">
        <v>3</v>
      </c>
      <c r="C6" s="1">
        <v>2.5</v>
      </c>
      <c r="E6" s="1">
        <v>18.43</v>
      </c>
      <c r="F6" s="1">
        <v>3</v>
      </c>
      <c r="G6" s="1">
        <v>3</v>
      </c>
      <c r="H6" s="1">
        <v>0</v>
      </c>
      <c r="I6" s="1">
        <v>1</v>
      </c>
      <c r="J6" s="1">
        <v>1</v>
      </c>
      <c r="K6" s="1">
        <v>1</v>
      </c>
      <c r="L6" s="1">
        <v>2</v>
      </c>
      <c r="M6" s="1">
        <v>2</v>
      </c>
      <c r="N6" s="1">
        <v>1</v>
      </c>
      <c r="O6" s="1">
        <v>1</v>
      </c>
      <c r="P6" s="1">
        <v>1</v>
      </c>
      <c r="Q6" s="1">
        <v>0</v>
      </c>
      <c r="R6">
        <f t="shared" ref="R6:R22" si="0">E6/C6</f>
        <v>7.3719999999999999</v>
      </c>
      <c r="S6">
        <f t="shared" ref="S6:S22" si="1">R6/B6</f>
        <v>2.4573333333333331</v>
      </c>
      <c r="T6" s="1">
        <f t="shared" ref="T6:T22" si="2">E6/B6</f>
        <v>6.1433333333333335</v>
      </c>
      <c r="U6" s="1"/>
      <c r="V6" s="1"/>
      <c r="W6" s="1"/>
    </row>
    <row r="7" spans="1:23" x14ac:dyDescent="0.25">
      <c r="A7" t="s">
        <v>14</v>
      </c>
      <c r="B7" s="1">
        <v>3.5</v>
      </c>
      <c r="C7" s="1">
        <v>2.5</v>
      </c>
      <c r="E7" s="1">
        <v>21.75</v>
      </c>
      <c r="F7" s="1">
        <v>3.5</v>
      </c>
      <c r="G7" s="1">
        <v>3.5</v>
      </c>
      <c r="H7" s="1">
        <v>0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1</v>
      </c>
      <c r="O7" s="1">
        <v>1</v>
      </c>
      <c r="P7" s="1">
        <v>1</v>
      </c>
      <c r="Q7" s="1">
        <v>1</v>
      </c>
      <c r="R7">
        <f t="shared" si="0"/>
        <v>8.6999999999999993</v>
      </c>
      <c r="S7">
        <f t="shared" si="1"/>
        <v>2.4857142857142853</v>
      </c>
      <c r="T7" s="1">
        <f t="shared" si="2"/>
        <v>6.2142857142857144</v>
      </c>
      <c r="U7" s="1"/>
      <c r="V7" s="1"/>
      <c r="W7" s="1"/>
    </row>
    <row r="8" spans="1:23" x14ac:dyDescent="0.25">
      <c r="A8" t="s">
        <v>14</v>
      </c>
      <c r="B8" s="1">
        <v>4</v>
      </c>
      <c r="C8" s="1">
        <v>2.5</v>
      </c>
      <c r="E8" s="1">
        <v>20.97</v>
      </c>
      <c r="F8" s="1">
        <v>4</v>
      </c>
      <c r="G8" s="1">
        <v>4</v>
      </c>
      <c r="H8" s="1">
        <v>0</v>
      </c>
      <c r="I8" s="1">
        <v>1</v>
      </c>
      <c r="J8" s="1">
        <v>1</v>
      </c>
      <c r="K8" s="1">
        <v>1</v>
      </c>
      <c r="L8" s="1">
        <v>2</v>
      </c>
      <c r="M8" s="1">
        <v>2</v>
      </c>
      <c r="N8" s="1">
        <v>1</v>
      </c>
      <c r="O8" s="1">
        <v>1</v>
      </c>
      <c r="P8" s="1">
        <v>1</v>
      </c>
      <c r="Q8" s="1">
        <v>1</v>
      </c>
      <c r="R8">
        <f t="shared" si="0"/>
        <v>8.3879999999999999</v>
      </c>
      <c r="S8">
        <f t="shared" si="1"/>
        <v>2.097</v>
      </c>
      <c r="T8" s="1">
        <f t="shared" si="2"/>
        <v>5.2424999999999997</v>
      </c>
      <c r="U8" s="1"/>
      <c r="V8" s="1"/>
      <c r="W8" s="1"/>
    </row>
    <row r="9" spans="1:23" x14ac:dyDescent="0.25">
      <c r="A9" t="s">
        <v>14</v>
      </c>
      <c r="B9" s="1">
        <v>4.5</v>
      </c>
      <c r="C9" s="1">
        <v>2.5</v>
      </c>
      <c r="E9" s="1">
        <v>23.78</v>
      </c>
      <c r="F9" s="1">
        <v>4.5</v>
      </c>
      <c r="G9" s="1">
        <v>4.5</v>
      </c>
      <c r="H9" s="1">
        <v>0</v>
      </c>
      <c r="I9" s="1">
        <v>1</v>
      </c>
      <c r="J9" s="1">
        <v>1</v>
      </c>
      <c r="K9" s="1">
        <v>1</v>
      </c>
      <c r="L9" s="1">
        <v>2</v>
      </c>
      <c r="M9" s="1">
        <v>2</v>
      </c>
      <c r="N9" s="1">
        <v>1</v>
      </c>
      <c r="O9" s="1">
        <v>1</v>
      </c>
      <c r="P9" s="1">
        <v>1</v>
      </c>
      <c r="Q9" s="1">
        <v>1</v>
      </c>
      <c r="R9">
        <f t="shared" si="0"/>
        <v>9.5120000000000005</v>
      </c>
      <c r="S9">
        <f t="shared" si="1"/>
        <v>2.113777777777778</v>
      </c>
      <c r="T9" s="1">
        <f t="shared" si="2"/>
        <v>5.2844444444444445</v>
      </c>
      <c r="U9" s="1"/>
      <c r="V9" s="1"/>
      <c r="W9" s="1"/>
    </row>
    <row r="10" spans="1:23" x14ac:dyDescent="0.25"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T10" s="1"/>
      <c r="U10" s="1"/>
      <c r="V10" s="1"/>
      <c r="W10" s="1"/>
    </row>
    <row r="11" spans="1:23" x14ac:dyDescent="0.25">
      <c r="A11" t="s">
        <v>20</v>
      </c>
      <c r="B11" s="1">
        <v>7.5</v>
      </c>
      <c r="C11" s="1">
        <v>2.5</v>
      </c>
      <c r="E11" s="1">
        <v>27.32</v>
      </c>
      <c r="F11" s="1">
        <v>7.5</v>
      </c>
      <c r="G11" s="1">
        <v>7.5</v>
      </c>
      <c r="H11" s="1">
        <v>0</v>
      </c>
      <c r="I11" s="1">
        <v>1</v>
      </c>
      <c r="J11" s="1">
        <v>1</v>
      </c>
      <c r="K11" s="1"/>
      <c r="L11" s="1">
        <v>1</v>
      </c>
      <c r="M11" s="1">
        <v>1</v>
      </c>
      <c r="R11">
        <f t="shared" si="0"/>
        <v>10.928000000000001</v>
      </c>
      <c r="S11">
        <f t="shared" si="1"/>
        <v>1.4570666666666667</v>
      </c>
      <c r="T11" s="1">
        <f t="shared" si="2"/>
        <v>3.6426666666666665</v>
      </c>
      <c r="U11" s="1"/>
      <c r="V11" s="1"/>
      <c r="W11" s="1"/>
    </row>
    <row r="12" spans="1:23" x14ac:dyDescent="0.25">
      <c r="A12" t="s">
        <v>20</v>
      </c>
      <c r="B12" s="1">
        <v>8</v>
      </c>
      <c r="C12" s="1">
        <v>2.5</v>
      </c>
      <c r="E12" s="1">
        <v>28.86</v>
      </c>
      <c r="F12" s="1">
        <v>8</v>
      </c>
      <c r="G12" s="1">
        <v>8</v>
      </c>
      <c r="H12" s="1">
        <v>0</v>
      </c>
      <c r="I12" s="1">
        <v>1</v>
      </c>
      <c r="J12" s="1">
        <v>1</v>
      </c>
      <c r="K12" s="1"/>
      <c r="L12" s="1">
        <v>1</v>
      </c>
      <c r="M12" s="1">
        <v>1</v>
      </c>
      <c r="R12">
        <f t="shared" si="0"/>
        <v>11.544</v>
      </c>
      <c r="S12">
        <f t="shared" si="1"/>
        <v>1.4430000000000001</v>
      </c>
      <c r="T12" s="1">
        <f t="shared" si="2"/>
        <v>3.6074999999999999</v>
      </c>
      <c r="U12" s="1"/>
      <c r="V12" s="1"/>
      <c r="W12" s="1"/>
    </row>
    <row r="13" spans="1:23" x14ac:dyDescent="0.25">
      <c r="A13" t="s">
        <v>20</v>
      </c>
      <c r="B13" s="1">
        <v>8.5</v>
      </c>
      <c r="C13" s="1">
        <v>2.5</v>
      </c>
      <c r="E13" s="1"/>
      <c r="F13" s="1"/>
      <c r="G13" s="1"/>
      <c r="H13" s="1"/>
      <c r="I13" s="1"/>
      <c r="J13" s="1"/>
      <c r="K13" s="1"/>
      <c r="L13" s="1"/>
      <c r="M13" s="1"/>
      <c r="T13" s="1">
        <f t="shared" si="2"/>
        <v>0</v>
      </c>
      <c r="U13" s="1"/>
      <c r="V13" s="1"/>
      <c r="W13" s="1"/>
    </row>
    <row r="14" spans="1:23" x14ac:dyDescent="0.25">
      <c r="A14" t="s">
        <v>20</v>
      </c>
      <c r="B14" s="1">
        <v>9</v>
      </c>
      <c r="C14" s="1">
        <v>2.5</v>
      </c>
      <c r="E14" s="1"/>
      <c r="F14" s="1"/>
      <c r="G14" s="1"/>
      <c r="H14" s="1"/>
      <c r="I14" s="1"/>
      <c r="J14" s="1"/>
      <c r="K14" s="1"/>
      <c r="L14" s="1"/>
      <c r="M14" s="1"/>
      <c r="T14" s="1">
        <f t="shared" si="2"/>
        <v>0</v>
      </c>
      <c r="U14" s="1"/>
      <c r="V14" s="1"/>
      <c r="W14" s="1"/>
    </row>
    <row r="15" spans="1:23" x14ac:dyDescent="0.25">
      <c r="A15" t="s">
        <v>20</v>
      </c>
      <c r="B15" s="1">
        <v>9.5</v>
      </c>
      <c r="C15" s="1">
        <v>2.5</v>
      </c>
      <c r="E15" s="1">
        <v>30.78</v>
      </c>
      <c r="F15" s="1">
        <v>9.5</v>
      </c>
      <c r="G15" s="1">
        <v>9.5</v>
      </c>
      <c r="H15" s="1">
        <v>0</v>
      </c>
      <c r="I15" s="1">
        <v>1</v>
      </c>
      <c r="J15" s="1">
        <v>1</v>
      </c>
      <c r="K15" s="1"/>
      <c r="L15" s="1">
        <v>1</v>
      </c>
      <c r="M15" s="1">
        <v>1</v>
      </c>
      <c r="R15">
        <f t="shared" si="0"/>
        <v>12.312000000000001</v>
      </c>
      <c r="S15">
        <f t="shared" si="1"/>
        <v>1.296</v>
      </c>
      <c r="T15" s="1">
        <f t="shared" si="2"/>
        <v>3.24</v>
      </c>
      <c r="U15" s="1"/>
      <c r="V15" s="1"/>
      <c r="W15" s="1"/>
    </row>
    <row r="16" spans="1:23" s="2" customFormat="1" x14ac:dyDescent="0.25">
      <c r="A16" s="2" t="s">
        <v>20</v>
      </c>
      <c r="B16" s="3">
        <v>10</v>
      </c>
      <c r="C16" s="3">
        <v>2.5</v>
      </c>
      <c r="E16" s="3"/>
      <c r="F16" s="3"/>
      <c r="G16" s="3"/>
      <c r="H16" s="3"/>
      <c r="I16" s="3"/>
      <c r="J16" s="3"/>
      <c r="K16" s="3"/>
      <c r="L16" s="3"/>
      <c r="M16" s="3"/>
      <c r="R16"/>
      <c r="S16"/>
      <c r="T16" s="1">
        <f t="shared" si="2"/>
        <v>0</v>
      </c>
      <c r="U16" s="3"/>
      <c r="V16" s="3"/>
      <c r="W16" s="3"/>
    </row>
    <row r="17" spans="1:23" x14ac:dyDescent="0.25">
      <c r="A17" t="s">
        <v>20</v>
      </c>
      <c r="B17" s="1">
        <v>10.5</v>
      </c>
      <c r="C17" s="1">
        <v>2.5</v>
      </c>
      <c r="E17" s="1">
        <v>32.44</v>
      </c>
      <c r="F17" s="1">
        <v>10.5</v>
      </c>
      <c r="G17" s="1">
        <v>10.5</v>
      </c>
      <c r="H17" s="1">
        <v>0</v>
      </c>
      <c r="I17" s="1">
        <v>1</v>
      </c>
      <c r="J17" s="1">
        <v>1</v>
      </c>
      <c r="K17" s="1"/>
      <c r="L17" s="1">
        <v>2</v>
      </c>
      <c r="M17" s="1">
        <v>2</v>
      </c>
      <c r="R17">
        <f t="shared" si="0"/>
        <v>12.975999999999999</v>
      </c>
      <c r="S17">
        <f t="shared" si="1"/>
        <v>1.2358095238095237</v>
      </c>
      <c r="T17" s="1">
        <f t="shared" si="2"/>
        <v>3.0895238095238091</v>
      </c>
      <c r="U17" s="1"/>
      <c r="V17" s="1"/>
      <c r="W17" s="1"/>
    </row>
    <row r="18" spans="1:23" x14ac:dyDescent="0.25">
      <c r="A18" t="s">
        <v>20</v>
      </c>
      <c r="B18" s="1">
        <v>11</v>
      </c>
      <c r="C18" s="1">
        <v>2.5</v>
      </c>
      <c r="E18" s="1">
        <v>37.369999999999997</v>
      </c>
      <c r="F18" s="1">
        <v>11</v>
      </c>
      <c r="G18" s="1">
        <v>11</v>
      </c>
      <c r="H18" s="1">
        <v>0</v>
      </c>
      <c r="I18" s="1">
        <v>1</v>
      </c>
      <c r="J18" s="1">
        <v>1</v>
      </c>
      <c r="K18" s="1"/>
      <c r="L18" s="1">
        <v>2</v>
      </c>
      <c r="M18" s="1">
        <v>2</v>
      </c>
      <c r="R18">
        <f t="shared" si="0"/>
        <v>14.947999999999999</v>
      </c>
      <c r="S18">
        <f t="shared" si="1"/>
        <v>1.3589090909090908</v>
      </c>
      <c r="T18" s="1">
        <f t="shared" si="2"/>
        <v>3.397272727272727</v>
      </c>
      <c r="U18" s="1"/>
      <c r="V18" s="1"/>
      <c r="W18" s="1"/>
    </row>
    <row r="19" spans="1:23" x14ac:dyDescent="0.25">
      <c r="A19" t="s">
        <v>20</v>
      </c>
      <c r="B19" s="1">
        <v>11.5</v>
      </c>
      <c r="C19" s="1">
        <v>2.5</v>
      </c>
      <c r="E19" s="1"/>
      <c r="F19" s="1"/>
      <c r="G19" s="1"/>
      <c r="H19" s="1"/>
      <c r="I19" s="1"/>
      <c r="J19" s="1"/>
      <c r="K19" s="1"/>
      <c r="L19" s="1"/>
      <c r="M19" s="1"/>
      <c r="T19" s="1">
        <f t="shared" si="2"/>
        <v>0</v>
      </c>
      <c r="U19" s="1"/>
      <c r="V19" s="1"/>
      <c r="W19" s="1"/>
    </row>
    <row r="20" spans="1:23" x14ac:dyDescent="0.25">
      <c r="A20" t="s">
        <v>20</v>
      </c>
      <c r="B20" s="1">
        <v>12</v>
      </c>
      <c r="C20" s="1">
        <v>2.5</v>
      </c>
      <c r="E20" s="1"/>
      <c r="F20" s="1"/>
      <c r="G20" s="1"/>
      <c r="H20" s="1"/>
      <c r="I20" s="1"/>
      <c r="J20" s="1"/>
      <c r="K20" s="1"/>
      <c r="L20" s="1"/>
      <c r="M20" s="1"/>
      <c r="T20" s="1">
        <f t="shared" si="2"/>
        <v>0</v>
      </c>
      <c r="U20" s="1"/>
      <c r="V20" s="1"/>
      <c r="W20" s="1"/>
    </row>
    <row r="21" spans="1:23" x14ac:dyDescent="0.25">
      <c r="A21" t="s">
        <v>20</v>
      </c>
      <c r="B21" s="1">
        <v>12.5</v>
      </c>
      <c r="C21" s="1">
        <v>2.5</v>
      </c>
      <c r="E21" s="1"/>
      <c r="F21" s="1"/>
      <c r="G21" s="1"/>
      <c r="H21" s="1"/>
      <c r="I21" s="1"/>
      <c r="J21" s="1"/>
      <c r="K21" s="1"/>
      <c r="L21" s="1"/>
      <c r="M21" s="1"/>
      <c r="T21" s="1">
        <f t="shared" si="2"/>
        <v>0</v>
      </c>
      <c r="U21" s="1"/>
      <c r="V21" s="1"/>
      <c r="W21" s="1"/>
    </row>
    <row r="22" spans="1:23" x14ac:dyDescent="0.25">
      <c r="A22" t="s">
        <v>20</v>
      </c>
      <c r="B22" s="1">
        <v>13</v>
      </c>
      <c r="C22" s="1">
        <v>2.5</v>
      </c>
      <c r="E22" s="1">
        <v>36.29</v>
      </c>
      <c r="F22" s="1">
        <v>13</v>
      </c>
      <c r="G22" s="1">
        <v>13</v>
      </c>
      <c r="H22" s="1">
        <v>0</v>
      </c>
      <c r="I22" s="1">
        <v>1</v>
      </c>
      <c r="J22" s="1">
        <v>1</v>
      </c>
      <c r="K22" s="1"/>
      <c r="L22" s="1">
        <v>2</v>
      </c>
      <c r="M22" s="1">
        <v>2</v>
      </c>
      <c r="R22">
        <f t="shared" si="0"/>
        <v>14.516</v>
      </c>
      <c r="S22">
        <f t="shared" si="1"/>
        <v>1.1166153846153846</v>
      </c>
      <c r="T22" s="1">
        <f t="shared" si="2"/>
        <v>2.7915384615384613</v>
      </c>
      <c r="U22" s="1"/>
      <c r="V22" s="1"/>
      <c r="W22" s="1"/>
    </row>
    <row r="23" spans="1:23" x14ac:dyDescent="0.25"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T23" s="1"/>
      <c r="U23" s="1"/>
      <c r="V23" s="1"/>
      <c r="W23" s="1"/>
    </row>
    <row r="24" spans="1:23" x14ac:dyDescent="0.25"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T24" s="1"/>
      <c r="U24" s="1"/>
      <c r="V24" s="1"/>
      <c r="W24" s="1"/>
    </row>
    <row r="25" spans="1:23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S25">
        <f>MEDIAN(S4:S9)</f>
        <v>2.4573333333333331</v>
      </c>
      <c r="T25" s="1"/>
      <c r="U25" s="1"/>
      <c r="V25" s="1"/>
      <c r="W25" s="1"/>
    </row>
    <row r="26" spans="1:23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T26" s="1"/>
      <c r="U26" s="1"/>
      <c r="V26" s="1"/>
      <c r="W26" s="1"/>
    </row>
    <row r="27" spans="1:23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T27" s="1"/>
      <c r="U27" s="1"/>
      <c r="V27" s="1"/>
      <c r="W27" s="1"/>
    </row>
    <row r="28" spans="1:23" x14ac:dyDescent="0.25"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T28" s="1"/>
      <c r="U28" s="1"/>
      <c r="V28" s="1"/>
      <c r="W28" s="1"/>
    </row>
    <row r="29" spans="1:23" x14ac:dyDescent="0.25"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T29" s="1"/>
      <c r="U29" s="1"/>
      <c r="V29" s="1"/>
      <c r="W29" s="1"/>
    </row>
    <row r="30" spans="1:23" x14ac:dyDescent="0.25"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T30" s="1"/>
      <c r="U30" s="1"/>
      <c r="V30" s="1"/>
      <c r="W30" s="1"/>
    </row>
    <row r="31" spans="1:23" x14ac:dyDescent="0.25"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T31" s="1"/>
      <c r="U31" s="1"/>
      <c r="V31" s="1"/>
      <c r="W31" s="1"/>
    </row>
    <row r="32" spans="1:23" x14ac:dyDescent="0.25"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T32" s="1"/>
      <c r="U32" s="1"/>
      <c r="V32" s="1"/>
      <c r="W32" s="1"/>
    </row>
    <row r="33" spans="2:23" x14ac:dyDescent="0.25"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T33" s="1"/>
      <c r="U33" s="1"/>
      <c r="V33" s="1"/>
      <c r="W33" s="1"/>
    </row>
    <row r="34" spans="2:23" x14ac:dyDescent="0.25"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T34" s="1"/>
      <c r="U34" s="1"/>
      <c r="V34" s="1"/>
      <c r="W34" s="1"/>
    </row>
    <row r="35" spans="2:23" x14ac:dyDescent="0.25"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T35" s="1"/>
      <c r="U35" s="1"/>
      <c r="V35" s="1"/>
      <c r="W35" s="1"/>
    </row>
    <row r="36" spans="2:23" x14ac:dyDescent="0.25"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T36" s="1"/>
      <c r="U36" s="1"/>
      <c r="V36" s="1"/>
      <c r="W36" s="1"/>
    </row>
    <row r="37" spans="2:23" x14ac:dyDescent="0.25"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T37" s="1"/>
      <c r="U37" s="1"/>
      <c r="V37" s="1"/>
      <c r="W37" s="1"/>
    </row>
    <row r="38" spans="2:23" x14ac:dyDescent="0.25"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T38" s="1"/>
      <c r="U38" s="1"/>
      <c r="V38" s="1"/>
      <c r="W38" s="1"/>
    </row>
    <row r="39" spans="2:23" x14ac:dyDescent="0.25"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T39" s="1"/>
      <c r="U39" s="1"/>
      <c r="V39" s="1"/>
      <c r="W39" s="1"/>
    </row>
    <row r="40" spans="2:23" x14ac:dyDescent="0.25"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T40" s="1"/>
      <c r="U40" s="1"/>
      <c r="V40" s="1"/>
      <c r="W40" s="1"/>
    </row>
    <row r="41" spans="2:23" x14ac:dyDescent="0.25"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T41" s="1"/>
      <c r="U41" s="1"/>
      <c r="V41" s="1"/>
      <c r="W41" s="1"/>
    </row>
    <row r="42" spans="2:23" x14ac:dyDescent="0.25">
      <c r="B42" s="1"/>
      <c r="C42" s="1"/>
      <c r="E42" s="1"/>
      <c r="F42" s="1"/>
      <c r="G42" s="1"/>
      <c r="H42" s="1"/>
      <c r="I42" s="1"/>
      <c r="J42" s="1"/>
      <c r="K42" s="1"/>
      <c r="L42" s="1"/>
      <c r="M42" s="1"/>
      <c r="T42" s="1"/>
      <c r="U42" s="1"/>
      <c r="V42" s="1"/>
      <c r="W42" s="1"/>
    </row>
    <row r="43" spans="2:23" x14ac:dyDescent="0.25"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T43" s="1"/>
      <c r="U43" s="1"/>
      <c r="V43" s="1"/>
      <c r="W43" s="1"/>
    </row>
    <row r="44" spans="2:23" x14ac:dyDescent="0.25"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T44" s="1"/>
      <c r="U44" s="1"/>
      <c r="V44" s="1"/>
      <c r="W44" s="1"/>
    </row>
    <row r="45" spans="2:23" x14ac:dyDescent="0.25"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T45" s="1"/>
      <c r="U45" s="1"/>
      <c r="V45" s="1"/>
      <c r="W45" s="1"/>
    </row>
    <row r="46" spans="2:23" x14ac:dyDescent="0.25"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T46" s="1"/>
      <c r="U46" s="1"/>
      <c r="V46" s="1"/>
      <c r="W46" s="1"/>
    </row>
    <row r="47" spans="2:23" x14ac:dyDescent="0.25"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T47" s="1"/>
      <c r="U47" s="1"/>
      <c r="V47" s="1"/>
      <c r="W47" s="1"/>
    </row>
    <row r="48" spans="2:23" x14ac:dyDescent="0.25"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T48" s="1"/>
      <c r="U48" s="1"/>
      <c r="V48" s="1"/>
      <c r="W48" s="1"/>
    </row>
    <row r="49" spans="2:23" x14ac:dyDescent="0.25"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T49" s="1"/>
      <c r="U49" s="1"/>
      <c r="V49" s="1"/>
      <c r="W49" s="1"/>
    </row>
    <row r="50" spans="2:23" x14ac:dyDescent="0.25"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T50" s="1"/>
      <c r="U50" s="1"/>
      <c r="V50" s="1"/>
      <c r="W50" s="1"/>
    </row>
    <row r="51" spans="2:23" x14ac:dyDescent="0.25"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T51" s="1"/>
      <c r="U51" s="1"/>
      <c r="V51" s="1"/>
      <c r="W51" s="1"/>
    </row>
    <row r="52" spans="2:23" x14ac:dyDescent="0.25"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T52" s="1"/>
      <c r="U52" s="1"/>
      <c r="V52" s="1"/>
      <c r="W52" s="1"/>
    </row>
    <row r="53" spans="2:23" x14ac:dyDescent="0.25">
      <c r="B53" s="1"/>
      <c r="C53" s="1"/>
      <c r="E53" s="1"/>
      <c r="F53" s="1"/>
      <c r="G53" s="1"/>
      <c r="H53" s="1"/>
      <c r="I53" s="1"/>
      <c r="J53" s="1"/>
      <c r="K53" s="1"/>
      <c r="L53" s="1"/>
      <c r="M53" s="1"/>
      <c r="T53" s="1"/>
      <c r="U53" s="1"/>
      <c r="V53" s="1"/>
      <c r="W53" s="1"/>
    </row>
    <row r="54" spans="2:23" x14ac:dyDescent="0.25"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T54" s="1"/>
      <c r="U54" s="1"/>
      <c r="V54" s="1"/>
      <c r="W54" s="1"/>
    </row>
    <row r="55" spans="2:23" x14ac:dyDescent="0.25"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</row>
    <row r="56" spans="2:23" x14ac:dyDescent="0.25"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</row>
    <row r="57" spans="2:23" x14ac:dyDescent="0.25"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</row>
    <row r="58" spans="2:23" x14ac:dyDescent="0.25">
      <c r="B58" s="1"/>
      <c r="C58" s="1"/>
    </row>
    <row r="59" spans="2:23" x14ac:dyDescent="0.25">
      <c r="B59" s="1"/>
      <c r="C59" s="1"/>
    </row>
    <row r="60" spans="2:23" x14ac:dyDescent="0.25">
      <c r="B60" s="1"/>
      <c r="C60" s="1"/>
    </row>
    <row r="61" spans="2:23" x14ac:dyDescent="0.25">
      <c r="B61" s="1"/>
      <c r="C61" s="1"/>
    </row>
    <row r="62" spans="2:23" x14ac:dyDescent="0.25">
      <c r="B62" s="1"/>
      <c r="C62" s="1"/>
    </row>
    <row r="63" spans="2:23" x14ac:dyDescent="0.25">
      <c r="B63" s="1"/>
      <c r="C63" s="1"/>
    </row>
    <row r="64" spans="2:23" x14ac:dyDescent="0.25">
      <c r="B64" s="1"/>
      <c r="C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Viviendas</vt:lpstr>
      <vt:lpstr>Dependencias Tipo (borrador)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Leon Ortiz</dc:creator>
  <cp:lastModifiedBy>Javier Leon Ortiz</cp:lastModifiedBy>
  <dcterms:created xsi:type="dcterms:W3CDTF">2015-06-05T18:19:34Z</dcterms:created>
  <dcterms:modified xsi:type="dcterms:W3CDTF">2024-08-22T16:09:20Z</dcterms:modified>
</cp:coreProperties>
</file>