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马苗苗代码3DEC\"/>
    </mc:Choice>
  </mc:AlternateContent>
  <xr:revisionPtr revIDLastSave="0" documentId="13_ncr:1_{8590E7BD-BEE1-409B-A075-9903CC3EB230}" xr6:coauthVersionLast="47" xr6:coauthVersionMax="47" xr10:uidLastSave="{00000000-0000-0000-0000-000000000000}"/>
  <bookViews>
    <workbookView xWindow="39975" yWindow="315" windowWidth="32490" windowHeight="20505" activeTab="2" xr2:uid="{00000000-000D-0000-FFFF-FFFF00000000}"/>
  </bookViews>
  <sheets>
    <sheet name="原始钻孔数据" sheetId="2" r:id="rId1"/>
    <sheet name="岩性参数" sheetId="3" r:id="rId2"/>
    <sheet name="3dec格式" sheetId="4" r:id="rId3"/>
    <sheet name="3dec格式岩性" sheetId="5" r:id="rId4"/>
    <sheet name="正交实验" sheetId="7" r:id="rId5"/>
    <sheet name="调参" sheetId="6" r:id="rId6"/>
    <sheet name="调参1" sheetId="8" r:id="rId7"/>
    <sheet name="Sheet1" sheetId="9" r:id="rId8"/>
  </sheets>
  <definedNames>
    <definedName name="_xlnm._FilterDatabase" localSheetId="0" hidden="1">原始钻孔数据!$F$2:$K$21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1" i="5" l="1"/>
  <c r="T12" i="4" s="1"/>
  <c r="AB19" i="4"/>
  <c r="AA19" i="4"/>
  <c r="Q73" i="9"/>
  <c r="P73" i="9"/>
  <c r="O73" i="9"/>
  <c r="N73" i="9"/>
  <c r="Q72" i="9"/>
  <c r="P72" i="9"/>
  <c r="O72" i="9"/>
  <c r="N72" i="9"/>
  <c r="Q71" i="9"/>
  <c r="P71" i="9"/>
  <c r="O71" i="9"/>
  <c r="N71" i="9"/>
  <c r="Q70" i="9"/>
  <c r="P70" i="9"/>
  <c r="O70" i="9"/>
  <c r="N70" i="9"/>
  <c r="Q69" i="9"/>
  <c r="P69" i="9"/>
  <c r="O69" i="9"/>
  <c r="N69" i="9"/>
  <c r="Q68" i="9"/>
  <c r="P68" i="9"/>
  <c r="O68" i="9"/>
  <c r="N68" i="9"/>
  <c r="Q67" i="9"/>
  <c r="P67" i="9"/>
  <c r="O67" i="9"/>
  <c r="N67" i="9"/>
  <c r="Q66" i="9"/>
  <c r="P66" i="9"/>
  <c r="O66" i="9"/>
  <c r="N66" i="9"/>
  <c r="Q65" i="9"/>
  <c r="P65" i="9"/>
  <c r="O65" i="9"/>
  <c r="N65" i="9"/>
  <c r="Q64" i="9"/>
  <c r="P64" i="9"/>
  <c r="O64" i="9"/>
  <c r="N64" i="9"/>
  <c r="Q63" i="9"/>
  <c r="P63" i="9"/>
  <c r="O63" i="9"/>
  <c r="N63" i="9"/>
  <c r="Q62" i="9"/>
  <c r="P62" i="9"/>
  <c r="O62" i="9"/>
  <c r="N62" i="9"/>
  <c r="Q61" i="9"/>
  <c r="P61" i="9"/>
  <c r="O61" i="9"/>
  <c r="N61" i="9"/>
  <c r="Q60" i="9"/>
  <c r="P60" i="9"/>
  <c r="O60" i="9"/>
  <c r="N60" i="9"/>
  <c r="Q59" i="9"/>
  <c r="P59" i="9"/>
  <c r="O59" i="9"/>
  <c r="N59" i="9"/>
  <c r="Q58" i="9"/>
  <c r="P58" i="9"/>
  <c r="O58" i="9"/>
  <c r="N58" i="9"/>
  <c r="Q57" i="9"/>
  <c r="P57" i="9"/>
  <c r="O57" i="9"/>
  <c r="N57" i="9"/>
  <c r="Q56" i="9"/>
  <c r="P56" i="9"/>
  <c r="O56" i="9"/>
  <c r="N56" i="9"/>
  <c r="Q55" i="9"/>
  <c r="P55" i="9"/>
  <c r="O55" i="9"/>
  <c r="N55" i="9"/>
  <c r="Q54" i="9"/>
  <c r="P54" i="9"/>
  <c r="O54" i="9"/>
  <c r="N54" i="9"/>
  <c r="U119" i="6"/>
  <c r="S19" i="7"/>
  <c r="R19" i="7"/>
  <c r="Q19" i="7"/>
  <c r="P19" i="7"/>
  <c r="S18" i="7"/>
  <c r="R18" i="7"/>
  <c r="Q18" i="7"/>
  <c r="P18" i="7"/>
  <c r="S17" i="7"/>
  <c r="R17" i="7"/>
  <c r="Q17" i="7"/>
  <c r="P17" i="7"/>
  <c r="S16" i="7"/>
  <c r="R16" i="7"/>
  <c r="Q16" i="7"/>
  <c r="P16" i="7"/>
  <c r="S15" i="7"/>
  <c r="R15" i="7"/>
  <c r="Q15" i="7"/>
  <c r="P15" i="7"/>
  <c r="S14" i="7"/>
  <c r="R14" i="7"/>
  <c r="Q14" i="7"/>
  <c r="P14" i="7"/>
  <c r="S13" i="7"/>
  <c r="R13" i="7"/>
  <c r="Q13" i="7"/>
  <c r="P13" i="7"/>
  <c r="S12" i="7"/>
  <c r="R12" i="7"/>
  <c r="Q12" i="7"/>
  <c r="P12" i="7"/>
  <c r="S11" i="7"/>
  <c r="R11" i="7"/>
  <c r="Q11" i="7"/>
  <c r="P11" i="7"/>
  <c r="R25" i="5"/>
  <c r="Q25" i="5"/>
  <c r="P25" i="5"/>
  <c r="O25" i="5"/>
  <c r="R16" i="4" s="1"/>
  <c r="N25" i="5"/>
  <c r="Q16" i="4" s="1"/>
  <c r="M25" i="5"/>
  <c r="L25" i="5"/>
  <c r="K25" i="5"/>
  <c r="P16" i="4" s="1"/>
  <c r="J25" i="5"/>
  <c r="R24" i="5"/>
  <c r="Q24" i="5"/>
  <c r="P24" i="5"/>
  <c r="O24" i="5"/>
  <c r="R15" i="4" s="1"/>
  <c r="N24" i="5"/>
  <c r="Q15" i="4" s="1"/>
  <c r="M24" i="5"/>
  <c r="L24" i="5"/>
  <c r="K24" i="5"/>
  <c r="P15" i="4" s="1"/>
  <c r="J24" i="5"/>
  <c r="H15" i="4" s="1"/>
  <c r="R23" i="5"/>
  <c r="Q23" i="5"/>
  <c r="AA14" i="4" s="1"/>
  <c r="P23" i="5"/>
  <c r="Y14" i="4" s="1"/>
  <c r="O23" i="5"/>
  <c r="X14" i="4" s="1"/>
  <c r="N23" i="5"/>
  <c r="M14" i="4" s="1"/>
  <c r="M23" i="5"/>
  <c r="T14" i="4" s="1"/>
  <c r="L23" i="5"/>
  <c r="K23" i="5"/>
  <c r="P14" i="4" s="1"/>
  <c r="J23" i="5"/>
  <c r="H14" i="4" s="1"/>
  <c r="R22" i="5"/>
  <c r="Q22" i="5"/>
  <c r="AA13" i="4" s="1"/>
  <c r="P22" i="5"/>
  <c r="Y13" i="4" s="1"/>
  <c r="O22" i="5"/>
  <c r="X13" i="4" s="1"/>
  <c r="N22" i="5"/>
  <c r="U13" i="4" s="1"/>
  <c r="M22" i="5"/>
  <c r="T13" i="4" s="1"/>
  <c r="L22" i="5"/>
  <c r="K22" i="5"/>
  <c r="P13" i="4" s="1"/>
  <c r="J22" i="5"/>
  <c r="H13" i="4" s="1"/>
  <c r="R21" i="5"/>
  <c r="Q21" i="5"/>
  <c r="AA12" i="4" s="1"/>
  <c r="P21" i="5"/>
  <c r="Y12" i="4" s="1"/>
  <c r="O21" i="5"/>
  <c r="L12" i="4" s="1"/>
  <c r="N21" i="5"/>
  <c r="S12" i="4" s="1"/>
  <c r="L21" i="5"/>
  <c r="K21" i="5"/>
  <c r="P12" i="4" s="1"/>
  <c r="J21" i="5"/>
  <c r="R20" i="5"/>
  <c r="Q20" i="5"/>
  <c r="AA11" i="4" s="1"/>
  <c r="P20" i="5"/>
  <c r="O20" i="5"/>
  <c r="R11" i="4" s="1"/>
  <c r="N20" i="5"/>
  <c r="I11" i="4" s="1"/>
  <c r="M20" i="5"/>
  <c r="T11" i="4" s="1"/>
  <c r="L20" i="5"/>
  <c r="K20" i="5"/>
  <c r="P11" i="4" s="1"/>
  <c r="J20" i="5"/>
  <c r="H11" i="4" s="1"/>
  <c r="R19" i="5"/>
  <c r="Q19" i="5"/>
  <c r="AA10" i="4" s="1"/>
  <c r="P19" i="5"/>
  <c r="Y10" i="4" s="1"/>
  <c r="O19" i="5"/>
  <c r="L10" i="4" s="1"/>
  <c r="N19" i="5"/>
  <c r="S10" i="4" s="1"/>
  <c r="M19" i="5"/>
  <c r="T10" i="4" s="1"/>
  <c r="L19" i="5"/>
  <c r="K19" i="5"/>
  <c r="P10" i="4" s="1"/>
  <c r="J19" i="5"/>
  <c r="R18" i="5"/>
  <c r="Q18" i="5"/>
  <c r="Z9" i="4" s="1"/>
  <c r="P18" i="5"/>
  <c r="Y9" i="4" s="1"/>
  <c r="O18" i="5"/>
  <c r="X9" i="4" s="1"/>
  <c r="N18" i="5"/>
  <c r="Q9" i="4" s="1"/>
  <c r="M18" i="5"/>
  <c r="T9" i="4" s="1"/>
  <c r="L18" i="5"/>
  <c r="K18" i="5"/>
  <c r="P9" i="4" s="1"/>
  <c r="J18" i="5"/>
  <c r="H9" i="4" s="1"/>
  <c r="I19" i="4"/>
  <c r="J19" i="4" s="1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 s="1"/>
  <c r="W19" i="4" s="1"/>
  <c r="X19" i="4" s="1"/>
  <c r="Y19" i="4" s="1"/>
  <c r="Z19" i="4" s="1"/>
  <c r="AA16" i="4"/>
  <c r="Z16" i="4"/>
  <c r="Y16" i="4"/>
  <c r="X16" i="4"/>
  <c r="W16" i="4"/>
  <c r="V16" i="4"/>
  <c r="U16" i="4"/>
  <c r="T16" i="4"/>
  <c r="S16" i="4"/>
  <c r="O16" i="4"/>
  <c r="M16" i="4"/>
  <c r="L16" i="4"/>
  <c r="K16" i="4"/>
  <c r="J16" i="4"/>
  <c r="I16" i="4"/>
  <c r="H16" i="4"/>
  <c r="AA15" i="4"/>
  <c r="Z15" i="4"/>
  <c r="Y15" i="4"/>
  <c r="X15" i="4"/>
  <c r="W15" i="4"/>
  <c r="V15" i="4"/>
  <c r="U15" i="4"/>
  <c r="T15" i="4"/>
  <c r="S15" i="4"/>
  <c r="W14" i="4"/>
  <c r="U14" i="4"/>
  <c r="S14" i="4"/>
  <c r="Q14" i="4"/>
  <c r="O14" i="4"/>
  <c r="N14" i="4"/>
  <c r="L14" i="4"/>
  <c r="J14" i="4"/>
  <c r="I14" i="4"/>
  <c r="M13" i="4"/>
  <c r="I13" i="4"/>
  <c r="R12" i="4"/>
  <c r="H12" i="4"/>
  <c r="Z11" i="4"/>
  <c r="Y11" i="4"/>
  <c r="H10" i="4"/>
  <c r="AA9" i="4"/>
  <c r="I9" i="4"/>
  <c r="V10" i="3"/>
  <c r="U10" i="3"/>
  <c r="G10" i="3"/>
  <c r="F10" i="3"/>
  <c r="E10" i="3"/>
  <c r="D10" i="3"/>
  <c r="C10" i="3"/>
  <c r="B10" i="3"/>
  <c r="V9" i="3"/>
  <c r="U9" i="3"/>
  <c r="G9" i="3"/>
  <c r="F9" i="3"/>
  <c r="E9" i="3"/>
  <c r="D9" i="3"/>
  <c r="C9" i="3"/>
  <c r="B9" i="3"/>
  <c r="V8" i="3"/>
  <c r="U8" i="3"/>
  <c r="G8" i="3"/>
  <c r="F8" i="3"/>
  <c r="E8" i="3"/>
  <c r="D8" i="3"/>
  <c r="C8" i="3"/>
  <c r="B8" i="3"/>
  <c r="V7" i="3"/>
  <c r="U7" i="3"/>
  <c r="G7" i="3"/>
  <c r="F7" i="3"/>
  <c r="E7" i="3"/>
  <c r="D7" i="3"/>
  <c r="C7" i="3"/>
  <c r="B7" i="3"/>
  <c r="V6" i="3"/>
  <c r="U6" i="3"/>
  <c r="G6" i="3"/>
  <c r="F6" i="3"/>
  <c r="E6" i="3"/>
  <c r="D6" i="3"/>
  <c r="C6" i="3"/>
  <c r="B6" i="3"/>
  <c r="V5" i="3"/>
  <c r="U5" i="3"/>
  <c r="G5" i="3"/>
  <c r="F5" i="3"/>
  <c r="E5" i="3"/>
  <c r="D5" i="3"/>
  <c r="C5" i="3"/>
  <c r="B5" i="3"/>
  <c r="V4" i="3"/>
  <c r="U4" i="3"/>
  <c r="G4" i="3"/>
  <c r="F4" i="3"/>
  <c r="E4" i="3"/>
  <c r="D4" i="3"/>
  <c r="C4" i="3"/>
  <c r="B4" i="3"/>
  <c r="V3" i="3"/>
  <c r="U3" i="3"/>
  <c r="G3" i="3"/>
  <c r="F3" i="3"/>
  <c r="E3" i="3"/>
  <c r="D3" i="3"/>
  <c r="C3" i="3"/>
  <c r="B3" i="3"/>
  <c r="V2" i="3"/>
  <c r="U2" i="3"/>
  <c r="G2" i="3"/>
  <c r="F2" i="3"/>
  <c r="E2" i="3"/>
  <c r="D2" i="3"/>
  <c r="C2" i="3"/>
  <c r="B2" i="3"/>
  <c r="Y22" i="2"/>
  <c r="X22" i="2"/>
  <c r="T22" i="2"/>
  <c r="R22" i="2"/>
  <c r="Q22" i="2"/>
  <c r="P22" i="2"/>
  <c r="O22" i="2"/>
  <c r="N22" i="2"/>
  <c r="M22" i="2"/>
  <c r="Y21" i="2"/>
  <c r="X21" i="2"/>
  <c r="U21" i="2"/>
  <c r="T21" i="2"/>
  <c r="R21" i="2"/>
  <c r="Q21" i="2"/>
  <c r="P21" i="2"/>
  <c r="O21" i="2"/>
  <c r="N21" i="2"/>
  <c r="M21" i="2"/>
  <c r="J21" i="2"/>
  <c r="Y20" i="2"/>
  <c r="X20" i="2"/>
  <c r="U20" i="2"/>
  <c r="T20" i="2"/>
  <c r="R20" i="2"/>
  <c r="Q20" i="2"/>
  <c r="P20" i="2"/>
  <c r="O20" i="2"/>
  <c r="N20" i="2"/>
  <c r="M20" i="2"/>
  <c r="J20" i="2"/>
  <c r="Y19" i="2"/>
  <c r="X19" i="2"/>
  <c r="U19" i="2"/>
  <c r="T19" i="2"/>
  <c r="R19" i="2"/>
  <c r="Q19" i="2"/>
  <c r="P19" i="2"/>
  <c r="O19" i="2"/>
  <c r="N19" i="2"/>
  <c r="M19" i="2"/>
  <c r="J19" i="2"/>
  <c r="Y18" i="2"/>
  <c r="X18" i="2"/>
  <c r="U18" i="2"/>
  <c r="T18" i="2"/>
  <c r="R18" i="2"/>
  <c r="Q18" i="2"/>
  <c r="P18" i="2"/>
  <c r="O18" i="2"/>
  <c r="N18" i="2"/>
  <c r="M18" i="2"/>
  <c r="J18" i="2"/>
  <c r="Y17" i="2"/>
  <c r="X17" i="2"/>
  <c r="U17" i="2"/>
  <c r="T17" i="2"/>
  <c r="R17" i="2"/>
  <c r="Q17" i="2"/>
  <c r="P17" i="2"/>
  <c r="O17" i="2"/>
  <c r="N17" i="2"/>
  <c r="M17" i="2"/>
  <c r="J17" i="2"/>
  <c r="Y16" i="2"/>
  <c r="X16" i="2"/>
  <c r="U16" i="2"/>
  <c r="T16" i="2"/>
  <c r="R16" i="2"/>
  <c r="Q16" i="2"/>
  <c r="P16" i="2"/>
  <c r="O16" i="2"/>
  <c r="N16" i="2"/>
  <c r="M16" i="2"/>
  <c r="J16" i="2"/>
  <c r="Y15" i="2"/>
  <c r="X15" i="2"/>
  <c r="U15" i="2"/>
  <c r="T15" i="2"/>
  <c r="R15" i="2"/>
  <c r="Q15" i="2"/>
  <c r="P15" i="2"/>
  <c r="O15" i="2"/>
  <c r="N15" i="2"/>
  <c r="M15" i="2"/>
  <c r="J15" i="2"/>
  <c r="Y14" i="2"/>
  <c r="X14" i="2"/>
  <c r="U14" i="2"/>
  <c r="T14" i="2"/>
  <c r="R14" i="2"/>
  <c r="Q14" i="2"/>
  <c r="P14" i="2"/>
  <c r="O14" i="2"/>
  <c r="N14" i="2"/>
  <c r="M14" i="2"/>
  <c r="J14" i="2"/>
  <c r="Y13" i="2"/>
  <c r="X13" i="2"/>
  <c r="U13" i="2"/>
  <c r="T13" i="2"/>
  <c r="R13" i="2"/>
  <c r="Q13" i="2"/>
  <c r="P13" i="2"/>
  <c r="O13" i="2"/>
  <c r="N13" i="2"/>
  <c r="M13" i="2"/>
  <c r="J13" i="2"/>
  <c r="Y12" i="2"/>
  <c r="X12" i="2"/>
  <c r="U12" i="2"/>
  <c r="T12" i="2"/>
  <c r="R12" i="2"/>
  <c r="Q12" i="2"/>
  <c r="P12" i="2"/>
  <c r="O12" i="2"/>
  <c r="N12" i="2"/>
  <c r="M12" i="2"/>
  <c r="J12" i="2"/>
  <c r="Y11" i="2"/>
  <c r="X11" i="2"/>
  <c r="U11" i="2"/>
  <c r="T11" i="2"/>
  <c r="R11" i="2"/>
  <c r="Q11" i="2"/>
  <c r="P11" i="2"/>
  <c r="O11" i="2"/>
  <c r="N11" i="2"/>
  <c r="M11" i="2"/>
  <c r="J11" i="2"/>
  <c r="Y10" i="2"/>
  <c r="X10" i="2"/>
  <c r="U10" i="2"/>
  <c r="T10" i="2"/>
  <c r="R10" i="2"/>
  <c r="Q10" i="2"/>
  <c r="P10" i="2"/>
  <c r="O10" i="2"/>
  <c r="N10" i="2"/>
  <c r="M10" i="2"/>
  <c r="J10" i="2"/>
  <c r="Y9" i="2"/>
  <c r="X9" i="2"/>
  <c r="U9" i="2"/>
  <c r="T9" i="2"/>
  <c r="R9" i="2"/>
  <c r="Q9" i="2"/>
  <c r="P9" i="2"/>
  <c r="O9" i="2"/>
  <c r="N9" i="2"/>
  <c r="M9" i="2"/>
  <c r="J9" i="2"/>
  <c r="Y8" i="2"/>
  <c r="X8" i="2"/>
  <c r="U8" i="2"/>
  <c r="T8" i="2"/>
  <c r="R8" i="2"/>
  <c r="Q8" i="2"/>
  <c r="P8" i="2"/>
  <c r="O8" i="2"/>
  <c r="N8" i="2"/>
  <c r="M8" i="2"/>
  <c r="J8" i="2"/>
  <c r="Y7" i="2"/>
  <c r="X7" i="2"/>
  <c r="U7" i="2"/>
  <c r="T7" i="2"/>
  <c r="R7" i="2"/>
  <c r="Q7" i="2"/>
  <c r="P7" i="2"/>
  <c r="O7" i="2"/>
  <c r="N7" i="2"/>
  <c r="M7" i="2"/>
  <c r="J7" i="2"/>
  <c r="Y6" i="2"/>
  <c r="X6" i="2"/>
  <c r="U6" i="2"/>
  <c r="T6" i="2"/>
  <c r="R6" i="2"/>
  <c r="Q6" i="2"/>
  <c r="P6" i="2"/>
  <c r="O6" i="2"/>
  <c r="N6" i="2"/>
  <c r="M6" i="2"/>
  <c r="J6" i="2"/>
  <c r="Y5" i="2"/>
  <c r="X5" i="2"/>
  <c r="U5" i="2"/>
  <c r="T5" i="2"/>
  <c r="R5" i="2"/>
  <c r="Q5" i="2"/>
  <c r="P5" i="2"/>
  <c r="O5" i="2"/>
  <c r="N5" i="2"/>
  <c r="M5" i="2"/>
  <c r="J5" i="2"/>
  <c r="Y4" i="2"/>
  <c r="X4" i="2"/>
  <c r="U4" i="2"/>
  <c r="T4" i="2"/>
  <c r="R4" i="2"/>
  <c r="Q4" i="2"/>
  <c r="P4" i="2"/>
  <c r="O4" i="2"/>
  <c r="N4" i="2"/>
  <c r="M4" i="2"/>
  <c r="J4" i="2"/>
  <c r="Y3" i="2"/>
  <c r="X3" i="2"/>
  <c r="R3" i="2"/>
  <c r="Q3" i="2"/>
  <c r="P3" i="2"/>
  <c r="O3" i="2"/>
  <c r="N3" i="2"/>
  <c r="M3" i="2"/>
  <c r="J10" i="4" l="1"/>
  <c r="U12" i="4"/>
  <c r="K10" i="4"/>
  <c r="N10" i="4"/>
  <c r="Z12" i="4"/>
  <c r="V12" i="4"/>
  <c r="W12" i="4"/>
  <c r="U10" i="4"/>
  <c r="Z14" i="4"/>
  <c r="Z10" i="4"/>
  <c r="K13" i="4"/>
  <c r="N13" i="4"/>
  <c r="I15" i="4"/>
  <c r="K11" i="4"/>
  <c r="W13" i="4"/>
  <c r="J15" i="4"/>
  <c r="N11" i="4"/>
  <c r="K15" i="4"/>
  <c r="Z13" i="4"/>
  <c r="L15" i="4"/>
  <c r="M15" i="4"/>
  <c r="M9" i="4"/>
  <c r="N15" i="4"/>
  <c r="N16" i="4"/>
  <c r="O9" i="4"/>
  <c r="O15" i="4"/>
  <c r="U9" i="4"/>
  <c r="K14" i="4"/>
  <c r="O12" i="4"/>
  <c r="Q12" i="4"/>
  <c r="R14" i="4"/>
  <c r="V14" i="4"/>
  <c r="J13" i="4"/>
  <c r="L13" i="4"/>
  <c r="V13" i="4"/>
  <c r="R13" i="4"/>
  <c r="X11" i="4"/>
  <c r="V11" i="4"/>
  <c r="R10" i="4"/>
  <c r="V10" i="4"/>
  <c r="L9" i="4"/>
  <c r="J9" i="4"/>
  <c r="V9" i="4"/>
  <c r="U11" i="4"/>
  <c r="W11" i="4"/>
  <c r="Q13" i="4"/>
  <c r="O13" i="4"/>
  <c r="S13" i="4"/>
  <c r="S9" i="4"/>
  <c r="W9" i="4"/>
  <c r="K12" i="4"/>
  <c r="N12" i="4"/>
  <c r="K9" i="4"/>
  <c r="N9" i="4"/>
  <c r="J11" i="4"/>
  <c r="L11" i="4"/>
  <c r="M11" i="4"/>
  <c r="O11" i="4"/>
  <c r="Q11" i="4"/>
  <c r="S11" i="4"/>
  <c r="R9" i="4"/>
  <c r="X12" i="4"/>
  <c r="J12" i="4"/>
  <c r="I12" i="4"/>
  <c r="M12" i="4"/>
  <c r="I17" i="4"/>
  <c r="X10" i="4"/>
  <c r="W10" i="4"/>
  <c r="I10" i="4"/>
  <c r="M10" i="4"/>
  <c r="O10" i="4"/>
  <c r="Q10" i="4"/>
  <c r="AA17" i="4"/>
  <c r="J17" i="4" l="1"/>
  <c r="K17" i="4" s="1"/>
  <c r="L17" i="4" s="1"/>
  <c r="M17" i="4" s="1"/>
  <c r="N17" i="4" s="1"/>
  <c r="O17" i="4" s="1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I18" i="4"/>
  <c r="J18" i="4" s="1"/>
  <c r="K18" i="4" s="1"/>
  <c r="L18" i="4" s="1"/>
  <c r="M18" i="4" s="1"/>
  <c r="N18" i="4" s="1"/>
  <c r="O18" i="4" s="1"/>
  <c r="P18" i="4" s="1"/>
  <c r="Q18" i="4" s="1"/>
  <c r="R18" i="4" s="1"/>
  <c r="S18" i="4" s="1"/>
  <c r="T18" i="4" s="1"/>
  <c r="U18" i="4" s="1"/>
  <c r="V18" i="4" s="1"/>
  <c r="W18" i="4" s="1"/>
  <c r="X18" i="4" s="1"/>
  <c r="Y18" i="4" s="1"/>
  <c r="Z18" i="4" s="1"/>
  <c r="AA18" i="4" s="1"/>
</calcChain>
</file>

<file path=xl/sharedStrings.xml><?xml version="1.0" encoding="utf-8"?>
<sst xmlns="http://schemas.openxmlformats.org/spreadsheetml/2006/main" count="482" uniqueCount="65">
  <si>
    <t>原始</t>
  </si>
  <si>
    <t>简化</t>
  </si>
  <si>
    <t>岩性参数</t>
  </si>
  <si>
    <t>初始应力</t>
  </si>
  <si>
    <t>节理</t>
  </si>
  <si>
    <t>编号</t>
  </si>
  <si>
    <t>岩层</t>
  </si>
  <si>
    <t>厚度</t>
  </si>
  <si>
    <t>倾斜</t>
  </si>
  <si>
    <t>顶板埋深</t>
  </si>
  <si>
    <t>竖向间隔</t>
  </si>
  <si>
    <t>密度</t>
  </si>
  <si>
    <t>体积模量</t>
  </si>
  <si>
    <t>剪切模量</t>
  </si>
  <si>
    <t>黏结力</t>
  </si>
  <si>
    <t>抗拉强度</t>
  </si>
  <si>
    <t>内摩擦角</t>
  </si>
  <si>
    <t>左侧ini szz</t>
  </si>
  <si>
    <t>右侧ini szz</t>
  </si>
  <si>
    <t>法向刚度</t>
  </si>
  <si>
    <t>切向刚度</t>
  </si>
  <si>
    <t>砂质粘土</t>
  </si>
  <si>
    <t>表土</t>
  </si>
  <si>
    <t>砂质泥岩</t>
  </si>
  <si>
    <t>粗粒砂岩</t>
  </si>
  <si>
    <t>粉砂岩</t>
  </si>
  <si>
    <t>中细粒砂岩</t>
  </si>
  <si>
    <t>中粒砂岩</t>
  </si>
  <si>
    <t>泥岩</t>
  </si>
  <si>
    <t>煤</t>
  </si>
  <si>
    <t>底板</t>
  </si>
  <si>
    <t>断层</t>
  </si>
  <si>
    <t>粗砂岩</t>
  </si>
  <si>
    <t>中砂岩</t>
  </si>
  <si>
    <t>煤层</t>
  </si>
  <si>
    <t>岩层名称</t>
  </si>
  <si>
    <t>重力</t>
  </si>
  <si>
    <t>落差</t>
  </si>
  <si>
    <t>水平</t>
  </si>
  <si>
    <t>保护煤柱/m</t>
  </si>
  <si>
    <t>断层落差/m</t>
  </si>
  <si>
    <t>断层宽度/m</t>
  </si>
  <si>
    <t>断层倾角</t>
  </si>
  <si>
    <t>正交设计表 </t>
  </si>
  <si>
    <t/>
  </si>
  <si>
    <t>因子1</t>
  </si>
  <si>
    <t>因子2</t>
  </si>
  <si>
    <t>因子3</t>
  </si>
  <si>
    <t>因子4</t>
  </si>
  <si>
    <t>保护煤柱</t>
  </si>
  <si>
    <t>断层落差</t>
  </si>
  <si>
    <t>断层宽度</t>
  </si>
  <si>
    <t>e12</t>
  </si>
  <si>
    <t>1.23.19</t>
  </si>
  <si>
    <t>002</t>
  </si>
  <si>
    <t>003</t>
  </si>
  <si>
    <t>e11</t>
  </si>
  <si>
    <t>fin002</t>
  </si>
  <si>
    <t>fin004</t>
  </si>
  <si>
    <t>zj004</t>
  </si>
  <si>
    <t>粉砂岩</t>
    <phoneticPr fontId="2" type="noConversion"/>
  </si>
  <si>
    <t>最大下沉值</t>
    <phoneticPr fontId="2" type="noConversion"/>
  </si>
  <si>
    <t>广昌</t>
    <phoneticPr fontId="2" type="noConversion"/>
  </si>
  <si>
    <t>广昌改</t>
    <phoneticPr fontId="2" type="noConversion"/>
  </si>
  <si>
    <t>薛师兄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</si>
</sst>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1" fontId="0" fillId="3" borderId="0" xfId="0" applyNumberFormat="1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1" fontId="0" fillId="0" borderId="3" xfId="0" applyNumberForma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49" fontId="0" fillId="0" borderId="0" xfId="0" applyNumberFormat="1">
      <alignment vertical="center"/>
    </xf>
    <xf numFmtId="11" fontId="0" fillId="4" borderId="0" xfId="0" applyNumberFormat="1" applyFill="1">
      <alignment vertical="center"/>
    </xf>
    <xf numFmtId="0" fontId="0" fillId="5" borderId="2" xfId="0" applyFill="1" applyBorder="1">
      <alignment vertical="center"/>
    </xf>
    <xf numFmtId="0" fontId="0" fillId="0" borderId="6" xfId="0" applyBorder="1">
      <alignment vertical="center"/>
    </xf>
    <xf numFmtId="0" fontId="0" fillId="5" borderId="0" xfId="0" applyFill="1">
      <alignment vertical="center"/>
    </xf>
    <xf numFmtId="0" fontId="0" fillId="0" borderId="7" xfId="0" applyBorder="1">
      <alignment vertical="center"/>
    </xf>
    <xf numFmtId="11" fontId="0" fillId="5" borderId="0" xfId="0" applyNumberFormat="1" applyFill="1">
      <alignment vertical="center"/>
    </xf>
    <xf numFmtId="11" fontId="0" fillId="0" borderId="7" xfId="0" applyNumberFormat="1" applyBorder="1">
      <alignment vertical="center"/>
    </xf>
    <xf numFmtId="0" fontId="0" fillId="5" borderId="5" xfId="0" applyFill="1" applyBorder="1">
      <alignment vertical="center"/>
    </xf>
    <xf numFmtId="0" fontId="0" fillId="0" borderId="8" xfId="0" applyBorder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4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1" fillId="0" borderId="0" xfId="0" applyFont="1" applyAlignment="1"/>
    <xf numFmtId="0" fontId="0" fillId="0" borderId="0" xfId="0" applyAlignment="1"/>
    <xf numFmtId="0" fontId="0" fillId="0" borderId="3" xfId="0" applyFill="1" applyBorder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408940</xdr:colOff>
      <xdr:row>22</xdr:row>
      <xdr:rowOff>46990</xdr:rowOff>
    </xdr:from>
    <xdr:to>
      <xdr:col>32</xdr:col>
      <xdr:colOff>161925</xdr:colOff>
      <xdr:row>36</xdr:row>
      <xdr:rowOff>85725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1815" y="3837940"/>
          <a:ext cx="7325360" cy="24390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21</xdr:col>
      <xdr:colOff>228600</xdr:colOff>
      <xdr:row>70</xdr:row>
      <xdr:rowOff>141605</xdr:rowOff>
    </xdr:from>
    <xdr:to>
      <xdr:col>32</xdr:col>
      <xdr:colOff>304800</xdr:colOff>
      <xdr:row>86</xdr:row>
      <xdr:rowOff>9525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11475" y="12162155"/>
          <a:ext cx="7648575" cy="2611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21</xdr:col>
      <xdr:colOff>0</xdr:colOff>
      <xdr:row>88</xdr:row>
      <xdr:rowOff>0</xdr:rowOff>
    </xdr:from>
    <xdr:to>
      <xdr:col>33</xdr:col>
      <xdr:colOff>304800</xdr:colOff>
      <xdr:row>104</xdr:row>
      <xdr:rowOff>123825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382875" y="15106650"/>
          <a:ext cx="8562975" cy="2867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21</xdr:col>
      <xdr:colOff>64770</xdr:colOff>
      <xdr:row>120</xdr:row>
      <xdr:rowOff>160655</xdr:rowOff>
    </xdr:from>
    <xdr:to>
      <xdr:col>29</xdr:col>
      <xdr:colOff>664845</xdr:colOff>
      <xdr:row>132</xdr:row>
      <xdr:rowOff>160655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447645" y="20753705"/>
          <a:ext cx="6115050" cy="20574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561975</xdr:colOff>
      <xdr:row>2</xdr:row>
      <xdr:rowOff>0</xdr:rowOff>
    </xdr:from>
    <xdr:to>
      <xdr:col>29</xdr:col>
      <xdr:colOff>504825</xdr:colOff>
      <xdr:row>14</xdr:row>
      <xdr:rowOff>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77975" y="342900"/>
          <a:ext cx="6115050" cy="20574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63"/>
  <sheetViews>
    <sheetView topLeftCell="E1" zoomScale="115" zoomScaleNormal="115" workbookViewId="0">
      <selection activeCell="U9" sqref="U9"/>
    </sheetView>
  </sheetViews>
  <sheetFormatPr defaultColWidth="9" defaultRowHeight="14" x14ac:dyDescent="0.25"/>
  <cols>
    <col min="3" max="3" width="10.90625" customWidth="1"/>
    <col min="7" max="7" width="10.90625" customWidth="1"/>
    <col min="9" max="9" width="12.6328125"/>
    <col min="14" max="15" width="12.6328125"/>
    <col min="16" max="17" width="9.36328125"/>
    <col min="20" max="21" width="12.36328125" customWidth="1"/>
    <col min="24" max="25" width="12.6328125"/>
  </cols>
  <sheetData>
    <row r="1" spans="2:28" x14ac:dyDescent="0.25">
      <c r="B1" t="s">
        <v>0</v>
      </c>
      <c r="F1" t="s">
        <v>1</v>
      </c>
      <c r="M1" t="s">
        <v>2</v>
      </c>
      <c r="T1" t="s">
        <v>3</v>
      </c>
      <c r="U1">
        <v>10</v>
      </c>
      <c r="V1">
        <v>55</v>
      </c>
      <c r="X1" t="s">
        <v>4</v>
      </c>
    </row>
    <row r="2" spans="2:28" x14ac:dyDescent="0.25">
      <c r="B2" t="s">
        <v>5</v>
      </c>
      <c r="C2" t="s">
        <v>6</v>
      </c>
      <c r="D2" t="s">
        <v>7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T2" t="s">
        <v>17</v>
      </c>
      <c r="U2" t="s">
        <v>18</v>
      </c>
      <c r="X2" t="s">
        <v>19</v>
      </c>
      <c r="Y2" t="s">
        <v>20</v>
      </c>
      <c r="Z2" t="s">
        <v>14</v>
      </c>
      <c r="AA2" t="s">
        <v>15</v>
      </c>
      <c r="AB2" t="s">
        <v>16</v>
      </c>
    </row>
    <row r="3" spans="2:28" x14ac:dyDescent="0.25">
      <c r="B3">
        <v>1</v>
      </c>
      <c r="C3" s="3" t="s">
        <v>21</v>
      </c>
      <c r="D3">
        <v>38.299999999999997</v>
      </c>
      <c r="F3">
        <v>1</v>
      </c>
      <c r="G3" t="s">
        <v>22</v>
      </c>
      <c r="H3">
        <v>242.7</v>
      </c>
      <c r="I3">
        <v>0</v>
      </c>
      <c r="J3">
        <v>0</v>
      </c>
      <c r="K3">
        <v>50</v>
      </c>
      <c r="M3">
        <f>VLOOKUP($G3,岩性参数!$A$1:$G$10,2,0)</f>
        <v>2000</v>
      </c>
      <c r="N3" s="1">
        <f>VLOOKUP($G3,岩性参数!$A$1:$G$10,3,0)</f>
        <v>1000000000</v>
      </c>
      <c r="O3" s="1">
        <f>VLOOKUP($G3,岩性参数!$A$1:$G$10,4,0)</f>
        <v>800000000</v>
      </c>
      <c r="P3" s="1">
        <f>VLOOKUP($G3,岩性参数!$A$1:$G$10,5,0)</f>
        <v>500000</v>
      </c>
      <c r="Q3" s="1">
        <f>VLOOKUP($G3,岩性参数!$A$1:$G$10,6,0)</f>
        <v>500000</v>
      </c>
      <c r="R3">
        <f>VLOOKUP($G3,岩性参数!$A$1:$G$10,7,0)</f>
        <v>25</v>
      </c>
      <c r="T3">
        <v>0</v>
      </c>
      <c r="X3" s="1">
        <f>VLOOKUP($G3,岩性参数!$T$1:$V$10,2,0)</f>
        <v>5000000000</v>
      </c>
      <c r="Y3" s="1">
        <f>VLOOKUP($G3,岩性参数!$T$1:$V$10,3,0)</f>
        <v>1000000000</v>
      </c>
    </row>
    <row r="4" spans="2:28" x14ac:dyDescent="0.25">
      <c r="B4">
        <v>2</v>
      </c>
      <c r="C4" s="3" t="s">
        <v>21</v>
      </c>
      <c r="D4">
        <v>59.5</v>
      </c>
      <c r="F4">
        <v>2</v>
      </c>
      <c r="G4" t="s">
        <v>23</v>
      </c>
      <c r="H4">
        <v>113.8</v>
      </c>
      <c r="I4">
        <v>0</v>
      </c>
      <c r="J4">
        <f>J3-H3</f>
        <v>-242.7</v>
      </c>
      <c r="K4">
        <v>22</v>
      </c>
      <c r="M4">
        <f>VLOOKUP($G4,岩性参数!$A$1:$G$10,2,0)</f>
        <v>2580</v>
      </c>
      <c r="N4" s="1">
        <f>VLOOKUP($G4,岩性参数!$A$1:$G$10,3,0)</f>
        <v>6700000000</v>
      </c>
      <c r="O4" s="1">
        <f>VLOOKUP($G4,岩性参数!$A$1:$G$10,4,0)</f>
        <v>3100000000</v>
      </c>
      <c r="P4" s="1">
        <f>VLOOKUP($G4,岩性参数!$A$1:$G$10,5,0)</f>
        <v>4500000</v>
      </c>
      <c r="Q4" s="1">
        <f>VLOOKUP($G4,岩性参数!$A$1:$G$10,6,0)</f>
        <v>400000</v>
      </c>
      <c r="R4">
        <f>VLOOKUP($G4,岩性参数!$A$1:$G$10,7,0)</f>
        <v>35</v>
      </c>
      <c r="T4">
        <f>T3+(M3-M4)*$U$1*J4</f>
        <v>1407660</v>
      </c>
      <c r="U4">
        <f>T4</f>
        <v>1407660</v>
      </c>
      <c r="X4" s="1">
        <f>VLOOKUP($G4,岩性参数!$T$1:$V$10,2,0)</f>
        <v>67000000000</v>
      </c>
      <c r="Y4" s="1">
        <f>VLOOKUP($G4,岩性参数!$T$1:$V$10,3,0)</f>
        <v>11000000000</v>
      </c>
    </row>
    <row r="5" spans="2:28" x14ac:dyDescent="0.25">
      <c r="B5">
        <v>3</v>
      </c>
      <c r="C5" s="3" t="s">
        <v>21</v>
      </c>
      <c r="D5">
        <v>55.3</v>
      </c>
      <c r="F5">
        <v>3</v>
      </c>
      <c r="G5" t="s">
        <v>24</v>
      </c>
      <c r="H5">
        <v>70.2</v>
      </c>
      <c r="I5">
        <v>0</v>
      </c>
      <c r="J5">
        <f t="shared" ref="J5:J21" si="0">J4-H4</f>
        <v>-356.5</v>
      </c>
      <c r="K5">
        <v>23</v>
      </c>
      <c r="M5">
        <f>VLOOKUP($G5,岩性参数!$A$1:$G$10,2,0)</f>
        <v>2500</v>
      </c>
      <c r="N5" s="1">
        <f>VLOOKUP($G5,岩性参数!$A$1:$G$10,3,0)</f>
        <v>11900000000</v>
      </c>
      <c r="O5" s="1">
        <f>VLOOKUP($G5,岩性参数!$A$1:$G$10,4,0)</f>
        <v>9750000000</v>
      </c>
      <c r="P5" s="1">
        <f>VLOOKUP($G5,岩性参数!$A$1:$G$10,5,0)</f>
        <v>3100000</v>
      </c>
      <c r="Q5" s="1">
        <f>VLOOKUP($G5,岩性参数!$A$1:$G$10,6,0)</f>
        <v>3150000</v>
      </c>
      <c r="R5">
        <f>VLOOKUP($G5,岩性参数!$A$1:$G$10,7,0)</f>
        <v>30</v>
      </c>
      <c r="T5">
        <f t="shared" ref="T5:T20" si="1">T4+(M4-M5)*$U$1*J5</f>
        <v>1122460</v>
      </c>
      <c r="U5">
        <f>U4+(M4-M5)*$U$1*(J5+$V$1)</f>
        <v>1166460</v>
      </c>
      <c r="X5" s="1">
        <f>VLOOKUP($G5,岩性参数!$T$1:$V$10,2,0)</f>
        <v>119000000000</v>
      </c>
      <c r="Y5" s="1">
        <f>VLOOKUP($G5,岩性参数!$T$1:$V$10,3,0)</f>
        <v>24000000000</v>
      </c>
    </row>
    <row r="6" spans="2:28" x14ac:dyDescent="0.25">
      <c r="B6">
        <v>4</v>
      </c>
      <c r="C6" s="3" t="s">
        <v>21</v>
      </c>
      <c r="D6">
        <v>66.900000000000006</v>
      </c>
      <c r="F6">
        <v>4</v>
      </c>
      <c r="G6" t="s">
        <v>25</v>
      </c>
      <c r="H6">
        <v>43.3</v>
      </c>
      <c r="I6">
        <v>0</v>
      </c>
      <c r="J6">
        <f t="shared" si="0"/>
        <v>-426.7</v>
      </c>
      <c r="K6">
        <v>21</v>
      </c>
      <c r="M6">
        <f>VLOOKUP($G6,岩性参数!$A$1:$G$10,2,0)</f>
        <v>2500</v>
      </c>
      <c r="N6" s="1">
        <f>VLOOKUP($G6,岩性参数!$A$1:$G$10,3,0)</f>
        <v>4100000000</v>
      </c>
      <c r="O6" s="1">
        <f>VLOOKUP($G6,岩性参数!$A$1:$G$10,4,0)</f>
        <v>3200000000</v>
      </c>
      <c r="P6" s="1">
        <f>VLOOKUP($G6,岩性参数!$A$1:$G$10,5,0)</f>
        <v>1800000</v>
      </c>
      <c r="Q6" s="1">
        <f>VLOOKUP($G6,岩性参数!$A$1:$G$10,6,0)</f>
        <v>2560000</v>
      </c>
      <c r="R6">
        <f>VLOOKUP($G6,岩性参数!$A$1:$G$10,7,0)</f>
        <v>28</v>
      </c>
      <c r="T6">
        <f t="shared" si="1"/>
        <v>1122460</v>
      </c>
      <c r="U6">
        <f t="shared" ref="U6:U20" si="2">U5+(M5-M6)*$U$1*(J6+$V$1)</f>
        <v>1166460</v>
      </c>
      <c r="X6" s="1">
        <f>VLOOKUP($G6,岩性参数!$T$1:$V$10,2,0)</f>
        <v>41000000000</v>
      </c>
      <c r="Y6" s="1">
        <f>VLOOKUP($G6,岩性参数!$T$1:$V$10,3,0)</f>
        <v>8000000000</v>
      </c>
    </row>
    <row r="7" spans="2:28" x14ac:dyDescent="0.25">
      <c r="B7">
        <v>5</v>
      </c>
      <c r="C7" s="3" t="s">
        <v>21</v>
      </c>
      <c r="D7">
        <v>43.6</v>
      </c>
      <c r="F7">
        <v>5</v>
      </c>
      <c r="G7" t="s">
        <v>26</v>
      </c>
      <c r="H7">
        <v>49.4</v>
      </c>
      <c r="I7">
        <v>0</v>
      </c>
      <c r="J7">
        <f t="shared" si="0"/>
        <v>-470</v>
      </c>
      <c r="K7">
        <v>24</v>
      </c>
      <c r="M7">
        <f>VLOOKUP($G7,岩性参数!$A$1:$G$10,2,0)</f>
        <v>2500</v>
      </c>
      <c r="N7" s="1">
        <f>VLOOKUP($G7,岩性参数!$A$1:$G$10,3,0)</f>
        <v>16200000000</v>
      </c>
      <c r="O7" s="1">
        <f>VLOOKUP($G7,岩性参数!$A$1:$G$10,4,0)</f>
        <v>13800000000</v>
      </c>
      <c r="P7" s="1">
        <f>VLOOKUP($G7,岩性参数!$A$1:$G$10,5,0)</f>
        <v>5300000</v>
      </c>
      <c r="Q7" s="1">
        <f>VLOOKUP($G7,岩性参数!$A$1:$G$10,6,0)</f>
        <v>2350000</v>
      </c>
      <c r="R7">
        <f>VLOOKUP($G7,岩性参数!$A$1:$G$10,7,0)</f>
        <v>35</v>
      </c>
      <c r="T7">
        <f t="shared" si="1"/>
        <v>1122460</v>
      </c>
      <c r="U7">
        <f t="shared" si="2"/>
        <v>1166460</v>
      </c>
      <c r="X7" s="1">
        <f>VLOOKUP($G7,岩性参数!$T$1:$V$10,2,0)</f>
        <v>162000000000</v>
      </c>
      <c r="Y7" s="1">
        <f>VLOOKUP($G7,岩性参数!$T$1:$V$10,3,0)</f>
        <v>32000000000</v>
      </c>
    </row>
    <row r="8" spans="2:28" x14ac:dyDescent="0.25">
      <c r="B8">
        <v>6</v>
      </c>
      <c r="C8" s="3" t="s">
        <v>21</v>
      </c>
      <c r="D8">
        <v>29.1</v>
      </c>
      <c r="F8">
        <v>6</v>
      </c>
      <c r="G8" t="s">
        <v>23</v>
      </c>
      <c r="H8">
        <v>40.1</v>
      </c>
      <c r="I8">
        <v>0</v>
      </c>
      <c r="J8">
        <f t="shared" si="0"/>
        <v>-519.4</v>
      </c>
      <c r="K8">
        <v>20</v>
      </c>
      <c r="M8">
        <f>VLOOKUP($G8,岩性参数!$A$1:$G$10,2,0)</f>
        <v>2580</v>
      </c>
      <c r="N8" s="1">
        <f>VLOOKUP($G8,岩性参数!$A$1:$G$10,3,0)</f>
        <v>6700000000</v>
      </c>
      <c r="O8" s="1">
        <f>VLOOKUP($G8,岩性参数!$A$1:$G$10,4,0)</f>
        <v>3100000000</v>
      </c>
      <c r="P8" s="1">
        <f>VLOOKUP($G8,岩性参数!$A$1:$G$10,5,0)</f>
        <v>4500000</v>
      </c>
      <c r="Q8" s="1">
        <f>VLOOKUP($G8,岩性参数!$A$1:$G$10,6,0)</f>
        <v>400000</v>
      </c>
      <c r="R8">
        <f>VLOOKUP($G8,岩性参数!$A$1:$G$10,7,0)</f>
        <v>35</v>
      </c>
      <c r="T8">
        <f t="shared" si="1"/>
        <v>1537980</v>
      </c>
      <c r="U8">
        <f t="shared" si="2"/>
        <v>1537980</v>
      </c>
      <c r="X8" s="1">
        <f>VLOOKUP($G8,岩性参数!$T$1:$V$10,2,0)</f>
        <v>67000000000</v>
      </c>
      <c r="Y8" s="1">
        <f>VLOOKUP($G8,岩性参数!$T$1:$V$10,3,0)</f>
        <v>11000000000</v>
      </c>
    </row>
    <row r="9" spans="2:28" x14ac:dyDescent="0.25">
      <c r="B9">
        <v>7</v>
      </c>
      <c r="C9" t="s">
        <v>23</v>
      </c>
      <c r="D9">
        <v>63.8</v>
      </c>
      <c r="F9">
        <v>7</v>
      </c>
      <c r="G9" t="s">
        <v>25</v>
      </c>
      <c r="H9">
        <v>40.9</v>
      </c>
      <c r="I9">
        <v>0</v>
      </c>
      <c r="J9">
        <f t="shared" si="0"/>
        <v>-559.5</v>
      </c>
      <c r="K9">
        <v>20</v>
      </c>
      <c r="M9">
        <f>VLOOKUP($G9,岩性参数!$A$1:$G$10,2,0)</f>
        <v>2500</v>
      </c>
      <c r="N9" s="1">
        <f>VLOOKUP($G9,岩性参数!$A$1:$G$10,3,0)</f>
        <v>4100000000</v>
      </c>
      <c r="O9" s="1">
        <f>VLOOKUP($G9,岩性参数!$A$1:$G$10,4,0)</f>
        <v>3200000000</v>
      </c>
      <c r="P9" s="1">
        <f>VLOOKUP($G9,岩性参数!$A$1:$G$10,5,0)</f>
        <v>1800000</v>
      </c>
      <c r="Q9" s="1">
        <f>VLOOKUP($G9,岩性参数!$A$1:$G$10,6,0)</f>
        <v>2560000</v>
      </c>
      <c r="R9">
        <f>VLOOKUP($G9,岩性参数!$A$1:$G$10,7,0)</f>
        <v>28</v>
      </c>
      <c r="T9">
        <f t="shared" si="1"/>
        <v>1090380</v>
      </c>
      <c r="U9">
        <f t="shared" si="2"/>
        <v>1134380</v>
      </c>
      <c r="X9" s="1">
        <f>VLOOKUP($G9,岩性参数!$T$1:$V$10,2,0)</f>
        <v>41000000000</v>
      </c>
      <c r="Y9" s="1">
        <f>VLOOKUP($G9,岩性参数!$T$1:$V$10,3,0)</f>
        <v>8000000000</v>
      </c>
    </row>
    <row r="10" spans="2:28" x14ac:dyDescent="0.25">
      <c r="B10">
        <v>8</v>
      </c>
      <c r="C10" t="s">
        <v>24</v>
      </c>
      <c r="D10">
        <v>70.2</v>
      </c>
      <c r="F10">
        <v>8</v>
      </c>
      <c r="G10" t="s">
        <v>26</v>
      </c>
      <c r="H10">
        <v>35.6</v>
      </c>
      <c r="I10">
        <v>0</v>
      </c>
      <c r="J10">
        <f t="shared" si="0"/>
        <v>-600.4</v>
      </c>
      <c r="K10">
        <v>17</v>
      </c>
      <c r="M10">
        <f>VLOOKUP($G10,岩性参数!$A$1:$G$10,2,0)</f>
        <v>2500</v>
      </c>
      <c r="N10" s="1">
        <f>VLOOKUP($G10,岩性参数!$A$1:$G$10,3,0)</f>
        <v>16200000000</v>
      </c>
      <c r="O10" s="1">
        <f>VLOOKUP($G10,岩性参数!$A$1:$G$10,4,0)</f>
        <v>13800000000</v>
      </c>
      <c r="P10" s="1">
        <f>VLOOKUP($G10,岩性参数!$A$1:$G$10,5,0)</f>
        <v>5300000</v>
      </c>
      <c r="Q10" s="1">
        <f>VLOOKUP($G10,岩性参数!$A$1:$G$10,6,0)</f>
        <v>2350000</v>
      </c>
      <c r="R10">
        <f>VLOOKUP($G10,岩性参数!$A$1:$G$10,7,0)</f>
        <v>35</v>
      </c>
      <c r="T10">
        <f t="shared" si="1"/>
        <v>1090380</v>
      </c>
      <c r="U10">
        <f t="shared" si="2"/>
        <v>1134380</v>
      </c>
      <c r="X10" s="1">
        <f>VLOOKUP($G10,岩性参数!$T$1:$V$10,2,0)</f>
        <v>162000000000</v>
      </c>
      <c r="Y10" s="1">
        <f>VLOOKUP($G10,岩性参数!$T$1:$V$10,3,0)</f>
        <v>32000000000</v>
      </c>
    </row>
    <row r="11" spans="2:28" x14ac:dyDescent="0.25">
      <c r="B11">
        <v>9</v>
      </c>
      <c r="C11" t="s">
        <v>25</v>
      </c>
      <c r="D11">
        <v>43.3</v>
      </c>
      <c r="F11">
        <v>9</v>
      </c>
      <c r="G11" t="s">
        <v>23</v>
      </c>
      <c r="H11">
        <v>50.1</v>
      </c>
      <c r="I11">
        <v>0</v>
      </c>
      <c r="J11">
        <f t="shared" si="0"/>
        <v>-636</v>
      </c>
      <c r="K11">
        <v>16</v>
      </c>
      <c r="M11">
        <f>VLOOKUP($G11,岩性参数!$A$1:$G$10,2,0)</f>
        <v>2580</v>
      </c>
      <c r="N11" s="1">
        <f>VLOOKUP($G11,岩性参数!$A$1:$G$10,3,0)</f>
        <v>6700000000</v>
      </c>
      <c r="O11" s="1">
        <f>VLOOKUP($G11,岩性参数!$A$1:$G$10,4,0)</f>
        <v>3100000000</v>
      </c>
      <c r="P11" s="1">
        <f>VLOOKUP($G11,岩性参数!$A$1:$G$10,5,0)</f>
        <v>4500000</v>
      </c>
      <c r="Q11" s="1">
        <f>VLOOKUP($G11,岩性参数!$A$1:$G$10,6,0)</f>
        <v>400000</v>
      </c>
      <c r="R11">
        <f>VLOOKUP($G11,岩性参数!$A$1:$G$10,7,0)</f>
        <v>35</v>
      </c>
      <c r="T11">
        <f t="shared" si="1"/>
        <v>1599180</v>
      </c>
      <c r="U11">
        <f t="shared" si="2"/>
        <v>1599180</v>
      </c>
      <c r="X11" s="1">
        <f>VLOOKUP($G11,岩性参数!$T$1:$V$10,2,0)</f>
        <v>67000000000</v>
      </c>
      <c r="Y11" s="1">
        <f>VLOOKUP($G11,岩性参数!$T$1:$V$10,3,0)</f>
        <v>11000000000</v>
      </c>
    </row>
    <row r="12" spans="2:28" x14ac:dyDescent="0.25">
      <c r="B12">
        <v>10</v>
      </c>
      <c r="C12" s="25" t="s">
        <v>23</v>
      </c>
      <c r="D12">
        <v>21</v>
      </c>
      <c r="F12">
        <v>10</v>
      </c>
      <c r="G12" t="s">
        <v>25</v>
      </c>
      <c r="H12">
        <v>24.3</v>
      </c>
      <c r="I12">
        <v>0</v>
      </c>
      <c r="J12">
        <f t="shared" si="0"/>
        <v>-686.1</v>
      </c>
      <c r="K12">
        <v>12</v>
      </c>
      <c r="M12">
        <f>VLOOKUP($G12,岩性参数!$A$1:$G$10,2,0)</f>
        <v>2500</v>
      </c>
      <c r="N12" s="1">
        <f>VLOOKUP($G12,岩性参数!$A$1:$G$10,3,0)</f>
        <v>4100000000</v>
      </c>
      <c r="O12" s="1">
        <f>VLOOKUP($G12,岩性参数!$A$1:$G$10,4,0)</f>
        <v>3200000000</v>
      </c>
      <c r="P12" s="1">
        <f>VLOOKUP($G12,岩性参数!$A$1:$G$10,5,0)</f>
        <v>1800000</v>
      </c>
      <c r="Q12" s="1">
        <f>VLOOKUP($G12,岩性参数!$A$1:$G$10,6,0)</f>
        <v>2560000</v>
      </c>
      <c r="R12">
        <f>VLOOKUP($G12,岩性参数!$A$1:$G$10,7,0)</f>
        <v>28</v>
      </c>
      <c r="T12">
        <f t="shared" si="1"/>
        <v>1050300</v>
      </c>
      <c r="U12">
        <f t="shared" si="2"/>
        <v>1094300</v>
      </c>
      <c r="X12" s="1">
        <f>VLOOKUP($G12,岩性参数!$T$1:$V$10,2,0)</f>
        <v>41000000000</v>
      </c>
      <c r="Y12" s="1">
        <f>VLOOKUP($G12,岩性参数!$T$1:$V$10,3,0)</f>
        <v>8000000000</v>
      </c>
    </row>
    <row r="13" spans="2:28" x14ac:dyDescent="0.25">
      <c r="B13">
        <v>11</v>
      </c>
      <c r="C13" s="25" t="s">
        <v>24</v>
      </c>
      <c r="D13">
        <v>7</v>
      </c>
      <c r="F13">
        <v>11</v>
      </c>
      <c r="G13" t="s">
        <v>26</v>
      </c>
      <c r="H13">
        <v>29.1</v>
      </c>
      <c r="I13">
        <v>0</v>
      </c>
      <c r="J13">
        <f t="shared" si="0"/>
        <v>-710.4</v>
      </c>
      <c r="K13">
        <v>14</v>
      </c>
      <c r="M13">
        <f>VLOOKUP($G13,岩性参数!$A$1:$G$10,2,0)</f>
        <v>2500</v>
      </c>
      <c r="N13" s="1">
        <f>VLOOKUP($G13,岩性参数!$A$1:$G$10,3,0)</f>
        <v>16200000000</v>
      </c>
      <c r="O13" s="1">
        <f>VLOOKUP($G13,岩性参数!$A$1:$G$10,4,0)</f>
        <v>13800000000</v>
      </c>
      <c r="P13" s="1">
        <f>VLOOKUP($G13,岩性参数!$A$1:$G$10,5,0)</f>
        <v>5300000</v>
      </c>
      <c r="Q13" s="1">
        <f>VLOOKUP($G13,岩性参数!$A$1:$G$10,6,0)</f>
        <v>2350000</v>
      </c>
      <c r="R13">
        <f>VLOOKUP($G13,岩性参数!$A$1:$G$10,7,0)</f>
        <v>35</v>
      </c>
      <c r="T13">
        <f t="shared" si="1"/>
        <v>1050300</v>
      </c>
      <c r="U13">
        <f t="shared" si="2"/>
        <v>1094300</v>
      </c>
      <c r="X13" s="1">
        <f>VLOOKUP($G13,岩性参数!$T$1:$V$10,2,0)</f>
        <v>162000000000</v>
      </c>
      <c r="Y13" s="1">
        <f>VLOOKUP($G13,岩性参数!$T$1:$V$10,3,0)</f>
        <v>32000000000</v>
      </c>
    </row>
    <row r="14" spans="2:28" x14ac:dyDescent="0.25">
      <c r="B14">
        <v>12</v>
      </c>
      <c r="C14" s="25" t="s">
        <v>23</v>
      </c>
      <c r="D14">
        <v>20</v>
      </c>
      <c r="F14">
        <v>12</v>
      </c>
      <c r="G14" t="s">
        <v>23</v>
      </c>
      <c r="H14">
        <v>34.9</v>
      </c>
      <c r="I14">
        <v>0</v>
      </c>
      <c r="J14">
        <f t="shared" si="0"/>
        <v>-739.5</v>
      </c>
      <c r="K14">
        <v>17</v>
      </c>
      <c r="M14">
        <f>VLOOKUP($G14,岩性参数!$A$1:$G$10,2,0)</f>
        <v>2580</v>
      </c>
      <c r="N14" s="1">
        <f>VLOOKUP($G14,岩性参数!$A$1:$G$10,3,0)</f>
        <v>6700000000</v>
      </c>
      <c r="O14" s="1">
        <f>VLOOKUP($G14,岩性参数!$A$1:$G$10,4,0)</f>
        <v>3100000000</v>
      </c>
      <c r="P14" s="1">
        <f>VLOOKUP($G14,岩性参数!$A$1:$G$10,5,0)</f>
        <v>4500000</v>
      </c>
      <c r="Q14" s="1">
        <f>VLOOKUP($G14,岩性参数!$A$1:$G$10,6,0)</f>
        <v>400000</v>
      </c>
      <c r="R14">
        <f>VLOOKUP($G14,岩性参数!$A$1:$G$10,7,0)</f>
        <v>35</v>
      </c>
      <c r="T14">
        <f t="shared" si="1"/>
        <v>1641900</v>
      </c>
      <c r="U14">
        <f t="shared" si="2"/>
        <v>1641900</v>
      </c>
      <c r="X14" s="1">
        <f>VLOOKUP($G14,岩性参数!$T$1:$V$10,2,0)</f>
        <v>67000000000</v>
      </c>
      <c r="Y14" s="1">
        <f>VLOOKUP($G14,岩性参数!$T$1:$V$10,3,0)</f>
        <v>11000000000</v>
      </c>
    </row>
    <row r="15" spans="2:28" x14ac:dyDescent="0.25">
      <c r="B15">
        <v>13</v>
      </c>
      <c r="C15" s="25" t="s">
        <v>27</v>
      </c>
      <c r="D15">
        <v>12</v>
      </c>
      <c r="F15">
        <v>13</v>
      </c>
      <c r="G15" t="s">
        <v>25</v>
      </c>
      <c r="H15">
        <v>39.6</v>
      </c>
      <c r="I15">
        <v>0</v>
      </c>
      <c r="J15">
        <f t="shared" si="0"/>
        <v>-774.4</v>
      </c>
      <c r="K15">
        <v>13</v>
      </c>
      <c r="M15">
        <f>VLOOKUP($G15,岩性参数!$A$1:$G$10,2,0)</f>
        <v>2500</v>
      </c>
      <c r="N15" s="1">
        <f>VLOOKUP($G15,岩性参数!$A$1:$G$10,3,0)</f>
        <v>4100000000</v>
      </c>
      <c r="O15" s="1">
        <f>VLOOKUP($G15,岩性参数!$A$1:$G$10,4,0)</f>
        <v>3200000000</v>
      </c>
      <c r="P15" s="1">
        <f>VLOOKUP($G15,岩性参数!$A$1:$G$10,5,0)</f>
        <v>1800000</v>
      </c>
      <c r="Q15" s="1">
        <f>VLOOKUP($G15,岩性参数!$A$1:$G$10,6,0)</f>
        <v>2560000</v>
      </c>
      <c r="R15">
        <f>VLOOKUP($G15,岩性参数!$A$1:$G$10,7,0)</f>
        <v>28</v>
      </c>
      <c r="T15">
        <f t="shared" si="1"/>
        <v>1022380</v>
      </c>
      <c r="U15">
        <f t="shared" si="2"/>
        <v>1066380</v>
      </c>
      <c r="X15" s="1">
        <f>VLOOKUP($G15,岩性参数!$T$1:$V$10,2,0)</f>
        <v>41000000000</v>
      </c>
      <c r="Y15" s="1">
        <f>VLOOKUP($G15,岩性参数!$T$1:$V$10,3,0)</f>
        <v>8000000000</v>
      </c>
    </row>
    <row r="16" spans="2:28" x14ac:dyDescent="0.25">
      <c r="B16">
        <v>14</v>
      </c>
      <c r="C16" s="25" t="s">
        <v>23</v>
      </c>
      <c r="D16">
        <v>8</v>
      </c>
      <c r="F16">
        <v>14</v>
      </c>
      <c r="G16" t="s">
        <v>28</v>
      </c>
      <c r="H16">
        <v>33.700000000000003</v>
      </c>
      <c r="I16">
        <v>0</v>
      </c>
      <c r="J16">
        <f t="shared" si="0"/>
        <v>-814</v>
      </c>
      <c r="K16">
        <v>11</v>
      </c>
      <c r="M16">
        <f>VLOOKUP($G16,岩性参数!$A$1:$G$10,2,0)</f>
        <v>2400</v>
      </c>
      <c r="N16" s="1">
        <f>VLOOKUP($G16,岩性参数!$A$1:$G$10,3,0)</f>
        <v>4290000000</v>
      </c>
      <c r="O16" s="1">
        <f>VLOOKUP($G16,岩性参数!$A$1:$G$10,4,0)</f>
        <v>2950000000</v>
      </c>
      <c r="P16" s="1">
        <f>VLOOKUP($G16,岩性参数!$A$1:$G$10,5,0)</f>
        <v>1100000</v>
      </c>
      <c r="Q16" s="1">
        <f>VLOOKUP($G16,岩性参数!$A$1:$G$10,6,0)</f>
        <v>2190000</v>
      </c>
      <c r="R16">
        <f>VLOOKUP($G16,岩性参数!$A$1:$G$10,7,0)</f>
        <v>33</v>
      </c>
      <c r="T16">
        <f t="shared" si="1"/>
        <v>208380</v>
      </c>
      <c r="U16">
        <f t="shared" si="2"/>
        <v>307380</v>
      </c>
      <c r="X16" s="1">
        <f>VLOOKUP($G16,岩性参数!$T$1:$V$10,2,0)</f>
        <v>42000000000</v>
      </c>
      <c r="Y16" s="1">
        <f>VLOOKUP($G16,岩性参数!$T$1:$V$10,3,0)</f>
        <v>8000000000</v>
      </c>
    </row>
    <row r="17" spans="2:25" x14ac:dyDescent="0.25">
      <c r="B17">
        <v>15</v>
      </c>
      <c r="C17" s="26" t="s">
        <v>27</v>
      </c>
      <c r="D17">
        <v>23</v>
      </c>
      <c r="F17">
        <v>15</v>
      </c>
      <c r="G17" t="s">
        <v>23</v>
      </c>
      <c r="H17">
        <v>15</v>
      </c>
      <c r="I17">
        <v>0</v>
      </c>
      <c r="J17">
        <f t="shared" si="0"/>
        <v>-847.7</v>
      </c>
      <c r="K17">
        <v>7</v>
      </c>
      <c r="M17">
        <f>VLOOKUP($G17,岩性参数!$A$1:$G$10,2,0)</f>
        <v>2580</v>
      </c>
      <c r="N17" s="1">
        <f>VLOOKUP($G17,岩性参数!$A$1:$G$10,3,0)</f>
        <v>6700000000</v>
      </c>
      <c r="O17" s="1">
        <f>VLOOKUP($G17,岩性参数!$A$1:$G$10,4,0)</f>
        <v>3100000000</v>
      </c>
      <c r="P17" s="1">
        <f>VLOOKUP($G17,岩性参数!$A$1:$G$10,5,0)</f>
        <v>4500000</v>
      </c>
      <c r="Q17" s="1">
        <f>VLOOKUP($G17,岩性参数!$A$1:$G$10,6,0)</f>
        <v>400000</v>
      </c>
      <c r="R17">
        <f>VLOOKUP($G17,岩性参数!$A$1:$G$10,7,0)</f>
        <v>35</v>
      </c>
      <c r="T17">
        <f t="shared" si="1"/>
        <v>1734240</v>
      </c>
      <c r="U17">
        <f t="shared" si="2"/>
        <v>1734240</v>
      </c>
      <c r="X17" s="1">
        <f>VLOOKUP($G17,岩性参数!$T$1:$V$10,2,0)</f>
        <v>67000000000</v>
      </c>
      <c r="Y17" s="1">
        <f>VLOOKUP($G17,岩性参数!$T$1:$V$10,3,0)</f>
        <v>11000000000</v>
      </c>
    </row>
    <row r="18" spans="2:25" x14ac:dyDescent="0.25">
      <c r="B18">
        <v>16</v>
      </c>
      <c r="C18" s="26" t="s">
        <v>28</v>
      </c>
      <c r="D18">
        <v>15</v>
      </c>
      <c r="F18">
        <v>16</v>
      </c>
      <c r="G18" t="s">
        <v>28</v>
      </c>
      <c r="H18">
        <v>16.399999999999999</v>
      </c>
      <c r="I18">
        <v>0</v>
      </c>
      <c r="J18">
        <f t="shared" si="0"/>
        <v>-862.7</v>
      </c>
      <c r="K18">
        <v>8</v>
      </c>
      <c r="M18">
        <f>VLOOKUP($G18,岩性参数!$A$1:$G$10,2,0)</f>
        <v>2400</v>
      </c>
      <c r="N18" s="1">
        <f>VLOOKUP($G18,岩性参数!$A$1:$G$10,3,0)</f>
        <v>4290000000</v>
      </c>
      <c r="O18" s="1">
        <f>VLOOKUP($G18,岩性参数!$A$1:$G$10,4,0)</f>
        <v>2950000000</v>
      </c>
      <c r="P18" s="1">
        <f>VLOOKUP($G18,岩性参数!$A$1:$G$10,5,0)</f>
        <v>1100000</v>
      </c>
      <c r="Q18" s="1">
        <f>VLOOKUP($G18,岩性参数!$A$1:$G$10,6,0)</f>
        <v>2190000</v>
      </c>
      <c r="R18">
        <f>VLOOKUP($G18,岩性参数!$A$1:$G$10,7,0)</f>
        <v>33</v>
      </c>
      <c r="T18">
        <f t="shared" si="1"/>
        <v>181380</v>
      </c>
      <c r="U18">
        <f t="shared" si="2"/>
        <v>280380</v>
      </c>
      <c r="X18" s="1">
        <f>VLOOKUP($G18,岩性参数!$T$1:$V$10,2,0)</f>
        <v>42000000000</v>
      </c>
      <c r="Y18" s="1">
        <f>VLOOKUP($G18,岩性参数!$T$1:$V$10,3,0)</f>
        <v>8000000000</v>
      </c>
    </row>
    <row r="19" spans="2:25" x14ac:dyDescent="0.25">
      <c r="B19">
        <v>17</v>
      </c>
      <c r="C19" s="26" t="s">
        <v>24</v>
      </c>
      <c r="D19">
        <v>7</v>
      </c>
      <c r="F19">
        <v>17</v>
      </c>
      <c r="G19" t="s">
        <v>23</v>
      </c>
      <c r="H19">
        <v>9.8000000000000007</v>
      </c>
      <c r="I19">
        <v>0</v>
      </c>
      <c r="J19">
        <f t="shared" si="0"/>
        <v>-879.1</v>
      </c>
      <c r="K19">
        <v>4</v>
      </c>
      <c r="M19">
        <f>VLOOKUP($G19,岩性参数!$A$1:$G$10,2,0)</f>
        <v>2580</v>
      </c>
      <c r="N19" s="1">
        <f>VLOOKUP($G19,岩性参数!$A$1:$G$10,3,0)</f>
        <v>6700000000</v>
      </c>
      <c r="O19" s="1">
        <f>VLOOKUP($G19,岩性参数!$A$1:$G$10,4,0)</f>
        <v>3100000000</v>
      </c>
      <c r="P19" s="1">
        <f>VLOOKUP($G19,岩性参数!$A$1:$G$10,5,0)</f>
        <v>4500000</v>
      </c>
      <c r="Q19" s="1">
        <f>VLOOKUP($G19,岩性参数!$A$1:$G$10,6,0)</f>
        <v>400000</v>
      </c>
      <c r="R19">
        <f>VLOOKUP($G19,岩性参数!$A$1:$G$10,7,0)</f>
        <v>35</v>
      </c>
      <c r="T19">
        <f t="shared" si="1"/>
        <v>1763760</v>
      </c>
      <c r="U19">
        <f t="shared" si="2"/>
        <v>1763760</v>
      </c>
      <c r="X19" s="1">
        <f>VLOOKUP($G19,岩性参数!$T$1:$V$10,2,0)</f>
        <v>67000000000</v>
      </c>
      <c r="Y19" s="1">
        <f>VLOOKUP($G19,岩性参数!$T$1:$V$10,3,0)</f>
        <v>11000000000</v>
      </c>
    </row>
    <row r="20" spans="2:25" x14ac:dyDescent="0.25">
      <c r="B20">
        <v>18</v>
      </c>
      <c r="C20" s="26" t="s">
        <v>23</v>
      </c>
      <c r="D20">
        <v>11</v>
      </c>
      <c r="F20">
        <v>18</v>
      </c>
      <c r="G20" t="s">
        <v>29</v>
      </c>
      <c r="H20">
        <v>5.98</v>
      </c>
      <c r="I20">
        <v>0</v>
      </c>
      <c r="J20">
        <f t="shared" si="0"/>
        <v>-888.9</v>
      </c>
      <c r="K20">
        <v>5.98</v>
      </c>
      <c r="M20">
        <f>VLOOKUP($G20,岩性参数!$A$1:$G$10,2,0)</f>
        <v>1400</v>
      </c>
      <c r="N20" s="1">
        <f>VLOOKUP($G20,岩性参数!$A$1:$G$10,3,0)</f>
        <v>540000000</v>
      </c>
      <c r="O20" s="1">
        <f>VLOOKUP($G20,岩性参数!$A$1:$G$10,4,0)</f>
        <v>370000000</v>
      </c>
      <c r="P20" s="1">
        <f>VLOOKUP($G20,岩性参数!$A$1:$G$10,5,0)</f>
        <v>900000</v>
      </c>
      <c r="Q20" s="1">
        <f>VLOOKUP($G20,岩性参数!$A$1:$G$10,6,0)</f>
        <v>1500000</v>
      </c>
      <c r="R20">
        <f>VLOOKUP($G20,岩性参数!$A$1:$G$10,7,0)</f>
        <v>29</v>
      </c>
      <c r="T20">
        <f t="shared" si="1"/>
        <v>-8725260</v>
      </c>
      <c r="U20">
        <f t="shared" si="2"/>
        <v>-8076260</v>
      </c>
      <c r="X20" s="1">
        <f>VLOOKUP($G20,岩性参数!$T$1:$V$10,2,0)</f>
        <v>5000000000</v>
      </c>
      <c r="Y20" s="1">
        <f>VLOOKUP($G20,岩性参数!$T$1:$V$10,3,0)</f>
        <v>1000000000</v>
      </c>
    </row>
    <row r="21" spans="2:25" x14ac:dyDescent="0.25">
      <c r="B21">
        <v>19</v>
      </c>
      <c r="C21" s="26" t="s">
        <v>23</v>
      </c>
      <c r="D21">
        <v>14</v>
      </c>
      <c r="F21">
        <v>19</v>
      </c>
      <c r="G21" t="s">
        <v>30</v>
      </c>
      <c r="H21">
        <v>41.12</v>
      </c>
      <c r="I21">
        <v>0</v>
      </c>
      <c r="J21">
        <f t="shared" si="0"/>
        <v>-894.88</v>
      </c>
      <c r="K21">
        <v>20</v>
      </c>
      <c r="M21">
        <f>VLOOKUP($G21,岩性参数!$A$1:$G$10,2,0)</f>
        <v>2580</v>
      </c>
      <c r="N21" s="1">
        <f>VLOOKUP($G21,岩性参数!$A$1:$G$10,3,0)</f>
        <v>16200000000</v>
      </c>
      <c r="O21" s="1">
        <f>VLOOKUP($G21,岩性参数!$A$1:$G$10,4,0)</f>
        <v>9750000000</v>
      </c>
      <c r="P21" s="1">
        <f>VLOOKUP($G21,岩性参数!$A$1:$G$10,5,0)</f>
        <v>5300000</v>
      </c>
      <c r="Q21" s="1">
        <f>VLOOKUP($G21,岩性参数!$A$1:$G$10,6,0)</f>
        <v>3150000</v>
      </c>
      <c r="R21">
        <f>VLOOKUP($G21,岩性参数!$A$1:$G$10,7,0)</f>
        <v>35</v>
      </c>
      <c r="T21">
        <f>T20+(M20-M21)*$U$1*J21</f>
        <v>1834324</v>
      </c>
      <c r="U21">
        <f>U20+(M20-M21)*$U$1*(J21+$V$1)</f>
        <v>1834324</v>
      </c>
      <c r="X21" s="1">
        <f>VLOOKUP($G21,岩性参数!$T$1:$V$10,2,0)</f>
        <v>1620000000000</v>
      </c>
      <c r="Y21" s="1">
        <f>VLOOKUP($G21,岩性参数!$T$1:$V$10,3,0)</f>
        <v>300000000000</v>
      </c>
    </row>
    <row r="22" spans="2:25" x14ac:dyDescent="0.25">
      <c r="B22">
        <v>20</v>
      </c>
      <c r="C22" s="26" t="s">
        <v>23</v>
      </c>
      <c r="D22">
        <v>20</v>
      </c>
      <c r="G22" t="s">
        <v>31</v>
      </c>
      <c r="J22">
        <v>-242.7</v>
      </c>
      <c r="M22">
        <f>VLOOKUP($G22,岩性参数!$A$1:$G$10,2,0)</f>
        <v>1500</v>
      </c>
      <c r="N22" s="1">
        <f>VLOOKUP($G22,岩性参数!$A$1:$G$10,3,0)</f>
        <v>500000000</v>
      </c>
      <c r="O22" s="1">
        <f>VLOOKUP($G22,岩性参数!$A$1:$G$10,4,0)</f>
        <v>400000000</v>
      </c>
      <c r="P22" s="1">
        <f>VLOOKUP($G22,岩性参数!$A$1:$G$10,5,0)</f>
        <v>250000</v>
      </c>
      <c r="Q22" s="1">
        <f>VLOOKUP($G22,岩性参数!$A$1:$G$10,6,0)</f>
        <v>250000</v>
      </c>
      <c r="R22">
        <f>VLOOKUP($G22,岩性参数!$A$1:$G$10,7,0)</f>
        <v>10</v>
      </c>
      <c r="T22">
        <f>(M3-M22)*U1*J22</f>
        <v>-1213500</v>
      </c>
      <c r="X22" s="1">
        <f>VLOOKUP($G22,岩性参数!$T$1:$V$10,2,0)</f>
        <v>5000000000</v>
      </c>
      <c r="Y22" s="1">
        <f>VLOOKUP($G22,岩性参数!$T$1:$V$10,3,0)</f>
        <v>1000000000</v>
      </c>
    </row>
    <row r="23" spans="2:25" x14ac:dyDescent="0.25">
      <c r="B23">
        <v>21</v>
      </c>
      <c r="C23" s="25" t="s">
        <v>25</v>
      </c>
      <c r="D23">
        <v>12</v>
      </c>
    </row>
    <row r="24" spans="2:25" x14ac:dyDescent="0.25">
      <c r="B24">
        <v>22</v>
      </c>
      <c r="C24" s="25" t="s">
        <v>25</v>
      </c>
      <c r="D24">
        <v>15</v>
      </c>
    </row>
    <row r="25" spans="2:25" x14ac:dyDescent="0.25">
      <c r="B25">
        <v>23</v>
      </c>
      <c r="C25" s="25" t="s">
        <v>27</v>
      </c>
      <c r="D25">
        <v>10</v>
      </c>
    </row>
    <row r="26" spans="2:25" x14ac:dyDescent="0.25">
      <c r="B26">
        <v>24</v>
      </c>
      <c r="C26" s="25" t="s">
        <v>23</v>
      </c>
      <c r="D26">
        <v>8</v>
      </c>
    </row>
    <row r="27" spans="2:25" x14ac:dyDescent="0.25">
      <c r="B27">
        <v>25</v>
      </c>
      <c r="C27" s="25" t="s">
        <v>26</v>
      </c>
      <c r="D27">
        <v>8</v>
      </c>
    </row>
    <row r="28" spans="2:25" x14ac:dyDescent="0.25">
      <c r="B28">
        <v>26</v>
      </c>
      <c r="C28" s="25" t="s">
        <v>23</v>
      </c>
      <c r="D28">
        <v>15</v>
      </c>
    </row>
    <row r="29" spans="2:25" x14ac:dyDescent="0.25">
      <c r="B29">
        <v>27</v>
      </c>
      <c r="C29" s="26" t="s">
        <v>26</v>
      </c>
      <c r="D29">
        <v>12.5</v>
      </c>
    </row>
    <row r="30" spans="2:25" x14ac:dyDescent="0.25">
      <c r="B30">
        <v>28</v>
      </c>
      <c r="C30" s="26" t="s">
        <v>23</v>
      </c>
      <c r="D30">
        <v>17.5</v>
      </c>
    </row>
    <row r="31" spans="2:25" x14ac:dyDescent="0.25">
      <c r="B31">
        <v>29</v>
      </c>
      <c r="C31" s="26" t="s">
        <v>23</v>
      </c>
      <c r="D31">
        <v>25</v>
      </c>
    </row>
    <row r="32" spans="2:25" x14ac:dyDescent="0.25">
      <c r="B32">
        <v>30</v>
      </c>
      <c r="C32" s="25" t="s">
        <v>27</v>
      </c>
      <c r="D32">
        <v>7</v>
      </c>
    </row>
    <row r="33" spans="2:4" x14ac:dyDescent="0.25">
      <c r="B33">
        <v>31</v>
      </c>
      <c r="C33" s="25" t="s">
        <v>23</v>
      </c>
      <c r="D33">
        <v>18</v>
      </c>
    </row>
    <row r="34" spans="2:4" x14ac:dyDescent="0.25">
      <c r="B34">
        <v>32</v>
      </c>
      <c r="C34" s="25" t="s">
        <v>23</v>
      </c>
      <c r="D34">
        <v>14</v>
      </c>
    </row>
    <row r="35" spans="2:4" x14ac:dyDescent="0.25">
      <c r="B35">
        <v>33</v>
      </c>
      <c r="C35" s="25" t="s">
        <v>27</v>
      </c>
      <c r="D35">
        <v>3</v>
      </c>
    </row>
    <row r="36" spans="2:4" x14ac:dyDescent="0.25">
      <c r="B36">
        <v>34</v>
      </c>
      <c r="C36" s="25" t="s">
        <v>23</v>
      </c>
      <c r="D36">
        <v>21</v>
      </c>
    </row>
    <row r="37" spans="2:4" x14ac:dyDescent="0.25">
      <c r="B37">
        <v>35</v>
      </c>
      <c r="C37" s="27" t="s">
        <v>28</v>
      </c>
      <c r="D37">
        <v>9</v>
      </c>
    </row>
    <row r="38" spans="2:4" x14ac:dyDescent="0.25">
      <c r="B38">
        <v>36</v>
      </c>
      <c r="C38" s="27" t="s">
        <v>24</v>
      </c>
      <c r="D38">
        <v>7</v>
      </c>
    </row>
    <row r="39" spans="2:4" x14ac:dyDescent="0.25">
      <c r="B39">
        <v>37</v>
      </c>
      <c r="C39" s="27" t="s">
        <v>28</v>
      </c>
      <c r="D39">
        <v>9</v>
      </c>
    </row>
    <row r="40" spans="2:4" x14ac:dyDescent="0.25">
      <c r="B40">
        <v>38</v>
      </c>
      <c r="C40" s="27" t="s">
        <v>28</v>
      </c>
      <c r="D40">
        <v>9</v>
      </c>
    </row>
    <row r="41" spans="2:4" x14ac:dyDescent="0.25">
      <c r="B41">
        <v>39</v>
      </c>
      <c r="C41" s="27" t="s">
        <v>28</v>
      </c>
      <c r="D41">
        <v>7</v>
      </c>
    </row>
    <row r="42" spans="2:4" x14ac:dyDescent="0.25">
      <c r="B42">
        <v>40</v>
      </c>
      <c r="C42" s="25" t="s">
        <v>23</v>
      </c>
      <c r="D42">
        <v>6</v>
      </c>
    </row>
    <row r="43" spans="2:4" x14ac:dyDescent="0.25">
      <c r="B43">
        <v>41</v>
      </c>
      <c r="C43" s="25" t="s">
        <v>23</v>
      </c>
      <c r="D43">
        <v>6</v>
      </c>
    </row>
    <row r="44" spans="2:4" x14ac:dyDescent="0.25">
      <c r="B44">
        <v>42</v>
      </c>
      <c r="C44" s="25" t="s">
        <v>23</v>
      </c>
      <c r="D44">
        <v>6</v>
      </c>
    </row>
    <row r="45" spans="2:4" x14ac:dyDescent="0.25">
      <c r="B45">
        <v>43</v>
      </c>
      <c r="C45" s="25" t="s">
        <v>23</v>
      </c>
      <c r="D45">
        <v>6</v>
      </c>
    </row>
    <row r="46" spans="2:4" x14ac:dyDescent="0.25">
      <c r="B46">
        <v>44</v>
      </c>
      <c r="C46" s="25" t="s">
        <v>27</v>
      </c>
      <c r="D46">
        <v>7</v>
      </c>
    </row>
    <row r="47" spans="2:4" x14ac:dyDescent="0.25">
      <c r="B47">
        <v>45</v>
      </c>
      <c r="C47" s="25" t="s">
        <v>23</v>
      </c>
      <c r="D47">
        <v>2.9</v>
      </c>
    </row>
    <row r="48" spans="2:4" x14ac:dyDescent="0.25">
      <c r="B48">
        <v>46</v>
      </c>
      <c r="C48" t="s">
        <v>29</v>
      </c>
      <c r="D48">
        <v>5.98</v>
      </c>
    </row>
    <row r="49" spans="2:4" x14ac:dyDescent="0.25">
      <c r="B49">
        <v>47</v>
      </c>
      <c r="C49" s="25" t="s">
        <v>23</v>
      </c>
      <c r="D49">
        <v>4.12</v>
      </c>
    </row>
    <row r="50" spans="2:4" x14ac:dyDescent="0.25">
      <c r="B50">
        <v>48</v>
      </c>
      <c r="C50" s="25" t="s">
        <v>26</v>
      </c>
      <c r="D50">
        <v>25</v>
      </c>
    </row>
    <row r="51" spans="2:4" x14ac:dyDescent="0.25">
      <c r="B51">
        <v>49</v>
      </c>
      <c r="C51" s="25" t="s">
        <v>23</v>
      </c>
      <c r="D51">
        <v>12</v>
      </c>
    </row>
    <row r="52" spans="2:4" x14ac:dyDescent="0.25">
      <c r="B52">
        <v>50</v>
      </c>
      <c r="D52">
        <v>2</v>
      </c>
    </row>
    <row r="53" spans="2:4" x14ac:dyDescent="0.25">
      <c r="B53">
        <v>51</v>
      </c>
      <c r="D53">
        <v>6</v>
      </c>
    </row>
    <row r="54" spans="2:4" x14ac:dyDescent="0.25">
      <c r="B54">
        <v>52</v>
      </c>
      <c r="D54">
        <v>2</v>
      </c>
    </row>
    <row r="55" spans="2:4" x14ac:dyDescent="0.25">
      <c r="B55">
        <v>53</v>
      </c>
      <c r="D55">
        <v>12.5</v>
      </c>
    </row>
    <row r="56" spans="2:4" x14ac:dyDescent="0.25">
      <c r="B56">
        <v>54</v>
      </c>
      <c r="D56">
        <v>11.5</v>
      </c>
    </row>
    <row r="57" spans="2:4" x14ac:dyDescent="0.25">
      <c r="B57">
        <v>55</v>
      </c>
      <c r="D57">
        <v>8</v>
      </c>
    </row>
    <row r="58" spans="2:4" x14ac:dyDescent="0.25">
      <c r="B58">
        <v>56</v>
      </c>
      <c r="D58">
        <v>14</v>
      </c>
    </row>
    <row r="59" spans="2:4" x14ac:dyDescent="0.25">
      <c r="B59">
        <v>57</v>
      </c>
      <c r="D59">
        <v>8</v>
      </c>
    </row>
    <row r="60" spans="2:4" x14ac:dyDescent="0.25">
      <c r="B60">
        <v>58</v>
      </c>
      <c r="D60">
        <v>253</v>
      </c>
    </row>
    <row r="61" spans="2:4" x14ac:dyDescent="0.25">
      <c r="B61">
        <v>59</v>
      </c>
      <c r="D61">
        <v>265</v>
      </c>
    </row>
    <row r="62" spans="2:4" x14ac:dyDescent="0.25">
      <c r="B62">
        <v>60</v>
      </c>
      <c r="D62">
        <v>190</v>
      </c>
    </row>
    <row r="63" spans="2:4" x14ac:dyDescent="0.25">
      <c r="B63">
        <v>61</v>
      </c>
      <c r="D63">
        <v>163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"/>
  <sheetViews>
    <sheetView workbookViewId="0">
      <selection activeCell="D3" sqref="D3"/>
    </sheetView>
  </sheetViews>
  <sheetFormatPr defaultColWidth="9" defaultRowHeight="14" x14ac:dyDescent="0.25"/>
  <cols>
    <col min="1" max="1" width="10.90625" customWidth="1"/>
    <col min="2" max="2" width="5.36328125" customWidth="1"/>
    <col min="3" max="6" width="9.36328125" customWidth="1"/>
    <col min="7" max="7" width="8.90625" customWidth="1"/>
    <col min="9" max="9" width="8.90625" customWidth="1"/>
    <col min="10" max="10" width="5.36328125" customWidth="1"/>
    <col min="11" max="11" width="9.36328125" customWidth="1"/>
    <col min="12" max="12" width="8.90625" customWidth="1"/>
    <col min="13" max="13" width="9.36328125" customWidth="1"/>
    <col min="14" max="15" width="8.90625" customWidth="1"/>
    <col min="21" max="22" width="12.6328125"/>
  </cols>
  <sheetData>
    <row r="1" spans="1:22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Q1" t="s">
        <v>19</v>
      </c>
      <c r="R1" t="s">
        <v>20</v>
      </c>
      <c r="U1" t="s">
        <v>19</v>
      </c>
      <c r="V1" t="s">
        <v>20</v>
      </c>
    </row>
    <row r="2" spans="1:22" x14ac:dyDescent="0.25">
      <c r="A2" t="s">
        <v>22</v>
      </c>
      <c r="B2">
        <f>J2</f>
        <v>2000</v>
      </c>
      <c r="C2" s="1">
        <f>K2*$K$12</f>
        <v>1000000000</v>
      </c>
      <c r="D2" s="1">
        <f t="shared" ref="D2:D10" si="0">L2*$K$12</f>
        <v>800000000</v>
      </c>
      <c r="E2" s="1">
        <f>M2*$M$12</f>
        <v>500000</v>
      </c>
      <c r="F2" s="1">
        <f t="shared" ref="F2:F10" si="1">N2*$M$12</f>
        <v>500000</v>
      </c>
      <c r="G2">
        <f>O2</f>
        <v>25</v>
      </c>
      <c r="I2" t="s">
        <v>22</v>
      </c>
      <c r="J2">
        <v>2000</v>
      </c>
      <c r="K2">
        <v>1</v>
      </c>
      <c r="L2">
        <v>0.8</v>
      </c>
      <c r="M2">
        <v>0.5</v>
      </c>
      <c r="N2">
        <v>0.5</v>
      </c>
      <c r="O2">
        <v>25</v>
      </c>
      <c r="Q2">
        <v>5</v>
      </c>
      <c r="R2">
        <v>1</v>
      </c>
      <c r="T2" t="s">
        <v>22</v>
      </c>
      <c r="U2" s="1">
        <f>Q2*$K$12</f>
        <v>5000000000</v>
      </c>
      <c r="V2" s="1">
        <f>R2*$K$12</f>
        <v>1000000000</v>
      </c>
    </row>
    <row r="3" spans="1:22" x14ac:dyDescent="0.25">
      <c r="A3" t="s">
        <v>23</v>
      </c>
      <c r="B3">
        <f t="shared" ref="B3:B10" si="2">J3</f>
        <v>2580</v>
      </c>
      <c r="C3" s="1">
        <f t="shared" ref="C3:C10" si="3">K3*$K$12</f>
        <v>6700000000</v>
      </c>
      <c r="D3" s="1">
        <f t="shared" si="0"/>
        <v>3100000000</v>
      </c>
      <c r="E3" s="1">
        <f t="shared" ref="E3:E10" si="4">M3*$M$12</f>
        <v>4500000</v>
      </c>
      <c r="F3" s="1">
        <f t="shared" si="1"/>
        <v>400000</v>
      </c>
      <c r="G3">
        <f t="shared" ref="G3:G10" si="5">O3</f>
        <v>35</v>
      </c>
      <c r="I3" t="s">
        <v>23</v>
      </c>
      <c r="J3">
        <v>2580</v>
      </c>
      <c r="K3">
        <v>6.7</v>
      </c>
      <c r="L3">
        <v>3.1</v>
      </c>
      <c r="M3">
        <v>4.5</v>
      </c>
      <c r="N3">
        <v>0.4</v>
      </c>
      <c r="O3">
        <v>35</v>
      </c>
      <c r="Q3">
        <v>67</v>
      </c>
      <c r="R3">
        <v>11</v>
      </c>
      <c r="T3" t="s">
        <v>23</v>
      </c>
      <c r="U3" s="1">
        <f t="shared" ref="U3:U10" si="6">Q3*$K$12</f>
        <v>67000000000</v>
      </c>
      <c r="V3" s="1">
        <f t="shared" ref="V3:V10" si="7">R3*$K$12</f>
        <v>11000000000</v>
      </c>
    </row>
    <row r="4" spans="1:22" x14ac:dyDescent="0.25">
      <c r="A4" t="s">
        <v>24</v>
      </c>
      <c r="B4">
        <f t="shared" si="2"/>
        <v>2500</v>
      </c>
      <c r="C4" s="1">
        <f t="shared" si="3"/>
        <v>11900000000</v>
      </c>
      <c r="D4" s="1">
        <f t="shared" si="0"/>
        <v>9750000000</v>
      </c>
      <c r="E4" s="1">
        <f t="shared" si="4"/>
        <v>3100000</v>
      </c>
      <c r="F4" s="1">
        <f t="shared" si="1"/>
        <v>3150000</v>
      </c>
      <c r="G4">
        <f t="shared" si="5"/>
        <v>30</v>
      </c>
      <c r="I4" t="s">
        <v>32</v>
      </c>
      <c r="J4">
        <v>2500</v>
      </c>
      <c r="K4">
        <v>11.9</v>
      </c>
      <c r="L4">
        <v>9.75</v>
      </c>
      <c r="M4">
        <v>3.1</v>
      </c>
      <c r="N4">
        <v>3.15</v>
      </c>
      <c r="O4">
        <v>30</v>
      </c>
      <c r="Q4">
        <v>119</v>
      </c>
      <c r="R4">
        <v>24</v>
      </c>
      <c r="T4" t="s">
        <v>24</v>
      </c>
      <c r="U4" s="1">
        <f t="shared" si="6"/>
        <v>119000000000</v>
      </c>
      <c r="V4" s="1">
        <f t="shared" si="7"/>
        <v>24000000000</v>
      </c>
    </row>
    <row r="5" spans="1:22" x14ac:dyDescent="0.25">
      <c r="A5" t="s">
        <v>25</v>
      </c>
      <c r="B5">
        <f t="shared" si="2"/>
        <v>2500</v>
      </c>
      <c r="C5" s="1">
        <f t="shared" si="3"/>
        <v>4100000000</v>
      </c>
      <c r="D5" s="1">
        <f t="shared" si="0"/>
        <v>3200000000</v>
      </c>
      <c r="E5" s="1">
        <f t="shared" si="4"/>
        <v>1800000</v>
      </c>
      <c r="F5" s="1">
        <f t="shared" si="1"/>
        <v>2560000</v>
      </c>
      <c r="G5">
        <f t="shared" si="5"/>
        <v>28</v>
      </c>
      <c r="I5" t="s">
        <v>25</v>
      </c>
      <c r="J5">
        <v>2500</v>
      </c>
      <c r="K5">
        <v>4.0999999999999996</v>
      </c>
      <c r="L5">
        <v>3.2</v>
      </c>
      <c r="M5">
        <v>1.8</v>
      </c>
      <c r="N5">
        <v>2.56</v>
      </c>
      <c r="O5">
        <v>28</v>
      </c>
      <c r="Q5">
        <v>41</v>
      </c>
      <c r="R5">
        <v>8</v>
      </c>
      <c r="T5" t="s">
        <v>25</v>
      </c>
      <c r="U5" s="1">
        <f t="shared" si="6"/>
        <v>41000000000</v>
      </c>
      <c r="V5" s="1">
        <f t="shared" si="7"/>
        <v>8000000000</v>
      </c>
    </row>
    <row r="6" spans="1:22" x14ac:dyDescent="0.25">
      <c r="A6" t="s">
        <v>26</v>
      </c>
      <c r="B6">
        <f t="shared" si="2"/>
        <v>2500</v>
      </c>
      <c r="C6" s="1">
        <f t="shared" si="3"/>
        <v>16200000000</v>
      </c>
      <c r="D6" s="1">
        <f t="shared" si="0"/>
        <v>13800000000</v>
      </c>
      <c r="E6" s="1">
        <f t="shared" si="4"/>
        <v>5300000</v>
      </c>
      <c r="F6" s="1">
        <f t="shared" si="1"/>
        <v>2350000</v>
      </c>
      <c r="G6">
        <f t="shared" si="5"/>
        <v>35</v>
      </c>
      <c r="I6" t="s">
        <v>33</v>
      </c>
      <c r="J6">
        <v>2500</v>
      </c>
      <c r="K6">
        <v>16.2</v>
      </c>
      <c r="L6">
        <v>13.8</v>
      </c>
      <c r="M6">
        <v>5.3</v>
      </c>
      <c r="N6">
        <v>2.35</v>
      </c>
      <c r="O6">
        <v>35</v>
      </c>
      <c r="Q6">
        <v>162</v>
      </c>
      <c r="R6">
        <v>32</v>
      </c>
      <c r="T6" t="s">
        <v>26</v>
      </c>
      <c r="U6" s="1">
        <f t="shared" si="6"/>
        <v>162000000000</v>
      </c>
      <c r="V6" s="1">
        <f t="shared" si="7"/>
        <v>32000000000</v>
      </c>
    </row>
    <row r="7" spans="1:22" x14ac:dyDescent="0.25">
      <c r="A7" t="s">
        <v>28</v>
      </c>
      <c r="B7">
        <f t="shared" si="2"/>
        <v>2400</v>
      </c>
      <c r="C7" s="1">
        <f t="shared" si="3"/>
        <v>4290000000</v>
      </c>
      <c r="D7" s="1">
        <f t="shared" si="0"/>
        <v>2950000000</v>
      </c>
      <c r="E7" s="1">
        <f t="shared" si="4"/>
        <v>1100000</v>
      </c>
      <c r="F7" s="1">
        <f t="shared" si="1"/>
        <v>2190000</v>
      </c>
      <c r="G7">
        <f t="shared" si="5"/>
        <v>33</v>
      </c>
      <c r="I7" t="s">
        <v>28</v>
      </c>
      <c r="J7">
        <v>2400</v>
      </c>
      <c r="K7">
        <v>4.29</v>
      </c>
      <c r="L7">
        <v>2.95</v>
      </c>
      <c r="M7">
        <v>1.1000000000000001</v>
      </c>
      <c r="N7">
        <v>2.19</v>
      </c>
      <c r="O7">
        <v>33</v>
      </c>
      <c r="Q7">
        <v>42</v>
      </c>
      <c r="R7">
        <v>8</v>
      </c>
      <c r="T7" t="s">
        <v>28</v>
      </c>
      <c r="U7" s="1">
        <f t="shared" si="6"/>
        <v>42000000000</v>
      </c>
      <c r="V7" s="1">
        <f t="shared" si="7"/>
        <v>8000000000</v>
      </c>
    </row>
    <row r="8" spans="1:22" x14ac:dyDescent="0.25">
      <c r="A8" t="s">
        <v>29</v>
      </c>
      <c r="B8">
        <f t="shared" si="2"/>
        <v>1400</v>
      </c>
      <c r="C8" s="1">
        <f t="shared" si="3"/>
        <v>540000000</v>
      </c>
      <c r="D8" s="1">
        <f t="shared" si="0"/>
        <v>370000000</v>
      </c>
      <c r="E8" s="1">
        <f t="shared" si="4"/>
        <v>900000</v>
      </c>
      <c r="F8" s="1">
        <f t="shared" si="1"/>
        <v>1500000</v>
      </c>
      <c r="G8">
        <f t="shared" si="5"/>
        <v>29</v>
      </c>
      <c r="I8" t="s">
        <v>34</v>
      </c>
      <c r="J8">
        <v>1400</v>
      </c>
      <c r="K8">
        <v>0.54</v>
      </c>
      <c r="L8">
        <v>0.37</v>
      </c>
      <c r="M8">
        <v>0.9</v>
      </c>
      <c r="N8">
        <v>1.5</v>
      </c>
      <c r="O8">
        <v>29</v>
      </c>
      <c r="Q8">
        <v>5</v>
      </c>
      <c r="R8">
        <v>1</v>
      </c>
      <c r="T8" t="s">
        <v>29</v>
      </c>
      <c r="U8" s="1">
        <f t="shared" si="6"/>
        <v>5000000000</v>
      </c>
      <c r="V8" s="1">
        <f t="shared" si="7"/>
        <v>1000000000</v>
      </c>
    </row>
    <row r="9" spans="1:22" x14ac:dyDescent="0.25">
      <c r="A9" t="s">
        <v>30</v>
      </c>
      <c r="B9">
        <f t="shared" si="2"/>
        <v>2580</v>
      </c>
      <c r="C9" s="1">
        <f t="shared" si="3"/>
        <v>16200000000</v>
      </c>
      <c r="D9" s="1">
        <f t="shared" si="0"/>
        <v>9750000000</v>
      </c>
      <c r="E9" s="1">
        <f t="shared" si="4"/>
        <v>5300000</v>
      </c>
      <c r="F9" s="1">
        <f t="shared" si="1"/>
        <v>3150000</v>
      </c>
      <c r="G9">
        <f t="shared" si="5"/>
        <v>35</v>
      </c>
      <c r="I9" t="s">
        <v>30</v>
      </c>
      <c r="J9">
        <v>2580</v>
      </c>
      <c r="K9">
        <v>16.2</v>
      </c>
      <c r="L9">
        <v>9.75</v>
      </c>
      <c r="M9">
        <v>5.3</v>
      </c>
      <c r="N9">
        <v>3.15</v>
      </c>
      <c r="O9">
        <v>35</v>
      </c>
      <c r="Q9">
        <v>1620</v>
      </c>
      <c r="R9">
        <v>300</v>
      </c>
      <c r="T9" t="s">
        <v>30</v>
      </c>
      <c r="U9" s="1">
        <f t="shared" si="6"/>
        <v>1620000000000</v>
      </c>
      <c r="V9" s="1">
        <f t="shared" si="7"/>
        <v>300000000000</v>
      </c>
    </row>
    <row r="10" spans="1:22" x14ac:dyDescent="0.25">
      <c r="A10" t="s">
        <v>31</v>
      </c>
      <c r="B10">
        <f t="shared" si="2"/>
        <v>1500</v>
      </c>
      <c r="C10" s="1">
        <f t="shared" si="3"/>
        <v>500000000</v>
      </c>
      <c r="D10" s="1">
        <f t="shared" si="0"/>
        <v>400000000</v>
      </c>
      <c r="E10" s="1">
        <f t="shared" si="4"/>
        <v>250000</v>
      </c>
      <c r="F10" s="1">
        <f t="shared" si="1"/>
        <v>250000</v>
      </c>
      <c r="G10">
        <f t="shared" si="5"/>
        <v>10</v>
      </c>
      <c r="I10" t="s">
        <v>31</v>
      </c>
      <c r="J10">
        <v>1500</v>
      </c>
      <c r="K10">
        <v>0.5</v>
      </c>
      <c r="L10">
        <v>0.4</v>
      </c>
      <c r="M10">
        <v>0.25</v>
      </c>
      <c r="N10">
        <v>0.25</v>
      </c>
      <c r="O10">
        <v>10</v>
      </c>
      <c r="Q10">
        <v>5</v>
      </c>
      <c r="R10">
        <v>1</v>
      </c>
      <c r="T10" t="s">
        <v>31</v>
      </c>
      <c r="U10" s="1">
        <f t="shared" si="6"/>
        <v>5000000000</v>
      </c>
      <c r="V10" s="1">
        <f t="shared" si="7"/>
        <v>1000000000</v>
      </c>
    </row>
    <row r="12" spans="1:22" x14ac:dyDescent="0.25">
      <c r="K12" s="1">
        <v>1000000000</v>
      </c>
      <c r="M12" s="1">
        <v>1000000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5:AB57"/>
  <sheetViews>
    <sheetView tabSelected="1" topLeftCell="F1" zoomScale="85" zoomScaleNormal="85" workbookViewId="0">
      <selection activeCell="H6" sqref="H6:AA19"/>
    </sheetView>
  </sheetViews>
  <sheetFormatPr defaultColWidth="9" defaultRowHeight="14" x14ac:dyDescent="0.25"/>
  <cols>
    <col min="7" max="7" width="12.36328125" customWidth="1"/>
    <col min="8" max="8" width="11.453125"/>
    <col min="9" max="24" width="12.6328125"/>
    <col min="25" max="25" width="11.453125"/>
    <col min="26" max="26" width="12.6328125"/>
    <col min="27" max="27" width="11.453125"/>
  </cols>
  <sheetData>
    <row r="5" spans="6:27" x14ac:dyDescent="0.25">
      <c r="G5" t="s">
        <v>35</v>
      </c>
      <c r="H5" s="23" t="s">
        <v>22</v>
      </c>
      <c r="I5" s="23" t="s">
        <v>26</v>
      </c>
      <c r="J5" s="29" t="s">
        <v>28</v>
      </c>
      <c r="K5" s="29" t="s">
        <v>23</v>
      </c>
      <c r="L5" s="29" t="s">
        <v>28</v>
      </c>
      <c r="M5" s="23" t="s">
        <v>26</v>
      </c>
      <c r="N5" s="29" t="s">
        <v>23</v>
      </c>
      <c r="O5" s="23" t="s">
        <v>26</v>
      </c>
      <c r="P5" s="29" t="s">
        <v>23</v>
      </c>
      <c r="Q5" s="23" t="s">
        <v>26</v>
      </c>
      <c r="R5" s="29" t="s">
        <v>28</v>
      </c>
      <c r="S5" s="23" t="s">
        <v>26</v>
      </c>
      <c r="T5" s="28" t="s">
        <v>60</v>
      </c>
      <c r="U5" s="23" t="s">
        <v>26</v>
      </c>
      <c r="V5" s="29" t="s">
        <v>28</v>
      </c>
      <c r="W5" s="23" t="s">
        <v>26</v>
      </c>
      <c r="X5" s="29" t="s">
        <v>28</v>
      </c>
      <c r="Y5" s="29" t="s">
        <v>29</v>
      </c>
      <c r="Z5" s="29" t="s">
        <v>30</v>
      </c>
      <c r="AA5" s="29" t="s">
        <v>30</v>
      </c>
    </row>
    <row r="6" spans="6:27" x14ac:dyDescent="0.25">
      <c r="F6">
        <v>1</v>
      </c>
      <c r="G6" t="s">
        <v>7</v>
      </c>
      <c r="H6" s="29">
        <v>20</v>
      </c>
      <c r="I6" s="29">
        <v>8.5</v>
      </c>
      <c r="J6" s="29">
        <v>108</v>
      </c>
      <c r="K6" s="29">
        <v>150</v>
      </c>
      <c r="L6" s="29">
        <v>29.3</v>
      </c>
      <c r="M6" s="29">
        <v>6</v>
      </c>
      <c r="N6" s="29">
        <v>7.5</v>
      </c>
      <c r="O6" s="29">
        <v>4.5999999999999996</v>
      </c>
      <c r="P6" s="29">
        <v>7.5</v>
      </c>
      <c r="Q6" s="29">
        <v>3.6</v>
      </c>
      <c r="R6" s="29">
        <v>6.3</v>
      </c>
      <c r="S6" s="29">
        <v>5.6</v>
      </c>
      <c r="T6" s="29">
        <v>7.5</v>
      </c>
      <c r="U6" s="29">
        <v>2.9</v>
      </c>
      <c r="V6" s="29">
        <v>9.6999999999999993</v>
      </c>
      <c r="W6" s="29">
        <v>8</v>
      </c>
      <c r="X6" s="29">
        <v>5</v>
      </c>
      <c r="Y6" s="29">
        <v>2.6</v>
      </c>
      <c r="Z6" s="29">
        <v>2.6</v>
      </c>
      <c r="AA6" s="29">
        <v>24.8</v>
      </c>
    </row>
    <row r="7" spans="6:27" x14ac:dyDescent="0.25">
      <c r="F7">
        <v>2</v>
      </c>
      <c r="G7" t="s">
        <v>8</v>
      </c>
      <c r="H7" s="8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s="17">
        <v>0</v>
      </c>
    </row>
    <row r="8" spans="6:27" x14ac:dyDescent="0.25">
      <c r="F8">
        <v>3</v>
      </c>
      <c r="G8" t="s">
        <v>10</v>
      </c>
      <c r="H8" s="8">
        <v>50</v>
      </c>
      <c r="I8">
        <v>22</v>
      </c>
      <c r="J8">
        <v>23</v>
      </c>
      <c r="K8">
        <v>21</v>
      </c>
      <c r="L8">
        <v>24</v>
      </c>
      <c r="M8">
        <v>20</v>
      </c>
      <c r="N8">
        <v>20</v>
      </c>
      <c r="O8">
        <v>17</v>
      </c>
      <c r="P8">
        <v>16</v>
      </c>
      <c r="Q8">
        <v>12</v>
      </c>
      <c r="R8">
        <v>14</v>
      </c>
      <c r="S8">
        <v>17</v>
      </c>
      <c r="T8">
        <v>13</v>
      </c>
      <c r="U8">
        <v>11</v>
      </c>
      <c r="V8">
        <v>7</v>
      </c>
      <c r="W8">
        <v>8</v>
      </c>
      <c r="X8">
        <v>4</v>
      </c>
      <c r="Y8">
        <v>5.98</v>
      </c>
      <c r="Z8">
        <v>20</v>
      </c>
      <c r="AA8" s="17">
        <v>20</v>
      </c>
    </row>
    <row r="9" spans="6:27" x14ac:dyDescent="0.25">
      <c r="F9">
        <v>4</v>
      </c>
      <c r="G9" t="s">
        <v>11</v>
      </c>
      <c r="H9" s="8">
        <f>HLOOKUP(H$5,'3dec格式岩性'!$I$17:$R$25,2,0)</f>
        <v>2000</v>
      </c>
      <c r="I9">
        <f>HLOOKUP(I5,'3dec格式岩性'!$I$17:$R$25,2,0)</f>
        <v>2500</v>
      </c>
      <c r="J9">
        <f>HLOOKUP(J5,'3dec格式岩性'!$I$17:$R$25,2,0)</f>
        <v>2400</v>
      </c>
      <c r="K9">
        <f>HLOOKUP(K5,'3dec格式岩性'!$I$17:$R$25,2,0)</f>
        <v>2580</v>
      </c>
      <c r="L9">
        <f>HLOOKUP(L5,'3dec格式岩性'!$I$17:$R$25,2,0)</f>
        <v>2400</v>
      </c>
      <c r="M9">
        <f>HLOOKUP(M5,'3dec格式岩性'!$I$17:$R$25,2,0)</f>
        <v>2500</v>
      </c>
      <c r="N9">
        <f>HLOOKUP(N5,'3dec格式岩性'!$I$17:$R$25,2,0)</f>
        <v>2580</v>
      </c>
      <c r="O9">
        <f>HLOOKUP(O5,'3dec格式岩性'!$I$17:$R$25,2,0)</f>
        <v>2500</v>
      </c>
      <c r="P9">
        <f>HLOOKUP(P5,'3dec格式岩性'!$I$17:$R$25,2,0)</f>
        <v>2580</v>
      </c>
      <c r="Q9">
        <f>HLOOKUP(Q5,'3dec格式岩性'!$I$17:$R$25,2,0)</f>
        <v>2500</v>
      </c>
      <c r="R9">
        <f>HLOOKUP(R5,'3dec格式岩性'!$I$17:$R$25,2,0)</f>
        <v>2400</v>
      </c>
      <c r="S9">
        <f>HLOOKUP(S5,'3dec格式岩性'!$I$17:$R$25,2,0)</f>
        <v>2500</v>
      </c>
      <c r="T9">
        <f>HLOOKUP(T5,'3dec格式岩性'!$I$17:$R$25,2,0)</f>
        <v>2500</v>
      </c>
      <c r="U9">
        <f>HLOOKUP(U5,'3dec格式岩性'!$I$17:$R$25,2,0)</f>
        <v>2500</v>
      </c>
      <c r="V9">
        <f>HLOOKUP(V5,'3dec格式岩性'!$I$17:$R$25,2,0)</f>
        <v>2400</v>
      </c>
      <c r="W9">
        <f>HLOOKUP(W5,'3dec格式岩性'!$I$17:$R$25,2,0)</f>
        <v>2500</v>
      </c>
      <c r="X9">
        <f>HLOOKUP(X5,'3dec格式岩性'!$I$17:$R$25,2,0)</f>
        <v>2400</v>
      </c>
      <c r="Y9">
        <f>HLOOKUP(Y5,'3dec格式岩性'!$I$17:$R$25,2,0)</f>
        <v>1400</v>
      </c>
      <c r="Z9">
        <f>HLOOKUP(Z5,'3dec格式岩性'!$I$17:$R$25,2,0)</f>
        <v>2580</v>
      </c>
      <c r="AA9" s="17">
        <f>HLOOKUP(AA5,'3dec格式岩性'!$I$17:$R$25,2,0)</f>
        <v>2580</v>
      </c>
    </row>
    <row r="10" spans="6:27" x14ac:dyDescent="0.25">
      <c r="F10">
        <v>5</v>
      </c>
      <c r="G10" t="s">
        <v>12</v>
      </c>
      <c r="H10" s="9">
        <f>HLOOKUP(H$5,'3dec格式岩性'!$I$17:$R$25,3,0)</f>
        <v>1000000000</v>
      </c>
      <c r="I10" s="1">
        <f>HLOOKUP(I$5,'3dec格式岩性'!$I$17:$R$25,3,0)</f>
        <v>6250000000</v>
      </c>
      <c r="J10" s="1">
        <f>HLOOKUP(J$5,'3dec格式岩性'!$I$17:$R$25,3,0)</f>
        <v>6300000000</v>
      </c>
      <c r="K10" s="1">
        <f>HLOOKUP(K$5,'3dec格式岩性'!$I$17:$R$25,3,0)</f>
        <v>6700000000</v>
      </c>
      <c r="L10" s="1">
        <f>HLOOKUP(L$5,'3dec格式岩性'!$I$17:$R$25,3,0)</f>
        <v>6300000000</v>
      </c>
      <c r="M10" s="1">
        <f>HLOOKUP(M$5,'3dec格式岩性'!$I$17:$R$25,3,0)</f>
        <v>6250000000</v>
      </c>
      <c r="N10" s="1">
        <f>HLOOKUP(N$5,'3dec格式岩性'!$I$17:$R$25,3,0)</f>
        <v>6700000000</v>
      </c>
      <c r="O10" s="1">
        <f>HLOOKUP(O$5,'3dec格式岩性'!$I$17:$R$25,3,0)</f>
        <v>6250000000</v>
      </c>
      <c r="P10" s="1">
        <f>HLOOKUP(P$5,'3dec格式岩性'!$I$17:$R$25,3,0)</f>
        <v>6700000000</v>
      </c>
      <c r="Q10" s="1">
        <f>HLOOKUP(Q$5,'3dec格式岩性'!$I$17:$R$25,3,0)</f>
        <v>6250000000</v>
      </c>
      <c r="R10" s="1">
        <f>HLOOKUP(R$5,'3dec格式岩性'!$I$17:$R$25,3,0)</f>
        <v>6300000000</v>
      </c>
      <c r="S10" s="1">
        <f>HLOOKUP(S$5,'3dec格式岩性'!$I$17:$R$25,3,0)</f>
        <v>6250000000</v>
      </c>
      <c r="T10" s="1">
        <f>HLOOKUP(T$5,'3dec格式岩性'!$I$17:$R$25,3,0)</f>
        <v>5900000000</v>
      </c>
      <c r="U10" s="1">
        <f>HLOOKUP(U$5,'3dec格式岩性'!$I$17:$R$25,3,0)</f>
        <v>6250000000</v>
      </c>
      <c r="V10" s="1">
        <f>HLOOKUP(V$5,'3dec格式岩性'!$I$17:$R$25,3,0)</f>
        <v>6300000000</v>
      </c>
      <c r="W10" s="1">
        <f>HLOOKUP(W$5,'3dec格式岩性'!$I$17:$R$25,3,0)</f>
        <v>6250000000</v>
      </c>
      <c r="X10" s="1">
        <f>HLOOKUP(X$5,'3dec格式岩性'!$I$17:$R$25,3,0)</f>
        <v>6300000000</v>
      </c>
      <c r="Y10" s="1">
        <f>HLOOKUP(Y$5,'3dec格式岩性'!$I$17:$R$25,3,0)</f>
        <v>540000000</v>
      </c>
      <c r="Z10" s="1">
        <f>HLOOKUP(Z$5,'3dec格式岩性'!$I$17:$R$25,3,0)</f>
        <v>16200000000</v>
      </c>
      <c r="AA10" s="19">
        <f>HLOOKUP(AA$5,'3dec格式岩性'!$I$17:$R$25,3,0)</f>
        <v>16200000000</v>
      </c>
    </row>
    <row r="11" spans="6:27" x14ac:dyDescent="0.25">
      <c r="F11">
        <v>6</v>
      </c>
      <c r="G11" t="s">
        <v>13</v>
      </c>
      <c r="H11" s="9">
        <f>HLOOKUP(H$5,'3dec格式岩性'!$I$17:$R$25,4,0)</f>
        <v>800000000</v>
      </c>
      <c r="I11" s="1">
        <f>HLOOKUP(I$5,'3dec格式岩性'!$I$17:$R$25,4,0)</f>
        <v>4099999999.9999995</v>
      </c>
      <c r="J11" s="1">
        <f>HLOOKUP(J$5,'3dec格式岩性'!$I$17:$R$25,4,0)</f>
        <v>3500000000</v>
      </c>
      <c r="K11" s="1">
        <f>HLOOKUP(K$5,'3dec格式岩性'!$I$17:$R$25,4,0)</f>
        <v>3100000000</v>
      </c>
      <c r="L11" s="1">
        <f>HLOOKUP(L$5,'3dec格式岩性'!$I$17:$R$25,4,0)</f>
        <v>3500000000</v>
      </c>
      <c r="M11" s="1">
        <f>HLOOKUP(M$5,'3dec格式岩性'!$I$17:$R$25,4,0)</f>
        <v>4099999999.9999995</v>
      </c>
      <c r="N11" s="1">
        <f>HLOOKUP(N$5,'3dec格式岩性'!$I$17:$R$25,4,0)</f>
        <v>3100000000</v>
      </c>
      <c r="O11" s="1">
        <f>HLOOKUP(O$5,'3dec格式岩性'!$I$17:$R$25,4,0)</f>
        <v>4099999999.9999995</v>
      </c>
      <c r="P11" s="1">
        <f>HLOOKUP(P$5,'3dec格式岩性'!$I$17:$R$25,4,0)</f>
        <v>3100000000</v>
      </c>
      <c r="Q11" s="1">
        <f>HLOOKUP(Q$5,'3dec格式岩性'!$I$17:$R$25,4,0)</f>
        <v>4099999999.9999995</v>
      </c>
      <c r="R11" s="1">
        <f>HLOOKUP(R$5,'3dec格式岩性'!$I$17:$R$25,4,0)</f>
        <v>3500000000</v>
      </c>
      <c r="S11" s="1">
        <f>HLOOKUP(S$5,'3dec格式岩性'!$I$17:$R$25,4,0)</f>
        <v>4099999999.9999995</v>
      </c>
      <c r="T11" s="1">
        <f>HLOOKUP(T$5,'3dec格式岩性'!$I$17:$R$25,4,0)</f>
        <v>3600000000</v>
      </c>
      <c r="U11" s="1">
        <f>HLOOKUP(U$5,'3dec格式岩性'!$I$17:$R$25,4,0)</f>
        <v>4099999999.9999995</v>
      </c>
      <c r="V11" s="1">
        <f>HLOOKUP(V$5,'3dec格式岩性'!$I$17:$R$25,4,0)</f>
        <v>3500000000</v>
      </c>
      <c r="W11" s="1">
        <f>HLOOKUP(W$5,'3dec格式岩性'!$I$17:$R$25,4,0)</f>
        <v>4099999999.9999995</v>
      </c>
      <c r="X11" s="1">
        <f>HLOOKUP(X$5,'3dec格式岩性'!$I$17:$R$25,4,0)</f>
        <v>3500000000</v>
      </c>
      <c r="Y11" s="1">
        <f>HLOOKUP(Y$5,'3dec格式岩性'!$I$17:$R$25,4,0)</f>
        <v>370000000</v>
      </c>
      <c r="Z11" s="1">
        <f>HLOOKUP(Z$5,'3dec格式岩性'!$I$17:$R$25,4,0)</f>
        <v>9750000000</v>
      </c>
      <c r="AA11" s="19">
        <f>HLOOKUP(AA$5,'3dec格式岩性'!$I$17:$R$25,4,0)</f>
        <v>9750000000</v>
      </c>
    </row>
    <row r="12" spans="6:27" x14ac:dyDescent="0.25">
      <c r="F12">
        <v>7</v>
      </c>
      <c r="G12" t="s">
        <v>14</v>
      </c>
      <c r="H12" s="9">
        <f>HLOOKUP(H$5,'3dec格式岩性'!$I$17:$R$25,5,0)</f>
        <v>500000</v>
      </c>
      <c r="I12" s="1">
        <f>HLOOKUP(I$5,'3dec格式岩性'!$I$17:$R$25,5,0)</f>
        <v>4200000</v>
      </c>
      <c r="J12" s="1">
        <f>HLOOKUP(J$5,'3dec格式岩性'!$I$17:$R$25,5,0)</f>
        <v>4099999.9999999995</v>
      </c>
      <c r="K12" s="1">
        <f>HLOOKUP(K$5,'3dec格式岩性'!$I$17:$R$25,5,0)</f>
        <v>4500000</v>
      </c>
      <c r="L12" s="1">
        <f>HLOOKUP(L$5,'3dec格式岩性'!$I$17:$R$25,5,0)</f>
        <v>4099999.9999999995</v>
      </c>
      <c r="M12" s="1">
        <f>HLOOKUP(M$5,'3dec格式岩性'!$I$17:$R$25,5,0)</f>
        <v>4200000</v>
      </c>
      <c r="N12" s="1">
        <f>HLOOKUP(N$5,'3dec格式岩性'!$I$17:$R$25,5,0)</f>
        <v>4500000</v>
      </c>
      <c r="O12" s="1">
        <f>HLOOKUP(O$5,'3dec格式岩性'!$I$17:$R$25,5,0)</f>
        <v>4200000</v>
      </c>
      <c r="P12" s="1">
        <f>HLOOKUP(P$5,'3dec格式岩性'!$I$17:$R$25,5,0)</f>
        <v>4500000</v>
      </c>
      <c r="Q12" s="1">
        <f>HLOOKUP(Q$5,'3dec格式岩性'!$I$17:$R$25,5,0)</f>
        <v>4200000</v>
      </c>
      <c r="R12" s="1">
        <f>HLOOKUP(R$5,'3dec格式岩性'!$I$17:$R$25,5,0)</f>
        <v>4099999.9999999995</v>
      </c>
      <c r="S12" s="1">
        <f>HLOOKUP(S$5,'3dec格式岩性'!$I$17:$R$25,5,0)</f>
        <v>4200000</v>
      </c>
      <c r="T12" s="1">
        <f>HLOOKUP(T$5,'3dec格式岩性'!$I$17:$R$25,5,0)</f>
        <v>3500000</v>
      </c>
      <c r="U12" s="1">
        <f>HLOOKUP(U$5,'3dec格式岩性'!$I$17:$R$25,5,0)</f>
        <v>4200000</v>
      </c>
      <c r="V12" s="1">
        <f>HLOOKUP(V$5,'3dec格式岩性'!$I$17:$R$25,5,0)</f>
        <v>4099999.9999999995</v>
      </c>
      <c r="W12" s="1">
        <f>HLOOKUP(W$5,'3dec格式岩性'!$I$17:$R$25,5,0)</f>
        <v>4200000</v>
      </c>
      <c r="X12" s="1">
        <f>HLOOKUP(X$5,'3dec格式岩性'!$I$17:$R$25,5,0)</f>
        <v>4099999.9999999995</v>
      </c>
      <c r="Y12" s="1">
        <f>HLOOKUP(Y$5,'3dec格式岩性'!$I$17:$R$25,5,0)</f>
        <v>3000000</v>
      </c>
      <c r="Z12" s="1">
        <f>HLOOKUP(Z$5,'3dec格式岩性'!$I$17:$R$25,5,0)</f>
        <v>5300000</v>
      </c>
      <c r="AA12" s="19">
        <f>HLOOKUP(AA$5,'3dec格式岩性'!$I$17:$R$25,5,0)</f>
        <v>5300000</v>
      </c>
    </row>
    <row r="13" spans="6:27" x14ac:dyDescent="0.25">
      <c r="F13">
        <v>8</v>
      </c>
      <c r="G13" t="s">
        <v>15</v>
      </c>
      <c r="H13" s="9">
        <f>HLOOKUP(H$5,'3dec格式岩性'!$I$17:$R$25,6,0)</f>
        <v>300000</v>
      </c>
      <c r="I13" s="1">
        <f>HLOOKUP(I$5,'3dec格式岩性'!$I$17:$R$25,6,0)</f>
        <v>1550000</v>
      </c>
      <c r="J13" s="1">
        <f>HLOOKUP(J$5,'3dec格式岩性'!$I$17:$R$25,6,0)</f>
        <v>2049999.9999999998</v>
      </c>
      <c r="K13" s="1">
        <f>HLOOKUP(K$5,'3dec格式岩性'!$I$17:$R$25,6,0)</f>
        <v>2230000</v>
      </c>
      <c r="L13" s="1">
        <f>HLOOKUP(L$5,'3dec格式岩性'!$I$17:$R$25,6,0)</f>
        <v>2049999.9999999998</v>
      </c>
      <c r="M13" s="1">
        <f>HLOOKUP(M$5,'3dec格式岩性'!$I$17:$R$25,6,0)</f>
        <v>1550000</v>
      </c>
      <c r="N13" s="1">
        <f>HLOOKUP(N$5,'3dec格式岩性'!$I$17:$R$25,6,0)</f>
        <v>2230000</v>
      </c>
      <c r="O13" s="1">
        <f>HLOOKUP(O$5,'3dec格式岩性'!$I$17:$R$25,6,0)</f>
        <v>1550000</v>
      </c>
      <c r="P13" s="1">
        <f>HLOOKUP(P$5,'3dec格式岩性'!$I$17:$R$25,6,0)</f>
        <v>2230000</v>
      </c>
      <c r="Q13" s="1">
        <f>HLOOKUP(Q$5,'3dec格式岩性'!$I$17:$R$25,6,0)</f>
        <v>1550000</v>
      </c>
      <c r="R13" s="1">
        <f>HLOOKUP(R$5,'3dec格式岩性'!$I$17:$R$25,6,0)</f>
        <v>2049999.9999999998</v>
      </c>
      <c r="S13" s="1">
        <f>HLOOKUP(S$5,'3dec格式岩性'!$I$17:$R$25,6,0)</f>
        <v>1550000</v>
      </c>
      <c r="T13" s="1">
        <f>HLOOKUP(T$5,'3dec格式岩性'!$I$17:$R$25,6,0)</f>
        <v>1230000</v>
      </c>
      <c r="U13" s="1">
        <f>HLOOKUP(U$5,'3dec格式岩性'!$I$17:$R$25,6,0)</f>
        <v>1550000</v>
      </c>
      <c r="V13" s="1">
        <f>HLOOKUP(V$5,'3dec格式岩性'!$I$17:$R$25,6,0)</f>
        <v>2049999.9999999998</v>
      </c>
      <c r="W13" s="1">
        <f>HLOOKUP(W$5,'3dec格式岩性'!$I$17:$R$25,6,0)</f>
        <v>1550000</v>
      </c>
      <c r="X13" s="1">
        <f>HLOOKUP(X$5,'3dec格式岩性'!$I$17:$R$25,6,0)</f>
        <v>2049999.9999999998</v>
      </c>
      <c r="Y13" s="1">
        <f>HLOOKUP(Y$5,'3dec格式岩性'!$I$17:$R$25,6,0)</f>
        <v>1500000</v>
      </c>
      <c r="Z13" s="1">
        <f>HLOOKUP(Z$5,'3dec格式岩性'!$I$17:$R$25,6,0)</f>
        <v>3150000</v>
      </c>
      <c r="AA13" s="19">
        <f>HLOOKUP(AA$5,'3dec格式岩性'!$I$17:$R$25,6,0)</f>
        <v>3150000</v>
      </c>
    </row>
    <row r="14" spans="6:27" x14ac:dyDescent="0.25">
      <c r="F14">
        <v>9</v>
      </c>
      <c r="G14" t="s">
        <v>16</v>
      </c>
      <c r="H14" s="8">
        <f>HLOOKUP(H$5,'3dec格式岩性'!$I$17:$R$25,7,0)</f>
        <v>27</v>
      </c>
      <c r="I14">
        <f>HLOOKUP(I$5,'3dec格式岩性'!$I$17:$R$25,7,0)</f>
        <v>35</v>
      </c>
      <c r="J14">
        <f>HLOOKUP(J$5,'3dec格式岩性'!$I$17:$R$25,7,0)</f>
        <v>33</v>
      </c>
      <c r="K14">
        <f>HLOOKUP(K$5,'3dec格式岩性'!$I$17:$R$25,7,0)</f>
        <v>35</v>
      </c>
      <c r="L14">
        <f>HLOOKUP(L$5,'3dec格式岩性'!$I$17:$R$25,7,0)</f>
        <v>33</v>
      </c>
      <c r="M14">
        <f>HLOOKUP(M$5,'3dec格式岩性'!$I$17:$R$25,7,0)</f>
        <v>35</v>
      </c>
      <c r="N14">
        <f>HLOOKUP(N$5,'3dec格式岩性'!$I$17:$R$25,7,0)</f>
        <v>35</v>
      </c>
      <c r="O14">
        <f>HLOOKUP(O$5,'3dec格式岩性'!$I$17:$R$25,7,0)</f>
        <v>35</v>
      </c>
      <c r="P14">
        <f>HLOOKUP(P$5,'3dec格式岩性'!$I$17:$R$25,7,0)</f>
        <v>35</v>
      </c>
      <c r="Q14">
        <f>HLOOKUP(Q$5,'3dec格式岩性'!$I$17:$R$25,7,0)</f>
        <v>35</v>
      </c>
      <c r="R14">
        <f>HLOOKUP(R$5,'3dec格式岩性'!$I$17:$R$25,7,0)</f>
        <v>33</v>
      </c>
      <c r="S14">
        <f>HLOOKUP(S$5,'3dec格式岩性'!$I$17:$R$25,7,0)</f>
        <v>35</v>
      </c>
      <c r="T14">
        <f>HLOOKUP(T$5,'3dec格式岩性'!$I$17:$R$25,7,0)</f>
        <v>28</v>
      </c>
      <c r="U14">
        <f>HLOOKUP(U$5,'3dec格式岩性'!$I$17:$R$25,7,0)</f>
        <v>35</v>
      </c>
      <c r="V14">
        <f>HLOOKUP(V$5,'3dec格式岩性'!$I$17:$R$25,7,0)</f>
        <v>33</v>
      </c>
      <c r="W14">
        <f>HLOOKUP(W$5,'3dec格式岩性'!$I$17:$R$25,7,0)</f>
        <v>35</v>
      </c>
      <c r="X14">
        <f>HLOOKUP(X$5,'3dec格式岩性'!$I$17:$R$25,7,0)</f>
        <v>33</v>
      </c>
      <c r="Y14">
        <f>HLOOKUP(Y$5,'3dec格式岩性'!$I$17:$R$25,7,0)</f>
        <v>29</v>
      </c>
      <c r="Z14">
        <f>HLOOKUP(Z$5,'3dec格式岩性'!$I$17:$R$25,7,0)</f>
        <v>35</v>
      </c>
      <c r="AA14" s="17">
        <f>HLOOKUP(AA$5,'3dec格式岩性'!$I$17:$R$25,7,0)</f>
        <v>35</v>
      </c>
    </row>
    <row r="15" spans="6:27" x14ac:dyDescent="0.25">
      <c r="F15">
        <v>10</v>
      </c>
      <c r="G15" t="s">
        <v>19</v>
      </c>
      <c r="H15" s="9">
        <f>HLOOKUP(H$5,'3dec格式岩性'!$I$17:$R$25,8,0)</f>
        <v>2000000000</v>
      </c>
      <c r="I15" s="1">
        <f>HLOOKUP(I$5,'3dec格式岩性'!$I$17:$R$25,8,0)</f>
        <v>20000000000</v>
      </c>
      <c r="J15" s="1">
        <f>HLOOKUP(J$5,'3dec格式岩性'!$I$17:$R$25,8,0)</f>
        <v>60000000000</v>
      </c>
      <c r="K15" s="1">
        <f>HLOOKUP(K$5,'3dec格式岩性'!$I$17:$R$25,8,0)</f>
        <v>50000000000</v>
      </c>
      <c r="L15" s="1">
        <f>HLOOKUP(L$5,'3dec格式岩性'!$I$17:$R$25,8,0)</f>
        <v>60000000000</v>
      </c>
      <c r="M15" s="1">
        <f>HLOOKUP(M$5,'3dec格式岩性'!$I$17:$R$25,8,0)</f>
        <v>20000000000</v>
      </c>
      <c r="N15" s="1">
        <f>HLOOKUP(N$5,'3dec格式岩性'!$I$17:$R$25,8,0)</f>
        <v>50000000000</v>
      </c>
      <c r="O15" s="1">
        <f>HLOOKUP(O$5,'3dec格式岩性'!$I$17:$R$25,8,0)</f>
        <v>20000000000</v>
      </c>
      <c r="P15" s="1">
        <f>HLOOKUP(P$5,'3dec格式岩性'!$I$17:$R$25,8,0)</f>
        <v>50000000000</v>
      </c>
      <c r="Q15" s="1">
        <f>HLOOKUP(Q$5,'3dec格式岩性'!$I$17:$R$25,8,0)</f>
        <v>20000000000</v>
      </c>
      <c r="R15" s="1">
        <f>HLOOKUP(R$5,'3dec格式岩性'!$I$17:$R$25,8,0)</f>
        <v>60000000000</v>
      </c>
      <c r="S15" s="1">
        <f>HLOOKUP(S$5,'3dec格式岩性'!$I$17:$R$25,8,0)</f>
        <v>20000000000</v>
      </c>
      <c r="T15" s="1">
        <f>HLOOKUP(T$5,'3dec格式岩性'!$I$17:$R$25,8,0)</f>
        <v>35000000000</v>
      </c>
      <c r="U15" s="1">
        <f>HLOOKUP(U$5,'3dec格式岩性'!$I$17:$R$25,8,0)</f>
        <v>20000000000</v>
      </c>
      <c r="V15" s="1">
        <f>HLOOKUP(V$5,'3dec格式岩性'!$I$17:$R$25,8,0)</f>
        <v>60000000000</v>
      </c>
      <c r="W15" s="1">
        <f>HLOOKUP(W$5,'3dec格式岩性'!$I$17:$R$25,8,0)</f>
        <v>20000000000</v>
      </c>
      <c r="X15" s="1">
        <f>HLOOKUP(X$5,'3dec格式岩性'!$I$17:$R$25,8,0)</f>
        <v>60000000000</v>
      </c>
      <c r="Y15" s="1">
        <f>HLOOKUP(Y$5,'3dec格式岩性'!$I$17:$R$25,8,0)</f>
        <v>5000000000</v>
      </c>
      <c r="Z15" s="1">
        <f>HLOOKUP(Z$5,'3dec格式岩性'!$I$17:$R$25,8,0)</f>
        <v>100000000000</v>
      </c>
      <c r="AA15" s="19">
        <f>HLOOKUP(AA$5,'3dec格式岩性'!$I$17:$R$25,8,0)</f>
        <v>100000000000</v>
      </c>
    </row>
    <row r="16" spans="6:27" x14ac:dyDescent="0.25">
      <c r="F16">
        <v>11</v>
      </c>
      <c r="G16" t="s">
        <v>20</v>
      </c>
      <c r="H16" s="9">
        <f>HLOOKUP(H$5,'3dec格式岩性'!$I$17:$R$25,9,0)</f>
        <v>150000000</v>
      </c>
      <c r="I16" s="1">
        <f>HLOOKUP(I$5,'3dec格式岩性'!$I$17:$R$25,9,0)</f>
        <v>600000000</v>
      </c>
      <c r="J16" s="1">
        <f>HLOOKUP(J$5,'3dec格式岩性'!$I$17:$R$25,9,0)</f>
        <v>4000000000</v>
      </c>
      <c r="K16" s="1">
        <f>HLOOKUP(K$5,'3dec格式岩性'!$I$17:$R$25,9,0)</f>
        <v>3000000000</v>
      </c>
      <c r="L16" s="1">
        <f>HLOOKUP(L$5,'3dec格式岩性'!$I$17:$R$25,9,0)</f>
        <v>4000000000</v>
      </c>
      <c r="M16" s="1">
        <f>HLOOKUP(M$5,'3dec格式岩性'!$I$17:$R$25,9,0)</f>
        <v>600000000</v>
      </c>
      <c r="N16" s="1">
        <f>HLOOKUP(N$5,'3dec格式岩性'!$I$17:$R$25,9,0)</f>
        <v>3000000000</v>
      </c>
      <c r="O16" s="1">
        <f>HLOOKUP(O$5,'3dec格式岩性'!$I$17:$R$25,9,0)</f>
        <v>600000000</v>
      </c>
      <c r="P16" s="1">
        <f>HLOOKUP(P$5,'3dec格式岩性'!$I$17:$R$25,9,0)</f>
        <v>3000000000</v>
      </c>
      <c r="Q16" s="1">
        <f>HLOOKUP(Q$5,'3dec格式岩性'!$I$17:$R$25,9,0)</f>
        <v>600000000</v>
      </c>
      <c r="R16" s="1">
        <f>HLOOKUP(R$5,'3dec格式岩性'!$I$17:$R$25,9,0)</f>
        <v>4000000000</v>
      </c>
      <c r="S16" s="1">
        <f>HLOOKUP(S$5,'3dec格式岩性'!$I$17:$R$25,9,0)</f>
        <v>600000000</v>
      </c>
      <c r="T16" s="1">
        <f>HLOOKUP(T$5,'3dec格式岩性'!$I$17:$R$25,9,0)</f>
        <v>1400000000</v>
      </c>
      <c r="U16" s="1">
        <f>HLOOKUP(U$5,'3dec格式岩性'!$I$17:$R$25,9,0)</f>
        <v>600000000</v>
      </c>
      <c r="V16" s="1">
        <f>HLOOKUP(V$5,'3dec格式岩性'!$I$17:$R$25,9,0)</f>
        <v>4000000000</v>
      </c>
      <c r="W16" s="1">
        <f>HLOOKUP(W$5,'3dec格式岩性'!$I$17:$R$25,9,0)</f>
        <v>600000000</v>
      </c>
      <c r="X16" s="1">
        <f>HLOOKUP(X$5,'3dec格式岩性'!$I$17:$R$25,9,0)</f>
        <v>4000000000</v>
      </c>
      <c r="Y16" s="1">
        <f>HLOOKUP(Y$5,'3dec格式岩性'!$I$17:$R$25,9,0)</f>
        <v>800000000</v>
      </c>
      <c r="Z16" s="1">
        <f>HLOOKUP(Z$5,'3dec格式岩性'!$I$17:$R$25,9,0)</f>
        <v>10000000000</v>
      </c>
      <c r="AA16" s="19">
        <f>HLOOKUP(AA$5,'3dec格式岩性'!$I$17:$R$25,9,0)</f>
        <v>10000000000</v>
      </c>
    </row>
    <row r="17" spans="4:28" x14ac:dyDescent="0.25">
      <c r="D17" t="s">
        <v>36</v>
      </c>
      <c r="E17">
        <v>10</v>
      </c>
      <c r="F17">
        <v>12</v>
      </c>
      <c r="G17" t="s">
        <v>17</v>
      </c>
      <c r="H17" s="8">
        <v>0</v>
      </c>
      <c r="I17">
        <f>H17+(H9-I9)*$E$17*I19</f>
        <v>100000</v>
      </c>
      <c r="J17">
        <f t="shared" ref="J17:Z17" si="0">I17+(I9-J9)*$E$17*J19</f>
        <v>71500</v>
      </c>
      <c r="K17">
        <f t="shared" si="0"/>
        <v>317200</v>
      </c>
      <c r="L17">
        <f t="shared" si="0"/>
        <v>-198500</v>
      </c>
      <c r="M17">
        <f t="shared" si="0"/>
        <v>117300</v>
      </c>
      <c r="N17">
        <f t="shared" si="0"/>
        <v>374740</v>
      </c>
      <c r="O17">
        <f t="shared" si="0"/>
        <v>111300</v>
      </c>
      <c r="P17">
        <f t="shared" si="0"/>
        <v>378420</v>
      </c>
      <c r="Q17">
        <f t="shared" si="0"/>
        <v>105300</v>
      </c>
      <c r="R17">
        <f t="shared" si="0"/>
        <v>-239700.00000000006</v>
      </c>
      <c r="S17">
        <f t="shared" si="0"/>
        <v>111600</v>
      </c>
      <c r="T17">
        <f t="shared" si="0"/>
        <v>111600</v>
      </c>
      <c r="U17">
        <f t="shared" si="0"/>
        <v>111600</v>
      </c>
      <c r="V17">
        <f t="shared" si="0"/>
        <v>-255700.00000000006</v>
      </c>
      <c r="W17">
        <f t="shared" si="0"/>
        <v>121300</v>
      </c>
      <c r="X17">
        <f t="shared" si="0"/>
        <v>-263700.00000000006</v>
      </c>
      <c r="Y17">
        <f t="shared" si="0"/>
        <v>-4163700.0000000005</v>
      </c>
      <c r="Z17">
        <f t="shared" si="0"/>
        <v>468980.00000000047</v>
      </c>
      <c r="AA17" s="17">
        <f>(H9-AA9)*E17*I19</f>
        <v>116000</v>
      </c>
    </row>
    <row r="18" spans="4:28" x14ac:dyDescent="0.25">
      <c r="D18" t="s">
        <v>37</v>
      </c>
      <c r="E18">
        <v>55</v>
      </c>
      <c r="F18">
        <v>13</v>
      </c>
      <c r="G18" t="s">
        <v>18</v>
      </c>
      <c r="H18" s="8">
        <v>0</v>
      </c>
      <c r="I18">
        <f>I17</f>
        <v>100000</v>
      </c>
      <c r="J18">
        <f>I18+(I9-J9)*$E$17*(J19+$E$18)</f>
        <v>126500</v>
      </c>
      <c r="K18">
        <f t="shared" ref="K18:AA18" si="1">J18+(J9-K9)*$E$17*(K19+$E$18)</f>
        <v>273200</v>
      </c>
      <c r="L18">
        <f t="shared" si="1"/>
        <v>-143500</v>
      </c>
      <c r="M18">
        <f t="shared" si="1"/>
        <v>117300</v>
      </c>
      <c r="N18">
        <f t="shared" si="1"/>
        <v>330740</v>
      </c>
      <c r="O18">
        <f t="shared" si="1"/>
        <v>111300</v>
      </c>
      <c r="P18">
        <f t="shared" si="1"/>
        <v>334420</v>
      </c>
      <c r="Q18">
        <f t="shared" si="1"/>
        <v>105299.99999999997</v>
      </c>
      <c r="R18">
        <f t="shared" si="1"/>
        <v>-184700.00000000009</v>
      </c>
      <c r="S18">
        <f t="shared" si="1"/>
        <v>111599.99999999997</v>
      </c>
      <c r="T18">
        <f t="shared" si="1"/>
        <v>111599.99999999997</v>
      </c>
      <c r="U18">
        <f t="shared" si="1"/>
        <v>111599.99999999997</v>
      </c>
      <c r="V18">
        <f t="shared" si="1"/>
        <v>-200700.00000000009</v>
      </c>
      <c r="W18">
        <f t="shared" si="1"/>
        <v>121299.99999999997</v>
      </c>
      <c r="X18">
        <f t="shared" si="1"/>
        <v>-208700.00000000009</v>
      </c>
      <c r="Y18">
        <f t="shared" si="1"/>
        <v>-3558700.0000000005</v>
      </c>
      <c r="Z18">
        <f t="shared" si="1"/>
        <v>424980.00000000047</v>
      </c>
      <c r="AA18">
        <f t="shared" si="1"/>
        <v>424980.00000000047</v>
      </c>
    </row>
    <row r="19" spans="4:28" ht="14.5" thickBot="1" x14ac:dyDescent="0.3">
      <c r="F19">
        <v>14</v>
      </c>
      <c r="G19" t="s">
        <v>9</v>
      </c>
      <c r="H19" s="10">
        <v>0</v>
      </c>
      <c r="I19" s="11">
        <f>H19-H6</f>
        <v>-20</v>
      </c>
      <c r="J19" s="11">
        <f t="shared" ref="J19:AB19" si="2">I19-I6</f>
        <v>-28.5</v>
      </c>
      <c r="K19" s="11">
        <f t="shared" si="2"/>
        <v>-136.5</v>
      </c>
      <c r="L19" s="11">
        <f t="shared" si="2"/>
        <v>-286.5</v>
      </c>
      <c r="M19" s="11">
        <f t="shared" si="2"/>
        <v>-315.8</v>
      </c>
      <c r="N19" s="11">
        <f t="shared" si="2"/>
        <v>-321.8</v>
      </c>
      <c r="O19" s="11">
        <f t="shared" si="2"/>
        <v>-329.3</v>
      </c>
      <c r="P19" s="11">
        <f t="shared" si="2"/>
        <v>-333.90000000000003</v>
      </c>
      <c r="Q19" s="11">
        <f t="shared" si="2"/>
        <v>-341.40000000000003</v>
      </c>
      <c r="R19" s="11">
        <f t="shared" si="2"/>
        <v>-345.00000000000006</v>
      </c>
      <c r="S19" s="11">
        <f t="shared" si="2"/>
        <v>-351.30000000000007</v>
      </c>
      <c r="T19" s="11">
        <f t="shared" si="2"/>
        <v>-356.90000000000009</v>
      </c>
      <c r="U19" s="11">
        <f t="shared" si="2"/>
        <v>-364.40000000000009</v>
      </c>
      <c r="V19" s="11">
        <f t="shared" si="2"/>
        <v>-367.30000000000007</v>
      </c>
      <c r="W19" s="11">
        <f t="shared" si="2"/>
        <v>-377.00000000000006</v>
      </c>
      <c r="X19" s="11">
        <f t="shared" si="2"/>
        <v>-385.00000000000006</v>
      </c>
      <c r="Y19" s="11">
        <f t="shared" si="2"/>
        <v>-390.00000000000006</v>
      </c>
      <c r="Z19" s="11">
        <f t="shared" si="2"/>
        <v>-392.60000000000008</v>
      </c>
      <c r="AA19" s="11">
        <f t="shared" si="2"/>
        <v>-395.2000000000001</v>
      </c>
      <c r="AB19" s="11">
        <f t="shared" si="2"/>
        <v>-420.00000000000011</v>
      </c>
    </row>
    <row r="20" spans="4:28" x14ac:dyDescent="0.25">
      <c r="H20" s="30">
        <v>1</v>
      </c>
      <c r="I20" s="30">
        <v>2</v>
      </c>
      <c r="J20" s="30">
        <v>3</v>
      </c>
      <c r="K20" s="30">
        <v>4</v>
      </c>
      <c r="L20" s="30">
        <v>5</v>
      </c>
      <c r="M20" s="30">
        <v>6</v>
      </c>
      <c r="N20" s="30">
        <v>7</v>
      </c>
      <c r="O20" s="30">
        <v>8</v>
      </c>
      <c r="P20" s="30">
        <v>9</v>
      </c>
      <c r="Q20" s="30">
        <v>10</v>
      </c>
      <c r="R20" s="30">
        <v>11</v>
      </c>
      <c r="S20" s="30">
        <v>12</v>
      </c>
      <c r="T20" s="30">
        <v>13</v>
      </c>
      <c r="U20" s="30">
        <v>14</v>
      </c>
      <c r="V20" s="30">
        <v>15</v>
      </c>
      <c r="W20" s="30">
        <v>16</v>
      </c>
      <c r="X20" s="30">
        <v>17</v>
      </c>
      <c r="Y20" s="30">
        <v>18</v>
      </c>
      <c r="Z20" s="30">
        <v>19</v>
      </c>
      <c r="AA20" s="30">
        <v>20</v>
      </c>
    </row>
    <row r="26" spans="4:28" x14ac:dyDescent="0.25">
      <c r="G26" t="s">
        <v>35</v>
      </c>
      <c r="H26" t="s">
        <v>22</v>
      </c>
      <c r="I26" t="s">
        <v>26</v>
      </c>
      <c r="J26" t="s">
        <v>28</v>
      </c>
      <c r="K26" t="s">
        <v>23</v>
      </c>
      <c r="L26" t="s">
        <v>28</v>
      </c>
      <c r="M26" t="s">
        <v>26</v>
      </c>
      <c r="N26" t="s">
        <v>23</v>
      </c>
      <c r="O26" t="s">
        <v>26</v>
      </c>
      <c r="P26" t="s">
        <v>23</v>
      </c>
      <c r="Q26" t="s">
        <v>26</v>
      </c>
      <c r="R26" t="s">
        <v>28</v>
      </c>
      <c r="S26" t="s">
        <v>26</v>
      </c>
      <c r="T26" t="s">
        <v>25</v>
      </c>
      <c r="U26" t="s">
        <v>26</v>
      </c>
      <c r="V26" t="s">
        <v>28</v>
      </c>
      <c r="W26" t="s">
        <v>26</v>
      </c>
      <c r="X26" t="s">
        <v>28</v>
      </c>
      <c r="Y26" t="s">
        <v>29</v>
      </c>
      <c r="Z26" t="s">
        <v>30</v>
      </c>
      <c r="AA26" t="s">
        <v>30</v>
      </c>
    </row>
    <row r="27" spans="4:28" x14ac:dyDescent="0.25">
      <c r="G27" t="s">
        <v>7</v>
      </c>
      <c r="H27">
        <v>20</v>
      </c>
      <c r="I27">
        <v>8.5</v>
      </c>
      <c r="J27">
        <v>108</v>
      </c>
      <c r="K27">
        <v>150</v>
      </c>
      <c r="L27">
        <v>29.3</v>
      </c>
      <c r="M27">
        <v>6</v>
      </c>
      <c r="N27">
        <v>7.5</v>
      </c>
      <c r="O27">
        <v>4.5999999999999996</v>
      </c>
      <c r="P27">
        <v>7.5</v>
      </c>
      <c r="Q27">
        <v>3.6</v>
      </c>
      <c r="R27">
        <v>6.3</v>
      </c>
      <c r="S27">
        <v>5.6</v>
      </c>
      <c r="T27">
        <v>7.5</v>
      </c>
      <c r="U27">
        <v>2.9</v>
      </c>
      <c r="V27">
        <v>9.6999999999999993</v>
      </c>
      <c r="W27">
        <v>8</v>
      </c>
      <c r="X27">
        <v>5</v>
      </c>
      <c r="Y27">
        <v>2.6</v>
      </c>
      <c r="Z27">
        <v>2.6</v>
      </c>
      <c r="AA27">
        <v>24.8</v>
      </c>
    </row>
    <row r="28" spans="4:28" x14ac:dyDescent="0.25">
      <c r="G28" t="s">
        <v>8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4:28" x14ac:dyDescent="0.25">
      <c r="G29" t="s">
        <v>10</v>
      </c>
      <c r="H29">
        <v>50</v>
      </c>
      <c r="I29">
        <v>22</v>
      </c>
      <c r="J29">
        <v>23</v>
      </c>
      <c r="K29">
        <v>21</v>
      </c>
      <c r="L29">
        <v>24</v>
      </c>
      <c r="M29">
        <v>20</v>
      </c>
      <c r="N29">
        <v>20</v>
      </c>
      <c r="O29">
        <v>17</v>
      </c>
      <c r="P29">
        <v>16</v>
      </c>
      <c r="Q29">
        <v>12</v>
      </c>
      <c r="R29">
        <v>14</v>
      </c>
      <c r="S29">
        <v>17</v>
      </c>
      <c r="T29">
        <v>13</v>
      </c>
      <c r="U29">
        <v>11</v>
      </c>
      <c r="V29">
        <v>7</v>
      </c>
      <c r="W29">
        <v>8</v>
      </c>
      <c r="X29">
        <v>4</v>
      </c>
      <c r="Y29">
        <v>5.98</v>
      </c>
      <c r="Z29">
        <v>20</v>
      </c>
      <c r="AA29">
        <v>20</v>
      </c>
    </row>
    <row r="30" spans="4:28" x14ac:dyDescent="0.25">
      <c r="G30" t="s">
        <v>11</v>
      </c>
      <c r="H30">
        <v>2000</v>
      </c>
      <c r="I30">
        <v>2500</v>
      </c>
      <c r="J30">
        <v>2400</v>
      </c>
      <c r="K30">
        <v>2580</v>
      </c>
      <c r="L30">
        <v>2400</v>
      </c>
      <c r="M30">
        <v>2500</v>
      </c>
      <c r="N30">
        <v>2580</v>
      </c>
      <c r="O30">
        <v>2500</v>
      </c>
      <c r="P30">
        <v>2580</v>
      </c>
      <c r="Q30">
        <v>2500</v>
      </c>
      <c r="R30">
        <v>2400</v>
      </c>
      <c r="S30">
        <v>2500</v>
      </c>
      <c r="T30">
        <v>2500</v>
      </c>
      <c r="U30">
        <v>2500</v>
      </c>
      <c r="V30">
        <v>2400</v>
      </c>
      <c r="W30">
        <v>2500</v>
      </c>
      <c r="X30">
        <v>2400</v>
      </c>
      <c r="Y30">
        <v>1400</v>
      </c>
      <c r="Z30">
        <v>2580</v>
      </c>
      <c r="AA30">
        <v>2580</v>
      </c>
    </row>
    <row r="31" spans="4:28" x14ac:dyDescent="0.25">
      <c r="G31" t="s">
        <v>12</v>
      </c>
      <c r="H31">
        <v>1000000000</v>
      </c>
      <c r="I31">
        <v>16200000000</v>
      </c>
      <c r="J31">
        <v>4290000000</v>
      </c>
      <c r="K31">
        <v>6700000000</v>
      </c>
      <c r="L31">
        <v>4290000000</v>
      </c>
      <c r="M31">
        <v>16200000000</v>
      </c>
      <c r="N31">
        <v>6700000000</v>
      </c>
      <c r="O31">
        <v>16200000000</v>
      </c>
      <c r="P31">
        <v>6700000000</v>
      </c>
      <c r="Q31">
        <v>16200000000</v>
      </c>
      <c r="R31">
        <v>4290000000</v>
      </c>
      <c r="S31">
        <v>16200000000</v>
      </c>
      <c r="T31">
        <v>4100000000</v>
      </c>
      <c r="U31">
        <v>16200000000</v>
      </c>
      <c r="V31">
        <v>4290000000</v>
      </c>
      <c r="W31">
        <v>16200000000</v>
      </c>
      <c r="X31">
        <v>4290000000</v>
      </c>
      <c r="Y31">
        <v>540000000</v>
      </c>
      <c r="Z31">
        <v>16200000000</v>
      </c>
      <c r="AA31">
        <v>16200000000</v>
      </c>
    </row>
    <row r="32" spans="4:28" x14ac:dyDescent="0.25">
      <c r="G32" t="s">
        <v>13</v>
      </c>
      <c r="H32">
        <v>800000000</v>
      </c>
      <c r="I32">
        <v>13800000000</v>
      </c>
      <c r="J32">
        <v>2950000000</v>
      </c>
      <c r="K32">
        <v>3100000000</v>
      </c>
      <c r="L32">
        <v>2950000000</v>
      </c>
      <c r="M32">
        <v>13800000000</v>
      </c>
      <c r="N32">
        <v>3100000000</v>
      </c>
      <c r="O32">
        <v>13800000000</v>
      </c>
      <c r="P32">
        <v>3100000000</v>
      </c>
      <c r="Q32">
        <v>13800000000</v>
      </c>
      <c r="R32">
        <v>2950000000</v>
      </c>
      <c r="S32">
        <v>13800000000</v>
      </c>
      <c r="T32">
        <v>3200000000</v>
      </c>
      <c r="U32">
        <v>13800000000</v>
      </c>
      <c r="V32">
        <v>2950000000</v>
      </c>
      <c r="W32">
        <v>13800000000</v>
      </c>
      <c r="X32">
        <v>2950000000</v>
      </c>
      <c r="Y32">
        <v>370000000</v>
      </c>
      <c r="Z32">
        <v>9750000000</v>
      </c>
      <c r="AA32">
        <v>9750000000</v>
      </c>
    </row>
    <row r="33" spans="7:27" x14ac:dyDescent="0.25">
      <c r="G33" t="s">
        <v>14</v>
      </c>
      <c r="H33">
        <v>500000</v>
      </c>
      <c r="I33">
        <v>5300000</v>
      </c>
      <c r="J33">
        <v>1100000</v>
      </c>
      <c r="K33">
        <v>4500000</v>
      </c>
      <c r="L33">
        <v>1100000</v>
      </c>
      <c r="M33">
        <v>5300000</v>
      </c>
      <c r="N33">
        <v>4500000</v>
      </c>
      <c r="O33">
        <v>5300000</v>
      </c>
      <c r="P33">
        <v>4500000</v>
      </c>
      <c r="Q33">
        <v>5300000</v>
      </c>
      <c r="R33">
        <v>1100000</v>
      </c>
      <c r="S33">
        <v>5300000</v>
      </c>
      <c r="T33">
        <v>1800000</v>
      </c>
      <c r="U33">
        <v>5300000</v>
      </c>
      <c r="V33">
        <v>1100000</v>
      </c>
      <c r="W33">
        <v>5300000</v>
      </c>
      <c r="X33">
        <v>1100000</v>
      </c>
      <c r="Y33">
        <v>900000</v>
      </c>
      <c r="Z33">
        <v>5300000</v>
      </c>
      <c r="AA33">
        <v>5300000</v>
      </c>
    </row>
    <row r="34" spans="7:27" x14ac:dyDescent="0.25">
      <c r="G34" t="s">
        <v>15</v>
      </c>
      <c r="H34">
        <v>300000</v>
      </c>
      <c r="I34">
        <v>1550000</v>
      </c>
      <c r="J34">
        <v>2050000</v>
      </c>
      <c r="K34">
        <v>2230000</v>
      </c>
      <c r="L34">
        <v>2050000</v>
      </c>
      <c r="M34">
        <v>1550000</v>
      </c>
      <c r="N34">
        <v>2230000</v>
      </c>
      <c r="O34">
        <v>1550000</v>
      </c>
      <c r="P34">
        <v>2230000</v>
      </c>
      <c r="Q34">
        <v>1550000</v>
      </c>
      <c r="R34">
        <v>2050000</v>
      </c>
      <c r="S34">
        <v>1550000</v>
      </c>
      <c r="T34">
        <v>1230000</v>
      </c>
      <c r="U34">
        <v>1550000</v>
      </c>
      <c r="V34">
        <v>2050000</v>
      </c>
      <c r="W34">
        <v>1550000</v>
      </c>
      <c r="X34">
        <v>2050000</v>
      </c>
      <c r="Y34">
        <v>1500000</v>
      </c>
      <c r="Z34">
        <v>3150000</v>
      </c>
      <c r="AA34">
        <v>3150000</v>
      </c>
    </row>
    <row r="35" spans="7:27" x14ac:dyDescent="0.25">
      <c r="G35" t="s">
        <v>16</v>
      </c>
      <c r="H35">
        <v>27</v>
      </c>
      <c r="I35">
        <v>35</v>
      </c>
      <c r="J35">
        <v>33</v>
      </c>
      <c r="K35">
        <v>35</v>
      </c>
      <c r="L35">
        <v>33</v>
      </c>
      <c r="M35">
        <v>35</v>
      </c>
      <c r="N35">
        <v>35</v>
      </c>
      <c r="O35">
        <v>35</v>
      </c>
      <c r="P35">
        <v>35</v>
      </c>
      <c r="Q35">
        <v>35</v>
      </c>
      <c r="R35">
        <v>33</v>
      </c>
      <c r="S35">
        <v>35</v>
      </c>
      <c r="T35">
        <v>28</v>
      </c>
      <c r="U35">
        <v>35</v>
      </c>
      <c r="V35">
        <v>33</v>
      </c>
      <c r="W35">
        <v>35</v>
      </c>
      <c r="X35">
        <v>33</v>
      </c>
      <c r="Y35">
        <v>29</v>
      </c>
      <c r="Z35">
        <v>35</v>
      </c>
      <c r="AA35">
        <v>35</v>
      </c>
    </row>
    <row r="36" spans="7:27" x14ac:dyDescent="0.25">
      <c r="G36" t="s">
        <v>19</v>
      </c>
      <c r="H36">
        <v>2000000000</v>
      </c>
      <c r="I36">
        <v>20000000000</v>
      </c>
      <c r="J36">
        <v>60000000000</v>
      </c>
      <c r="K36">
        <v>50000000000</v>
      </c>
      <c r="L36">
        <v>60000000000</v>
      </c>
      <c r="M36">
        <v>20000000000</v>
      </c>
      <c r="N36">
        <v>50000000000</v>
      </c>
      <c r="O36">
        <v>20000000000</v>
      </c>
      <c r="P36">
        <v>50000000000</v>
      </c>
      <c r="Q36">
        <v>20000000000</v>
      </c>
      <c r="R36">
        <v>60000000000</v>
      </c>
      <c r="S36">
        <v>20000000000</v>
      </c>
      <c r="T36">
        <v>35000000000</v>
      </c>
      <c r="U36">
        <v>20000000000</v>
      </c>
      <c r="V36">
        <v>60000000000</v>
      </c>
      <c r="W36">
        <v>20000000000</v>
      </c>
      <c r="X36">
        <v>60000000000</v>
      </c>
      <c r="Y36">
        <v>5000000000</v>
      </c>
      <c r="Z36">
        <v>100000000000</v>
      </c>
      <c r="AA36">
        <v>100000000000</v>
      </c>
    </row>
    <row r="37" spans="7:27" x14ac:dyDescent="0.25">
      <c r="G37" t="s">
        <v>20</v>
      </c>
      <c r="H37">
        <v>150000000</v>
      </c>
      <c r="I37">
        <v>600000000</v>
      </c>
      <c r="J37">
        <v>4000000000</v>
      </c>
      <c r="K37">
        <v>3000000000</v>
      </c>
      <c r="L37">
        <v>4000000000</v>
      </c>
      <c r="M37">
        <v>600000000</v>
      </c>
      <c r="N37">
        <v>3000000000</v>
      </c>
      <c r="O37">
        <v>600000000</v>
      </c>
      <c r="P37">
        <v>3000000000</v>
      </c>
      <c r="Q37">
        <v>600000000</v>
      </c>
      <c r="R37">
        <v>4000000000</v>
      </c>
      <c r="S37">
        <v>600000000</v>
      </c>
      <c r="T37">
        <v>1400000000</v>
      </c>
      <c r="U37">
        <v>600000000</v>
      </c>
      <c r="V37">
        <v>4000000000</v>
      </c>
      <c r="W37">
        <v>600000000</v>
      </c>
      <c r="X37">
        <v>4000000000</v>
      </c>
      <c r="Y37">
        <v>800000000</v>
      </c>
      <c r="Z37">
        <v>10000000000</v>
      </c>
      <c r="AA37">
        <v>10000000000</v>
      </c>
    </row>
    <row r="38" spans="7:27" x14ac:dyDescent="0.25">
      <c r="G38" t="s">
        <v>17</v>
      </c>
      <c r="H38">
        <v>0</v>
      </c>
      <c r="I38">
        <v>100000</v>
      </c>
      <c r="J38">
        <v>71500</v>
      </c>
      <c r="K38">
        <v>317200</v>
      </c>
      <c r="L38">
        <v>-198500</v>
      </c>
      <c r="M38">
        <v>117300</v>
      </c>
      <c r="N38">
        <v>374740</v>
      </c>
      <c r="O38">
        <v>111300</v>
      </c>
      <c r="P38">
        <v>378420</v>
      </c>
      <c r="Q38">
        <v>105300</v>
      </c>
      <c r="R38">
        <v>-239700.00000000006</v>
      </c>
      <c r="S38">
        <v>111600</v>
      </c>
      <c r="T38">
        <v>111600</v>
      </c>
      <c r="U38">
        <v>111600</v>
      </c>
      <c r="V38">
        <v>-255700.00000000006</v>
      </c>
      <c r="W38">
        <v>121300</v>
      </c>
      <c r="X38">
        <v>-263700.00000000006</v>
      </c>
      <c r="Y38">
        <v>-4163700.0000000005</v>
      </c>
      <c r="Z38">
        <v>468980.00000000047</v>
      </c>
      <c r="AA38">
        <v>116000</v>
      </c>
    </row>
    <row r="39" spans="7:27" x14ac:dyDescent="0.25">
      <c r="G39" t="s">
        <v>18</v>
      </c>
      <c r="H39">
        <v>0</v>
      </c>
      <c r="I39">
        <v>100000</v>
      </c>
      <c r="J39">
        <v>126500</v>
      </c>
      <c r="K39">
        <v>273200</v>
      </c>
      <c r="L39">
        <v>-143500</v>
      </c>
      <c r="M39">
        <v>117300</v>
      </c>
      <c r="N39">
        <v>330740</v>
      </c>
      <c r="O39">
        <v>111300</v>
      </c>
      <c r="P39">
        <v>334420</v>
      </c>
      <c r="Q39">
        <v>105299.99999999997</v>
      </c>
      <c r="R39">
        <v>-184700.00000000009</v>
      </c>
      <c r="S39">
        <v>111599.99999999997</v>
      </c>
      <c r="T39">
        <v>111599.99999999997</v>
      </c>
      <c r="U39">
        <v>111599.99999999997</v>
      </c>
      <c r="V39">
        <v>-200700.00000000009</v>
      </c>
      <c r="W39">
        <v>121299.99999999997</v>
      </c>
      <c r="X39">
        <v>-208700.00000000009</v>
      </c>
      <c r="Y39">
        <v>-3558700.0000000005</v>
      </c>
      <c r="Z39">
        <v>424980.00000000047</v>
      </c>
      <c r="AA39">
        <v>424980.00000000047</v>
      </c>
    </row>
    <row r="40" spans="7:27" x14ac:dyDescent="0.25">
      <c r="G40" t="s">
        <v>9</v>
      </c>
      <c r="H40">
        <v>0</v>
      </c>
      <c r="I40">
        <v>-20</v>
      </c>
      <c r="J40">
        <v>-28.5</v>
      </c>
      <c r="K40">
        <v>-136.5</v>
      </c>
      <c r="L40">
        <v>-286.5</v>
      </c>
      <c r="M40">
        <v>-315.8</v>
      </c>
      <c r="N40">
        <v>-321.8</v>
      </c>
      <c r="O40">
        <v>-329.3</v>
      </c>
      <c r="P40">
        <v>-333.90000000000003</v>
      </c>
      <c r="Q40">
        <v>-341.40000000000003</v>
      </c>
      <c r="R40">
        <v>-345.00000000000006</v>
      </c>
      <c r="S40">
        <v>-351.30000000000007</v>
      </c>
      <c r="T40">
        <v>-356.90000000000009</v>
      </c>
      <c r="U40">
        <v>-364.40000000000009</v>
      </c>
      <c r="V40">
        <v>-367.30000000000007</v>
      </c>
      <c r="W40">
        <v>-377.00000000000006</v>
      </c>
      <c r="X40">
        <v>-385.00000000000006</v>
      </c>
      <c r="Y40">
        <v>-390.00000000000006</v>
      </c>
      <c r="Z40">
        <v>-392.60000000000008</v>
      </c>
      <c r="AA40">
        <v>-395.2000000000001</v>
      </c>
    </row>
    <row r="43" spans="7:27" x14ac:dyDescent="0.25">
      <c r="H43" s="3" t="s">
        <v>22</v>
      </c>
      <c r="I43" s="3" t="s">
        <v>23</v>
      </c>
      <c r="J43" s="3" t="s">
        <v>24</v>
      </c>
      <c r="K43" s="3" t="s">
        <v>25</v>
      </c>
      <c r="L43" s="3" t="s">
        <v>26</v>
      </c>
      <c r="M43" s="3" t="s">
        <v>23</v>
      </c>
      <c r="N43" s="3" t="s">
        <v>25</v>
      </c>
      <c r="O43" s="3" t="s">
        <v>26</v>
      </c>
      <c r="P43" s="3" t="s">
        <v>23</v>
      </c>
      <c r="Q43" s="3" t="s">
        <v>25</v>
      </c>
      <c r="R43" s="3" t="s">
        <v>26</v>
      </c>
      <c r="S43" s="3" t="s">
        <v>23</v>
      </c>
      <c r="T43" s="3" t="s">
        <v>25</v>
      </c>
      <c r="U43" s="3" t="s">
        <v>28</v>
      </c>
      <c r="V43" s="3" t="s">
        <v>23</v>
      </c>
      <c r="W43" s="3" t="s">
        <v>28</v>
      </c>
      <c r="X43" s="3" t="s">
        <v>23</v>
      </c>
      <c r="Y43" s="3" t="s">
        <v>29</v>
      </c>
      <c r="Z43" s="3" t="s">
        <v>30</v>
      </c>
      <c r="AA43" s="3" t="s">
        <v>31</v>
      </c>
    </row>
    <row r="44" spans="7:27" x14ac:dyDescent="0.25">
      <c r="H44">
        <v>242.7</v>
      </c>
      <c r="I44">
        <v>113.8</v>
      </c>
      <c r="J44">
        <v>70.2</v>
      </c>
      <c r="K44">
        <v>43.3</v>
      </c>
      <c r="L44">
        <v>49.4</v>
      </c>
      <c r="M44">
        <v>40.1</v>
      </c>
      <c r="N44">
        <v>40.9</v>
      </c>
      <c r="O44">
        <v>35.6</v>
      </c>
      <c r="P44">
        <v>50.1</v>
      </c>
      <c r="Q44">
        <v>24.3</v>
      </c>
      <c r="R44">
        <v>29.1</v>
      </c>
      <c r="S44">
        <v>34.9</v>
      </c>
      <c r="T44">
        <v>39.6</v>
      </c>
      <c r="U44">
        <v>33.700000000000003</v>
      </c>
      <c r="V44">
        <v>15</v>
      </c>
      <c r="W44">
        <v>16.399999999999999</v>
      </c>
      <c r="X44">
        <v>9.8000000000000007</v>
      </c>
      <c r="Y44">
        <v>5</v>
      </c>
      <c r="Z44">
        <v>42.1</v>
      </c>
    </row>
    <row r="45" spans="7:27" x14ac:dyDescent="0.25"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</row>
    <row r="46" spans="7:27" x14ac:dyDescent="0.25">
      <c r="H46">
        <v>50</v>
      </c>
      <c r="I46">
        <v>22</v>
      </c>
      <c r="J46">
        <v>23</v>
      </c>
      <c r="K46">
        <v>21</v>
      </c>
      <c r="L46">
        <v>24</v>
      </c>
      <c r="M46">
        <v>20</v>
      </c>
      <c r="N46">
        <v>20</v>
      </c>
      <c r="O46">
        <v>17</v>
      </c>
      <c r="P46">
        <v>16</v>
      </c>
      <c r="Q46">
        <v>12</v>
      </c>
      <c r="R46">
        <v>14</v>
      </c>
      <c r="S46">
        <v>17</v>
      </c>
      <c r="T46">
        <v>13</v>
      </c>
      <c r="U46">
        <v>11</v>
      </c>
      <c r="V46">
        <v>7</v>
      </c>
      <c r="W46">
        <v>8</v>
      </c>
      <c r="X46">
        <v>4</v>
      </c>
      <c r="Y46">
        <v>5.98</v>
      </c>
      <c r="Z46">
        <v>20</v>
      </c>
    </row>
    <row r="47" spans="7:27" x14ac:dyDescent="0.25">
      <c r="H47">
        <v>2000</v>
      </c>
      <c r="I47">
        <v>2580</v>
      </c>
      <c r="J47">
        <v>2500</v>
      </c>
      <c r="K47">
        <v>2500</v>
      </c>
      <c r="L47">
        <v>2500</v>
      </c>
      <c r="M47">
        <v>2580</v>
      </c>
      <c r="N47">
        <v>2500</v>
      </c>
      <c r="O47">
        <v>2500</v>
      </c>
      <c r="P47">
        <v>2580</v>
      </c>
      <c r="Q47">
        <v>2500</v>
      </c>
      <c r="R47">
        <v>2500</v>
      </c>
      <c r="S47">
        <v>2580</v>
      </c>
      <c r="T47">
        <v>2500</v>
      </c>
      <c r="U47">
        <v>2400</v>
      </c>
      <c r="V47">
        <v>2580</v>
      </c>
      <c r="W47">
        <v>2400</v>
      </c>
      <c r="X47">
        <v>2580</v>
      </c>
      <c r="Y47">
        <v>1400</v>
      </c>
      <c r="Z47">
        <v>2580</v>
      </c>
      <c r="AA47">
        <v>1500</v>
      </c>
    </row>
    <row r="48" spans="7:27" x14ac:dyDescent="0.25">
      <c r="H48" s="1">
        <v>1000000000</v>
      </c>
      <c r="I48" s="1">
        <v>6700000000</v>
      </c>
      <c r="J48" s="1">
        <v>6900000000</v>
      </c>
      <c r="K48" s="1">
        <v>4100000000</v>
      </c>
      <c r="L48" s="1">
        <v>6200000000</v>
      </c>
      <c r="M48" s="1">
        <v>6700000000</v>
      </c>
      <c r="N48" s="1">
        <v>4100000000</v>
      </c>
      <c r="O48" s="1">
        <v>6200000000</v>
      </c>
      <c r="P48" s="1">
        <v>6100000000</v>
      </c>
      <c r="Q48" s="1">
        <v>4500000000</v>
      </c>
      <c r="R48" s="1">
        <v>5500000000</v>
      </c>
      <c r="S48" s="1">
        <v>6100000000</v>
      </c>
      <c r="T48" s="1">
        <v>5100000000</v>
      </c>
      <c r="U48" s="1">
        <v>6190000000</v>
      </c>
      <c r="V48" s="1">
        <v>6700000000</v>
      </c>
      <c r="W48" s="1">
        <v>6590000000</v>
      </c>
      <c r="X48" s="1">
        <v>7000000000</v>
      </c>
      <c r="Y48" s="1">
        <v>540000000</v>
      </c>
      <c r="Z48" s="1">
        <v>16200000000</v>
      </c>
      <c r="AA48" s="1">
        <v>500000000</v>
      </c>
    </row>
    <row r="49" spans="8:27" x14ac:dyDescent="0.25">
      <c r="H49" s="1">
        <v>800000000</v>
      </c>
      <c r="I49" s="1">
        <v>3100000000</v>
      </c>
      <c r="J49" s="1">
        <v>2750000000</v>
      </c>
      <c r="K49" s="1">
        <v>3200000000</v>
      </c>
      <c r="L49" s="1">
        <v>3800000000</v>
      </c>
      <c r="M49" s="1">
        <v>3100000000</v>
      </c>
      <c r="N49" s="1">
        <v>3200000000</v>
      </c>
      <c r="O49" s="1">
        <v>3800000000</v>
      </c>
      <c r="P49" s="1">
        <v>3100000000</v>
      </c>
      <c r="Q49" s="1">
        <v>3200000000</v>
      </c>
      <c r="R49" s="1">
        <v>2900000000</v>
      </c>
      <c r="S49" s="1">
        <v>3100000000</v>
      </c>
      <c r="T49" s="1">
        <v>3200000000</v>
      </c>
      <c r="U49" s="1">
        <v>2950000000</v>
      </c>
      <c r="V49" s="1">
        <v>2800000000</v>
      </c>
      <c r="W49" s="1">
        <v>2750000000</v>
      </c>
      <c r="X49" s="1">
        <v>2900000000</v>
      </c>
      <c r="Y49" s="1">
        <v>370000000</v>
      </c>
      <c r="Z49" s="1">
        <v>9750000000</v>
      </c>
      <c r="AA49" s="1">
        <v>400000000</v>
      </c>
    </row>
    <row r="50" spans="8:27" x14ac:dyDescent="0.25">
      <c r="H50" s="1">
        <v>500000</v>
      </c>
      <c r="I50" s="1">
        <v>4500000</v>
      </c>
      <c r="J50" s="1">
        <v>3100000</v>
      </c>
      <c r="K50" s="1">
        <v>2800000</v>
      </c>
      <c r="L50" s="1">
        <v>3300000</v>
      </c>
      <c r="M50" s="1">
        <v>4500000</v>
      </c>
      <c r="N50" s="1">
        <v>3000000</v>
      </c>
      <c r="O50" s="1">
        <v>3300000</v>
      </c>
      <c r="P50" s="1">
        <v>4500000</v>
      </c>
      <c r="Q50" s="1">
        <v>3800000</v>
      </c>
      <c r="R50" s="1">
        <v>4300000</v>
      </c>
      <c r="S50" s="1">
        <v>3500000</v>
      </c>
      <c r="T50" s="1">
        <v>2100000</v>
      </c>
      <c r="U50" s="1">
        <v>4100000</v>
      </c>
      <c r="V50" s="1">
        <v>4400000</v>
      </c>
      <c r="W50" s="1">
        <v>4300000</v>
      </c>
      <c r="X50" s="1">
        <v>4500000</v>
      </c>
      <c r="Y50" s="1">
        <v>3000000</v>
      </c>
      <c r="Z50" s="1">
        <v>5300000</v>
      </c>
      <c r="AA50" s="1">
        <v>500000</v>
      </c>
    </row>
    <row r="51" spans="8:27" x14ac:dyDescent="0.25">
      <c r="H51" s="1">
        <v>300000</v>
      </c>
      <c r="I51" s="1">
        <v>2230000</v>
      </c>
      <c r="J51" s="1">
        <v>1700000</v>
      </c>
      <c r="K51" s="1">
        <v>1230000</v>
      </c>
      <c r="L51" s="1">
        <v>1550000</v>
      </c>
      <c r="M51" s="1">
        <v>2230000</v>
      </c>
      <c r="N51" s="1">
        <v>1230000</v>
      </c>
      <c r="O51" s="1">
        <v>1550000</v>
      </c>
      <c r="P51" s="1">
        <v>2230000</v>
      </c>
      <c r="Q51" s="1">
        <v>1230000</v>
      </c>
      <c r="R51" s="1">
        <v>1550000</v>
      </c>
      <c r="S51" s="1">
        <v>1830000</v>
      </c>
      <c r="T51" s="1">
        <v>1230000</v>
      </c>
      <c r="U51" s="1">
        <v>2050000</v>
      </c>
      <c r="V51" s="1">
        <v>2230000</v>
      </c>
      <c r="W51" s="1">
        <v>2050000</v>
      </c>
      <c r="X51" s="1">
        <v>2230000</v>
      </c>
      <c r="Y51" s="1">
        <v>1500000</v>
      </c>
      <c r="Z51" s="1">
        <v>3150000</v>
      </c>
      <c r="AA51" s="1">
        <v>250000</v>
      </c>
    </row>
    <row r="52" spans="8:27" x14ac:dyDescent="0.25">
      <c r="H52">
        <v>27</v>
      </c>
      <c r="I52">
        <v>35</v>
      </c>
      <c r="J52">
        <v>30</v>
      </c>
      <c r="K52">
        <v>28</v>
      </c>
      <c r="L52">
        <v>35</v>
      </c>
      <c r="M52">
        <v>35</v>
      </c>
      <c r="N52">
        <v>28</v>
      </c>
      <c r="O52">
        <v>35</v>
      </c>
      <c r="P52">
        <v>35</v>
      </c>
      <c r="Q52">
        <v>28</v>
      </c>
      <c r="R52">
        <v>35</v>
      </c>
      <c r="S52">
        <v>35</v>
      </c>
      <c r="T52">
        <v>28</v>
      </c>
      <c r="U52">
        <v>33</v>
      </c>
      <c r="V52">
        <v>35</v>
      </c>
      <c r="W52">
        <v>33</v>
      </c>
      <c r="X52">
        <v>35</v>
      </c>
      <c r="Y52">
        <v>29</v>
      </c>
      <c r="Z52">
        <v>35</v>
      </c>
      <c r="AA52">
        <v>15</v>
      </c>
    </row>
    <row r="53" spans="8:27" x14ac:dyDescent="0.25">
      <c r="H53" s="1">
        <v>2000000000</v>
      </c>
      <c r="I53" s="1">
        <v>50000000000</v>
      </c>
      <c r="J53" s="1">
        <v>30000000000</v>
      </c>
      <c r="K53" s="1">
        <v>35000000000</v>
      </c>
      <c r="L53" s="1">
        <v>20000000000</v>
      </c>
      <c r="M53" s="1">
        <v>50000000000</v>
      </c>
      <c r="N53" s="1">
        <v>35000000000</v>
      </c>
      <c r="O53" s="1">
        <v>20000000000</v>
      </c>
      <c r="P53" s="1">
        <v>50000000000</v>
      </c>
      <c r="Q53" s="1">
        <v>45000000000</v>
      </c>
      <c r="R53" s="1">
        <v>50000000000</v>
      </c>
      <c r="S53" s="1">
        <v>71000000000</v>
      </c>
      <c r="T53" s="1">
        <v>75000000000</v>
      </c>
      <c r="U53" s="1">
        <v>78000000000</v>
      </c>
      <c r="V53" s="1">
        <v>80000000000</v>
      </c>
      <c r="W53" s="1">
        <v>80000000000</v>
      </c>
      <c r="X53" s="1">
        <v>100000000000</v>
      </c>
      <c r="Y53" s="1">
        <v>5000000000</v>
      </c>
      <c r="Z53" s="1">
        <v>500000000000</v>
      </c>
      <c r="AA53" s="1">
        <v>1000000000</v>
      </c>
    </row>
    <row r="54" spans="8:27" x14ac:dyDescent="0.25">
      <c r="H54" s="1">
        <v>15000000</v>
      </c>
      <c r="I54" s="1">
        <v>4000000000</v>
      </c>
      <c r="J54" s="1">
        <v>2300000000</v>
      </c>
      <c r="K54" s="1">
        <v>3100000000</v>
      </c>
      <c r="L54" s="1">
        <v>1300000000</v>
      </c>
      <c r="M54" s="1">
        <v>4000000000</v>
      </c>
      <c r="N54" s="1">
        <v>3100000000</v>
      </c>
      <c r="O54" s="1">
        <v>1300000000</v>
      </c>
      <c r="P54" s="1">
        <v>4000000000</v>
      </c>
      <c r="Q54" s="1">
        <v>3100000000</v>
      </c>
      <c r="R54" s="1">
        <v>1300000000</v>
      </c>
      <c r="S54" s="1">
        <v>3500000000</v>
      </c>
      <c r="T54" s="1">
        <v>3100000000</v>
      </c>
      <c r="U54" s="1">
        <v>4200000000</v>
      </c>
      <c r="V54" s="1">
        <v>4000000000</v>
      </c>
      <c r="W54" s="1">
        <v>3000000000</v>
      </c>
      <c r="X54" s="1">
        <v>3000000000</v>
      </c>
      <c r="Y54" s="1">
        <v>1000000000</v>
      </c>
      <c r="Z54" s="1">
        <v>10000000000</v>
      </c>
      <c r="AA54" s="1">
        <v>100000000</v>
      </c>
    </row>
    <row r="55" spans="8:27" x14ac:dyDescent="0.25">
      <c r="H55">
        <v>0</v>
      </c>
      <c r="I55">
        <v>1407660</v>
      </c>
      <c r="J55">
        <v>1122460</v>
      </c>
      <c r="K55">
        <v>1122460</v>
      </c>
      <c r="L55">
        <v>1122460</v>
      </c>
      <c r="M55">
        <v>1537980</v>
      </c>
      <c r="N55">
        <v>1090380</v>
      </c>
      <c r="O55">
        <v>1090380</v>
      </c>
      <c r="P55">
        <v>1599180</v>
      </c>
      <c r="Q55">
        <v>1050300</v>
      </c>
      <c r="R55">
        <v>1050300</v>
      </c>
      <c r="S55">
        <v>1641900</v>
      </c>
      <c r="T55">
        <v>1022380</v>
      </c>
      <c r="U55">
        <v>208380</v>
      </c>
      <c r="V55">
        <v>1734240</v>
      </c>
      <c r="W55">
        <v>181380</v>
      </c>
      <c r="X55">
        <v>1763760</v>
      </c>
      <c r="Y55">
        <v>-8725260</v>
      </c>
      <c r="Z55">
        <v>1822760</v>
      </c>
      <c r="AA55">
        <v>-1213500</v>
      </c>
    </row>
    <row r="56" spans="8:27" x14ac:dyDescent="0.25">
      <c r="H56">
        <v>0</v>
      </c>
      <c r="I56">
        <v>1407660</v>
      </c>
      <c r="J56">
        <v>1166460</v>
      </c>
      <c r="K56">
        <v>1166460</v>
      </c>
      <c r="L56">
        <v>1166460</v>
      </c>
      <c r="M56">
        <v>1537980</v>
      </c>
      <c r="N56">
        <v>1134380</v>
      </c>
      <c r="O56">
        <v>1134380</v>
      </c>
      <c r="P56">
        <v>1599180</v>
      </c>
      <c r="Q56">
        <v>1094300</v>
      </c>
      <c r="R56">
        <v>1094300</v>
      </c>
      <c r="S56">
        <v>1641900</v>
      </c>
      <c r="T56">
        <v>1066380</v>
      </c>
      <c r="U56">
        <v>307380</v>
      </c>
      <c r="V56">
        <v>1734240</v>
      </c>
      <c r="W56">
        <v>280380</v>
      </c>
      <c r="X56">
        <v>1763760</v>
      </c>
      <c r="Y56">
        <v>-8076260</v>
      </c>
      <c r="Z56">
        <v>1822760</v>
      </c>
    </row>
    <row r="57" spans="8:27" x14ac:dyDescent="0.25">
      <c r="H57">
        <v>0</v>
      </c>
      <c r="I57">
        <v>-242.7</v>
      </c>
      <c r="J57">
        <v>-356.5</v>
      </c>
      <c r="K57">
        <v>-426.7</v>
      </c>
      <c r="L57">
        <v>-470</v>
      </c>
      <c r="M57">
        <v>-519.4</v>
      </c>
      <c r="N57">
        <v>-559.5</v>
      </c>
      <c r="O57">
        <v>-600.4</v>
      </c>
      <c r="P57">
        <v>-636</v>
      </c>
      <c r="Q57">
        <v>-686.1</v>
      </c>
      <c r="R57">
        <v>-710.4</v>
      </c>
      <c r="S57">
        <v>-739.5</v>
      </c>
      <c r="T57">
        <v>-774.4</v>
      </c>
      <c r="U57">
        <v>-814</v>
      </c>
      <c r="V57">
        <v>-847.7</v>
      </c>
      <c r="W57">
        <v>-862.7</v>
      </c>
      <c r="X57">
        <v>-879.1</v>
      </c>
      <c r="Y57">
        <v>-888.9</v>
      </c>
      <c r="Z57">
        <v>-893.9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H1:AE27"/>
  <sheetViews>
    <sheetView topLeftCell="G1" workbookViewId="0">
      <selection activeCell="N42" sqref="N42"/>
    </sheetView>
  </sheetViews>
  <sheetFormatPr defaultColWidth="9" defaultRowHeight="14" x14ac:dyDescent="0.25"/>
  <cols>
    <col min="9" max="9" width="8.90625" customWidth="1"/>
    <col min="10" max="13" width="9.36328125" customWidth="1"/>
    <col min="14" max="14" width="10.90625" customWidth="1"/>
    <col min="15" max="18" width="9.36328125" customWidth="1"/>
    <col min="20" max="20" width="9.36328125" customWidth="1"/>
  </cols>
  <sheetData>
    <row r="1" spans="8:31" x14ac:dyDescent="0.25"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</row>
    <row r="2" spans="8:31" x14ac:dyDescent="0.25">
      <c r="H2" s="23"/>
      <c r="I2" s="23"/>
      <c r="J2" s="23" t="s">
        <v>22</v>
      </c>
      <c r="K2" s="23" t="s">
        <v>23</v>
      </c>
      <c r="L2" s="32" t="s">
        <v>24</v>
      </c>
      <c r="M2" s="23" t="s">
        <v>25</v>
      </c>
      <c r="N2" s="23" t="s">
        <v>26</v>
      </c>
      <c r="O2" s="23" t="s">
        <v>28</v>
      </c>
      <c r="P2" s="23" t="s">
        <v>29</v>
      </c>
      <c r="Q2" s="23" t="s">
        <v>30</v>
      </c>
      <c r="R2" s="23" t="s">
        <v>31</v>
      </c>
      <c r="S2" s="23"/>
      <c r="T2" s="23"/>
      <c r="U2" s="31" t="s">
        <v>62</v>
      </c>
      <c r="V2" s="23">
        <v>1</v>
      </c>
      <c r="W2" s="23" t="s">
        <v>22</v>
      </c>
      <c r="X2" s="23" t="s">
        <v>23</v>
      </c>
      <c r="Y2" s="23" t="s">
        <v>24</v>
      </c>
      <c r="Z2" s="23" t="s">
        <v>25</v>
      </c>
      <c r="AA2" s="23" t="s">
        <v>26</v>
      </c>
      <c r="AB2" s="23" t="s">
        <v>28</v>
      </c>
      <c r="AC2" s="23" t="s">
        <v>29</v>
      </c>
      <c r="AD2" s="23" t="s">
        <v>30</v>
      </c>
      <c r="AE2" s="23" t="s">
        <v>31</v>
      </c>
    </row>
    <row r="3" spans="8:31" x14ac:dyDescent="0.25">
      <c r="H3" s="23"/>
      <c r="I3" s="23" t="s">
        <v>11</v>
      </c>
      <c r="J3" s="23">
        <v>2000</v>
      </c>
      <c r="K3" s="23">
        <v>2580</v>
      </c>
      <c r="L3" s="23">
        <v>2500</v>
      </c>
      <c r="M3" s="23">
        <v>2500</v>
      </c>
      <c r="N3" s="23">
        <v>2500</v>
      </c>
      <c r="O3" s="23">
        <v>2400</v>
      </c>
      <c r="P3" s="23">
        <v>1400</v>
      </c>
      <c r="Q3" s="23">
        <v>2580</v>
      </c>
      <c r="R3" s="23">
        <v>1500</v>
      </c>
      <c r="S3" s="23"/>
      <c r="T3" s="23"/>
      <c r="U3" s="23"/>
      <c r="V3" s="23" t="s">
        <v>11</v>
      </c>
      <c r="W3" s="23">
        <v>2000</v>
      </c>
      <c r="X3" s="23">
        <v>2580</v>
      </c>
      <c r="Y3" s="23">
        <v>2500</v>
      </c>
      <c r="Z3" s="23">
        <v>2500</v>
      </c>
      <c r="AA3" s="23">
        <v>2500</v>
      </c>
      <c r="AB3" s="23">
        <v>2400</v>
      </c>
      <c r="AC3" s="23">
        <v>1400</v>
      </c>
      <c r="AD3" s="23">
        <v>2580</v>
      </c>
      <c r="AE3" s="23">
        <v>1500</v>
      </c>
    </row>
    <row r="4" spans="8:31" x14ac:dyDescent="0.25">
      <c r="H4" s="23"/>
      <c r="I4" s="23" t="s">
        <v>12</v>
      </c>
      <c r="J4" s="23">
        <v>1</v>
      </c>
      <c r="K4" s="23">
        <v>6.7</v>
      </c>
      <c r="L4" s="23">
        <v>6.9</v>
      </c>
      <c r="M4" s="23">
        <v>5.9</v>
      </c>
      <c r="N4" s="23">
        <v>6.25</v>
      </c>
      <c r="O4" s="23">
        <v>6.3</v>
      </c>
      <c r="P4" s="23">
        <v>0.54</v>
      </c>
      <c r="Q4" s="23">
        <v>16.2</v>
      </c>
      <c r="R4" s="23">
        <v>0.5</v>
      </c>
      <c r="S4" s="23"/>
      <c r="T4" s="24">
        <v>1000000000</v>
      </c>
      <c r="U4" s="23"/>
      <c r="V4" s="23" t="s">
        <v>12</v>
      </c>
      <c r="W4" s="23">
        <v>1</v>
      </c>
      <c r="X4" s="23">
        <v>6.7</v>
      </c>
      <c r="Y4" s="23">
        <v>6.9</v>
      </c>
      <c r="Z4" s="23">
        <v>4.0999999999999996</v>
      </c>
      <c r="AA4" s="23">
        <v>6.2</v>
      </c>
      <c r="AB4" s="23">
        <v>6.19</v>
      </c>
      <c r="AC4" s="23">
        <v>0.54</v>
      </c>
      <c r="AD4" s="23">
        <v>16.2</v>
      </c>
      <c r="AE4" s="23">
        <v>0.5</v>
      </c>
    </row>
    <row r="5" spans="8:31" x14ac:dyDescent="0.25">
      <c r="H5" s="23"/>
      <c r="I5" s="23" t="s">
        <v>13</v>
      </c>
      <c r="J5" s="23">
        <v>0.8</v>
      </c>
      <c r="K5" s="23">
        <v>3.1</v>
      </c>
      <c r="L5" s="23">
        <v>2.75</v>
      </c>
      <c r="M5" s="23">
        <v>3.6</v>
      </c>
      <c r="N5" s="23">
        <v>4.0999999999999996</v>
      </c>
      <c r="O5" s="23">
        <v>3.5</v>
      </c>
      <c r="P5" s="23">
        <v>0.37</v>
      </c>
      <c r="Q5" s="23">
        <v>9.75</v>
      </c>
      <c r="R5" s="23">
        <v>0.4</v>
      </c>
      <c r="S5" s="23"/>
      <c r="T5" s="23"/>
      <c r="U5" s="23"/>
      <c r="V5" s="23" t="s">
        <v>13</v>
      </c>
      <c r="W5" s="23">
        <v>0.8</v>
      </c>
      <c r="X5" s="23">
        <v>3.1</v>
      </c>
      <c r="Y5" s="23">
        <v>2.75</v>
      </c>
      <c r="Z5" s="23">
        <v>3.2</v>
      </c>
      <c r="AA5" s="23">
        <v>3.8</v>
      </c>
      <c r="AB5" s="23">
        <v>2.95</v>
      </c>
      <c r="AC5" s="23">
        <v>0.37</v>
      </c>
      <c r="AD5" s="23">
        <v>9.75</v>
      </c>
      <c r="AE5" s="23">
        <v>0.4</v>
      </c>
    </row>
    <row r="6" spans="8:31" x14ac:dyDescent="0.25">
      <c r="H6" s="23"/>
      <c r="I6" s="23" t="s">
        <v>14</v>
      </c>
      <c r="J6" s="23">
        <v>0.5</v>
      </c>
      <c r="K6" s="23">
        <v>4.5</v>
      </c>
      <c r="L6" s="23">
        <v>3.1</v>
      </c>
      <c r="M6" s="23">
        <v>3.5</v>
      </c>
      <c r="N6" s="23">
        <v>4.2</v>
      </c>
      <c r="O6" s="23">
        <v>4.0999999999999996</v>
      </c>
      <c r="P6" s="23">
        <v>3</v>
      </c>
      <c r="Q6" s="23">
        <v>5.3</v>
      </c>
      <c r="R6" s="23">
        <v>0.5</v>
      </c>
      <c r="S6" s="23"/>
      <c r="T6" s="24">
        <v>1000000</v>
      </c>
      <c r="U6" s="23"/>
      <c r="V6" s="23" t="s">
        <v>14</v>
      </c>
      <c r="W6" s="23">
        <v>0.5</v>
      </c>
      <c r="X6" s="23">
        <v>4.5</v>
      </c>
      <c r="Y6" s="23">
        <v>3.1</v>
      </c>
      <c r="Z6" s="23">
        <v>2.8</v>
      </c>
      <c r="AA6" s="23">
        <v>3.3</v>
      </c>
      <c r="AB6" s="23">
        <v>4.0999999999999996</v>
      </c>
      <c r="AC6" s="23">
        <v>3</v>
      </c>
      <c r="AD6" s="23">
        <v>5.3</v>
      </c>
      <c r="AE6" s="23">
        <v>0.5</v>
      </c>
    </row>
    <row r="7" spans="8:31" x14ac:dyDescent="0.25">
      <c r="H7" s="23"/>
      <c r="I7" s="23" t="s">
        <v>15</v>
      </c>
      <c r="J7" s="23">
        <v>0.3</v>
      </c>
      <c r="K7" s="23">
        <v>2.23</v>
      </c>
      <c r="L7" s="23">
        <v>1.7</v>
      </c>
      <c r="M7" s="23">
        <v>1.23</v>
      </c>
      <c r="N7" s="23">
        <v>1.55</v>
      </c>
      <c r="O7" s="23">
        <v>2.0499999999999998</v>
      </c>
      <c r="P7" s="23">
        <v>1.5</v>
      </c>
      <c r="Q7" s="23">
        <v>3.15</v>
      </c>
      <c r="R7" s="23">
        <v>0.25</v>
      </c>
      <c r="S7" s="23"/>
      <c r="T7" s="23"/>
      <c r="U7" s="23"/>
      <c r="V7" s="23" t="s">
        <v>15</v>
      </c>
      <c r="W7" s="23">
        <v>0.3</v>
      </c>
      <c r="X7" s="23">
        <v>2.23</v>
      </c>
      <c r="Y7" s="23">
        <v>1.7</v>
      </c>
      <c r="Z7" s="23">
        <v>1.23</v>
      </c>
      <c r="AA7" s="23">
        <v>1.55</v>
      </c>
      <c r="AB7" s="23">
        <v>2.0499999999999998</v>
      </c>
      <c r="AC7" s="23">
        <v>1.5</v>
      </c>
      <c r="AD7" s="23">
        <v>3.15</v>
      </c>
      <c r="AE7" s="23">
        <v>0.25</v>
      </c>
    </row>
    <row r="8" spans="8:31" x14ac:dyDescent="0.25">
      <c r="H8" s="23"/>
      <c r="I8" s="23" t="s">
        <v>16</v>
      </c>
      <c r="J8" s="23">
        <v>27</v>
      </c>
      <c r="K8" s="23">
        <v>35</v>
      </c>
      <c r="L8" s="23">
        <v>30</v>
      </c>
      <c r="M8" s="23">
        <v>28</v>
      </c>
      <c r="N8" s="23">
        <v>35</v>
      </c>
      <c r="O8" s="23">
        <v>33</v>
      </c>
      <c r="P8" s="23">
        <v>29</v>
      </c>
      <c r="Q8" s="23">
        <v>35</v>
      </c>
      <c r="R8" s="23">
        <v>15</v>
      </c>
      <c r="S8" s="23"/>
      <c r="T8" s="23"/>
      <c r="U8" s="23"/>
      <c r="V8" s="23" t="s">
        <v>16</v>
      </c>
      <c r="W8" s="23">
        <v>27</v>
      </c>
      <c r="X8" s="23">
        <v>35</v>
      </c>
      <c r="Y8" s="23">
        <v>30</v>
      </c>
      <c r="Z8" s="23">
        <v>28</v>
      </c>
      <c r="AA8" s="23">
        <v>35</v>
      </c>
      <c r="AB8" s="23">
        <v>33</v>
      </c>
      <c r="AC8" s="23">
        <v>29</v>
      </c>
      <c r="AD8" s="23">
        <v>35</v>
      </c>
      <c r="AE8" s="23">
        <v>15</v>
      </c>
    </row>
    <row r="9" spans="8:31" x14ac:dyDescent="0.25">
      <c r="H9" s="23"/>
      <c r="I9" s="23" t="s">
        <v>19</v>
      </c>
      <c r="J9" s="23">
        <v>2</v>
      </c>
      <c r="K9" s="23">
        <v>50</v>
      </c>
      <c r="L9" s="23">
        <v>30</v>
      </c>
      <c r="M9" s="23">
        <v>35</v>
      </c>
      <c r="N9" s="23">
        <v>20</v>
      </c>
      <c r="O9" s="23">
        <v>60</v>
      </c>
      <c r="P9" s="23">
        <v>5</v>
      </c>
      <c r="Q9" s="23">
        <v>100</v>
      </c>
      <c r="R9" s="23">
        <v>1</v>
      </c>
      <c r="S9" s="23"/>
      <c r="T9" s="23"/>
      <c r="U9" s="23"/>
      <c r="V9" s="23" t="s">
        <v>19</v>
      </c>
      <c r="W9" s="23">
        <v>2</v>
      </c>
      <c r="X9" s="23">
        <v>50</v>
      </c>
      <c r="Y9" s="23">
        <v>30</v>
      </c>
      <c r="Z9" s="23">
        <v>35</v>
      </c>
      <c r="AA9" s="23">
        <v>20</v>
      </c>
      <c r="AB9" s="23">
        <v>60</v>
      </c>
      <c r="AC9" s="23">
        <v>5</v>
      </c>
      <c r="AD9" s="23">
        <v>100</v>
      </c>
      <c r="AE9" s="23">
        <v>1</v>
      </c>
    </row>
    <row r="10" spans="8:31" x14ac:dyDescent="0.25">
      <c r="H10" s="23"/>
      <c r="I10" s="23" t="s">
        <v>20</v>
      </c>
      <c r="J10" s="23">
        <v>0.15</v>
      </c>
      <c r="K10" s="23">
        <v>3</v>
      </c>
      <c r="L10" s="23">
        <v>1.6</v>
      </c>
      <c r="M10" s="23">
        <v>1.4</v>
      </c>
      <c r="N10" s="23">
        <v>0.6</v>
      </c>
      <c r="O10" s="23">
        <v>4</v>
      </c>
      <c r="P10" s="23">
        <v>0.8</v>
      </c>
      <c r="Q10" s="23">
        <v>10</v>
      </c>
      <c r="R10" s="23">
        <v>0.1</v>
      </c>
      <c r="S10" s="23"/>
      <c r="T10" s="23"/>
      <c r="U10" s="23"/>
      <c r="V10" s="23" t="s">
        <v>20</v>
      </c>
      <c r="W10" s="23">
        <v>0.15</v>
      </c>
      <c r="X10" s="23">
        <v>3</v>
      </c>
      <c r="Y10" s="23">
        <v>1.6</v>
      </c>
      <c r="Z10" s="23">
        <v>1.4</v>
      </c>
      <c r="AA10" s="23">
        <v>0.6</v>
      </c>
      <c r="AB10" s="23">
        <v>4</v>
      </c>
      <c r="AC10" s="23">
        <v>0.8</v>
      </c>
      <c r="AD10" s="23">
        <v>10</v>
      </c>
      <c r="AE10" s="23">
        <v>0.1</v>
      </c>
    </row>
    <row r="11" spans="8:31" x14ac:dyDescent="0.25"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</row>
    <row r="12" spans="8:31" x14ac:dyDescent="0.25">
      <c r="H12" s="23"/>
      <c r="I12" s="31" t="s">
        <v>61</v>
      </c>
      <c r="J12" s="23">
        <v>1211</v>
      </c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31" t="s">
        <v>63</v>
      </c>
      <c r="V12" s="23">
        <v>2</v>
      </c>
      <c r="W12" s="23" t="s">
        <v>22</v>
      </c>
      <c r="X12" s="23" t="s">
        <v>23</v>
      </c>
      <c r="Y12" s="23" t="s">
        <v>24</v>
      </c>
      <c r="Z12" s="23" t="s">
        <v>25</v>
      </c>
      <c r="AA12" s="23" t="s">
        <v>26</v>
      </c>
      <c r="AB12" s="23" t="s">
        <v>28</v>
      </c>
      <c r="AC12" s="23" t="s">
        <v>29</v>
      </c>
      <c r="AD12" s="23" t="s">
        <v>30</v>
      </c>
      <c r="AE12" s="23" t="s">
        <v>31</v>
      </c>
    </row>
    <row r="13" spans="8:31" x14ac:dyDescent="0.25"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 t="s">
        <v>11</v>
      </c>
      <c r="W13" s="23">
        <v>2000</v>
      </c>
      <c r="X13" s="23">
        <v>2580</v>
      </c>
      <c r="Y13" s="23">
        <v>2500</v>
      </c>
      <c r="Z13" s="23">
        <v>2500</v>
      </c>
      <c r="AA13" s="23">
        <v>2500</v>
      </c>
      <c r="AB13" s="23">
        <v>2541</v>
      </c>
      <c r="AC13" s="23">
        <v>1400</v>
      </c>
      <c r="AD13" s="23">
        <v>2580</v>
      </c>
      <c r="AE13" s="23">
        <v>1500</v>
      </c>
    </row>
    <row r="14" spans="8:31" x14ac:dyDescent="0.25"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 t="s">
        <v>12</v>
      </c>
      <c r="W14" s="23">
        <v>1</v>
      </c>
      <c r="X14" s="23">
        <v>8.6999999999999993</v>
      </c>
      <c r="Y14" s="23">
        <v>7.9</v>
      </c>
      <c r="Z14" s="23">
        <v>7.68</v>
      </c>
      <c r="AA14" s="23">
        <v>6.2</v>
      </c>
      <c r="AB14" s="23">
        <v>6.19</v>
      </c>
      <c r="AC14" s="23">
        <v>0.54</v>
      </c>
      <c r="AD14" s="23">
        <v>16.2</v>
      </c>
      <c r="AE14" s="23">
        <v>0.5</v>
      </c>
    </row>
    <row r="15" spans="8:31" x14ac:dyDescent="0.25"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 t="s">
        <v>13</v>
      </c>
      <c r="W15" s="23">
        <v>0.8</v>
      </c>
      <c r="X15" s="23">
        <v>3.1</v>
      </c>
      <c r="Y15" s="23">
        <v>2.75</v>
      </c>
      <c r="Z15" s="23">
        <v>3.2</v>
      </c>
      <c r="AA15" s="23">
        <v>3.8</v>
      </c>
      <c r="AB15" s="23">
        <v>2.95</v>
      </c>
      <c r="AC15" s="23">
        <v>0.37</v>
      </c>
      <c r="AD15" s="23">
        <v>9.75</v>
      </c>
      <c r="AE15" s="23">
        <v>0.4</v>
      </c>
    </row>
    <row r="16" spans="8:31" x14ac:dyDescent="0.25"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 t="s">
        <v>14</v>
      </c>
      <c r="W16" s="23">
        <v>0.5</v>
      </c>
      <c r="X16" s="23">
        <v>4.5</v>
      </c>
      <c r="Y16" s="23">
        <v>3.1</v>
      </c>
      <c r="Z16" s="23">
        <v>2.8</v>
      </c>
      <c r="AA16" s="23">
        <v>3.3</v>
      </c>
      <c r="AB16" s="23">
        <v>4.0999999999999996</v>
      </c>
      <c r="AC16" s="23">
        <v>3</v>
      </c>
      <c r="AD16" s="23">
        <v>5.3</v>
      </c>
      <c r="AE16" s="23">
        <v>0.5</v>
      </c>
    </row>
    <row r="17" spans="8:31" x14ac:dyDescent="0.25">
      <c r="H17" s="23"/>
      <c r="I17" s="23"/>
      <c r="J17" s="23" t="s">
        <v>22</v>
      </c>
      <c r="K17" s="23" t="s">
        <v>23</v>
      </c>
      <c r="L17" s="23" t="s">
        <v>24</v>
      </c>
      <c r="M17" s="23" t="s">
        <v>25</v>
      </c>
      <c r="N17" s="23" t="s">
        <v>26</v>
      </c>
      <c r="O17" s="23" t="s">
        <v>28</v>
      </c>
      <c r="P17" s="23" t="s">
        <v>29</v>
      </c>
      <c r="Q17" s="23" t="s">
        <v>30</v>
      </c>
      <c r="R17" s="23" t="s">
        <v>31</v>
      </c>
      <c r="S17" s="23"/>
      <c r="T17" s="23"/>
      <c r="U17" s="31"/>
      <c r="V17" s="23" t="s">
        <v>15</v>
      </c>
      <c r="W17" s="23">
        <v>0.3</v>
      </c>
      <c r="X17" s="23">
        <v>2.23</v>
      </c>
      <c r="Y17" s="23">
        <v>1.7</v>
      </c>
      <c r="Z17" s="23">
        <v>1.23</v>
      </c>
      <c r="AA17" s="23">
        <v>1.55</v>
      </c>
      <c r="AB17" s="23">
        <v>2.0499999999999998</v>
      </c>
      <c r="AC17" s="23">
        <v>1.5</v>
      </c>
      <c r="AD17" s="23">
        <v>3.15</v>
      </c>
      <c r="AE17" s="23">
        <v>0.25</v>
      </c>
    </row>
    <row r="18" spans="8:31" x14ac:dyDescent="0.25">
      <c r="H18" s="23"/>
      <c r="I18" s="23" t="s">
        <v>11</v>
      </c>
      <c r="J18" s="23">
        <f>J3</f>
        <v>2000</v>
      </c>
      <c r="K18" s="23">
        <f t="shared" ref="K18:R18" si="0">K3</f>
        <v>2580</v>
      </c>
      <c r="L18" s="23">
        <f t="shared" si="0"/>
        <v>2500</v>
      </c>
      <c r="M18" s="23">
        <f t="shared" si="0"/>
        <v>2500</v>
      </c>
      <c r="N18" s="23">
        <f t="shared" si="0"/>
        <v>2500</v>
      </c>
      <c r="O18" s="23">
        <f t="shared" si="0"/>
        <v>2400</v>
      </c>
      <c r="P18" s="23">
        <f t="shared" si="0"/>
        <v>1400</v>
      </c>
      <c r="Q18" s="23">
        <f t="shared" si="0"/>
        <v>2580</v>
      </c>
      <c r="R18" s="23">
        <f t="shared" si="0"/>
        <v>1500</v>
      </c>
      <c r="S18" s="23"/>
      <c r="T18" s="23"/>
      <c r="U18" s="23"/>
      <c r="V18" s="23" t="s">
        <v>16</v>
      </c>
      <c r="W18" s="23">
        <v>27</v>
      </c>
      <c r="X18" s="23">
        <v>35</v>
      </c>
      <c r="Y18" s="23">
        <v>30</v>
      </c>
      <c r="Z18" s="23">
        <v>28</v>
      </c>
      <c r="AA18" s="23">
        <v>35</v>
      </c>
      <c r="AB18" s="23">
        <v>33</v>
      </c>
      <c r="AC18" s="23">
        <v>29</v>
      </c>
      <c r="AD18" s="23">
        <v>35</v>
      </c>
      <c r="AE18" s="23">
        <v>15</v>
      </c>
    </row>
    <row r="19" spans="8:31" x14ac:dyDescent="0.25">
      <c r="H19" s="23"/>
      <c r="I19" s="23" t="s">
        <v>12</v>
      </c>
      <c r="J19" s="24">
        <f>J4*$T$4</f>
        <v>1000000000</v>
      </c>
      <c r="K19" s="24">
        <f t="shared" ref="K19:R19" si="1">K4*$T$4</f>
        <v>6700000000</v>
      </c>
      <c r="L19" s="24">
        <f t="shared" si="1"/>
        <v>6900000000</v>
      </c>
      <c r="M19" s="24">
        <f t="shared" si="1"/>
        <v>5900000000</v>
      </c>
      <c r="N19" s="24">
        <f t="shared" si="1"/>
        <v>6250000000</v>
      </c>
      <c r="O19" s="24">
        <f t="shared" si="1"/>
        <v>6300000000</v>
      </c>
      <c r="P19" s="24">
        <f t="shared" si="1"/>
        <v>540000000</v>
      </c>
      <c r="Q19" s="24">
        <f t="shared" si="1"/>
        <v>16200000000</v>
      </c>
      <c r="R19" s="24">
        <f t="shared" si="1"/>
        <v>500000000</v>
      </c>
      <c r="S19" s="23"/>
      <c r="T19" s="23"/>
      <c r="U19" s="23"/>
      <c r="V19" s="23" t="s">
        <v>19</v>
      </c>
      <c r="W19" s="23">
        <v>2</v>
      </c>
      <c r="X19" s="23">
        <v>50</v>
      </c>
      <c r="Y19" s="23">
        <v>30</v>
      </c>
      <c r="Z19" s="23">
        <v>35</v>
      </c>
      <c r="AA19" s="23">
        <v>20</v>
      </c>
      <c r="AB19" s="23">
        <v>60</v>
      </c>
      <c r="AC19" s="23">
        <v>5</v>
      </c>
      <c r="AD19" s="23">
        <v>100</v>
      </c>
      <c r="AE19" s="23">
        <v>1</v>
      </c>
    </row>
    <row r="20" spans="8:31" x14ac:dyDescent="0.25">
      <c r="H20" s="23"/>
      <c r="I20" s="23" t="s">
        <v>13</v>
      </c>
      <c r="J20" s="24">
        <f>J5*$T$4</f>
        <v>800000000</v>
      </c>
      <c r="K20" s="24">
        <f t="shared" ref="K20:R20" si="2">K5*$T$4</f>
        <v>3100000000</v>
      </c>
      <c r="L20" s="24">
        <f t="shared" si="2"/>
        <v>2750000000</v>
      </c>
      <c r="M20" s="24">
        <f t="shared" si="2"/>
        <v>3600000000</v>
      </c>
      <c r="N20" s="24">
        <f t="shared" si="2"/>
        <v>4099999999.9999995</v>
      </c>
      <c r="O20" s="24">
        <f t="shared" si="2"/>
        <v>3500000000</v>
      </c>
      <c r="P20" s="24">
        <f t="shared" si="2"/>
        <v>370000000</v>
      </c>
      <c r="Q20" s="24">
        <f t="shared" si="2"/>
        <v>9750000000</v>
      </c>
      <c r="R20" s="24">
        <f t="shared" si="2"/>
        <v>400000000</v>
      </c>
      <c r="S20" s="23"/>
      <c r="T20" s="23"/>
      <c r="U20" s="23"/>
      <c r="V20" s="23" t="s">
        <v>20</v>
      </c>
      <c r="W20" s="23">
        <v>0.15</v>
      </c>
      <c r="X20" s="23">
        <v>3</v>
      </c>
      <c r="Y20" s="23">
        <v>1.6</v>
      </c>
      <c r="Z20" s="23">
        <v>1.4</v>
      </c>
      <c r="AA20" s="23">
        <v>0.6</v>
      </c>
      <c r="AB20" s="23">
        <v>4</v>
      </c>
      <c r="AC20" s="23">
        <v>0.8</v>
      </c>
      <c r="AD20" s="23">
        <v>10</v>
      </c>
      <c r="AE20" s="23">
        <v>0.1</v>
      </c>
    </row>
    <row r="21" spans="8:31" x14ac:dyDescent="0.25">
      <c r="H21" s="23"/>
      <c r="I21" s="23" t="s">
        <v>14</v>
      </c>
      <c r="J21" s="24">
        <f>J6*$T$6</f>
        <v>500000</v>
      </c>
      <c r="K21" s="24">
        <f t="shared" ref="K21:R21" si="3">K6*$T$6</f>
        <v>4500000</v>
      </c>
      <c r="L21" s="24">
        <f t="shared" si="3"/>
        <v>3100000</v>
      </c>
      <c r="M21" s="24">
        <f t="shared" si="3"/>
        <v>3500000</v>
      </c>
      <c r="N21" s="24">
        <f t="shared" si="3"/>
        <v>4200000</v>
      </c>
      <c r="O21" s="24">
        <f t="shared" si="3"/>
        <v>4099999.9999999995</v>
      </c>
      <c r="P21" s="24">
        <f t="shared" si="3"/>
        <v>3000000</v>
      </c>
      <c r="Q21" s="24">
        <f t="shared" si="3"/>
        <v>5300000</v>
      </c>
      <c r="R21" s="24">
        <f t="shared" si="3"/>
        <v>500000</v>
      </c>
      <c r="S21" s="23"/>
      <c r="T21" s="23"/>
      <c r="U21" s="31" t="s">
        <v>64</v>
      </c>
      <c r="V21" s="23"/>
    </row>
    <row r="22" spans="8:31" x14ac:dyDescent="0.25">
      <c r="H22" s="23"/>
      <c r="I22" s="23" t="s">
        <v>15</v>
      </c>
      <c r="J22" s="24">
        <f>J7*$T$6</f>
        <v>300000</v>
      </c>
      <c r="K22" s="24">
        <f t="shared" ref="K22:R22" si="4">K7*$T$6</f>
        <v>2230000</v>
      </c>
      <c r="L22" s="24">
        <f t="shared" si="4"/>
        <v>1700000</v>
      </c>
      <c r="M22" s="24">
        <f t="shared" si="4"/>
        <v>1230000</v>
      </c>
      <c r="N22" s="24">
        <f t="shared" si="4"/>
        <v>1550000</v>
      </c>
      <c r="O22" s="24">
        <f t="shared" si="4"/>
        <v>2049999.9999999998</v>
      </c>
      <c r="P22" s="24">
        <f t="shared" si="4"/>
        <v>1500000</v>
      </c>
      <c r="Q22" s="24">
        <f t="shared" si="4"/>
        <v>3150000</v>
      </c>
      <c r="R22" s="24">
        <f t="shared" si="4"/>
        <v>250000</v>
      </c>
      <c r="S22" s="23"/>
      <c r="T22" s="23"/>
      <c r="U22" s="23"/>
      <c r="V22" s="23"/>
    </row>
    <row r="23" spans="8:31" x14ac:dyDescent="0.25">
      <c r="H23" s="23"/>
      <c r="I23" s="23" t="s">
        <v>16</v>
      </c>
      <c r="J23" s="23">
        <f>J8</f>
        <v>27</v>
      </c>
      <c r="K23" s="23">
        <f t="shared" ref="K23:R23" si="5">K8</f>
        <v>35</v>
      </c>
      <c r="L23" s="23">
        <f t="shared" si="5"/>
        <v>30</v>
      </c>
      <c r="M23" s="23">
        <f t="shared" si="5"/>
        <v>28</v>
      </c>
      <c r="N23" s="23">
        <f t="shared" si="5"/>
        <v>35</v>
      </c>
      <c r="O23" s="23">
        <f t="shared" si="5"/>
        <v>33</v>
      </c>
      <c r="P23" s="23">
        <f t="shared" si="5"/>
        <v>29</v>
      </c>
      <c r="Q23" s="23">
        <f t="shared" si="5"/>
        <v>35</v>
      </c>
      <c r="R23" s="23">
        <f t="shared" si="5"/>
        <v>15</v>
      </c>
      <c r="S23" s="23"/>
      <c r="T23" s="23"/>
      <c r="U23" s="23"/>
      <c r="V23" s="23"/>
    </row>
    <row r="24" spans="8:31" x14ac:dyDescent="0.25">
      <c r="H24" s="23"/>
      <c r="I24" s="23" t="s">
        <v>19</v>
      </c>
      <c r="J24" s="24">
        <f>J9*$T$4</f>
        <v>2000000000</v>
      </c>
      <c r="K24" s="24">
        <f t="shared" ref="K24:R24" si="6">K9*$T$4</f>
        <v>50000000000</v>
      </c>
      <c r="L24" s="24">
        <f t="shared" si="6"/>
        <v>30000000000</v>
      </c>
      <c r="M24" s="24">
        <f t="shared" si="6"/>
        <v>35000000000</v>
      </c>
      <c r="N24" s="24">
        <f t="shared" si="6"/>
        <v>20000000000</v>
      </c>
      <c r="O24" s="24">
        <f t="shared" si="6"/>
        <v>60000000000</v>
      </c>
      <c r="P24" s="24">
        <f t="shared" si="6"/>
        <v>5000000000</v>
      </c>
      <c r="Q24" s="24">
        <f t="shared" si="6"/>
        <v>100000000000</v>
      </c>
      <c r="R24" s="24">
        <f t="shared" si="6"/>
        <v>1000000000</v>
      </c>
      <c r="S24" s="23"/>
      <c r="T24" s="23"/>
      <c r="U24" s="23"/>
      <c r="V24" s="23"/>
    </row>
    <row r="25" spans="8:31" x14ac:dyDescent="0.25">
      <c r="H25" s="23"/>
      <c r="I25" s="23" t="s">
        <v>20</v>
      </c>
      <c r="J25" s="24">
        <f>J10*$T$4</f>
        <v>150000000</v>
      </c>
      <c r="K25" s="24">
        <f t="shared" ref="K25:R25" si="7">K10*$T$4</f>
        <v>3000000000</v>
      </c>
      <c r="L25" s="24">
        <f t="shared" si="7"/>
        <v>1600000000</v>
      </c>
      <c r="M25" s="24">
        <f t="shared" si="7"/>
        <v>1400000000</v>
      </c>
      <c r="N25" s="24">
        <f t="shared" si="7"/>
        <v>600000000</v>
      </c>
      <c r="O25" s="24">
        <f t="shared" si="7"/>
        <v>4000000000</v>
      </c>
      <c r="P25" s="24">
        <f t="shared" si="7"/>
        <v>800000000</v>
      </c>
      <c r="Q25" s="24">
        <f t="shared" si="7"/>
        <v>10000000000</v>
      </c>
      <c r="R25" s="24">
        <f t="shared" si="7"/>
        <v>100000000</v>
      </c>
      <c r="S25" s="23"/>
      <c r="T25" s="23"/>
      <c r="U25" s="23"/>
      <c r="V25" s="23"/>
    </row>
    <row r="26" spans="8:31" x14ac:dyDescent="0.25"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</row>
    <row r="27" spans="8:31" x14ac:dyDescent="0.25"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I3:S19"/>
  <sheetViews>
    <sheetView workbookViewId="0">
      <selection activeCell="P10" sqref="P10:S10"/>
    </sheetView>
  </sheetViews>
  <sheetFormatPr defaultColWidth="9" defaultRowHeight="14" x14ac:dyDescent="0.25"/>
  <cols>
    <col min="9" max="9" width="12.90625" customWidth="1"/>
    <col min="10" max="13" width="11" customWidth="1"/>
    <col min="15" max="15" width="5.08984375" customWidth="1"/>
    <col min="16" max="16" width="11" customWidth="1"/>
    <col min="17" max="17" width="17.26953125" customWidth="1"/>
    <col min="18" max="19" width="11" customWidth="1"/>
  </cols>
  <sheetData>
    <row r="3" spans="9:19" x14ac:dyDescent="0.25">
      <c r="I3" t="s">
        <v>38</v>
      </c>
      <c r="J3" t="s">
        <v>39</v>
      </c>
      <c r="K3" t="s">
        <v>40</v>
      </c>
      <c r="L3" t="s">
        <v>41</v>
      </c>
      <c r="M3" t="s">
        <v>42</v>
      </c>
    </row>
    <row r="4" spans="9:19" x14ac:dyDescent="0.25">
      <c r="I4">
        <v>1</v>
      </c>
      <c r="J4">
        <v>30</v>
      </c>
      <c r="K4">
        <v>20</v>
      </c>
      <c r="L4">
        <v>10</v>
      </c>
      <c r="M4">
        <v>50</v>
      </c>
    </row>
    <row r="5" spans="9:19" x14ac:dyDescent="0.25">
      <c r="I5">
        <v>2</v>
      </c>
      <c r="J5">
        <v>50</v>
      </c>
      <c r="K5">
        <v>40</v>
      </c>
      <c r="L5">
        <v>30</v>
      </c>
      <c r="M5">
        <v>60</v>
      </c>
    </row>
    <row r="6" spans="9:19" x14ac:dyDescent="0.25">
      <c r="I6">
        <v>3</v>
      </c>
      <c r="J6">
        <v>70</v>
      </c>
      <c r="K6">
        <v>60</v>
      </c>
      <c r="L6">
        <v>50</v>
      </c>
      <c r="M6">
        <v>70</v>
      </c>
    </row>
    <row r="9" spans="9:19" x14ac:dyDescent="0.25">
      <c r="I9" t="s">
        <v>43</v>
      </c>
      <c r="J9" t="s">
        <v>44</v>
      </c>
      <c r="K9" t="s">
        <v>44</v>
      </c>
      <c r="L9" t="s">
        <v>44</v>
      </c>
      <c r="M9" t="s">
        <v>44</v>
      </c>
    </row>
    <row r="10" spans="9:19" x14ac:dyDescent="0.25">
      <c r="I10" t="s">
        <v>5</v>
      </c>
      <c r="J10" t="s">
        <v>45</v>
      </c>
      <c r="K10" t="s">
        <v>46</v>
      </c>
      <c r="L10" t="s">
        <v>47</v>
      </c>
      <c r="M10" t="s">
        <v>48</v>
      </c>
      <c r="O10" t="s">
        <v>5</v>
      </c>
      <c r="P10" t="s">
        <v>49</v>
      </c>
      <c r="Q10" t="s">
        <v>50</v>
      </c>
      <c r="R10" t="s">
        <v>51</v>
      </c>
      <c r="S10" t="s">
        <v>42</v>
      </c>
    </row>
    <row r="11" spans="9:19" x14ac:dyDescent="0.25">
      <c r="I11">
        <v>1</v>
      </c>
      <c r="J11">
        <v>1</v>
      </c>
      <c r="K11">
        <v>1</v>
      </c>
      <c r="L11">
        <v>1</v>
      </c>
      <c r="M11">
        <v>1</v>
      </c>
      <c r="O11">
        <v>1</v>
      </c>
      <c r="P11">
        <f>VLOOKUP(J11,$I$3:$M$6,2,0)</f>
        <v>30</v>
      </c>
      <c r="Q11">
        <f>VLOOKUP(K11,$I$3:$M$6,3,0)</f>
        <v>20</v>
      </c>
      <c r="R11">
        <f>VLOOKUP(L11,$I$3:$M$6,4,0)</f>
        <v>10</v>
      </c>
      <c r="S11">
        <f>VLOOKUP(M11,$I$3:$M$6,5,0)</f>
        <v>50</v>
      </c>
    </row>
    <row r="12" spans="9:19" x14ac:dyDescent="0.25">
      <c r="I12">
        <v>2</v>
      </c>
      <c r="J12">
        <v>1</v>
      </c>
      <c r="K12">
        <v>2</v>
      </c>
      <c r="L12">
        <v>3</v>
      </c>
      <c r="M12">
        <v>2</v>
      </c>
      <c r="O12">
        <v>2</v>
      </c>
      <c r="P12">
        <f t="shared" ref="P12:P19" si="0">VLOOKUP(J12,$I$3:$M$6,2,0)</f>
        <v>30</v>
      </c>
      <c r="Q12">
        <f t="shared" ref="Q12:Q19" si="1">VLOOKUP(K12,$I$3:$M$6,3,0)</f>
        <v>40</v>
      </c>
      <c r="R12">
        <f t="shared" ref="R12:R19" si="2">VLOOKUP(L12,$I$3:$M$6,4,0)</f>
        <v>50</v>
      </c>
      <c r="S12">
        <f t="shared" ref="S12:S19" si="3">VLOOKUP(M12,$I$3:$M$6,5,0)</f>
        <v>60</v>
      </c>
    </row>
    <row r="13" spans="9:19" x14ac:dyDescent="0.25">
      <c r="I13">
        <v>3</v>
      </c>
      <c r="J13">
        <v>1</v>
      </c>
      <c r="K13">
        <v>3</v>
      </c>
      <c r="L13">
        <v>2</v>
      </c>
      <c r="M13">
        <v>3</v>
      </c>
      <c r="O13">
        <v>3</v>
      </c>
      <c r="P13">
        <f t="shared" si="0"/>
        <v>30</v>
      </c>
      <c r="Q13">
        <f t="shared" si="1"/>
        <v>60</v>
      </c>
      <c r="R13">
        <f t="shared" si="2"/>
        <v>30</v>
      </c>
      <c r="S13">
        <f t="shared" si="3"/>
        <v>70</v>
      </c>
    </row>
    <row r="14" spans="9:19" x14ac:dyDescent="0.25">
      <c r="I14">
        <v>4</v>
      </c>
      <c r="J14">
        <v>2</v>
      </c>
      <c r="K14">
        <v>1</v>
      </c>
      <c r="L14">
        <v>3</v>
      </c>
      <c r="M14">
        <v>3</v>
      </c>
      <c r="O14">
        <v>4</v>
      </c>
      <c r="P14">
        <f t="shared" si="0"/>
        <v>50</v>
      </c>
      <c r="Q14">
        <f t="shared" si="1"/>
        <v>20</v>
      </c>
      <c r="R14">
        <f t="shared" si="2"/>
        <v>50</v>
      </c>
      <c r="S14">
        <f t="shared" si="3"/>
        <v>70</v>
      </c>
    </row>
    <row r="15" spans="9:19" x14ac:dyDescent="0.25">
      <c r="I15">
        <v>5</v>
      </c>
      <c r="J15">
        <v>2</v>
      </c>
      <c r="K15">
        <v>2</v>
      </c>
      <c r="L15">
        <v>2</v>
      </c>
      <c r="M15">
        <v>1</v>
      </c>
      <c r="O15">
        <v>5</v>
      </c>
      <c r="P15">
        <f t="shared" si="0"/>
        <v>50</v>
      </c>
      <c r="Q15">
        <f t="shared" si="1"/>
        <v>40</v>
      </c>
      <c r="R15">
        <f t="shared" si="2"/>
        <v>30</v>
      </c>
      <c r="S15">
        <f t="shared" si="3"/>
        <v>50</v>
      </c>
    </row>
    <row r="16" spans="9:19" x14ac:dyDescent="0.25">
      <c r="I16">
        <v>6</v>
      </c>
      <c r="J16">
        <v>2</v>
      </c>
      <c r="K16">
        <v>3</v>
      </c>
      <c r="L16">
        <v>1</v>
      </c>
      <c r="M16">
        <v>2</v>
      </c>
      <c r="O16">
        <v>6</v>
      </c>
      <c r="P16">
        <f t="shared" si="0"/>
        <v>50</v>
      </c>
      <c r="Q16">
        <f t="shared" si="1"/>
        <v>60</v>
      </c>
      <c r="R16">
        <f t="shared" si="2"/>
        <v>10</v>
      </c>
      <c r="S16">
        <f t="shared" si="3"/>
        <v>60</v>
      </c>
    </row>
    <row r="17" spans="9:19" x14ac:dyDescent="0.25">
      <c r="I17">
        <v>7</v>
      </c>
      <c r="J17">
        <v>3</v>
      </c>
      <c r="K17">
        <v>1</v>
      </c>
      <c r="L17">
        <v>2</v>
      </c>
      <c r="M17">
        <v>2</v>
      </c>
      <c r="O17">
        <v>7</v>
      </c>
      <c r="P17">
        <f t="shared" si="0"/>
        <v>70</v>
      </c>
      <c r="Q17">
        <f t="shared" si="1"/>
        <v>20</v>
      </c>
      <c r="R17">
        <f t="shared" si="2"/>
        <v>30</v>
      </c>
      <c r="S17">
        <f t="shared" si="3"/>
        <v>60</v>
      </c>
    </row>
    <row r="18" spans="9:19" x14ac:dyDescent="0.25">
      <c r="I18">
        <v>8</v>
      </c>
      <c r="J18">
        <v>3</v>
      </c>
      <c r="K18">
        <v>2</v>
      </c>
      <c r="L18">
        <v>1</v>
      </c>
      <c r="M18">
        <v>3</v>
      </c>
      <c r="O18">
        <v>8</v>
      </c>
      <c r="P18">
        <f t="shared" si="0"/>
        <v>70</v>
      </c>
      <c r="Q18">
        <f t="shared" si="1"/>
        <v>40</v>
      </c>
      <c r="R18">
        <f t="shared" si="2"/>
        <v>10</v>
      </c>
      <c r="S18">
        <f t="shared" si="3"/>
        <v>70</v>
      </c>
    </row>
    <row r="19" spans="9:19" x14ac:dyDescent="0.25">
      <c r="I19">
        <v>9</v>
      </c>
      <c r="J19">
        <v>3</v>
      </c>
      <c r="K19">
        <v>3</v>
      </c>
      <c r="L19">
        <v>3</v>
      </c>
      <c r="M19">
        <v>1</v>
      </c>
      <c r="O19">
        <v>9</v>
      </c>
      <c r="P19">
        <f t="shared" si="0"/>
        <v>70</v>
      </c>
      <c r="Q19">
        <f t="shared" si="1"/>
        <v>60</v>
      </c>
      <c r="R19">
        <f t="shared" si="2"/>
        <v>50</v>
      </c>
      <c r="S19">
        <f t="shared" si="3"/>
        <v>50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5:X135"/>
  <sheetViews>
    <sheetView zoomScale="85" zoomScaleNormal="85" workbookViewId="0">
      <pane xSplit="1" ySplit="5" topLeftCell="B6" activePane="bottomRight" state="frozen"/>
      <selection pane="topRight"/>
      <selection pane="bottomLeft"/>
      <selection pane="bottomRight" activeCell="B5" sqref="B5:U5"/>
    </sheetView>
  </sheetViews>
  <sheetFormatPr defaultColWidth="9" defaultRowHeight="14" x14ac:dyDescent="0.25"/>
  <cols>
    <col min="2" max="2" width="11.453125"/>
    <col min="3" max="17" width="9.36328125"/>
    <col min="18" max="18" width="12.6328125"/>
    <col min="19" max="21" width="9.36328125"/>
    <col min="23" max="23" width="9.36328125"/>
  </cols>
  <sheetData>
    <row r="5" spans="1:21" x14ac:dyDescent="0.25">
      <c r="A5" t="s">
        <v>35</v>
      </c>
      <c r="B5" s="3" t="s">
        <v>22</v>
      </c>
      <c r="C5" s="3" t="s">
        <v>23</v>
      </c>
      <c r="D5" s="3" t="s">
        <v>24</v>
      </c>
      <c r="E5" s="3" t="s">
        <v>25</v>
      </c>
      <c r="F5" s="3" t="s">
        <v>26</v>
      </c>
      <c r="G5" s="3" t="s">
        <v>23</v>
      </c>
      <c r="H5" s="3" t="s">
        <v>25</v>
      </c>
      <c r="I5" s="3" t="s">
        <v>26</v>
      </c>
      <c r="J5" s="3" t="s">
        <v>23</v>
      </c>
      <c r="K5" s="3" t="s">
        <v>25</v>
      </c>
      <c r="L5" s="3" t="s">
        <v>26</v>
      </c>
      <c r="M5" s="3" t="s">
        <v>23</v>
      </c>
      <c r="N5" s="3" t="s">
        <v>25</v>
      </c>
      <c r="O5" s="3" t="s">
        <v>28</v>
      </c>
      <c r="P5" s="3" t="s">
        <v>23</v>
      </c>
      <c r="Q5" s="3" t="s">
        <v>28</v>
      </c>
      <c r="R5" s="3" t="s">
        <v>23</v>
      </c>
      <c r="S5" s="3" t="s">
        <v>29</v>
      </c>
      <c r="T5" s="3" t="s">
        <v>30</v>
      </c>
      <c r="U5" s="3" t="s">
        <v>31</v>
      </c>
    </row>
    <row r="6" spans="1:21" x14ac:dyDescent="0.25">
      <c r="A6" s="3" t="s">
        <v>7</v>
      </c>
      <c r="B6" s="6">
        <v>242.7</v>
      </c>
      <c r="C6" s="7">
        <v>113.8</v>
      </c>
      <c r="D6" s="7">
        <v>70.2</v>
      </c>
      <c r="E6" s="7">
        <v>43.3</v>
      </c>
      <c r="F6" s="7">
        <v>49.4</v>
      </c>
      <c r="G6" s="7">
        <v>40.1</v>
      </c>
      <c r="H6" s="7">
        <v>40.9</v>
      </c>
      <c r="I6" s="7">
        <v>35.6</v>
      </c>
      <c r="J6" s="7">
        <v>50.1</v>
      </c>
      <c r="K6" s="7">
        <v>24.3</v>
      </c>
      <c r="L6" s="7">
        <v>29.1</v>
      </c>
      <c r="M6" s="7">
        <v>34.9</v>
      </c>
      <c r="N6" s="7">
        <v>39.6</v>
      </c>
      <c r="O6" s="7">
        <v>33.700000000000003</v>
      </c>
      <c r="P6" s="7">
        <v>15</v>
      </c>
      <c r="Q6" s="7">
        <v>16.399999999999999</v>
      </c>
      <c r="R6" s="7">
        <v>9.8000000000000007</v>
      </c>
      <c r="S6" s="14">
        <v>5.98</v>
      </c>
      <c r="T6" s="7">
        <v>41.12</v>
      </c>
      <c r="U6" s="15"/>
    </row>
    <row r="7" spans="1:21" x14ac:dyDescent="0.25">
      <c r="A7" s="3" t="s">
        <v>8</v>
      </c>
      <c r="B7" s="8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s="16">
        <v>0</v>
      </c>
      <c r="T7">
        <v>0</v>
      </c>
      <c r="U7" s="17"/>
    </row>
    <row r="8" spans="1:21" x14ac:dyDescent="0.25">
      <c r="A8" s="3" t="s">
        <v>10</v>
      </c>
      <c r="B8" s="8">
        <v>50</v>
      </c>
      <c r="C8">
        <v>22</v>
      </c>
      <c r="D8">
        <v>23</v>
      </c>
      <c r="E8">
        <v>21</v>
      </c>
      <c r="F8">
        <v>24</v>
      </c>
      <c r="G8">
        <v>20</v>
      </c>
      <c r="H8">
        <v>20</v>
      </c>
      <c r="I8">
        <v>17</v>
      </c>
      <c r="J8">
        <v>16</v>
      </c>
      <c r="K8">
        <v>12</v>
      </c>
      <c r="L8">
        <v>14</v>
      </c>
      <c r="M8">
        <v>17</v>
      </c>
      <c r="N8">
        <v>13</v>
      </c>
      <c r="O8">
        <v>11</v>
      </c>
      <c r="P8">
        <v>7</v>
      </c>
      <c r="Q8">
        <v>8</v>
      </c>
      <c r="R8">
        <v>4</v>
      </c>
      <c r="S8" s="16">
        <v>5.98</v>
      </c>
      <c r="T8">
        <v>20</v>
      </c>
      <c r="U8" s="17"/>
    </row>
    <row r="9" spans="1:21" x14ac:dyDescent="0.25">
      <c r="A9" s="3" t="s">
        <v>11</v>
      </c>
      <c r="B9" s="8">
        <v>2000</v>
      </c>
      <c r="C9">
        <v>2580</v>
      </c>
      <c r="D9">
        <v>2500</v>
      </c>
      <c r="E9">
        <v>2500</v>
      </c>
      <c r="F9">
        <v>2500</v>
      </c>
      <c r="G9">
        <v>2580</v>
      </c>
      <c r="H9">
        <v>2500</v>
      </c>
      <c r="I9">
        <v>2500</v>
      </c>
      <c r="J9">
        <v>2580</v>
      </c>
      <c r="K9">
        <v>2500</v>
      </c>
      <c r="L9">
        <v>2500</v>
      </c>
      <c r="M9">
        <v>2580</v>
      </c>
      <c r="N9">
        <v>2500</v>
      </c>
      <c r="O9">
        <v>2400</v>
      </c>
      <c r="P9">
        <v>2580</v>
      </c>
      <c r="Q9">
        <v>2400</v>
      </c>
      <c r="R9">
        <v>2650</v>
      </c>
      <c r="S9" s="16">
        <v>1400</v>
      </c>
      <c r="T9">
        <v>2580</v>
      </c>
      <c r="U9" s="17">
        <v>1500</v>
      </c>
    </row>
    <row r="10" spans="1:21" x14ac:dyDescent="0.25">
      <c r="A10" s="3" t="s">
        <v>12</v>
      </c>
      <c r="B10" s="9">
        <v>1000000000</v>
      </c>
      <c r="C10" s="1">
        <v>6700000000</v>
      </c>
      <c r="D10" s="1">
        <v>6800000000</v>
      </c>
      <c r="E10" s="1">
        <v>4100000000</v>
      </c>
      <c r="F10" s="1">
        <v>5500000000</v>
      </c>
      <c r="G10" s="1">
        <v>6700000000</v>
      </c>
      <c r="H10" s="1">
        <v>4100000000</v>
      </c>
      <c r="I10" s="1">
        <v>5500000000</v>
      </c>
      <c r="J10" s="1">
        <v>6700000000</v>
      </c>
      <c r="K10" s="1">
        <v>4100000000</v>
      </c>
      <c r="L10" s="1">
        <v>4200000000</v>
      </c>
      <c r="M10" s="1">
        <v>5700000000</v>
      </c>
      <c r="N10" s="1">
        <v>5100000000</v>
      </c>
      <c r="O10" s="1">
        <v>4290000000</v>
      </c>
      <c r="P10" s="1">
        <v>6700000000</v>
      </c>
      <c r="Q10" s="1">
        <v>5290000000</v>
      </c>
      <c r="R10" s="1">
        <v>6900000000</v>
      </c>
      <c r="S10" s="18">
        <v>540000000</v>
      </c>
      <c r="T10" s="1">
        <v>16200000000</v>
      </c>
      <c r="U10" s="19">
        <v>500000000</v>
      </c>
    </row>
    <row r="11" spans="1:21" x14ac:dyDescent="0.25">
      <c r="A11" s="3" t="s">
        <v>13</v>
      </c>
      <c r="B11" s="9">
        <v>800000000</v>
      </c>
      <c r="C11" s="1">
        <v>3100000000</v>
      </c>
      <c r="D11" s="1">
        <v>3500000000</v>
      </c>
      <c r="E11" s="1">
        <v>3200000000</v>
      </c>
      <c r="F11" s="1">
        <v>2380000000</v>
      </c>
      <c r="G11" s="1">
        <v>3100000000</v>
      </c>
      <c r="H11" s="1">
        <v>3200000000</v>
      </c>
      <c r="I11" s="1">
        <v>1380000000</v>
      </c>
      <c r="J11" s="1">
        <v>3100000000</v>
      </c>
      <c r="K11" s="1">
        <v>3200000000</v>
      </c>
      <c r="L11" s="1">
        <v>1380000000</v>
      </c>
      <c r="M11" s="1">
        <v>3100000000</v>
      </c>
      <c r="N11" s="1">
        <v>3200000000</v>
      </c>
      <c r="O11" s="1">
        <v>2950000000</v>
      </c>
      <c r="P11" s="1">
        <v>2800000000</v>
      </c>
      <c r="Q11" s="1">
        <v>2950000000</v>
      </c>
      <c r="R11" s="1">
        <v>2900000000</v>
      </c>
      <c r="S11" s="18">
        <v>370000000</v>
      </c>
      <c r="T11" s="1">
        <v>9750000000</v>
      </c>
      <c r="U11" s="19">
        <v>400000000</v>
      </c>
    </row>
    <row r="12" spans="1:21" x14ac:dyDescent="0.25">
      <c r="A12" s="3" t="s">
        <v>14</v>
      </c>
      <c r="B12" s="9">
        <v>500000</v>
      </c>
      <c r="C12" s="1">
        <v>4500000</v>
      </c>
      <c r="D12" s="1">
        <v>3100000</v>
      </c>
      <c r="E12" s="1">
        <v>1800000</v>
      </c>
      <c r="F12" s="1">
        <v>5300000</v>
      </c>
      <c r="G12" s="1">
        <v>4500000</v>
      </c>
      <c r="H12" s="1">
        <v>2800000</v>
      </c>
      <c r="I12" s="1">
        <v>4300000</v>
      </c>
      <c r="J12" s="1">
        <v>4500000</v>
      </c>
      <c r="K12" s="1">
        <v>2800000</v>
      </c>
      <c r="L12" s="1">
        <v>4300000</v>
      </c>
      <c r="M12" s="1">
        <v>4500000</v>
      </c>
      <c r="N12" s="1">
        <v>2400000</v>
      </c>
      <c r="O12" s="1">
        <v>4100000</v>
      </c>
      <c r="P12" s="1">
        <v>4500000</v>
      </c>
      <c r="Q12" s="1">
        <v>4100000</v>
      </c>
      <c r="R12" s="1">
        <v>4500000</v>
      </c>
      <c r="S12" s="18">
        <v>3000000</v>
      </c>
      <c r="T12" s="1">
        <v>5300000</v>
      </c>
      <c r="U12" s="19">
        <v>500000</v>
      </c>
    </row>
    <row r="13" spans="1:21" x14ac:dyDescent="0.25">
      <c r="A13" s="3" t="s">
        <v>15</v>
      </c>
      <c r="B13" s="9">
        <v>300000</v>
      </c>
      <c r="C13" s="1">
        <v>2230000</v>
      </c>
      <c r="D13" s="1">
        <v>1700000</v>
      </c>
      <c r="E13" s="1">
        <v>1230000</v>
      </c>
      <c r="F13" s="1">
        <v>1550000</v>
      </c>
      <c r="G13" s="1">
        <v>2230000</v>
      </c>
      <c r="H13" s="1">
        <v>1230000</v>
      </c>
      <c r="I13" s="1">
        <v>1550000</v>
      </c>
      <c r="J13" s="1">
        <v>2230000</v>
      </c>
      <c r="K13" s="1">
        <v>1230000</v>
      </c>
      <c r="L13" s="1">
        <v>1550000</v>
      </c>
      <c r="M13" s="1">
        <v>2230000</v>
      </c>
      <c r="N13" s="1">
        <v>1230000</v>
      </c>
      <c r="O13" s="1">
        <v>2050000</v>
      </c>
      <c r="P13" s="1">
        <v>2230000</v>
      </c>
      <c r="Q13" s="1">
        <v>2050000</v>
      </c>
      <c r="R13" s="1">
        <v>2100000</v>
      </c>
      <c r="S13" s="18">
        <v>1500000</v>
      </c>
      <c r="T13" s="1">
        <v>3150000</v>
      </c>
      <c r="U13" s="19">
        <v>250000</v>
      </c>
    </row>
    <row r="14" spans="1:21" x14ac:dyDescent="0.25">
      <c r="A14" s="3" t="s">
        <v>16</v>
      </c>
      <c r="B14" s="8">
        <v>27</v>
      </c>
      <c r="C14">
        <v>35</v>
      </c>
      <c r="D14">
        <v>30</v>
      </c>
      <c r="E14">
        <v>28</v>
      </c>
      <c r="F14">
        <v>35</v>
      </c>
      <c r="G14">
        <v>35</v>
      </c>
      <c r="H14">
        <v>28</v>
      </c>
      <c r="I14">
        <v>35</v>
      </c>
      <c r="J14">
        <v>35</v>
      </c>
      <c r="K14">
        <v>28</v>
      </c>
      <c r="L14">
        <v>35</v>
      </c>
      <c r="M14">
        <v>35</v>
      </c>
      <c r="N14">
        <v>28</v>
      </c>
      <c r="O14">
        <v>33</v>
      </c>
      <c r="P14">
        <v>35</v>
      </c>
      <c r="Q14">
        <v>33</v>
      </c>
      <c r="R14">
        <v>35</v>
      </c>
      <c r="S14" s="16">
        <v>29</v>
      </c>
      <c r="T14">
        <v>35</v>
      </c>
      <c r="U14" s="17">
        <v>15</v>
      </c>
    </row>
    <row r="15" spans="1:21" x14ac:dyDescent="0.25">
      <c r="A15" s="3" t="s">
        <v>19</v>
      </c>
      <c r="B15" s="9">
        <v>2000000000</v>
      </c>
      <c r="C15" s="1">
        <v>50000000000</v>
      </c>
      <c r="D15" s="1">
        <v>30000000000</v>
      </c>
      <c r="E15" s="1">
        <v>35000000000</v>
      </c>
      <c r="F15" s="1">
        <v>20000000000</v>
      </c>
      <c r="G15" s="1">
        <v>50000000000</v>
      </c>
      <c r="H15" s="1">
        <v>35000000000</v>
      </c>
      <c r="I15" s="1">
        <v>20000000000</v>
      </c>
      <c r="J15" s="1">
        <v>50000000000</v>
      </c>
      <c r="K15" s="1">
        <v>35000000000</v>
      </c>
      <c r="L15" s="1">
        <v>20000000000</v>
      </c>
      <c r="M15" s="1">
        <v>50000000000</v>
      </c>
      <c r="N15" s="1">
        <v>46000000000</v>
      </c>
      <c r="O15" s="1">
        <v>60000000000</v>
      </c>
      <c r="P15" s="1">
        <v>500000000000</v>
      </c>
      <c r="Q15" s="1">
        <v>600000000000</v>
      </c>
      <c r="R15" s="1">
        <v>650000000000</v>
      </c>
      <c r="S15" s="18">
        <v>5000000000</v>
      </c>
      <c r="T15" s="1">
        <v>100000000000</v>
      </c>
      <c r="U15" s="19">
        <v>1000000000</v>
      </c>
    </row>
    <row r="16" spans="1:21" x14ac:dyDescent="0.25">
      <c r="A16" s="3" t="s">
        <v>20</v>
      </c>
      <c r="B16" s="9">
        <v>150000000</v>
      </c>
      <c r="C16" s="1">
        <v>3000000000</v>
      </c>
      <c r="D16" s="1">
        <v>1600000000</v>
      </c>
      <c r="E16" s="1">
        <v>1400000000</v>
      </c>
      <c r="F16" s="1">
        <v>600000000</v>
      </c>
      <c r="G16" s="1">
        <v>3000000000</v>
      </c>
      <c r="H16" s="1">
        <v>1400000000</v>
      </c>
      <c r="I16" s="1">
        <v>600000000</v>
      </c>
      <c r="J16" s="1">
        <v>3000000000</v>
      </c>
      <c r="K16" s="1">
        <v>1400000000</v>
      </c>
      <c r="L16" s="1">
        <v>600000000</v>
      </c>
      <c r="M16" s="1">
        <v>3000000000</v>
      </c>
      <c r="N16" s="1">
        <v>2400000000</v>
      </c>
      <c r="O16" s="1">
        <v>4000000000</v>
      </c>
      <c r="P16" s="1">
        <v>30000000000</v>
      </c>
      <c r="Q16" s="1">
        <v>29000000000</v>
      </c>
      <c r="R16" s="1">
        <v>35000000000</v>
      </c>
      <c r="S16" s="18">
        <v>800000000</v>
      </c>
      <c r="T16" s="1">
        <v>10000000000</v>
      </c>
      <c r="U16" s="19">
        <v>100000000</v>
      </c>
    </row>
    <row r="17" spans="1:24" x14ac:dyDescent="0.25">
      <c r="A17" s="3" t="s">
        <v>17</v>
      </c>
      <c r="B17" s="8">
        <v>0</v>
      </c>
      <c r="C17">
        <v>1407660</v>
      </c>
      <c r="D17">
        <v>1122460</v>
      </c>
      <c r="E17">
        <v>1122460</v>
      </c>
      <c r="F17">
        <v>1122460</v>
      </c>
      <c r="G17">
        <v>1537980</v>
      </c>
      <c r="H17">
        <v>1090380</v>
      </c>
      <c r="I17">
        <v>1090380</v>
      </c>
      <c r="J17">
        <v>1599180</v>
      </c>
      <c r="K17">
        <v>1050300</v>
      </c>
      <c r="L17">
        <v>1050300</v>
      </c>
      <c r="M17">
        <v>1641900</v>
      </c>
      <c r="N17">
        <v>1022380</v>
      </c>
      <c r="O17">
        <v>208380</v>
      </c>
      <c r="P17">
        <v>1734240</v>
      </c>
      <c r="Q17">
        <v>181380</v>
      </c>
      <c r="R17">
        <v>1763760</v>
      </c>
      <c r="S17" s="16">
        <v>-8725260</v>
      </c>
      <c r="T17">
        <v>1834324</v>
      </c>
      <c r="U17" s="17">
        <v>-1213500</v>
      </c>
    </row>
    <row r="18" spans="1:24" x14ac:dyDescent="0.25">
      <c r="A18" s="3" t="s">
        <v>18</v>
      </c>
      <c r="B18" s="8">
        <v>0</v>
      </c>
      <c r="C18">
        <v>1407660</v>
      </c>
      <c r="D18">
        <v>1166460</v>
      </c>
      <c r="E18">
        <v>1166460</v>
      </c>
      <c r="F18">
        <v>1166460</v>
      </c>
      <c r="G18">
        <v>1537980</v>
      </c>
      <c r="H18">
        <v>1134380</v>
      </c>
      <c r="I18">
        <v>1134380</v>
      </c>
      <c r="J18">
        <v>1599180</v>
      </c>
      <c r="K18">
        <v>1094300</v>
      </c>
      <c r="L18">
        <v>1094300</v>
      </c>
      <c r="M18">
        <v>1641900</v>
      </c>
      <c r="N18">
        <v>1066380</v>
      </c>
      <c r="O18">
        <v>307380</v>
      </c>
      <c r="P18">
        <v>1734240</v>
      </c>
      <c r="Q18">
        <v>280380</v>
      </c>
      <c r="R18">
        <v>1763760</v>
      </c>
      <c r="S18" s="16">
        <v>-8076260</v>
      </c>
      <c r="T18">
        <v>1834324</v>
      </c>
      <c r="U18" s="17"/>
    </row>
    <row r="19" spans="1:24" x14ac:dyDescent="0.25">
      <c r="A19" s="3" t="s">
        <v>9</v>
      </c>
      <c r="B19" s="10">
        <v>0</v>
      </c>
      <c r="C19" s="11">
        <v>-242.7</v>
      </c>
      <c r="D19" s="11">
        <v>-356.5</v>
      </c>
      <c r="E19" s="11">
        <v>-426.7</v>
      </c>
      <c r="F19" s="11">
        <v>-470</v>
      </c>
      <c r="G19" s="11">
        <v>-519.4</v>
      </c>
      <c r="H19" s="11">
        <v>-559.5</v>
      </c>
      <c r="I19" s="11">
        <v>-600.4</v>
      </c>
      <c r="J19" s="11">
        <v>-636</v>
      </c>
      <c r="K19" s="11">
        <v>-686.1</v>
      </c>
      <c r="L19" s="11">
        <v>-710.4</v>
      </c>
      <c r="M19" s="11">
        <v>-739.5</v>
      </c>
      <c r="N19" s="11">
        <v>-774.4</v>
      </c>
      <c r="O19" s="11">
        <v>-814</v>
      </c>
      <c r="P19" s="11">
        <v>-847.7</v>
      </c>
      <c r="Q19" s="11">
        <v>-862.7</v>
      </c>
      <c r="R19" s="11">
        <v>-879.1</v>
      </c>
      <c r="S19" s="20">
        <v>-888.9</v>
      </c>
      <c r="T19" s="11">
        <v>-894.88</v>
      </c>
      <c r="U19" s="21"/>
    </row>
    <row r="20" spans="1:24" x14ac:dyDescent="0.25">
      <c r="S20" s="22"/>
    </row>
    <row r="22" spans="1:24" x14ac:dyDescent="0.25">
      <c r="A22" t="s">
        <v>52</v>
      </c>
      <c r="B22">
        <v>242.7</v>
      </c>
      <c r="C22">
        <v>113.8</v>
      </c>
      <c r="D22">
        <v>70.2</v>
      </c>
      <c r="E22">
        <v>43.3</v>
      </c>
      <c r="F22">
        <v>49.4</v>
      </c>
      <c r="G22">
        <v>40.1</v>
      </c>
      <c r="H22">
        <v>40.9</v>
      </c>
      <c r="I22">
        <v>35.6</v>
      </c>
      <c r="J22">
        <v>50.1</v>
      </c>
      <c r="K22">
        <v>24.3</v>
      </c>
      <c r="L22">
        <v>29.1</v>
      </c>
      <c r="M22">
        <v>34.9</v>
      </c>
      <c r="N22">
        <v>39.6</v>
      </c>
      <c r="O22">
        <v>33.700000000000003</v>
      </c>
      <c r="P22">
        <v>15</v>
      </c>
      <c r="Q22">
        <v>16.399999999999999</v>
      </c>
      <c r="R22">
        <v>9.8000000000000007</v>
      </c>
      <c r="S22">
        <v>5.98</v>
      </c>
      <c r="T22">
        <v>41.12</v>
      </c>
      <c r="V22">
        <v>86305</v>
      </c>
      <c r="W22" s="1">
        <v>5.0000000000000002E-5</v>
      </c>
      <c r="X22" t="s">
        <v>53</v>
      </c>
    </row>
    <row r="23" spans="1:24" x14ac:dyDescent="0.25">
      <c r="A23" s="12" t="s">
        <v>54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4" x14ac:dyDescent="0.25">
      <c r="B24">
        <v>50</v>
      </c>
      <c r="C24">
        <v>22</v>
      </c>
      <c r="D24">
        <v>23</v>
      </c>
      <c r="E24">
        <v>21</v>
      </c>
      <c r="F24">
        <v>24</v>
      </c>
      <c r="G24">
        <v>20</v>
      </c>
      <c r="H24">
        <v>20</v>
      </c>
      <c r="I24">
        <v>17</v>
      </c>
      <c r="J24">
        <v>16</v>
      </c>
      <c r="K24">
        <v>12</v>
      </c>
      <c r="L24">
        <v>14</v>
      </c>
      <c r="M24">
        <v>17</v>
      </c>
      <c r="N24">
        <v>13</v>
      </c>
      <c r="O24">
        <v>11</v>
      </c>
      <c r="P24">
        <v>7</v>
      </c>
      <c r="Q24">
        <v>8</v>
      </c>
      <c r="R24">
        <v>4</v>
      </c>
      <c r="S24">
        <v>5.98</v>
      </c>
      <c r="T24">
        <v>20</v>
      </c>
    </row>
    <row r="25" spans="1:24" x14ac:dyDescent="0.25">
      <c r="B25">
        <v>2000</v>
      </c>
      <c r="C25">
        <v>2580</v>
      </c>
      <c r="D25">
        <v>2500</v>
      </c>
      <c r="E25">
        <v>2500</v>
      </c>
      <c r="F25">
        <v>2500</v>
      </c>
      <c r="G25">
        <v>2580</v>
      </c>
      <c r="H25">
        <v>2500</v>
      </c>
      <c r="I25">
        <v>2500</v>
      </c>
      <c r="J25">
        <v>2580</v>
      </c>
      <c r="K25">
        <v>2500</v>
      </c>
      <c r="L25">
        <v>2500</v>
      </c>
      <c r="M25">
        <v>2580</v>
      </c>
      <c r="N25">
        <v>2500</v>
      </c>
      <c r="O25">
        <v>2400</v>
      </c>
      <c r="P25">
        <v>2580</v>
      </c>
      <c r="Q25">
        <v>2400</v>
      </c>
      <c r="R25">
        <v>2580</v>
      </c>
      <c r="S25">
        <v>1400</v>
      </c>
      <c r="T25">
        <v>2580</v>
      </c>
      <c r="U25">
        <v>1500</v>
      </c>
    </row>
    <row r="26" spans="1:24" x14ac:dyDescent="0.25">
      <c r="B26" s="1">
        <v>1000000000</v>
      </c>
      <c r="C26" s="1">
        <v>6700000000</v>
      </c>
      <c r="D26" s="1">
        <v>6900000000</v>
      </c>
      <c r="E26" s="1">
        <v>4100000000</v>
      </c>
      <c r="F26" s="1">
        <v>6200000000</v>
      </c>
      <c r="G26" s="1">
        <v>6700000000</v>
      </c>
      <c r="H26" s="1">
        <v>4100000000</v>
      </c>
      <c r="I26" s="1">
        <v>6200000000</v>
      </c>
      <c r="J26" s="1">
        <v>6100000000</v>
      </c>
      <c r="K26" s="1">
        <v>4500000000</v>
      </c>
      <c r="L26" s="1">
        <v>5500000000</v>
      </c>
      <c r="M26" s="1">
        <v>6100000000</v>
      </c>
      <c r="N26" s="1">
        <v>5100000000</v>
      </c>
      <c r="O26" s="1">
        <v>6190000000</v>
      </c>
      <c r="P26" s="1">
        <v>6700000000</v>
      </c>
      <c r="Q26" s="1">
        <v>6590000000</v>
      </c>
      <c r="R26" s="1">
        <v>7000000000</v>
      </c>
      <c r="S26" s="1">
        <v>540000000</v>
      </c>
      <c r="T26" s="1">
        <v>16200000000</v>
      </c>
      <c r="U26" s="1">
        <v>500000000</v>
      </c>
    </row>
    <row r="27" spans="1:24" x14ac:dyDescent="0.25">
      <c r="B27" s="1">
        <v>800000000</v>
      </c>
      <c r="C27" s="1">
        <v>3100000000</v>
      </c>
      <c r="D27" s="1">
        <v>2750000000</v>
      </c>
      <c r="E27" s="1">
        <v>3200000000</v>
      </c>
      <c r="F27" s="1">
        <v>3800000000</v>
      </c>
      <c r="G27" s="1">
        <v>3100000000</v>
      </c>
      <c r="H27" s="1">
        <v>3200000000</v>
      </c>
      <c r="I27" s="1">
        <v>3800000000</v>
      </c>
      <c r="J27" s="1">
        <v>3100000000</v>
      </c>
      <c r="K27" s="1">
        <v>3200000000</v>
      </c>
      <c r="L27" s="1">
        <v>2900000000</v>
      </c>
      <c r="M27" s="1">
        <v>3100000000</v>
      </c>
      <c r="N27" s="1">
        <v>3200000000</v>
      </c>
      <c r="O27" s="1">
        <v>2950000000</v>
      </c>
      <c r="P27" s="1">
        <v>2800000000</v>
      </c>
      <c r="Q27" s="1">
        <v>2750000000</v>
      </c>
      <c r="R27" s="1">
        <v>2900000000</v>
      </c>
      <c r="S27" s="1">
        <v>370000000</v>
      </c>
      <c r="T27" s="1">
        <v>9750000000</v>
      </c>
      <c r="U27" s="1">
        <v>400000000</v>
      </c>
    </row>
    <row r="28" spans="1:24" x14ac:dyDescent="0.25">
      <c r="B28" s="1">
        <v>500000</v>
      </c>
      <c r="C28" s="1">
        <v>4500000</v>
      </c>
      <c r="D28" s="1">
        <v>3100000</v>
      </c>
      <c r="E28" s="1">
        <v>2800000</v>
      </c>
      <c r="F28" s="1">
        <v>3300000</v>
      </c>
      <c r="G28" s="1">
        <v>4500000</v>
      </c>
      <c r="H28" s="1">
        <v>3000000</v>
      </c>
      <c r="I28" s="1">
        <v>3300000</v>
      </c>
      <c r="J28" s="1">
        <v>4500000</v>
      </c>
      <c r="K28" s="1">
        <v>3800000</v>
      </c>
      <c r="L28" s="1">
        <v>4300000</v>
      </c>
      <c r="M28" s="1">
        <v>3500000</v>
      </c>
      <c r="N28" s="1">
        <v>2100000</v>
      </c>
      <c r="O28" s="1">
        <v>4100000</v>
      </c>
      <c r="P28" s="1">
        <v>4400000</v>
      </c>
      <c r="Q28" s="1">
        <v>4300000</v>
      </c>
      <c r="R28" s="1">
        <v>4500000</v>
      </c>
      <c r="S28" s="1">
        <v>3000000</v>
      </c>
      <c r="T28" s="1">
        <v>5300000</v>
      </c>
      <c r="U28" s="1">
        <v>500000</v>
      </c>
    </row>
    <row r="29" spans="1:24" x14ac:dyDescent="0.25">
      <c r="B29" s="1">
        <v>300000</v>
      </c>
      <c r="C29" s="1">
        <v>2230000</v>
      </c>
      <c r="D29" s="1">
        <v>1700000</v>
      </c>
      <c r="E29" s="1">
        <v>1230000</v>
      </c>
      <c r="F29" s="1">
        <v>1550000</v>
      </c>
      <c r="G29" s="1">
        <v>2230000</v>
      </c>
      <c r="H29" s="1">
        <v>1230000</v>
      </c>
      <c r="I29" s="1">
        <v>1550000</v>
      </c>
      <c r="J29" s="1">
        <v>2230000</v>
      </c>
      <c r="K29" s="1">
        <v>1230000</v>
      </c>
      <c r="L29" s="1">
        <v>1550000</v>
      </c>
      <c r="M29" s="1">
        <v>1830000</v>
      </c>
      <c r="N29" s="1">
        <v>1230000</v>
      </c>
      <c r="O29" s="1">
        <v>2050000</v>
      </c>
      <c r="P29" s="1">
        <v>2230000</v>
      </c>
      <c r="Q29" s="1">
        <v>2050000</v>
      </c>
      <c r="R29" s="1">
        <v>2230000</v>
      </c>
      <c r="S29" s="1">
        <v>1500000</v>
      </c>
      <c r="T29" s="1">
        <v>3150000</v>
      </c>
      <c r="U29" s="1">
        <v>250000</v>
      </c>
    </row>
    <row r="30" spans="1:24" x14ac:dyDescent="0.25">
      <c r="B30">
        <v>27</v>
      </c>
      <c r="C30">
        <v>35</v>
      </c>
      <c r="D30">
        <v>30</v>
      </c>
      <c r="E30">
        <v>28</v>
      </c>
      <c r="F30">
        <v>35</v>
      </c>
      <c r="G30">
        <v>35</v>
      </c>
      <c r="H30">
        <v>28</v>
      </c>
      <c r="I30">
        <v>35</v>
      </c>
      <c r="J30">
        <v>35</v>
      </c>
      <c r="K30">
        <v>28</v>
      </c>
      <c r="L30">
        <v>35</v>
      </c>
      <c r="M30">
        <v>35</v>
      </c>
      <c r="N30">
        <v>28</v>
      </c>
      <c r="O30">
        <v>33</v>
      </c>
      <c r="P30">
        <v>35</v>
      </c>
      <c r="Q30">
        <v>33</v>
      </c>
      <c r="R30">
        <v>35</v>
      </c>
      <c r="S30">
        <v>29</v>
      </c>
      <c r="T30">
        <v>35</v>
      </c>
      <c r="U30">
        <v>15</v>
      </c>
    </row>
    <row r="31" spans="1:24" x14ac:dyDescent="0.25">
      <c r="B31" s="1">
        <v>2000000000</v>
      </c>
      <c r="C31" s="1">
        <v>50000000000</v>
      </c>
      <c r="D31" s="1">
        <v>30000000000</v>
      </c>
      <c r="E31" s="1">
        <v>35000000000</v>
      </c>
      <c r="F31" s="1">
        <v>20000000000</v>
      </c>
      <c r="G31" s="1">
        <v>50000000000</v>
      </c>
      <c r="H31" s="1">
        <v>35000000000</v>
      </c>
      <c r="I31" s="1">
        <v>20000000000</v>
      </c>
      <c r="J31" s="13">
        <v>50000000000</v>
      </c>
      <c r="K31" s="1">
        <v>45000000000</v>
      </c>
      <c r="L31" s="1">
        <v>50000000000</v>
      </c>
      <c r="M31" s="1">
        <v>71000000000</v>
      </c>
      <c r="N31" s="1">
        <v>75000000000</v>
      </c>
      <c r="O31" s="1">
        <v>78000000000</v>
      </c>
      <c r="P31" s="1">
        <v>80000000000</v>
      </c>
      <c r="Q31" s="1">
        <v>90000000000</v>
      </c>
      <c r="R31" s="1">
        <v>50000000000</v>
      </c>
      <c r="S31" s="1">
        <v>5000000000</v>
      </c>
      <c r="T31" s="1">
        <v>100000000000</v>
      </c>
      <c r="U31" s="1">
        <v>1000000000</v>
      </c>
    </row>
    <row r="32" spans="1:24" x14ac:dyDescent="0.25">
      <c r="B32" s="1">
        <v>150000000</v>
      </c>
      <c r="C32" s="1">
        <v>4000000000</v>
      </c>
      <c r="D32" s="1">
        <v>2300000000</v>
      </c>
      <c r="E32" s="1">
        <v>3100000000</v>
      </c>
      <c r="F32" s="1">
        <v>1300000000</v>
      </c>
      <c r="G32" s="1">
        <v>4000000000</v>
      </c>
      <c r="H32" s="1">
        <v>3100000000</v>
      </c>
      <c r="I32" s="1">
        <v>1300000000</v>
      </c>
      <c r="J32" s="1">
        <v>4000000000</v>
      </c>
      <c r="K32" s="1">
        <v>3100000000</v>
      </c>
      <c r="L32" s="1">
        <v>1300000000</v>
      </c>
      <c r="M32" s="1">
        <v>3500000000</v>
      </c>
      <c r="N32" s="1">
        <v>3100000000</v>
      </c>
      <c r="O32" s="1">
        <v>4200000000</v>
      </c>
      <c r="P32" s="1">
        <v>4000000000</v>
      </c>
      <c r="Q32" s="1">
        <v>4000000000</v>
      </c>
      <c r="R32" s="1">
        <v>4000000000</v>
      </c>
      <c r="S32" s="1">
        <v>1000000000</v>
      </c>
      <c r="T32" s="1">
        <v>10000000000</v>
      </c>
      <c r="U32" s="1">
        <v>100000000</v>
      </c>
    </row>
    <row r="33" spans="1:21" x14ac:dyDescent="0.25">
      <c r="B33">
        <v>0</v>
      </c>
      <c r="C33">
        <v>1407660</v>
      </c>
      <c r="D33">
        <v>1122460</v>
      </c>
      <c r="E33">
        <v>1122460</v>
      </c>
      <c r="F33">
        <v>1122460</v>
      </c>
      <c r="G33">
        <v>1537980</v>
      </c>
      <c r="H33">
        <v>1090380</v>
      </c>
      <c r="I33">
        <v>1090380</v>
      </c>
      <c r="J33">
        <v>1599180</v>
      </c>
      <c r="K33">
        <v>1050300</v>
      </c>
      <c r="L33">
        <v>1050300</v>
      </c>
      <c r="M33">
        <v>1641900</v>
      </c>
      <c r="N33">
        <v>1022380</v>
      </c>
      <c r="O33">
        <v>208380</v>
      </c>
      <c r="P33">
        <v>1734240</v>
      </c>
      <c r="Q33">
        <v>181380</v>
      </c>
      <c r="R33">
        <v>1763760</v>
      </c>
      <c r="S33">
        <v>-8725260</v>
      </c>
      <c r="T33">
        <v>1834324</v>
      </c>
      <c r="U33">
        <v>-1213500</v>
      </c>
    </row>
    <row r="34" spans="1:21" x14ac:dyDescent="0.25">
      <c r="B34">
        <v>0</v>
      </c>
      <c r="C34">
        <v>1407660</v>
      </c>
      <c r="D34">
        <v>1166460</v>
      </c>
      <c r="E34">
        <v>1166460</v>
      </c>
      <c r="F34">
        <v>1166460</v>
      </c>
      <c r="G34">
        <v>1537980</v>
      </c>
      <c r="H34">
        <v>1134380</v>
      </c>
      <c r="I34">
        <v>1134380</v>
      </c>
      <c r="J34">
        <v>1599180</v>
      </c>
      <c r="K34">
        <v>1094300</v>
      </c>
      <c r="L34">
        <v>1094300</v>
      </c>
      <c r="M34">
        <v>1641900</v>
      </c>
      <c r="N34">
        <v>1066380</v>
      </c>
      <c r="O34">
        <v>307380</v>
      </c>
      <c r="P34">
        <v>1734240</v>
      </c>
      <c r="Q34">
        <v>280380</v>
      </c>
      <c r="R34">
        <v>1763760</v>
      </c>
      <c r="S34">
        <v>-8076260</v>
      </c>
      <c r="T34">
        <v>1834324</v>
      </c>
    </row>
    <row r="35" spans="1:21" x14ac:dyDescent="0.25">
      <c r="B35">
        <v>0</v>
      </c>
      <c r="C35">
        <v>-242.7</v>
      </c>
      <c r="D35">
        <v>-356.5</v>
      </c>
      <c r="E35">
        <v>-426.7</v>
      </c>
      <c r="F35">
        <v>-470</v>
      </c>
      <c r="G35">
        <v>-519.4</v>
      </c>
      <c r="H35">
        <v>-559.5</v>
      </c>
      <c r="I35">
        <v>-600.4</v>
      </c>
      <c r="J35">
        <v>-636</v>
      </c>
      <c r="K35">
        <v>-686.1</v>
      </c>
      <c r="L35">
        <v>-710.4</v>
      </c>
      <c r="M35">
        <v>-739.5</v>
      </c>
      <c r="N35">
        <v>-774.4</v>
      </c>
      <c r="O35">
        <v>-814</v>
      </c>
      <c r="P35">
        <v>-847.7</v>
      </c>
      <c r="Q35">
        <v>-862.7</v>
      </c>
      <c r="R35">
        <v>-879.1</v>
      </c>
      <c r="S35">
        <v>-888.9</v>
      </c>
      <c r="T35">
        <v>-894.88</v>
      </c>
    </row>
    <row r="39" spans="1:21" x14ac:dyDescent="0.25">
      <c r="A39" t="s">
        <v>52</v>
      </c>
      <c r="B39">
        <v>242.7</v>
      </c>
      <c r="C39">
        <v>113.8</v>
      </c>
      <c r="D39">
        <v>70.2</v>
      </c>
      <c r="E39">
        <v>43.3</v>
      </c>
      <c r="F39">
        <v>49.4</v>
      </c>
      <c r="G39">
        <v>40.1</v>
      </c>
      <c r="H39">
        <v>40.9</v>
      </c>
      <c r="I39">
        <v>35.6</v>
      </c>
      <c r="J39">
        <v>50.1</v>
      </c>
      <c r="K39">
        <v>24.3</v>
      </c>
      <c r="L39">
        <v>29.1</v>
      </c>
      <c r="M39">
        <v>34.9</v>
      </c>
      <c r="N39">
        <v>39.6</v>
      </c>
      <c r="O39">
        <v>33.700000000000003</v>
      </c>
      <c r="P39">
        <v>15</v>
      </c>
      <c r="Q39">
        <v>16.399999999999999</v>
      </c>
      <c r="R39">
        <v>9.8000000000000007</v>
      </c>
      <c r="S39">
        <v>5.98</v>
      </c>
      <c r="T39">
        <v>41.12</v>
      </c>
    </row>
    <row r="40" spans="1:21" x14ac:dyDescent="0.25">
      <c r="A40" s="12" t="s">
        <v>55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1" x14ac:dyDescent="0.25">
      <c r="B41">
        <v>50</v>
      </c>
      <c r="C41">
        <v>22</v>
      </c>
      <c r="D41">
        <v>23</v>
      </c>
      <c r="E41">
        <v>21</v>
      </c>
      <c r="F41">
        <v>24</v>
      </c>
      <c r="G41">
        <v>20</v>
      </c>
      <c r="H41">
        <v>20</v>
      </c>
      <c r="I41">
        <v>17</v>
      </c>
      <c r="J41">
        <v>16</v>
      </c>
      <c r="K41">
        <v>12</v>
      </c>
      <c r="L41">
        <v>14</v>
      </c>
      <c r="M41">
        <v>17</v>
      </c>
      <c r="N41">
        <v>13</v>
      </c>
      <c r="O41">
        <v>11</v>
      </c>
      <c r="P41">
        <v>7</v>
      </c>
      <c r="Q41">
        <v>8</v>
      </c>
      <c r="R41">
        <v>4</v>
      </c>
      <c r="S41">
        <v>5.98</v>
      </c>
      <c r="T41">
        <v>20</v>
      </c>
    </row>
    <row r="42" spans="1:21" x14ac:dyDescent="0.25">
      <c r="B42">
        <v>2000</v>
      </c>
      <c r="C42">
        <v>2580</v>
      </c>
      <c r="D42">
        <v>2500</v>
      </c>
      <c r="E42">
        <v>2500</v>
      </c>
      <c r="F42">
        <v>2500</v>
      </c>
      <c r="G42">
        <v>2580</v>
      </c>
      <c r="H42">
        <v>2500</v>
      </c>
      <c r="I42">
        <v>2500</v>
      </c>
      <c r="J42">
        <v>2580</v>
      </c>
      <c r="K42">
        <v>2500</v>
      </c>
      <c r="L42">
        <v>2500</v>
      </c>
      <c r="M42">
        <v>2580</v>
      </c>
      <c r="N42">
        <v>2500</v>
      </c>
      <c r="O42">
        <v>2400</v>
      </c>
      <c r="P42">
        <v>2580</v>
      </c>
      <c r="Q42">
        <v>2400</v>
      </c>
      <c r="R42">
        <v>2580</v>
      </c>
      <c r="S42">
        <v>1400</v>
      </c>
      <c r="T42">
        <v>2580</v>
      </c>
      <c r="U42">
        <v>1500</v>
      </c>
    </row>
    <row r="43" spans="1:21" x14ac:dyDescent="0.25">
      <c r="B43" s="1">
        <v>1000000000</v>
      </c>
      <c r="C43" s="1">
        <v>6700000000</v>
      </c>
      <c r="D43" s="1">
        <v>6900000000</v>
      </c>
      <c r="E43" s="1">
        <v>4100000000</v>
      </c>
      <c r="F43" s="1">
        <v>6200000000</v>
      </c>
      <c r="G43" s="1">
        <v>6700000000</v>
      </c>
      <c r="H43" s="1">
        <v>4100000000</v>
      </c>
      <c r="I43" s="1">
        <v>6200000000</v>
      </c>
      <c r="J43" s="1">
        <v>6100000000</v>
      </c>
      <c r="K43" s="1">
        <v>4500000000</v>
      </c>
      <c r="L43" s="1">
        <v>5500000000</v>
      </c>
      <c r="M43" s="1">
        <v>6100000000</v>
      </c>
      <c r="N43" s="1">
        <v>5100000000</v>
      </c>
      <c r="O43" s="1">
        <v>6190000000</v>
      </c>
      <c r="P43" s="1">
        <v>6700000000</v>
      </c>
      <c r="Q43" s="1">
        <v>6590000000</v>
      </c>
      <c r="R43" s="1">
        <v>7000000000</v>
      </c>
      <c r="S43" s="1">
        <v>540000000</v>
      </c>
      <c r="T43" s="1">
        <v>16200000000</v>
      </c>
      <c r="U43" s="1">
        <v>500000000</v>
      </c>
    </row>
    <row r="44" spans="1:21" x14ac:dyDescent="0.25">
      <c r="B44" s="1">
        <v>800000000</v>
      </c>
      <c r="C44" s="1">
        <v>3100000000</v>
      </c>
      <c r="D44" s="1">
        <v>2750000000</v>
      </c>
      <c r="E44" s="1">
        <v>3200000000</v>
      </c>
      <c r="F44" s="1">
        <v>3800000000</v>
      </c>
      <c r="G44" s="1">
        <v>3100000000</v>
      </c>
      <c r="H44" s="1">
        <v>3200000000</v>
      </c>
      <c r="I44" s="1">
        <v>3800000000</v>
      </c>
      <c r="J44" s="1">
        <v>3100000000</v>
      </c>
      <c r="K44" s="1">
        <v>3200000000</v>
      </c>
      <c r="L44" s="1">
        <v>2900000000</v>
      </c>
      <c r="M44" s="1">
        <v>3100000000</v>
      </c>
      <c r="N44" s="1">
        <v>3200000000</v>
      </c>
      <c r="O44" s="1">
        <v>2950000000</v>
      </c>
      <c r="P44" s="1">
        <v>2800000000</v>
      </c>
      <c r="Q44" s="1">
        <v>2750000000</v>
      </c>
      <c r="R44" s="1">
        <v>2900000000</v>
      </c>
      <c r="S44" s="1">
        <v>370000000</v>
      </c>
      <c r="T44" s="1">
        <v>9750000000</v>
      </c>
      <c r="U44" s="1">
        <v>400000000</v>
      </c>
    </row>
    <row r="45" spans="1:21" x14ac:dyDescent="0.25">
      <c r="B45" s="1">
        <v>200000</v>
      </c>
      <c r="C45" s="1">
        <v>4500000</v>
      </c>
      <c r="D45" s="1">
        <v>3100000</v>
      </c>
      <c r="E45" s="1">
        <v>2800000</v>
      </c>
      <c r="F45" s="1">
        <v>3300000</v>
      </c>
      <c r="G45" s="1">
        <v>4500000</v>
      </c>
      <c r="H45" s="1">
        <v>3000000</v>
      </c>
      <c r="I45" s="1">
        <v>3300000</v>
      </c>
      <c r="J45" s="1">
        <v>4500000</v>
      </c>
      <c r="K45" s="1">
        <v>3800000</v>
      </c>
      <c r="L45" s="1">
        <v>4300000</v>
      </c>
      <c r="M45" s="1">
        <v>3500000</v>
      </c>
      <c r="N45" s="1">
        <v>2100000</v>
      </c>
      <c r="O45" s="1">
        <v>4100000</v>
      </c>
      <c r="P45" s="1">
        <v>4400000</v>
      </c>
      <c r="Q45" s="1">
        <v>4300000</v>
      </c>
      <c r="R45" s="1">
        <v>4500000</v>
      </c>
      <c r="S45" s="1">
        <v>3000000</v>
      </c>
      <c r="T45" s="1">
        <v>5300000</v>
      </c>
      <c r="U45" s="1">
        <v>500000</v>
      </c>
    </row>
    <row r="46" spans="1:21" x14ac:dyDescent="0.25">
      <c r="B46" s="1">
        <v>100000</v>
      </c>
      <c r="C46" s="1">
        <v>2230000</v>
      </c>
      <c r="D46" s="1">
        <v>1700000</v>
      </c>
      <c r="E46" s="1">
        <v>1230000</v>
      </c>
      <c r="F46" s="1">
        <v>1550000</v>
      </c>
      <c r="G46" s="1">
        <v>2230000</v>
      </c>
      <c r="H46" s="1">
        <v>1230000</v>
      </c>
      <c r="I46" s="1">
        <v>1550000</v>
      </c>
      <c r="J46" s="1">
        <v>2230000</v>
      </c>
      <c r="K46" s="1">
        <v>1230000</v>
      </c>
      <c r="L46" s="1">
        <v>1550000</v>
      </c>
      <c r="M46" s="1">
        <v>1830000</v>
      </c>
      <c r="N46" s="1">
        <v>1230000</v>
      </c>
      <c r="O46" s="1">
        <v>2050000</v>
      </c>
      <c r="P46" s="1">
        <v>2230000</v>
      </c>
      <c r="Q46" s="1">
        <v>2050000</v>
      </c>
      <c r="R46" s="1">
        <v>2230000</v>
      </c>
      <c r="S46" s="1">
        <v>1500000</v>
      </c>
      <c r="T46" s="1">
        <v>3150000</v>
      </c>
      <c r="U46" s="1">
        <v>250000</v>
      </c>
    </row>
    <row r="47" spans="1:21" x14ac:dyDescent="0.25">
      <c r="B47">
        <v>27</v>
      </c>
      <c r="C47">
        <v>35</v>
      </c>
      <c r="D47">
        <v>30</v>
      </c>
      <c r="E47">
        <v>28</v>
      </c>
      <c r="F47">
        <v>35</v>
      </c>
      <c r="G47">
        <v>35</v>
      </c>
      <c r="H47">
        <v>28</v>
      </c>
      <c r="I47">
        <v>35</v>
      </c>
      <c r="J47">
        <v>35</v>
      </c>
      <c r="K47">
        <v>28</v>
      </c>
      <c r="L47">
        <v>35</v>
      </c>
      <c r="M47">
        <v>35</v>
      </c>
      <c r="N47">
        <v>28</v>
      </c>
      <c r="O47">
        <v>33</v>
      </c>
      <c r="P47">
        <v>35</v>
      </c>
      <c r="Q47">
        <v>33</v>
      </c>
      <c r="R47">
        <v>35</v>
      </c>
      <c r="S47">
        <v>29</v>
      </c>
      <c r="T47">
        <v>35</v>
      </c>
      <c r="U47">
        <v>15</v>
      </c>
    </row>
    <row r="48" spans="1:21" x14ac:dyDescent="0.25">
      <c r="B48" s="1">
        <v>2000000000</v>
      </c>
      <c r="C48" s="1">
        <v>50000000000</v>
      </c>
      <c r="D48" s="1">
        <v>30000000000</v>
      </c>
      <c r="E48" s="1">
        <v>35000000000</v>
      </c>
      <c r="F48" s="1">
        <v>20000000000</v>
      </c>
      <c r="G48" s="1">
        <v>50000000000</v>
      </c>
      <c r="H48" s="1">
        <v>35000000000</v>
      </c>
      <c r="I48" s="1">
        <v>20000000000</v>
      </c>
      <c r="J48" s="13">
        <v>50000000000</v>
      </c>
      <c r="K48" s="1">
        <v>45000000000</v>
      </c>
      <c r="L48" s="1">
        <v>50000000000</v>
      </c>
      <c r="M48" s="1">
        <v>71000000000</v>
      </c>
      <c r="N48" s="1">
        <v>75000000000</v>
      </c>
      <c r="O48" s="1">
        <v>78000000000</v>
      </c>
      <c r="P48" s="1">
        <v>80000000000</v>
      </c>
      <c r="Q48" s="1">
        <v>90000000000</v>
      </c>
      <c r="R48" s="1">
        <v>50000000000</v>
      </c>
      <c r="S48" s="1">
        <v>5000000000</v>
      </c>
      <c r="T48" s="1">
        <v>100000000000</v>
      </c>
      <c r="U48" s="1">
        <v>1000000000</v>
      </c>
    </row>
    <row r="49" spans="1:21" x14ac:dyDescent="0.25">
      <c r="B49" s="1">
        <v>150000000</v>
      </c>
      <c r="C49" s="1">
        <v>4000000000</v>
      </c>
      <c r="D49" s="1">
        <v>2300000000</v>
      </c>
      <c r="E49" s="1">
        <v>3100000000</v>
      </c>
      <c r="F49" s="1">
        <v>1300000000</v>
      </c>
      <c r="G49" s="1">
        <v>4000000000</v>
      </c>
      <c r="H49" s="1">
        <v>3100000000</v>
      </c>
      <c r="I49" s="1">
        <v>1300000000</v>
      </c>
      <c r="J49" s="1">
        <v>4000000000</v>
      </c>
      <c r="K49" s="1">
        <v>3100000000</v>
      </c>
      <c r="L49" s="1">
        <v>1300000000</v>
      </c>
      <c r="M49" s="1">
        <v>3500000000</v>
      </c>
      <c r="N49" s="1">
        <v>3100000000</v>
      </c>
      <c r="O49" s="1">
        <v>4200000000</v>
      </c>
      <c r="P49" s="1">
        <v>4000000000</v>
      </c>
      <c r="Q49" s="1">
        <v>4000000000</v>
      </c>
      <c r="R49" s="1">
        <v>4000000000</v>
      </c>
      <c r="S49" s="1">
        <v>1000000000</v>
      </c>
      <c r="T49" s="1">
        <v>10000000000</v>
      </c>
      <c r="U49" s="1">
        <v>100000000</v>
      </c>
    </row>
    <row r="50" spans="1:21" x14ac:dyDescent="0.25">
      <c r="B50">
        <v>0</v>
      </c>
      <c r="C50">
        <v>1407660</v>
      </c>
      <c r="D50">
        <v>1122460</v>
      </c>
      <c r="E50">
        <v>1122460</v>
      </c>
      <c r="F50">
        <v>1122460</v>
      </c>
      <c r="G50">
        <v>1537980</v>
      </c>
      <c r="H50">
        <v>1090380</v>
      </c>
      <c r="I50">
        <v>1090380</v>
      </c>
      <c r="J50">
        <v>1599180</v>
      </c>
      <c r="K50">
        <v>1050300</v>
      </c>
      <c r="L50">
        <v>1050300</v>
      </c>
      <c r="M50">
        <v>1641900</v>
      </c>
      <c r="N50">
        <v>1022380</v>
      </c>
      <c r="O50">
        <v>208380</v>
      </c>
      <c r="P50">
        <v>1734240</v>
      </c>
      <c r="Q50">
        <v>181380</v>
      </c>
      <c r="R50">
        <v>1763760</v>
      </c>
      <c r="S50">
        <v>-8725260</v>
      </c>
      <c r="T50">
        <v>1834324</v>
      </c>
      <c r="U50">
        <v>-1213500</v>
      </c>
    </row>
    <row r="51" spans="1:21" x14ac:dyDescent="0.25">
      <c r="B51">
        <v>0</v>
      </c>
      <c r="C51">
        <v>1407660</v>
      </c>
      <c r="D51">
        <v>1166460</v>
      </c>
      <c r="E51">
        <v>1166460</v>
      </c>
      <c r="F51">
        <v>1166460</v>
      </c>
      <c r="G51">
        <v>1537980</v>
      </c>
      <c r="H51">
        <v>1134380</v>
      </c>
      <c r="I51">
        <v>1134380</v>
      </c>
      <c r="J51">
        <v>1599180</v>
      </c>
      <c r="K51">
        <v>1094300</v>
      </c>
      <c r="L51">
        <v>1094300</v>
      </c>
      <c r="M51">
        <v>1641900</v>
      </c>
      <c r="N51">
        <v>1066380</v>
      </c>
      <c r="O51">
        <v>307380</v>
      </c>
      <c r="P51">
        <v>1734240</v>
      </c>
      <c r="Q51">
        <v>280380</v>
      </c>
      <c r="R51">
        <v>1763760</v>
      </c>
      <c r="S51">
        <v>-8076260</v>
      </c>
      <c r="T51">
        <v>1834324</v>
      </c>
    </row>
    <row r="52" spans="1:21" x14ac:dyDescent="0.25">
      <c r="B52">
        <v>0</v>
      </c>
      <c r="C52">
        <v>-242.7</v>
      </c>
      <c r="D52">
        <v>-356.5</v>
      </c>
      <c r="E52">
        <v>-426.7</v>
      </c>
      <c r="F52">
        <v>-470</v>
      </c>
      <c r="G52">
        <v>-519.4</v>
      </c>
      <c r="H52">
        <v>-559.5</v>
      </c>
      <c r="I52">
        <v>-600.4</v>
      </c>
      <c r="J52">
        <v>-636</v>
      </c>
      <c r="K52">
        <v>-686.1</v>
      </c>
      <c r="L52">
        <v>-710.4</v>
      </c>
      <c r="M52">
        <v>-739.5</v>
      </c>
      <c r="N52">
        <v>-774.4</v>
      </c>
      <c r="O52">
        <v>-814</v>
      </c>
      <c r="P52">
        <v>-847.7</v>
      </c>
      <c r="Q52">
        <v>-862.7</v>
      </c>
      <c r="R52">
        <v>-879.1</v>
      </c>
      <c r="S52">
        <v>-888.9</v>
      </c>
      <c r="T52">
        <v>-894.88</v>
      </c>
    </row>
    <row r="55" spans="1:21" x14ac:dyDescent="0.25">
      <c r="A55" t="s">
        <v>56</v>
      </c>
      <c r="B55">
        <v>242.7</v>
      </c>
      <c r="C55">
        <v>113.8</v>
      </c>
      <c r="D55">
        <v>70.2</v>
      </c>
      <c r="E55">
        <v>43.3</v>
      </c>
      <c r="F55">
        <v>49.4</v>
      </c>
      <c r="G55">
        <v>40.1</v>
      </c>
      <c r="H55">
        <v>40.9</v>
      </c>
      <c r="I55">
        <v>35.6</v>
      </c>
      <c r="J55">
        <v>50.1</v>
      </c>
      <c r="K55">
        <v>24.3</v>
      </c>
      <c r="L55">
        <v>29.1</v>
      </c>
      <c r="M55">
        <v>34.9</v>
      </c>
      <c r="N55">
        <v>39.6</v>
      </c>
      <c r="O55">
        <v>33.700000000000003</v>
      </c>
      <c r="P55">
        <v>15</v>
      </c>
      <c r="Q55">
        <v>16.399999999999999</v>
      </c>
      <c r="R55">
        <v>9.8000000000000007</v>
      </c>
      <c r="S55">
        <v>5.98</v>
      </c>
      <c r="T55">
        <v>41.12</v>
      </c>
    </row>
    <row r="56" spans="1:21" x14ac:dyDescent="0.25">
      <c r="A56" s="12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1" x14ac:dyDescent="0.25">
      <c r="B57">
        <v>50</v>
      </c>
      <c r="C57">
        <v>22</v>
      </c>
      <c r="D57">
        <v>23</v>
      </c>
      <c r="E57">
        <v>21</v>
      </c>
      <c r="F57">
        <v>24</v>
      </c>
      <c r="G57">
        <v>20</v>
      </c>
      <c r="H57">
        <v>20</v>
      </c>
      <c r="I57">
        <v>17</v>
      </c>
      <c r="J57">
        <v>16</v>
      </c>
      <c r="K57">
        <v>12</v>
      </c>
      <c r="L57">
        <v>14</v>
      </c>
      <c r="M57">
        <v>17</v>
      </c>
      <c r="N57">
        <v>13</v>
      </c>
      <c r="O57">
        <v>11</v>
      </c>
      <c r="P57">
        <v>7</v>
      </c>
      <c r="Q57">
        <v>8</v>
      </c>
      <c r="R57">
        <v>4</v>
      </c>
      <c r="S57">
        <v>5.98</v>
      </c>
      <c r="T57">
        <v>20</v>
      </c>
    </row>
    <row r="58" spans="1:21" x14ac:dyDescent="0.25">
      <c r="B58">
        <v>2000</v>
      </c>
      <c r="C58">
        <v>2580</v>
      </c>
      <c r="D58">
        <v>2500</v>
      </c>
      <c r="E58">
        <v>2500</v>
      </c>
      <c r="F58">
        <v>2500</v>
      </c>
      <c r="G58">
        <v>2580</v>
      </c>
      <c r="H58">
        <v>2500</v>
      </c>
      <c r="I58">
        <v>2500</v>
      </c>
      <c r="J58">
        <v>2580</v>
      </c>
      <c r="K58">
        <v>2500</v>
      </c>
      <c r="L58">
        <v>2500</v>
      </c>
      <c r="M58">
        <v>2580</v>
      </c>
      <c r="N58">
        <v>2500</v>
      </c>
      <c r="O58">
        <v>2400</v>
      </c>
      <c r="P58">
        <v>2580</v>
      </c>
      <c r="Q58">
        <v>2400</v>
      </c>
      <c r="R58">
        <v>2580</v>
      </c>
      <c r="S58">
        <v>1400</v>
      </c>
      <c r="T58">
        <v>2580</v>
      </c>
      <c r="U58">
        <v>1500</v>
      </c>
    </row>
    <row r="59" spans="1:21" x14ac:dyDescent="0.25">
      <c r="B59" s="1">
        <v>1000000000</v>
      </c>
      <c r="C59" s="1">
        <v>6700000000</v>
      </c>
      <c r="D59" s="1">
        <v>6900000000</v>
      </c>
      <c r="E59" s="1">
        <v>4100000000</v>
      </c>
      <c r="F59" s="1">
        <v>6200000000</v>
      </c>
      <c r="G59" s="1">
        <v>6700000000</v>
      </c>
      <c r="H59" s="1">
        <v>4100000000</v>
      </c>
      <c r="I59" s="1">
        <v>6200000000</v>
      </c>
      <c r="J59" s="1">
        <v>6100000000</v>
      </c>
      <c r="K59" s="1">
        <v>4500000000</v>
      </c>
      <c r="L59" s="1">
        <v>5500000000</v>
      </c>
      <c r="M59" s="1">
        <v>6100000000</v>
      </c>
      <c r="N59" s="1">
        <v>5100000000</v>
      </c>
      <c r="O59" s="1">
        <v>6190000000</v>
      </c>
      <c r="P59" s="1">
        <v>7000000000</v>
      </c>
      <c r="Q59" s="1">
        <v>6800000000</v>
      </c>
      <c r="R59" s="1">
        <v>7500000000</v>
      </c>
      <c r="S59" s="1">
        <v>540000000</v>
      </c>
      <c r="T59" s="1">
        <v>16200000000</v>
      </c>
      <c r="U59" s="1">
        <v>500000000</v>
      </c>
    </row>
    <row r="60" spans="1:21" x14ac:dyDescent="0.25">
      <c r="B60" s="1">
        <v>800000000</v>
      </c>
      <c r="C60" s="1">
        <v>3100000000</v>
      </c>
      <c r="D60" s="1">
        <v>2750000000</v>
      </c>
      <c r="E60" s="1">
        <v>3200000000</v>
      </c>
      <c r="F60" s="1">
        <v>3800000000</v>
      </c>
      <c r="G60" s="1">
        <v>3100000000</v>
      </c>
      <c r="H60" s="1">
        <v>3200000000</v>
      </c>
      <c r="I60" s="1">
        <v>3800000000</v>
      </c>
      <c r="J60" s="1">
        <v>3100000000</v>
      </c>
      <c r="K60" s="1">
        <v>3200000000</v>
      </c>
      <c r="L60" s="1">
        <v>2900000000</v>
      </c>
      <c r="M60" s="1">
        <v>3100000000</v>
      </c>
      <c r="N60" s="1">
        <v>3200000000</v>
      </c>
      <c r="O60" s="1">
        <v>2950000000</v>
      </c>
      <c r="P60" s="1">
        <v>2800000000</v>
      </c>
      <c r="Q60" s="1">
        <v>2750000000</v>
      </c>
      <c r="R60" s="1">
        <v>2600000000</v>
      </c>
      <c r="S60" s="1">
        <v>370000000</v>
      </c>
      <c r="T60" s="1">
        <v>9750000000</v>
      </c>
      <c r="U60" s="1">
        <v>400000000</v>
      </c>
    </row>
    <row r="61" spans="1:21" x14ac:dyDescent="0.25">
      <c r="B61" s="1">
        <v>200000</v>
      </c>
      <c r="C61" s="1">
        <v>4500000</v>
      </c>
      <c r="D61" s="1">
        <v>3100000</v>
      </c>
      <c r="E61" s="1">
        <v>2800000</v>
      </c>
      <c r="F61" s="1">
        <v>3300000</v>
      </c>
      <c r="G61" s="1">
        <v>4500000</v>
      </c>
      <c r="H61" s="1">
        <v>3000000</v>
      </c>
      <c r="I61" s="1">
        <v>3300000</v>
      </c>
      <c r="J61" s="1">
        <v>4500000</v>
      </c>
      <c r="K61" s="1">
        <v>3800000</v>
      </c>
      <c r="L61" s="1">
        <v>4300000</v>
      </c>
      <c r="M61" s="1">
        <v>3500000</v>
      </c>
      <c r="N61" s="1">
        <v>2100000</v>
      </c>
      <c r="O61" s="1">
        <v>4100000</v>
      </c>
      <c r="P61" s="1">
        <v>4400000</v>
      </c>
      <c r="Q61" s="1">
        <v>4300000</v>
      </c>
      <c r="R61" s="1">
        <v>4500000</v>
      </c>
      <c r="S61" s="1">
        <v>3000000</v>
      </c>
      <c r="T61" s="1">
        <v>5300000</v>
      </c>
      <c r="U61" s="1">
        <v>500000</v>
      </c>
    </row>
    <row r="62" spans="1:21" x14ac:dyDescent="0.25">
      <c r="B62" s="1">
        <v>100000</v>
      </c>
      <c r="C62" s="1">
        <v>2230000</v>
      </c>
      <c r="D62" s="1">
        <v>1700000</v>
      </c>
      <c r="E62" s="1">
        <v>1230000</v>
      </c>
      <c r="F62" s="1">
        <v>1550000</v>
      </c>
      <c r="G62" s="1">
        <v>2230000</v>
      </c>
      <c r="H62" s="1">
        <v>1230000</v>
      </c>
      <c r="I62" s="1">
        <v>1550000</v>
      </c>
      <c r="J62" s="1">
        <v>2230000</v>
      </c>
      <c r="K62" s="1">
        <v>1230000</v>
      </c>
      <c r="L62" s="1">
        <v>1550000</v>
      </c>
      <c r="M62" s="1">
        <v>1830000</v>
      </c>
      <c r="N62" s="1">
        <v>1230000</v>
      </c>
      <c r="O62" s="1">
        <v>2050000</v>
      </c>
      <c r="P62" s="1">
        <v>2230000</v>
      </c>
      <c r="Q62" s="1">
        <v>2050000</v>
      </c>
      <c r="R62" s="1">
        <v>2130000</v>
      </c>
      <c r="S62" s="1">
        <v>1500000</v>
      </c>
      <c r="T62" s="1">
        <v>3150000</v>
      </c>
      <c r="U62" s="1">
        <v>250000</v>
      </c>
    </row>
    <row r="63" spans="1:21" x14ac:dyDescent="0.25">
      <c r="B63">
        <v>27</v>
      </c>
      <c r="C63">
        <v>35</v>
      </c>
      <c r="D63">
        <v>30</v>
      </c>
      <c r="E63">
        <v>28</v>
      </c>
      <c r="F63">
        <v>35</v>
      </c>
      <c r="G63">
        <v>35</v>
      </c>
      <c r="H63">
        <v>28</v>
      </c>
      <c r="I63">
        <v>35</v>
      </c>
      <c r="J63">
        <v>35</v>
      </c>
      <c r="K63">
        <v>28</v>
      </c>
      <c r="L63">
        <v>35</v>
      </c>
      <c r="M63">
        <v>35</v>
      </c>
      <c r="N63">
        <v>28</v>
      </c>
      <c r="O63">
        <v>33</v>
      </c>
      <c r="P63">
        <v>35</v>
      </c>
      <c r="Q63">
        <v>33</v>
      </c>
      <c r="R63">
        <v>35</v>
      </c>
      <c r="S63">
        <v>29</v>
      </c>
      <c r="T63">
        <v>35</v>
      </c>
      <c r="U63">
        <v>15</v>
      </c>
    </row>
    <row r="64" spans="1:21" x14ac:dyDescent="0.25">
      <c r="B64" s="1">
        <v>2000000000</v>
      </c>
      <c r="C64" s="1">
        <v>50000000000</v>
      </c>
      <c r="D64" s="1">
        <v>30000000000</v>
      </c>
      <c r="E64" s="1">
        <v>35000000000</v>
      </c>
      <c r="F64" s="1">
        <v>20000000000</v>
      </c>
      <c r="G64" s="1">
        <v>50000000000</v>
      </c>
      <c r="H64" s="1">
        <v>35000000000</v>
      </c>
      <c r="I64" s="1">
        <v>20000000000</v>
      </c>
      <c r="J64" s="13">
        <v>50000000000</v>
      </c>
      <c r="K64" s="1">
        <v>45000000000</v>
      </c>
      <c r="L64" s="1">
        <v>50000000000</v>
      </c>
      <c r="M64" s="1">
        <v>71000000000</v>
      </c>
      <c r="N64" s="1">
        <v>79000000000</v>
      </c>
      <c r="O64" s="1">
        <v>78000000000</v>
      </c>
      <c r="P64" s="1">
        <v>80000000000</v>
      </c>
      <c r="Q64" s="1">
        <v>95000000000</v>
      </c>
      <c r="R64" s="1">
        <v>75000000000</v>
      </c>
      <c r="S64" s="1">
        <v>5000000000</v>
      </c>
      <c r="T64" s="1">
        <v>100000000000</v>
      </c>
      <c r="U64" s="1">
        <v>1000000000</v>
      </c>
    </row>
    <row r="65" spans="1:21" x14ac:dyDescent="0.25">
      <c r="B65" s="1">
        <v>150000000</v>
      </c>
      <c r="C65" s="1">
        <v>4000000000</v>
      </c>
      <c r="D65" s="1">
        <v>2300000000</v>
      </c>
      <c r="E65" s="1">
        <v>3100000000</v>
      </c>
      <c r="F65" s="1">
        <v>1300000000</v>
      </c>
      <c r="G65" s="1">
        <v>4000000000</v>
      </c>
      <c r="H65" s="1">
        <v>3100000000</v>
      </c>
      <c r="I65" s="1">
        <v>1300000000</v>
      </c>
      <c r="J65" s="1">
        <v>4000000000</v>
      </c>
      <c r="K65" s="1">
        <v>3100000000</v>
      </c>
      <c r="L65" s="1">
        <v>1300000000</v>
      </c>
      <c r="M65" s="1">
        <v>3500000000</v>
      </c>
      <c r="N65" s="1">
        <v>3100000000</v>
      </c>
      <c r="O65" s="1">
        <v>4200000000</v>
      </c>
      <c r="P65" s="1">
        <v>4000000000</v>
      </c>
      <c r="Q65" s="1">
        <v>4000000000</v>
      </c>
      <c r="R65" s="1">
        <v>4000000000</v>
      </c>
      <c r="S65" s="1">
        <v>1000000000</v>
      </c>
      <c r="T65" s="1">
        <v>10000000000</v>
      </c>
      <c r="U65" s="1">
        <v>100000000</v>
      </c>
    </row>
    <row r="66" spans="1:21" x14ac:dyDescent="0.25">
      <c r="B66">
        <v>0</v>
      </c>
      <c r="C66">
        <v>1407660</v>
      </c>
      <c r="D66">
        <v>1122460</v>
      </c>
      <c r="E66">
        <v>1122460</v>
      </c>
      <c r="F66">
        <v>1122460</v>
      </c>
      <c r="G66">
        <v>1537980</v>
      </c>
      <c r="H66">
        <v>1090380</v>
      </c>
      <c r="I66">
        <v>1090380</v>
      </c>
      <c r="J66">
        <v>1599180</v>
      </c>
      <c r="K66">
        <v>1050300</v>
      </c>
      <c r="L66">
        <v>1050300</v>
      </c>
      <c r="M66">
        <v>1641900</v>
      </c>
      <c r="N66">
        <v>1022380</v>
      </c>
      <c r="O66">
        <v>208380</v>
      </c>
      <c r="P66">
        <v>1734240</v>
      </c>
      <c r="Q66">
        <v>181380</v>
      </c>
      <c r="R66">
        <v>1763760</v>
      </c>
      <c r="S66">
        <v>-8725260</v>
      </c>
      <c r="T66">
        <v>1834324</v>
      </c>
      <c r="U66">
        <v>-1213500</v>
      </c>
    </row>
    <row r="67" spans="1:21" x14ac:dyDescent="0.25">
      <c r="B67">
        <v>0</v>
      </c>
      <c r="C67">
        <v>1407660</v>
      </c>
      <c r="D67">
        <v>1166460</v>
      </c>
      <c r="E67">
        <v>1166460</v>
      </c>
      <c r="F67">
        <v>1166460</v>
      </c>
      <c r="G67">
        <v>1537980</v>
      </c>
      <c r="H67">
        <v>1134380</v>
      </c>
      <c r="I67">
        <v>1134380</v>
      </c>
      <c r="J67">
        <v>1599180</v>
      </c>
      <c r="K67">
        <v>1094300</v>
      </c>
      <c r="L67">
        <v>1094300</v>
      </c>
      <c r="M67">
        <v>1641900</v>
      </c>
      <c r="N67">
        <v>1066380</v>
      </c>
      <c r="O67">
        <v>307380</v>
      </c>
      <c r="P67">
        <v>1734240</v>
      </c>
      <c r="Q67">
        <v>280380</v>
      </c>
      <c r="R67">
        <v>1763760</v>
      </c>
      <c r="S67">
        <v>-8076260</v>
      </c>
      <c r="T67">
        <v>1834324</v>
      </c>
    </row>
    <row r="68" spans="1:21" x14ac:dyDescent="0.25">
      <c r="B68">
        <v>0</v>
      </c>
      <c r="C68">
        <v>-242.7</v>
      </c>
      <c r="D68">
        <v>-356.5</v>
      </c>
      <c r="E68">
        <v>-426.7</v>
      </c>
      <c r="F68">
        <v>-470</v>
      </c>
      <c r="G68">
        <v>-519.4</v>
      </c>
      <c r="H68">
        <v>-559.5</v>
      </c>
      <c r="I68">
        <v>-600.4</v>
      </c>
      <c r="J68">
        <v>-636</v>
      </c>
      <c r="K68">
        <v>-686.1</v>
      </c>
      <c r="L68">
        <v>-710.4</v>
      </c>
      <c r="M68">
        <v>-739.5</v>
      </c>
      <c r="N68">
        <v>-774.4</v>
      </c>
      <c r="O68">
        <v>-814</v>
      </c>
      <c r="P68">
        <v>-847.7</v>
      </c>
      <c r="Q68">
        <v>-862.7</v>
      </c>
      <c r="R68">
        <v>-879.1</v>
      </c>
      <c r="S68">
        <v>-888.9</v>
      </c>
      <c r="T68">
        <v>-894.88</v>
      </c>
    </row>
    <row r="72" spans="1:21" x14ac:dyDescent="0.25">
      <c r="A72" t="s">
        <v>56</v>
      </c>
      <c r="B72">
        <v>242.7</v>
      </c>
      <c r="C72">
        <v>113.8</v>
      </c>
      <c r="D72">
        <v>70.2</v>
      </c>
      <c r="E72">
        <v>43.3</v>
      </c>
      <c r="F72">
        <v>49.4</v>
      </c>
      <c r="G72">
        <v>40.1</v>
      </c>
      <c r="H72">
        <v>40.9</v>
      </c>
      <c r="I72">
        <v>35.6</v>
      </c>
      <c r="J72">
        <v>50.1</v>
      </c>
      <c r="K72">
        <v>24.3</v>
      </c>
      <c r="L72">
        <v>29.1</v>
      </c>
      <c r="M72">
        <v>34.9</v>
      </c>
      <c r="N72">
        <v>39.6</v>
      </c>
      <c r="O72">
        <v>33.700000000000003</v>
      </c>
      <c r="P72">
        <v>15</v>
      </c>
      <c r="Q72">
        <v>16.399999999999999</v>
      </c>
      <c r="R72">
        <v>9.8000000000000007</v>
      </c>
      <c r="S72">
        <v>5.98</v>
      </c>
      <c r="T72">
        <v>41.12</v>
      </c>
    </row>
    <row r="73" spans="1:21" x14ac:dyDescent="0.25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1" x14ac:dyDescent="0.25">
      <c r="A74" t="s">
        <v>57</v>
      </c>
      <c r="B74">
        <v>50</v>
      </c>
      <c r="C74">
        <v>22</v>
      </c>
      <c r="D74">
        <v>23</v>
      </c>
      <c r="E74">
        <v>21</v>
      </c>
      <c r="F74">
        <v>24</v>
      </c>
      <c r="G74">
        <v>20</v>
      </c>
      <c r="H74">
        <v>20</v>
      </c>
      <c r="I74">
        <v>17</v>
      </c>
      <c r="J74">
        <v>16</v>
      </c>
      <c r="K74">
        <v>12</v>
      </c>
      <c r="L74">
        <v>14</v>
      </c>
      <c r="M74">
        <v>17</v>
      </c>
      <c r="N74">
        <v>13</v>
      </c>
      <c r="O74">
        <v>11</v>
      </c>
      <c r="P74">
        <v>7</v>
      </c>
      <c r="Q74">
        <v>8</v>
      </c>
      <c r="R74">
        <v>4</v>
      </c>
      <c r="S74">
        <v>5.98</v>
      </c>
      <c r="T74">
        <v>20</v>
      </c>
    </row>
    <row r="75" spans="1:21" x14ac:dyDescent="0.25">
      <c r="B75">
        <v>2000</v>
      </c>
      <c r="C75">
        <v>2580</v>
      </c>
      <c r="D75">
        <v>2500</v>
      </c>
      <c r="E75">
        <v>2500</v>
      </c>
      <c r="F75">
        <v>2500</v>
      </c>
      <c r="G75">
        <v>2580</v>
      </c>
      <c r="H75">
        <v>2500</v>
      </c>
      <c r="I75">
        <v>2500</v>
      </c>
      <c r="J75">
        <v>2580</v>
      </c>
      <c r="K75">
        <v>2500</v>
      </c>
      <c r="L75">
        <v>2500</v>
      </c>
      <c r="M75">
        <v>2580</v>
      </c>
      <c r="N75">
        <v>2500</v>
      </c>
      <c r="O75">
        <v>2400</v>
      </c>
      <c r="P75">
        <v>2580</v>
      </c>
      <c r="Q75">
        <v>2400</v>
      </c>
      <c r="R75">
        <v>2580</v>
      </c>
      <c r="S75">
        <v>1400</v>
      </c>
      <c r="T75">
        <v>2580</v>
      </c>
      <c r="U75">
        <v>1500</v>
      </c>
    </row>
    <row r="76" spans="1:21" x14ac:dyDescent="0.25">
      <c r="B76" s="1">
        <v>1000000000</v>
      </c>
      <c r="C76" s="1">
        <v>6700000000</v>
      </c>
      <c r="D76" s="1">
        <v>6900000000</v>
      </c>
      <c r="E76" s="1">
        <v>4100000000</v>
      </c>
      <c r="F76" s="1">
        <v>6200000000</v>
      </c>
      <c r="G76" s="1">
        <v>6700000000</v>
      </c>
      <c r="H76" s="1">
        <v>4100000000</v>
      </c>
      <c r="I76" s="1">
        <v>6200000000</v>
      </c>
      <c r="J76" s="1">
        <v>6100000000</v>
      </c>
      <c r="K76" s="1">
        <v>4500000000</v>
      </c>
      <c r="L76" s="1">
        <v>5500000000</v>
      </c>
      <c r="M76" s="1">
        <v>6100000000</v>
      </c>
      <c r="N76" s="1">
        <v>5100000000</v>
      </c>
      <c r="O76" s="1">
        <v>6190000000</v>
      </c>
      <c r="P76" s="1">
        <v>7000000000</v>
      </c>
      <c r="Q76" s="1">
        <v>6800000000</v>
      </c>
      <c r="R76" s="1">
        <v>7600000000</v>
      </c>
      <c r="S76" s="1">
        <v>540000000</v>
      </c>
      <c r="T76" s="1">
        <v>16200000000</v>
      </c>
      <c r="U76" s="1">
        <v>500000000</v>
      </c>
    </row>
    <row r="77" spans="1:21" x14ac:dyDescent="0.25">
      <c r="B77" s="1">
        <v>300000000</v>
      </c>
      <c r="C77" s="1">
        <v>3100000000</v>
      </c>
      <c r="D77" s="1">
        <v>2750000000</v>
      </c>
      <c r="E77" s="1">
        <v>3200000000</v>
      </c>
      <c r="F77" s="1">
        <v>3800000000</v>
      </c>
      <c r="G77" s="1">
        <v>3100000000</v>
      </c>
      <c r="H77" s="1">
        <v>3200000000</v>
      </c>
      <c r="I77" s="1">
        <v>3800000000</v>
      </c>
      <c r="J77" s="1">
        <v>3100000000</v>
      </c>
      <c r="K77" s="1">
        <v>3200000000</v>
      </c>
      <c r="L77" s="1">
        <v>2900000000</v>
      </c>
      <c r="M77" s="1">
        <v>3100000000</v>
      </c>
      <c r="N77" s="1">
        <v>3200000000</v>
      </c>
      <c r="O77" s="1">
        <v>2950000000</v>
      </c>
      <c r="P77" s="1">
        <v>2800000000</v>
      </c>
      <c r="Q77" s="1">
        <v>2750000000</v>
      </c>
      <c r="R77" s="1">
        <v>2600000000</v>
      </c>
      <c r="S77" s="1">
        <v>370000000</v>
      </c>
      <c r="T77" s="1">
        <v>9750000000</v>
      </c>
      <c r="U77" s="1">
        <v>400000000</v>
      </c>
    </row>
    <row r="78" spans="1:21" x14ac:dyDescent="0.25">
      <c r="B78" s="1">
        <v>200000</v>
      </c>
      <c r="C78" s="1">
        <v>4500000</v>
      </c>
      <c r="D78" s="1">
        <v>3100000</v>
      </c>
      <c r="E78" s="1">
        <v>2800000</v>
      </c>
      <c r="F78" s="1">
        <v>3300000</v>
      </c>
      <c r="G78" s="1">
        <v>4500000</v>
      </c>
      <c r="H78" s="1">
        <v>3000000</v>
      </c>
      <c r="I78" s="1">
        <v>3300000</v>
      </c>
      <c r="J78" s="1">
        <v>4500000</v>
      </c>
      <c r="K78" s="1">
        <v>3800000</v>
      </c>
      <c r="L78" s="1">
        <v>4300000</v>
      </c>
      <c r="M78" s="1">
        <v>3500000</v>
      </c>
      <c r="N78" s="1">
        <v>2100000</v>
      </c>
      <c r="O78" s="1">
        <v>4100000</v>
      </c>
      <c r="P78" s="1">
        <v>4400000</v>
      </c>
      <c r="Q78" s="1">
        <v>4300000</v>
      </c>
      <c r="R78" s="1">
        <v>4500000</v>
      </c>
      <c r="S78" s="1">
        <v>3000000</v>
      </c>
      <c r="T78" s="1">
        <v>5300000</v>
      </c>
      <c r="U78" s="1">
        <v>500000</v>
      </c>
    </row>
    <row r="79" spans="1:21" x14ac:dyDescent="0.25">
      <c r="B79" s="1">
        <v>100000</v>
      </c>
      <c r="C79" s="1">
        <v>2230000</v>
      </c>
      <c r="D79" s="1">
        <v>1700000</v>
      </c>
      <c r="E79" s="1">
        <v>1230000</v>
      </c>
      <c r="F79" s="1">
        <v>1550000</v>
      </c>
      <c r="G79" s="1">
        <v>2230000</v>
      </c>
      <c r="H79" s="1">
        <v>1230000</v>
      </c>
      <c r="I79" s="1">
        <v>1550000</v>
      </c>
      <c r="J79" s="1">
        <v>2230000</v>
      </c>
      <c r="K79" s="1">
        <v>1230000</v>
      </c>
      <c r="L79" s="1">
        <v>1550000</v>
      </c>
      <c r="M79" s="1">
        <v>1830000</v>
      </c>
      <c r="N79" s="1">
        <v>1230000</v>
      </c>
      <c r="O79" s="1">
        <v>2050000</v>
      </c>
      <c r="P79" s="1">
        <v>2230000</v>
      </c>
      <c r="Q79" s="1">
        <v>2050000</v>
      </c>
      <c r="R79" s="1">
        <v>2130000</v>
      </c>
      <c r="S79" s="1">
        <v>1500000</v>
      </c>
      <c r="T79" s="1">
        <v>3150000</v>
      </c>
      <c r="U79" s="1">
        <v>250000</v>
      </c>
    </row>
    <row r="80" spans="1:21" x14ac:dyDescent="0.25">
      <c r="B80">
        <v>27</v>
      </c>
      <c r="C80">
        <v>35</v>
      </c>
      <c r="D80">
        <v>30</v>
      </c>
      <c r="E80">
        <v>28</v>
      </c>
      <c r="F80">
        <v>35</v>
      </c>
      <c r="G80">
        <v>35</v>
      </c>
      <c r="H80">
        <v>28</v>
      </c>
      <c r="I80">
        <v>35</v>
      </c>
      <c r="J80">
        <v>35</v>
      </c>
      <c r="K80">
        <v>28</v>
      </c>
      <c r="L80">
        <v>35</v>
      </c>
      <c r="M80">
        <v>35</v>
      </c>
      <c r="N80">
        <v>28</v>
      </c>
      <c r="O80">
        <v>33</v>
      </c>
      <c r="P80">
        <v>35</v>
      </c>
      <c r="Q80">
        <v>33</v>
      </c>
      <c r="R80">
        <v>35</v>
      </c>
      <c r="S80">
        <v>29</v>
      </c>
      <c r="T80">
        <v>35</v>
      </c>
      <c r="U80">
        <v>15</v>
      </c>
    </row>
    <row r="81" spans="1:21" x14ac:dyDescent="0.25">
      <c r="B81" s="1">
        <v>2000000000</v>
      </c>
      <c r="C81" s="1">
        <v>50000000000</v>
      </c>
      <c r="D81" s="1">
        <v>30000000000</v>
      </c>
      <c r="E81" s="1">
        <v>35000000000</v>
      </c>
      <c r="F81" s="1">
        <v>20000000000</v>
      </c>
      <c r="G81" s="1">
        <v>50000000000</v>
      </c>
      <c r="H81" s="1">
        <v>35000000000</v>
      </c>
      <c r="I81" s="1">
        <v>20000000000</v>
      </c>
      <c r="J81" s="1">
        <v>50000000000</v>
      </c>
      <c r="K81" s="1">
        <v>45000000000</v>
      </c>
      <c r="L81" s="1">
        <v>50000000000</v>
      </c>
      <c r="M81" s="1">
        <v>71000000000</v>
      </c>
      <c r="N81" s="1">
        <v>79000000000</v>
      </c>
      <c r="O81" s="1">
        <v>78000000000</v>
      </c>
      <c r="P81" s="1">
        <v>80000000000</v>
      </c>
      <c r="Q81" s="1">
        <v>97000000000</v>
      </c>
      <c r="R81" s="1">
        <v>78000000000</v>
      </c>
      <c r="S81" s="1">
        <v>5000000000</v>
      </c>
      <c r="T81" s="1">
        <v>100000000000</v>
      </c>
      <c r="U81" s="1">
        <v>1000000000</v>
      </c>
    </row>
    <row r="82" spans="1:21" x14ac:dyDescent="0.25">
      <c r="B82" s="1">
        <v>120000000</v>
      </c>
      <c r="C82" s="1">
        <v>4000000000</v>
      </c>
      <c r="D82" s="1">
        <v>2300000000</v>
      </c>
      <c r="E82" s="1">
        <v>3100000000</v>
      </c>
      <c r="F82" s="1">
        <v>1300000000</v>
      </c>
      <c r="G82" s="1">
        <v>4000000000</v>
      </c>
      <c r="H82" s="1">
        <v>3100000000</v>
      </c>
      <c r="I82" s="1">
        <v>1300000000</v>
      </c>
      <c r="J82" s="1">
        <v>4000000000</v>
      </c>
      <c r="K82" s="1">
        <v>3100000000</v>
      </c>
      <c r="L82" s="1">
        <v>1300000000</v>
      </c>
      <c r="M82" s="1">
        <v>3500000000</v>
      </c>
      <c r="N82" s="1">
        <v>3100000000</v>
      </c>
      <c r="O82" s="1">
        <v>4200000000</v>
      </c>
      <c r="P82" s="1">
        <v>4000000000</v>
      </c>
      <c r="Q82" s="1">
        <v>3700000000</v>
      </c>
      <c r="R82" s="1">
        <v>3500000000</v>
      </c>
      <c r="S82" s="1">
        <v>1000000000</v>
      </c>
      <c r="T82" s="1">
        <v>10000000000</v>
      </c>
      <c r="U82" s="1">
        <v>100000000</v>
      </c>
    </row>
    <row r="83" spans="1:21" x14ac:dyDescent="0.25">
      <c r="B83">
        <v>0</v>
      </c>
      <c r="C83">
        <v>1407660</v>
      </c>
      <c r="D83">
        <v>1122460</v>
      </c>
      <c r="E83">
        <v>1122460</v>
      </c>
      <c r="F83">
        <v>1122460</v>
      </c>
      <c r="G83">
        <v>1537980</v>
      </c>
      <c r="H83">
        <v>1090380</v>
      </c>
      <c r="I83">
        <v>1090380</v>
      </c>
      <c r="J83">
        <v>1599180</v>
      </c>
      <c r="K83">
        <v>1050300</v>
      </c>
      <c r="L83">
        <v>1050300</v>
      </c>
      <c r="M83">
        <v>1641900</v>
      </c>
      <c r="N83">
        <v>1022380</v>
      </c>
      <c r="O83">
        <v>208380</v>
      </c>
      <c r="P83">
        <v>1734240</v>
      </c>
      <c r="Q83">
        <v>181380</v>
      </c>
      <c r="R83">
        <v>1763760</v>
      </c>
      <c r="S83">
        <v>-8725260</v>
      </c>
      <c r="T83">
        <v>1834324</v>
      </c>
      <c r="U83">
        <v>-1213500</v>
      </c>
    </row>
    <row r="84" spans="1:21" x14ac:dyDescent="0.25">
      <c r="B84">
        <v>0</v>
      </c>
      <c r="C84">
        <v>1407660</v>
      </c>
      <c r="D84">
        <v>1166460</v>
      </c>
      <c r="E84">
        <v>1166460</v>
      </c>
      <c r="F84">
        <v>1166460</v>
      </c>
      <c r="G84">
        <v>1537980</v>
      </c>
      <c r="H84">
        <v>1134380</v>
      </c>
      <c r="I84">
        <v>1134380</v>
      </c>
      <c r="J84">
        <v>1599180</v>
      </c>
      <c r="K84">
        <v>1094300</v>
      </c>
      <c r="L84">
        <v>1094300</v>
      </c>
      <c r="M84">
        <v>1641900</v>
      </c>
      <c r="N84">
        <v>1066380</v>
      </c>
      <c r="O84">
        <v>307380</v>
      </c>
      <c r="P84">
        <v>1734240</v>
      </c>
      <c r="Q84">
        <v>280380</v>
      </c>
      <c r="R84">
        <v>1763760</v>
      </c>
      <c r="S84">
        <v>-8076260</v>
      </c>
      <c r="T84">
        <v>1834324</v>
      </c>
    </row>
    <row r="85" spans="1:21" x14ac:dyDescent="0.25">
      <c r="B85">
        <v>0</v>
      </c>
      <c r="C85">
        <v>-242.7</v>
      </c>
      <c r="D85">
        <v>-356.5</v>
      </c>
      <c r="E85">
        <v>-426.7</v>
      </c>
      <c r="F85">
        <v>-470</v>
      </c>
      <c r="G85">
        <v>-519.4</v>
      </c>
      <c r="H85">
        <v>-559.5</v>
      </c>
      <c r="I85">
        <v>-600.4</v>
      </c>
      <c r="J85">
        <v>-636</v>
      </c>
      <c r="K85">
        <v>-686.1</v>
      </c>
      <c r="L85">
        <v>-710.4</v>
      </c>
      <c r="M85">
        <v>-739.5</v>
      </c>
      <c r="N85">
        <v>-774.4</v>
      </c>
      <c r="O85">
        <v>-814</v>
      </c>
      <c r="P85">
        <v>-847.7</v>
      </c>
      <c r="Q85">
        <v>-862.7</v>
      </c>
      <c r="R85">
        <v>-879.1</v>
      </c>
      <c r="S85">
        <v>-888.9</v>
      </c>
      <c r="T85">
        <v>-894.88</v>
      </c>
    </row>
    <row r="89" spans="1:21" x14ac:dyDescent="0.25">
      <c r="A89" t="s">
        <v>52</v>
      </c>
      <c r="B89">
        <v>242.7</v>
      </c>
      <c r="C89">
        <v>113.8</v>
      </c>
      <c r="D89">
        <v>70.2</v>
      </c>
      <c r="E89">
        <v>43.3</v>
      </c>
      <c r="F89">
        <v>49.4</v>
      </c>
      <c r="G89">
        <v>40.1</v>
      </c>
      <c r="H89">
        <v>40.9</v>
      </c>
      <c r="I89">
        <v>35.6</v>
      </c>
      <c r="J89">
        <v>50.1</v>
      </c>
      <c r="K89">
        <v>24.3</v>
      </c>
      <c r="L89">
        <v>29.1</v>
      </c>
      <c r="M89">
        <v>34.9</v>
      </c>
      <c r="N89">
        <v>39.6</v>
      </c>
      <c r="O89">
        <v>33.700000000000003</v>
      </c>
      <c r="P89">
        <v>15</v>
      </c>
      <c r="Q89">
        <v>16.399999999999999</v>
      </c>
      <c r="R89">
        <v>9.8000000000000007</v>
      </c>
      <c r="S89">
        <v>5.98</v>
      </c>
      <c r="T89">
        <v>41.12</v>
      </c>
    </row>
    <row r="90" spans="1:21" x14ac:dyDescent="0.25"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1" x14ac:dyDescent="0.25">
      <c r="A91" t="s">
        <v>58</v>
      </c>
      <c r="B91">
        <v>50</v>
      </c>
      <c r="C91">
        <v>22</v>
      </c>
      <c r="D91">
        <v>23</v>
      </c>
      <c r="E91">
        <v>21</v>
      </c>
      <c r="F91">
        <v>24</v>
      </c>
      <c r="G91">
        <v>20</v>
      </c>
      <c r="H91">
        <v>20</v>
      </c>
      <c r="I91">
        <v>17</v>
      </c>
      <c r="J91">
        <v>16</v>
      </c>
      <c r="K91">
        <v>12</v>
      </c>
      <c r="L91">
        <v>14</v>
      </c>
      <c r="M91">
        <v>17</v>
      </c>
      <c r="N91">
        <v>13</v>
      </c>
      <c r="O91">
        <v>11</v>
      </c>
      <c r="P91">
        <v>7</v>
      </c>
      <c r="Q91">
        <v>8</v>
      </c>
      <c r="R91">
        <v>4</v>
      </c>
      <c r="S91">
        <v>5.98</v>
      </c>
      <c r="T91">
        <v>20</v>
      </c>
    </row>
    <row r="92" spans="1:21" x14ac:dyDescent="0.25">
      <c r="B92">
        <v>2000</v>
      </c>
      <c r="C92">
        <v>2580</v>
      </c>
      <c r="D92">
        <v>2500</v>
      </c>
      <c r="E92">
        <v>2500</v>
      </c>
      <c r="F92">
        <v>2500</v>
      </c>
      <c r="G92">
        <v>2580</v>
      </c>
      <c r="H92">
        <v>2500</v>
      </c>
      <c r="I92">
        <v>2500</v>
      </c>
      <c r="J92">
        <v>2580</v>
      </c>
      <c r="K92">
        <v>2500</v>
      </c>
      <c r="L92">
        <v>2500</v>
      </c>
      <c r="M92">
        <v>2580</v>
      </c>
      <c r="N92">
        <v>2500</v>
      </c>
      <c r="O92">
        <v>2400</v>
      </c>
      <c r="P92">
        <v>2580</v>
      </c>
      <c r="Q92">
        <v>2400</v>
      </c>
      <c r="R92">
        <v>2580</v>
      </c>
      <c r="S92">
        <v>1400</v>
      </c>
      <c r="T92">
        <v>2580</v>
      </c>
      <c r="U92">
        <v>1500</v>
      </c>
    </row>
    <row r="93" spans="1:21" x14ac:dyDescent="0.25">
      <c r="B93" s="1">
        <v>1000000000</v>
      </c>
      <c r="C93" s="1">
        <v>6700000000</v>
      </c>
      <c r="D93" s="1">
        <v>6900000000</v>
      </c>
      <c r="E93" s="1">
        <v>4100000000</v>
      </c>
      <c r="F93" s="1">
        <v>6200000000</v>
      </c>
      <c r="G93" s="1">
        <v>6700000000</v>
      </c>
      <c r="H93" s="1">
        <v>4100000000</v>
      </c>
      <c r="I93" s="1">
        <v>6200000000</v>
      </c>
      <c r="J93" s="1">
        <v>6100000000</v>
      </c>
      <c r="K93" s="1">
        <v>4500000000</v>
      </c>
      <c r="L93" s="1">
        <v>5500000000</v>
      </c>
      <c r="M93" s="1">
        <v>6100000000</v>
      </c>
      <c r="N93" s="1">
        <v>5100000000</v>
      </c>
      <c r="O93" s="1">
        <v>6190000000</v>
      </c>
      <c r="P93" s="1">
        <v>6700000000</v>
      </c>
      <c r="Q93" s="1">
        <v>6590000000</v>
      </c>
      <c r="R93" s="1">
        <v>7000000000</v>
      </c>
      <c r="S93" s="1">
        <v>540000000</v>
      </c>
      <c r="T93" s="1">
        <v>16200000000</v>
      </c>
      <c r="U93" s="1">
        <v>500000000</v>
      </c>
    </row>
    <row r="94" spans="1:21" x14ac:dyDescent="0.25">
      <c r="B94" s="1">
        <v>200000000</v>
      </c>
      <c r="C94" s="1">
        <v>3100000000</v>
      </c>
      <c r="D94" s="1">
        <v>2750000000</v>
      </c>
      <c r="E94" s="1">
        <v>3200000000</v>
      </c>
      <c r="F94" s="1">
        <v>3800000000</v>
      </c>
      <c r="G94" s="1">
        <v>3100000000</v>
      </c>
      <c r="H94" s="1">
        <v>3200000000</v>
      </c>
      <c r="I94" s="1">
        <v>3800000000</v>
      </c>
      <c r="J94" s="1">
        <v>3100000000</v>
      </c>
      <c r="K94" s="1">
        <v>3200000000</v>
      </c>
      <c r="L94" s="1">
        <v>2900000000</v>
      </c>
      <c r="M94" s="1">
        <v>3100000000</v>
      </c>
      <c r="N94" s="1">
        <v>3200000000</v>
      </c>
      <c r="O94" s="1">
        <v>2950000000</v>
      </c>
      <c r="P94" s="1">
        <v>2800000000</v>
      </c>
      <c r="Q94" s="1">
        <v>2750000000</v>
      </c>
      <c r="R94" s="1">
        <v>2900000000</v>
      </c>
      <c r="S94" s="1">
        <v>370000000</v>
      </c>
      <c r="T94" s="1">
        <v>9750000000</v>
      </c>
      <c r="U94" s="1">
        <v>400000000</v>
      </c>
    </row>
    <row r="95" spans="1:21" x14ac:dyDescent="0.25">
      <c r="B95" s="1">
        <v>100000</v>
      </c>
      <c r="C95" s="1">
        <v>4500000</v>
      </c>
      <c r="D95" s="1">
        <v>3100000</v>
      </c>
      <c r="E95" s="1">
        <v>2800000</v>
      </c>
      <c r="F95" s="1">
        <v>3300000</v>
      </c>
      <c r="G95" s="1">
        <v>4500000</v>
      </c>
      <c r="H95" s="1">
        <v>3000000</v>
      </c>
      <c r="I95" s="1">
        <v>3300000</v>
      </c>
      <c r="J95" s="1">
        <v>4500000</v>
      </c>
      <c r="K95" s="1">
        <v>3800000</v>
      </c>
      <c r="L95" s="1">
        <v>4300000</v>
      </c>
      <c r="M95" s="1">
        <v>3500000</v>
      </c>
      <c r="N95" s="1">
        <v>2100000</v>
      </c>
      <c r="O95" s="1">
        <v>4100000</v>
      </c>
      <c r="P95" s="1">
        <v>4400000</v>
      </c>
      <c r="Q95" s="1">
        <v>4300000</v>
      </c>
      <c r="R95" s="1">
        <v>4500000</v>
      </c>
      <c r="S95" s="1">
        <v>3000000</v>
      </c>
      <c r="T95" s="1">
        <v>5300000</v>
      </c>
      <c r="U95" s="1">
        <v>500000</v>
      </c>
    </row>
    <row r="96" spans="1:21" x14ac:dyDescent="0.25">
      <c r="B96" s="1">
        <v>50000</v>
      </c>
      <c r="C96" s="1">
        <v>2230000</v>
      </c>
      <c r="D96" s="1">
        <v>1700000</v>
      </c>
      <c r="E96" s="1">
        <v>1230000</v>
      </c>
      <c r="F96" s="1">
        <v>1550000</v>
      </c>
      <c r="G96" s="1">
        <v>2230000</v>
      </c>
      <c r="H96" s="1">
        <v>1230000</v>
      </c>
      <c r="I96" s="1">
        <v>1550000</v>
      </c>
      <c r="J96" s="1">
        <v>2230000</v>
      </c>
      <c r="K96" s="1">
        <v>1230000</v>
      </c>
      <c r="L96" s="1">
        <v>1550000</v>
      </c>
      <c r="M96" s="1">
        <v>1830000</v>
      </c>
      <c r="N96" s="1">
        <v>1230000</v>
      </c>
      <c r="O96" s="1">
        <v>2050000</v>
      </c>
      <c r="P96" s="1">
        <v>2230000</v>
      </c>
      <c r="Q96" s="1">
        <v>2050000</v>
      </c>
      <c r="R96" s="1">
        <v>2230000</v>
      </c>
      <c r="S96" s="1">
        <v>1500000</v>
      </c>
      <c r="T96" s="1">
        <v>3150000</v>
      </c>
      <c r="U96" s="1">
        <v>250000</v>
      </c>
    </row>
    <row r="97" spans="1:21" x14ac:dyDescent="0.25">
      <c r="B97">
        <v>27</v>
      </c>
      <c r="C97">
        <v>35</v>
      </c>
      <c r="D97">
        <v>30</v>
      </c>
      <c r="E97">
        <v>28</v>
      </c>
      <c r="F97">
        <v>35</v>
      </c>
      <c r="G97">
        <v>35</v>
      </c>
      <c r="H97">
        <v>28</v>
      </c>
      <c r="I97">
        <v>35</v>
      </c>
      <c r="J97">
        <v>35</v>
      </c>
      <c r="K97">
        <v>28</v>
      </c>
      <c r="L97">
        <v>35</v>
      </c>
      <c r="M97">
        <v>35</v>
      </c>
      <c r="N97">
        <v>28</v>
      </c>
      <c r="O97">
        <v>33</v>
      </c>
      <c r="P97">
        <v>35</v>
      </c>
      <c r="Q97">
        <v>33</v>
      </c>
      <c r="R97">
        <v>35</v>
      </c>
      <c r="S97">
        <v>29</v>
      </c>
      <c r="T97">
        <v>35</v>
      </c>
      <c r="U97">
        <v>15</v>
      </c>
    </row>
    <row r="98" spans="1:21" x14ac:dyDescent="0.25">
      <c r="B98" s="1">
        <v>2000000000</v>
      </c>
      <c r="C98" s="1">
        <v>50000000000</v>
      </c>
      <c r="D98" s="1">
        <v>30000000000</v>
      </c>
      <c r="E98" s="1">
        <v>35000000000</v>
      </c>
      <c r="F98" s="1">
        <v>20000000000</v>
      </c>
      <c r="G98" s="1">
        <v>50000000000</v>
      </c>
      <c r="H98" s="1">
        <v>35000000000</v>
      </c>
      <c r="I98" s="1">
        <v>20000000000</v>
      </c>
      <c r="J98" s="1">
        <v>50000000000</v>
      </c>
      <c r="K98" s="1">
        <v>45000000000</v>
      </c>
      <c r="L98" s="1">
        <v>50000000000</v>
      </c>
      <c r="M98" s="1">
        <v>71000000000</v>
      </c>
      <c r="N98" s="1">
        <v>75000000000</v>
      </c>
      <c r="O98" s="1">
        <v>78000000000</v>
      </c>
      <c r="P98" s="1">
        <v>80000000000</v>
      </c>
      <c r="Q98" s="1">
        <v>90000000000</v>
      </c>
      <c r="R98" s="1">
        <v>50000000000</v>
      </c>
      <c r="S98" s="1">
        <v>5000000000</v>
      </c>
      <c r="T98" s="1">
        <v>100000000000</v>
      </c>
      <c r="U98" s="1">
        <v>1000000000</v>
      </c>
    </row>
    <row r="99" spans="1:21" x14ac:dyDescent="0.25">
      <c r="B99" s="1">
        <v>100000000</v>
      </c>
      <c r="C99" s="1">
        <v>4000000000</v>
      </c>
      <c r="D99" s="1">
        <v>2300000000</v>
      </c>
      <c r="E99" s="1">
        <v>3100000000</v>
      </c>
      <c r="F99" s="1">
        <v>1300000000</v>
      </c>
      <c r="G99" s="1">
        <v>4000000000</v>
      </c>
      <c r="H99" s="1">
        <v>3100000000</v>
      </c>
      <c r="I99" s="1">
        <v>1300000000</v>
      </c>
      <c r="J99" s="1">
        <v>4000000000</v>
      </c>
      <c r="K99" s="1">
        <v>3100000000</v>
      </c>
      <c r="L99" s="1">
        <v>1300000000</v>
      </c>
      <c r="M99" s="1">
        <v>3500000000</v>
      </c>
      <c r="N99" s="1">
        <v>3100000000</v>
      </c>
      <c r="O99" s="1">
        <v>4200000000</v>
      </c>
      <c r="P99" s="1">
        <v>4000000000</v>
      </c>
      <c r="Q99" s="1">
        <v>4000000000</v>
      </c>
      <c r="R99" s="1">
        <v>4000000000</v>
      </c>
      <c r="S99" s="1">
        <v>1000000000</v>
      </c>
      <c r="T99" s="1">
        <v>10000000000</v>
      </c>
      <c r="U99" s="1">
        <v>100000000</v>
      </c>
    </row>
    <row r="100" spans="1:21" x14ac:dyDescent="0.25">
      <c r="B100">
        <v>0</v>
      </c>
      <c r="C100">
        <v>1407660</v>
      </c>
      <c r="D100">
        <v>1122460</v>
      </c>
      <c r="E100">
        <v>1122460</v>
      </c>
      <c r="F100">
        <v>1122460</v>
      </c>
      <c r="G100">
        <v>1537980</v>
      </c>
      <c r="H100">
        <v>1090380</v>
      </c>
      <c r="I100">
        <v>1090380</v>
      </c>
      <c r="J100">
        <v>1599180</v>
      </c>
      <c r="K100">
        <v>1050300</v>
      </c>
      <c r="L100">
        <v>1050300</v>
      </c>
      <c r="M100">
        <v>1641900</v>
      </c>
      <c r="N100">
        <v>1022380</v>
      </c>
      <c r="O100">
        <v>208380</v>
      </c>
      <c r="P100">
        <v>1734240</v>
      </c>
      <c r="Q100">
        <v>181380</v>
      </c>
      <c r="R100">
        <v>1763760</v>
      </c>
      <c r="S100">
        <v>-8725260</v>
      </c>
      <c r="T100">
        <v>1834324</v>
      </c>
      <c r="U100">
        <v>-1213500</v>
      </c>
    </row>
    <row r="101" spans="1:21" x14ac:dyDescent="0.25">
      <c r="B101">
        <v>0</v>
      </c>
      <c r="C101">
        <v>1407660</v>
      </c>
      <c r="D101">
        <v>1166460</v>
      </c>
      <c r="E101">
        <v>1166460</v>
      </c>
      <c r="F101">
        <v>1166460</v>
      </c>
      <c r="G101">
        <v>1537980</v>
      </c>
      <c r="H101">
        <v>1134380</v>
      </c>
      <c r="I101">
        <v>1134380</v>
      </c>
      <c r="J101">
        <v>1599180</v>
      </c>
      <c r="K101">
        <v>1094300</v>
      </c>
      <c r="L101">
        <v>1094300</v>
      </c>
      <c r="M101">
        <v>1641900</v>
      </c>
      <c r="N101">
        <v>1066380</v>
      </c>
      <c r="O101">
        <v>307380</v>
      </c>
      <c r="P101">
        <v>1734240</v>
      </c>
      <c r="Q101">
        <v>280380</v>
      </c>
      <c r="R101">
        <v>1763760</v>
      </c>
      <c r="S101">
        <v>-8076260</v>
      </c>
      <c r="T101">
        <v>1834324</v>
      </c>
    </row>
    <row r="102" spans="1:21" x14ac:dyDescent="0.25">
      <c r="B102">
        <v>0</v>
      </c>
      <c r="C102">
        <v>-242.7</v>
      </c>
      <c r="D102">
        <v>-356.5</v>
      </c>
      <c r="E102">
        <v>-426.7</v>
      </c>
      <c r="F102">
        <v>-470</v>
      </c>
      <c r="G102">
        <v>-519.4</v>
      </c>
      <c r="H102">
        <v>-559.5</v>
      </c>
      <c r="I102">
        <v>-600.4</v>
      </c>
      <c r="J102">
        <v>-636</v>
      </c>
      <c r="K102">
        <v>-686.1</v>
      </c>
      <c r="L102">
        <v>-710.4</v>
      </c>
      <c r="M102">
        <v>-739.5</v>
      </c>
      <c r="N102">
        <v>-774.4</v>
      </c>
      <c r="O102">
        <v>-814</v>
      </c>
      <c r="P102">
        <v>-847.7</v>
      </c>
      <c r="Q102">
        <v>-862.7</v>
      </c>
      <c r="R102">
        <v>-879.1</v>
      </c>
      <c r="S102">
        <v>-888.9</v>
      </c>
      <c r="T102">
        <v>-894.88</v>
      </c>
    </row>
    <row r="106" spans="1:21" x14ac:dyDescent="0.25">
      <c r="A106" s="3" t="s">
        <v>7</v>
      </c>
      <c r="B106">
        <v>242.7</v>
      </c>
      <c r="C106">
        <v>113.8</v>
      </c>
      <c r="D106">
        <v>70.2</v>
      </c>
      <c r="E106">
        <v>43.3</v>
      </c>
      <c r="F106">
        <v>49.4</v>
      </c>
      <c r="G106">
        <v>40.1</v>
      </c>
      <c r="H106">
        <v>40.9</v>
      </c>
      <c r="I106">
        <v>35.6</v>
      </c>
      <c r="J106">
        <v>50.1</v>
      </c>
      <c r="K106">
        <v>24.3</v>
      </c>
      <c r="L106">
        <v>29.1</v>
      </c>
      <c r="M106">
        <v>34.9</v>
      </c>
      <c r="N106">
        <v>39.6</v>
      </c>
      <c r="O106">
        <v>33.700000000000003</v>
      </c>
      <c r="P106">
        <v>15</v>
      </c>
      <c r="Q106">
        <v>16.399999999999999</v>
      </c>
      <c r="R106">
        <v>9.8000000000000007</v>
      </c>
      <c r="S106">
        <v>5.98</v>
      </c>
      <c r="T106">
        <v>41.12</v>
      </c>
    </row>
    <row r="107" spans="1:21" x14ac:dyDescent="0.25">
      <c r="A107" s="3" t="s">
        <v>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1" x14ac:dyDescent="0.25">
      <c r="A108" s="3" t="s">
        <v>10</v>
      </c>
      <c r="B108">
        <v>50</v>
      </c>
      <c r="C108">
        <v>22</v>
      </c>
      <c r="D108">
        <v>23</v>
      </c>
      <c r="E108">
        <v>21</v>
      </c>
      <c r="F108">
        <v>24</v>
      </c>
      <c r="G108">
        <v>20</v>
      </c>
      <c r="H108">
        <v>20</v>
      </c>
      <c r="I108">
        <v>17</v>
      </c>
      <c r="J108">
        <v>16</v>
      </c>
      <c r="K108">
        <v>12</v>
      </c>
      <c r="L108">
        <v>14</v>
      </c>
      <c r="M108">
        <v>17</v>
      </c>
      <c r="N108">
        <v>13</v>
      </c>
      <c r="O108">
        <v>11</v>
      </c>
      <c r="P108">
        <v>7</v>
      </c>
      <c r="Q108">
        <v>8</v>
      </c>
      <c r="R108">
        <v>4</v>
      </c>
      <c r="S108">
        <v>5.98</v>
      </c>
      <c r="T108">
        <v>20</v>
      </c>
    </row>
    <row r="109" spans="1:21" x14ac:dyDescent="0.25">
      <c r="A109" s="3" t="s">
        <v>11</v>
      </c>
      <c r="B109">
        <v>2000</v>
      </c>
      <c r="C109">
        <v>2580</v>
      </c>
      <c r="D109">
        <v>2500</v>
      </c>
      <c r="E109">
        <v>2500</v>
      </c>
      <c r="F109">
        <v>2500</v>
      </c>
      <c r="G109">
        <v>2580</v>
      </c>
      <c r="H109">
        <v>2500</v>
      </c>
      <c r="I109">
        <v>2500</v>
      </c>
      <c r="J109">
        <v>2580</v>
      </c>
      <c r="K109">
        <v>2500</v>
      </c>
      <c r="L109">
        <v>2500</v>
      </c>
      <c r="M109">
        <v>2580</v>
      </c>
      <c r="N109">
        <v>2500</v>
      </c>
      <c r="O109">
        <v>2400</v>
      </c>
      <c r="P109">
        <v>2580</v>
      </c>
      <c r="Q109">
        <v>2400</v>
      </c>
      <c r="R109">
        <v>2580</v>
      </c>
      <c r="S109">
        <v>1400</v>
      </c>
      <c r="T109">
        <v>2580</v>
      </c>
      <c r="U109">
        <v>1500</v>
      </c>
    </row>
    <row r="110" spans="1:21" x14ac:dyDescent="0.25">
      <c r="A110" s="3" t="s">
        <v>12</v>
      </c>
      <c r="B110" s="1">
        <v>1000000000</v>
      </c>
      <c r="C110" s="1">
        <v>6700000000</v>
      </c>
      <c r="D110" s="1">
        <v>6900000000</v>
      </c>
      <c r="E110" s="1">
        <v>4100000000</v>
      </c>
      <c r="F110" s="1">
        <v>6200000000</v>
      </c>
      <c r="G110" s="1">
        <v>6700000000</v>
      </c>
      <c r="H110" s="1">
        <v>4100000000</v>
      </c>
      <c r="I110" s="1">
        <v>6200000000</v>
      </c>
      <c r="J110" s="1">
        <v>6100000000</v>
      </c>
      <c r="K110" s="1">
        <v>4500000000</v>
      </c>
      <c r="L110" s="1">
        <v>5500000000</v>
      </c>
      <c r="M110" s="1">
        <v>6100000000</v>
      </c>
      <c r="N110" s="1">
        <v>5100000000</v>
      </c>
      <c r="O110" s="1">
        <v>6190000000</v>
      </c>
      <c r="P110" s="1">
        <v>6700000000</v>
      </c>
      <c r="Q110" s="1">
        <v>6590000000</v>
      </c>
      <c r="R110" s="1">
        <v>7000000000</v>
      </c>
      <c r="S110" s="1">
        <v>540000000</v>
      </c>
      <c r="T110" s="1">
        <v>16200000000</v>
      </c>
      <c r="U110" s="1">
        <v>500000000</v>
      </c>
    </row>
    <row r="111" spans="1:21" x14ac:dyDescent="0.25">
      <c r="A111" s="3" t="s">
        <v>13</v>
      </c>
      <c r="B111" s="1">
        <v>200000000</v>
      </c>
      <c r="C111" s="1">
        <v>3100000000</v>
      </c>
      <c r="D111" s="1">
        <v>2750000000</v>
      </c>
      <c r="E111" s="1">
        <v>3200000000</v>
      </c>
      <c r="F111" s="1">
        <v>3800000000</v>
      </c>
      <c r="G111" s="1">
        <v>3100000000</v>
      </c>
      <c r="H111" s="1">
        <v>3200000000</v>
      </c>
      <c r="I111" s="1">
        <v>3800000000</v>
      </c>
      <c r="J111" s="1">
        <v>3100000000</v>
      </c>
      <c r="K111" s="1">
        <v>3200000000</v>
      </c>
      <c r="L111" s="1">
        <v>2900000000</v>
      </c>
      <c r="M111" s="1">
        <v>3100000000</v>
      </c>
      <c r="N111" s="1">
        <v>3200000000</v>
      </c>
      <c r="O111" s="1">
        <v>2950000000</v>
      </c>
      <c r="P111" s="1">
        <v>2800000000</v>
      </c>
      <c r="Q111" s="1">
        <v>2750000000</v>
      </c>
      <c r="R111" s="1">
        <v>2900000000</v>
      </c>
      <c r="S111" s="1">
        <v>370000000</v>
      </c>
      <c r="T111" s="1">
        <v>9750000000</v>
      </c>
      <c r="U111" s="1">
        <v>400000000</v>
      </c>
    </row>
    <row r="112" spans="1:21" x14ac:dyDescent="0.25">
      <c r="A112" s="3" t="s">
        <v>14</v>
      </c>
      <c r="B112" s="1">
        <v>100000</v>
      </c>
      <c r="C112" s="1">
        <v>4500000</v>
      </c>
      <c r="D112" s="1">
        <v>3100000</v>
      </c>
      <c r="E112" s="1">
        <v>2800000</v>
      </c>
      <c r="F112" s="1">
        <v>3300000</v>
      </c>
      <c r="G112" s="1">
        <v>4500000</v>
      </c>
      <c r="H112" s="1">
        <v>3000000</v>
      </c>
      <c r="I112" s="1">
        <v>3300000</v>
      </c>
      <c r="J112" s="1">
        <v>4500000</v>
      </c>
      <c r="K112" s="1">
        <v>3800000</v>
      </c>
      <c r="L112" s="1">
        <v>4300000</v>
      </c>
      <c r="M112" s="1">
        <v>3500000</v>
      </c>
      <c r="N112" s="1">
        <v>2100000</v>
      </c>
      <c r="O112" s="1">
        <v>4100000</v>
      </c>
      <c r="P112" s="1">
        <v>4400000</v>
      </c>
      <c r="Q112" s="1">
        <v>4300000</v>
      </c>
      <c r="R112" s="1">
        <v>4500000</v>
      </c>
      <c r="S112" s="1">
        <v>3000000</v>
      </c>
      <c r="T112" s="1">
        <v>5300000</v>
      </c>
      <c r="U112" s="1">
        <v>500000</v>
      </c>
    </row>
    <row r="113" spans="1:21" x14ac:dyDescent="0.25">
      <c r="A113" s="3" t="s">
        <v>15</v>
      </c>
      <c r="B113" s="1">
        <v>20000</v>
      </c>
      <c r="C113" s="1">
        <v>2230000</v>
      </c>
      <c r="D113" s="1">
        <v>1700000</v>
      </c>
      <c r="E113" s="1">
        <v>1230000</v>
      </c>
      <c r="F113" s="1">
        <v>1550000</v>
      </c>
      <c r="G113" s="1">
        <v>2230000</v>
      </c>
      <c r="H113" s="1">
        <v>1230000</v>
      </c>
      <c r="I113" s="1">
        <v>1550000</v>
      </c>
      <c r="J113" s="1">
        <v>2230000</v>
      </c>
      <c r="K113" s="1">
        <v>1230000</v>
      </c>
      <c r="L113" s="1">
        <v>1550000</v>
      </c>
      <c r="M113" s="1">
        <v>1830000</v>
      </c>
      <c r="N113" s="1">
        <v>1230000</v>
      </c>
      <c r="O113" s="1">
        <v>2050000</v>
      </c>
      <c r="P113" s="1">
        <v>2230000</v>
      </c>
      <c r="Q113" s="1">
        <v>2050000</v>
      </c>
      <c r="R113" s="1">
        <v>2230000</v>
      </c>
      <c r="S113" s="1">
        <v>1500000</v>
      </c>
      <c r="T113" s="1">
        <v>3150000</v>
      </c>
      <c r="U113" s="1">
        <v>250000</v>
      </c>
    </row>
    <row r="114" spans="1:21" x14ac:dyDescent="0.25">
      <c r="A114" s="3" t="s">
        <v>16</v>
      </c>
      <c r="B114">
        <v>27</v>
      </c>
      <c r="C114">
        <v>35</v>
      </c>
      <c r="D114">
        <v>30</v>
      </c>
      <c r="E114">
        <v>28</v>
      </c>
      <c r="F114">
        <v>35</v>
      </c>
      <c r="G114">
        <v>35</v>
      </c>
      <c r="H114">
        <v>28</v>
      </c>
      <c r="I114">
        <v>35</v>
      </c>
      <c r="J114">
        <v>35</v>
      </c>
      <c r="K114">
        <v>28</v>
      </c>
      <c r="L114">
        <v>35</v>
      </c>
      <c r="M114">
        <v>35</v>
      </c>
      <c r="N114">
        <v>28</v>
      </c>
      <c r="O114">
        <v>33</v>
      </c>
      <c r="P114">
        <v>35</v>
      </c>
      <c r="Q114">
        <v>33</v>
      </c>
      <c r="R114">
        <v>35</v>
      </c>
      <c r="S114">
        <v>29</v>
      </c>
      <c r="T114">
        <v>35</v>
      </c>
      <c r="U114">
        <v>15</v>
      </c>
    </row>
    <row r="115" spans="1:21" x14ac:dyDescent="0.25">
      <c r="A115" s="3" t="s">
        <v>19</v>
      </c>
      <c r="B115" s="1">
        <v>2000000000</v>
      </c>
      <c r="C115" s="1">
        <v>50000000000</v>
      </c>
      <c r="D115" s="1">
        <v>30000000000</v>
      </c>
      <c r="E115" s="1">
        <v>35000000000</v>
      </c>
      <c r="F115" s="1">
        <v>20000000000</v>
      </c>
      <c r="G115" s="1">
        <v>50000000000</v>
      </c>
      <c r="H115" s="1">
        <v>35000000000</v>
      </c>
      <c r="I115" s="1">
        <v>20000000000</v>
      </c>
      <c r="J115" s="1">
        <v>50000000000</v>
      </c>
      <c r="K115" s="1">
        <v>45000000000</v>
      </c>
      <c r="L115" s="1">
        <v>50000000000</v>
      </c>
      <c r="M115" s="1">
        <v>71000000000</v>
      </c>
      <c r="N115" s="1">
        <v>75000000000</v>
      </c>
      <c r="O115" s="1">
        <v>78000000000</v>
      </c>
      <c r="P115" s="1">
        <v>80000000000</v>
      </c>
      <c r="Q115" s="1">
        <v>90000000000</v>
      </c>
      <c r="R115" s="1">
        <v>70000000000</v>
      </c>
      <c r="S115" s="1">
        <v>5000000000</v>
      </c>
      <c r="T115" s="1">
        <v>100000000000</v>
      </c>
      <c r="U115" s="1">
        <v>1000000000</v>
      </c>
    </row>
    <row r="116" spans="1:21" x14ac:dyDescent="0.25">
      <c r="A116" s="3" t="s">
        <v>20</v>
      </c>
      <c r="B116" s="1">
        <v>100000000</v>
      </c>
      <c r="C116" s="1">
        <v>4000000000</v>
      </c>
      <c r="D116" s="1">
        <v>2300000000</v>
      </c>
      <c r="E116" s="1">
        <v>3100000000</v>
      </c>
      <c r="F116" s="1">
        <v>1300000000</v>
      </c>
      <c r="G116" s="1">
        <v>4000000000</v>
      </c>
      <c r="H116" s="1">
        <v>3100000000</v>
      </c>
      <c r="I116" s="1">
        <v>1300000000</v>
      </c>
      <c r="J116" s="1">
        <v>4000000000</v>
      </c>
      <c r="K116" s="1">
        <v>3100000000</v>
      </c>
      <c r="L116" s="1">
        <v>1300000000</v>
      </c>
      <c r="M116" s="1">
        <v>3500000000</v>
      </c>
      <c r="N116" s="1">
        <v>3100000000</v>
      </c>
      <c r="O116" s="1">
        <v>4200000000</v>
      </c>
      <c r="P116" s="1">
        <v>4000000000</v>
      </c>
      <c r="Q116" s="1">
        <v>3000000000</v>
      </c>
      <c r="R116" s="1">
        <v>3000000000</v>
      </c>
      <c r="S116" s="1">
        <v>1000000000</v>
      </c>
      <c r="T116" s="1">
        <v>10000000000</v>
      </c>
      <c r="U116" s="1">
        <v>100000000</v>
      </c>
    </row>
    <row r="117" spans="1:21" x14ac:dyDescent="0.25">
      <c r="A117" s="3" t="s">
        <v>17</v>
      </c>
      <c r="B117">
        <v>0</v>
      </c>
      <c r="C117">
        <v>1407660</v>
      </c>
      <c r="D117">
        <v>1122460</v>
      </c>
      <c r="E117">
        <v>1122460</v>
      </c>
      <c r="F117">
        <v>1122460</v>
      </c>
      <c r="G117">
        <v>1537980</v>
      </c>
      <c r="H117">
        <v>1090380</v>
      </c>
      <c r="I117">
        <v>1090380</v>
      </c>
      <c r="J117">
        <v>1599180</v>
      </c>
      <c r="K117">
        <v>1050300</v>
      </c>
      <c r="L117">
        <v>1050300</v>
      </c>
      <c r="M117">
        <v>1641900</v>
      </c>
      <c r="N117">
        <v>1022380</v>
      </c>
      <c r="O117">
        <v>208380</v>
      </c>
      <c r="P117">
        <v>1734240</v>
      </c>
      <c r="Q117">
        <v>181380</v>
      </c>
      <c r="R117">
        <v>1763760</v>
      </c>
      <c r="S117">
        <v>-8725260</v>
      </c>
      <c r="T117">
        <v>1834324</v>
      </c>
      <c r="U117">
        <v>-1213500</v>
      </c>
    </row>
    <row r="118" spans="1:21" x14ac:dyDescent="0.25">
      <c r="A118" s="3" t="s">
        <v>18</v>
      </c>
      <c r="B118">
        <v>0</v>
      </c>
      <c r="C118">
        <v>1407660</v>
      </c>
      <c r="D118">
        <v>1166460</v>
      </c>
      <c r="E118">
        <v>1166460</v>
      </c>
      <c r="F118">
        <v>1166460</v>
      </c>
      <c r="G118">
        <v>1537980</v>
      </c>
      <c r="H118">
        <v>1134380</v>
      </c>
      <c r="I118">
        <v>1134380</v>
      </c>
      <c r="J118">
        <v>1599180</v>
      </c>
      <c r="K118">
        <v>1094300</v>
      </c>
      <c r="L118">
        <v>1094300</v>
      </c>
      <c r="M118">
        <v>1641900</v>
      </c>
      <c r="N118">
        <v>1066380</v>
      </c>
      <c r="O118">
        <v>307380</v>
      </c>
      <c r="P118">
        <v>1734240</v>
      </c>
      <c r="Q118">
        <v>280380</v>
      </c>
      <c r="R118">
        <v>1763760</v>
      </c>
      <c r="S118">
        <v>-8076260</v>
      </c>
      <c r="T118">
        <v>1834324</v>
      </c>
    </row>
    <row r="119" spans="1:21" x14ac:dyDescent="0.25">
      <c r="A119" s="3" t="s">
        <v>9</v>
      </c>
      <c r="B119">
        <v>0</v>
      </c>
      <c r="C119">
        <v>-242.7</v>
      </c>
      <c r="D119">
        <v>-356.5</v>
      </c>
      <c r="E119">
        <v>-426.7</v>
      </c>
      <c r="F119">
        <v>-470</v>
      </c>
      <c r="G119">
        <v>-519.4</v>
      </c>
      <c r="H119">
        <v>-559.5</v>
      </c>
      <c r="I119">
        <v>-600.4</v>
      </c>
      <c r="J119">
        <v>-636</v>
      </c>
      <c r="K119">
        <v>-686.1</v>
      </c>
      <c r="L119">
        <v>-710.4</v>
      </c>
      <c r="M119">
        <v>-739.5</v>
      </c>
      <c r="N119">
        <v>-774.4</v>
      </c>
      <c r="O119">
        <v>-814</v>
      </c>
      <c r="P119">
        <v>-847.7</v>
      </c>
      <c r="Q119">
        <v>-862.7</v>
      </c>
      <c r="R119">
        <v>-879.1</v>
      </c>
      <c r="S119">
        <v>-888.9</v>
      </c>
      <c r="T119">
        <v>-894.88</v>
      </c>
      <c r="U119">
        <f>T119-T106</f>
        <v>-936</v>
      </c>
    </row>
    <row r="122" spans="1:21" x14ac:dyDescent="0.25">
      <c r="B122">
        <v>242.7</v>
      </c>
      <c r="C122">
        <v>113.8</v>
      </c>
      <c r="D122">
        <v>70.2</v>
      </c>
      <c r="E122">
        <v>43.3</v>
      </c>
      <c r="F122">
        <v>49.4</v>
      </c>
      <c r="G122">
        <v>40.1</v>
      </c>
      <c r="H122">
        <v>40.9</v>
      </c>
      <c r="I122">
        <v>35.6</v>
      </c>
      <c r="J122">
        <v>50.1</v>
      </c>
      <c r="K122">
        <v>24.3</v>
      </c>
      <c r="L122">
        <v>29.1</v>
      </c>
      <c r="M122">
        <v>34.9</v>
      </c>
      <c r="N122">
        <v>39.6</v>
      </c>
      <c r="O122">
        <v>33.700000000000003</v>
      </c>
      <c r="P122">
        <v>15</v>
      </c>
      <c r="Q122">
        <v>16.399999999999999</v>
      </c>
      <c r="R122">
        <v>9.8000000000000007</v>
      </c>
      <c r="S122">
        <v>5.98</v>
      </c>
      <c r="T122">
        <v>41.12</v>
      </c>
    </row>
    <row r="123" spans="1:21" x14ac:dyDescent="0.25"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1" x14ac:dyDescent="0.25">
      <c r="B124">
        <v>50</v>
      </c>
      <c r="C124">
        <v>22</v>
      </c>
      <c r="D124">
        <v>23</v>
      </c>
      <c r="E124">
        <v>21</v>
      </c>
      <c r="F124">
        <v>24</v>
      </c>
      <c r="G124">
        <v>20</v>
      </c>
      <c r="H124">
        <v>20</v>
      </c>
      <c r="I124">
        <v>17</v>
      </c>
      <c r="J124">
        <v>16</v>
      </c>
      <c r="K124">
        <v>12</v>
      </c>
      <c r="L124">
        <v>14</v>
      </c>
      <c r="M124">
        <v>17</v>
      </c>
      <c r="N124">
        <v>13</v>
      </c>
      <c r="O124">
        <v>11</v>
      </c>
      <c r="P124">
        <v>7</v>
      </c>
      <c r="Q124">
        <v>8</v>
      </c>
      <c r="R124">
        <v>4</v>
      </c>
      <c r="S124">
        <v>5.98</v>
      </c>
      <c r="T124">
        <v>20</v>
      </c>
    </row>
    <row r="125" spans="1:21" x14ac:dyDescent="0.25">
      <c r="B125">
        <v>2000</v>
      </c>
      <c r="C125">
        <v>2580</v>
      </c>
      <c r="D125">
        <v>2500</v>
      </c>
      <c r="E125">
        <v>2500</v>
      </c>
      <c r="F125">
        <v>2500</v>
      </c>
      <c r="G125">
        <v>2580</v>
      </c>
      <c r="H125">
        <v>2500</v>
      </c>
      <c r="I125">
        <v>2500</v>
      </c>
      <c r="J125">
        <v>2580</v>
      </c>
      <c r="K125">
        <v>2500</v>
      </c>
      <c r="L125">
        <v>2500</v>
      </c>
      <c r="M125">
        <v>2580</v>
      </c>
      <c r="N125">
        <v>2500</v>
      </c>
      <c r="O125">
        <v>2400</v>
      </c>
      <c r="P125">
        <v>2580</v>
      </c>
      <c r="Q125">
        <v>2400</v>
      </c>
      <c r="R125">
        <v>2580</v>
      </c>
      <c r="S125">
        <v>1400</v>
      </c>
      <c r="T125">
        <v>2580</v>
      </c>
      <c r="U125">
        <v>1500</v>
      </c>
    </row>
    <row r="126" spans="1:21" x14ac:dyDescent="0.25">
      <c r="A126" t="s">
        <v>52</v>
      </c>
      <c r="B126" s="1">
        <v>1600000000</v>
      </c>
      <c r="C126" s="1">
        <v>6700000000</v>
      </c>
      <c r="D126" s="1">
        <v>6900000000</v>
      </c>
      <c r="E126" s="1">
        <v>4100000000</v>
      </c>
      <c r="F126" s="1">
        <v>6200000000</v>
      </c>
      <c r="G126" s="1">
        <v>6700000000</v>
      </c>
      <c r="H126" s="1">
        <v>4100000000</v>
      </c>
      <c r="I126" s="1">
        <v>6200000000</v>
      </c>
      <c r="J126" s="1">
        <v>6100000000</v>
      </c>
      <c r="K126" s="1">
        <v>4500000000</v>
      </c>
      <c r="L126" s="1">
        <v>5500000000</v>
      </c>
      <c r="M126" s="1">
        <v>6100000000</v>
      </c>
      <c r="N126" s="1">
        <v>5100000000</v>
      </c>
      <c r="O126" s="1">
        <v>6190000000</v>
      </c>
      <c r="P126" s="1">
        <v>6700000000</v>
      </c>
      <c r="Q126" s="1">
        <v>6590000000</v>
      </c>
      <c r="R126" s="1">
        <v>7000000000</v>
      </c>
      <c r="S126" s="1">
        <v>540000000</v>
      </c>
      <c r="T126" s="1">
        <v>16200000000</v>
      </c>
      <c r="U126" s="1">
        <v>500000000</v>
      </c>
    </row>
    <row r="127" spans="1:21" x14ac:dyDescent="0.25">
      <c r="A127" t="s">
        <v>59</v>
      </c>
      <c r="B127" s="1">
        <v>800000000</v>
      </c>
      <c r="C127" s="1">
        <v>3100000000</v>
      </c>
      <c r="D127" s="1">
        <v>2750000000</v>
      </c>
      <c r="E127" s="1">
        <v>3200000000</v>
      </c>
      <c r="F127" s="1">
        <v>3800000000</v>
      </c>
      <c r="G127" s="1">
        <v>3100000000</v>
      </c>
      <c r="H127" s="1">
        <v>3200000000</v>
      </c>
      <c r="I127" s="1">
        <v>3800000000</v>
      </c>
      <c r="J127" s="1">
        <v>3100000000</v>
      </c>
      <c r="K127" s="1">
        <v>3200000000</v>
      </c>
      <c r="L127" s="1">
        <v>2900000000</v>
      </c>
      <c r="M127" s="1">
        <v>3100000000</v>
      </c>
      <c r="N127" s="1">
        <v>3200000000</v>
      </c>
      <c r="O127" s="1">
        <v>2950000000</v>
      </c>
      <c r="P127" s="1">
        <v>2800000000</v>
      </c>
      <c r="Q127" s="1">
        <v>2750000000</v>
      </c>
      <c r="R127" s="1">
        <v>2900000000</v>
      </c>
      <c r="S127" s="1">
        <v>370000000</v>
      </c>
      <c r="T127" s="1">
        <v>9750000000</v>
      </c>
      <c r="U127" s="1">
        <v>400000000</v>
      </c>
    </row>
    <row r="128" spans="1:21" x14ac:dyDescent="0.25">
      <c r="B128" s="1">
        <v>1000000</v>
      </c>
      <c r="C128" s="1">
        <v>4500000</v>
      </c>
      <c r="D128" s="1">
        <v>3100000</v>
      </c>
      <c r="E128" s="1">
        <v>2800000</v>
      </c>
      <c r="F128" s="1">
        <v>3300000</v>
      </c>
      <c r="G128" s="1">
        <v>4500000</v>
      </c>
      <c r="H128" s="1">
        <v>3000000</v>
      </c>
      <c r="I128" s="1">
        <v>3300000</v>
      </c>
      <c r="J128" s="1">
        <v>4500000</v>
      </c>
      <c r="K128" s="1">
        <v>3800000</v>
      </c>
      <c r="L128" s="1">
        <v>4300000</v>
      </c>
      <c r="M128" s="1">
        <v>3500000</v>
      </c>
      <c r="N128" s="1">
        <v>2100000</v>
      </c>
      <c r="O128" s="1">
        <v>4100000</v>
      </c>
      <c r="P128" s="1">
        <v>4400000</v>
      </c>
      <c r="Q128" s="1">
        <v>4300000</v>
      </c>
      <c r="R128" s="1">
        <v>4500000</v>
      </c>
      <c r="S128" s="1">
        <v>3000000</v>
      </c>
      <c r="T128" s="1">
        <v>5300000</v>
      </c>
      <c r="U128" s="1">
        <v>500000</v>
      </c>
    </row>
    <row r="129" spans="2:21" x14ac:dyDescent="0.25">
      <c r="B129" s="1">
        <v>90000</v>
      </c>
      <c r="C129" s="1">
        <v>2230000</v>
      </c>
      <c r="D129" s="1">
        <v>1700000</v>
      </c>
      <c r="E129" s="1">
        <v>1230000</v>
      </c>
      <c r="F129" s="1">
        <v>1550000</v>
      </c>
      <c r="G129" s="1">
        <v>2230000</v>
      </c>
      <c r="H129" s="1">
        <v>1230000</v>
      </c>
      <c r="I129" s="1">
        <v>1550000</v>
      </c>
      <c r="J129" s="1">
        <v>2230000</v>
      </c>
      <c r="K129" s="1">
        <v>1230000</v>
      </c>
      <c r="L129" s="1">
        <v>1550000</v>
      </c>
      <c r="M129" s="1">
        <v>1830000</v>
      </c>
      <c r="N129" s="1">
        <v>1230000</v>
      </c>
      <c r="O129" s="1">
        <v>2050000</v>
      </c>
      <c r="P129" s="1">
        <v>2230000</v>
      </c>
      <c r="Q129" s="1">
        <v>2050000</v>
      </c>
      <c r="R129" s="1">
        <v>2230000</v>
      </c>
      <c r="S129" s="1">
        <v>1500000</v>
      </c>
      <c r="T129" s="1">
        <v>3150000</v>
      </c>
      <c r="U129" s="1">
        <v>250000</v>
      </c>
    </row>
    <row r="130" spans="2:21" x14ac:dyDescent="0.25">
      <c r="B130">
        <v>27</v>
      </c>
      <c r="C130">
        <v>35</v>
      </c>
      <c r="D130">
        <v>30</v>
      </c>
      <c r="E130">
        <v>28</v>
      </c>
      <c r="F130">
        <v>35</v>
      </c>
      <c r="G130">
        <v>35</v>
      </c>
      <c r="H130">
        <v>28</v>
      </c>
      <c r="I130">
        <v>35</v>
      </c>
      <c r="J130">
        <v>35</v>
      </c>
      <c r="K130">
        <v>28</v>
      </c>
      <c r="L130">
        <v>35</v>
      </c>
      <c r="M130">
        <v>35</v>
      </c>
      <c r="N130">
        <v>28</v>
      </c>
      <c r="O130">
        <v>33</v>
      </c>
      <c r="P130">
        <v>35</v>
      </c>
      <c r="Q130">
        <v>33</v>
      </c>
      <c r="R130">
        <v>35</v>
      </c>
      <c r="S130">
        <v>29</v>
      </c>
      <c r="T130">
        <v>35</v>
      </c>
      <c r="U130">
        <v>15</v>
      </c>
    </row>
    <row r="131" spans="2:21" x14ac:dyDescent="0.25">
      <c r="B131" s="1">
        <v>2000000000</v>
      </c>
      <c r="C131" s="1">
        <v>50000000000</v>
      </c>
      <c r="D131" s="1">
        <v>30000000000</v>
      </c>
      <c r="E131" s="1">
        <v>35000000000</v>
      </c>
      <c r="F131" s="1">
        <v>20000000000</v>
      </c>
      <c r="G131" s="1">
        <v>50000000000</v>
      </c>
      <c r="H131" s="1">
        <v>35000000000</v>
      </c>
      <c r="I131" s="1">
        <v>20000000000</v>
      </c>
      <c r="J131" s="1">
        <v>50000000000</v>
      </c>
      <c r="K131" s="1">
        <v>45000000000</v>
      </c>
      <c r="L131" s="1">
        <v>50000000000</v>
      </c>
      <c r="M131" s="1">
        <v>71000000000</v>
      </c>
      <c r="N131" s="1">
        <v>75000000000</v>
      </c>
      <c r="O131" s="1">
        <v>78000000000</v>
      </c>
      <c r="P131" s="1">
        <v>80000000000</v>
      </c>
      <c r="Q131" s="1">
        <v>90000000000</v>
      </c>
      <c r="R131" s="1">
        <v>70000000000</v>
      </c>
      <c r="S131" s="1">
        <v>5000000000</v>
      </c>
      <c r="T131" s="1">
        <v>100000000000</v>
      </c>
      <c r="U131" s="1">
        <v>1000000000</v>
      </c>
    </row>
    <row r="132" spans="2:21" x14ac:dyDescent="0.25">
      <c r="B132" s="1">
        <v>150000000</v>
      </c>
      <c r="C132" s="1">
        <v>4000000000</v>
      </c>
      <c r="D132" s="1">
        <v>2300000000</v>
      </c>
      <c r="E132" s="1">
        <v>3100000000</v>
      </c>
      <c r="F132" s="1">
        <v>1300000000</v>
      </c>
      <c r="G132" s="1">
        <v>4000000000</v>
      </c>
      <c r="H132" s="1">
        <v>3100000000</v>
      </c>
      <c r="I132" s="1">
        <v>1300000000</v>
      </c>
      <c r="J132" s="1">
        <v>4000000000</v>
      </c>
      <c r="K132" s="1">
        <v>3100000000</v>
      </c>
      <c r="L132" s="1">
        <v>1300000000</v>
      </c>
      <c r="M132" s="1">
        <v>3500000000</v>
      </c>
      <c r="N132" s="1">
        <v>3100000000</v>
      </c>
      <c r="O132" s="1">
        <v>4200000000</v>
      </c>
      <c r="P132" s="1">
        <v>4000000000</v>
      </c>
      <c r="Q132" s="1">
        <v>3000000000</v>
      </c>
      <c r="R132" s="1">
        <v>3000000000</v>
      </c>
      <c r="S132" s="1">
        <v>1000000000</v>
      </c>
      <c r="T132" s="1">
        <v>10000000000</v>
      </c>
      <c r="U132" s="1">
        <v>100000000</v>
      </c>
    </row>
    <row r="133" spans="2:21" x14ac:dyDescent="0.25">
      <c r="B133">
        <v>0</v>
      </c>
      <c r="C133">
        <v>1407660</v>
      </c>
      <c r="D133">
        <v>1122460</v>
      </c>
      <c r="E133">
        <v>1122460</v>
      </c>
      <c r="F133">
        <v>1122460</v>
      </c>
      <c r="G133">
        <v>1537980</v>
      </c>
      <c r="H133">
        <v>1090380</v>
      </c>
      <c r="I133">
        <v>1090380</v>
      </c>
      <c r="J133">
        <v>1599180</v>
      </c>
      <c r="K133">
        <v>1050300</v>
      </c>
      <c r="L133">
        <v>1050300</v>
      </c>
      <c r="M133">
        <v>1641900</v>
      </c>
      <c r="N133">
        <v>1022380</v>
      </c>
      <c r="O133">
        <v>208380</v>
      </c>
      <c r="P133">
        <v>1734240</v>
      </c>
      <c r="Q133">
        <v>181380</v>
      </c>
      <c r="R133">
        <v>1763760</v>
      </c>
      <c r="S133">
        <v>-8725260</v>
      </c>
      <c r="T133">
        <v>1834324</v>
      </c>
      <c r="U133">
        <v>-1213500</v>
      </c>
    </row>
    <row r="134" spans="2:21" x14ac:dyDescent="0.25">
      <c r="B134">
        <v>0</v>
      </c>
      <c r="C134">
        <v>1407660</v>
      </c>
      <c r="D134">
        <v>1166460</v>
      </c>
      <c r="E134">
        <v>1166460</v>
      </c>
      <c r="F134">
        <v>1166460</v>
      </c>
      <c r="G134">
        <v>1537980</v>
      </c>
      <c r="H134">
        <v>1134380</v>
      </c>
      <c r="I134">
        <v>1134380</v>
      </c>
      <c r="J134">
        <v>1599180</v>
      </c>
      <c r="K134">
        <v>1094300</v>
      </c>
      <c r="L134">
        <v>1094300</v>
      </c>
      <c r="M134">
        <v>1641900</v>
      </c>
      <c r="N134">
        <v>1066380</v>
      </c>
      <c r="O134">
        <v>307380</v>
      </c>
      <c r="P134">
        <v>1734240</v>
      </c>
      <c r="Q134">
        <v>280380</v>
      </c>
      <c r="R134">
        <v>1763760</v>
      </c>
      <c r="S134">
        <v>-8076260</v>
      </c>
      <c r="T134">
        <v>1834324</v>
      </c>
    </row>
    <row r="135" spans="2:21" x14ac:dyDescent="0.25">
      <c r="B135">
        <v>0</v>
      </c>
      <c r="C135">
        <v>-242.7</v>
      </c>
      <c r="D135">
        <v>-356.5</v>
      </c>
      <c r="E135">
        <v>-426.7</v>
      </c>
      <c r="F135">
        <v>-470</v>
      </c>
      <c r="G135">
        <v>-519.4</v>
      </c>
      <c r="H135">
        <v>-559.5</v>
      </c>
      <c r="I135">
        <v>-600.4</v>
      </c>
      <c r="J135">
        <v>-636</v>
      </c>
      <c r="K135">
        <v>-686.1</v>
      </c>
      <c r="L135">
        <v>-710.4</v>
      </c>
      <c r="M135">
        <v>-739.5</v>
      </c>
      <c r="N135">
        <v>-774.4</v>
      </c>
      <c r="O135">
        <v>-814</v>
      </c>
      <c r="P135">
        <v>-847.7</v>
      </c>
      <c r="Q135">
        <v>-862.7</v>
      </c>
      <c r="R135">
        <v>-879.1</v>
      </c>
      <c r="S135">
        <v>-888.9</v>
      </c>
      <c r="T135">
        <v>-894.88</v>
      </c>
    </row>
  </sheetData>
  <phoneticPr fontId="2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23"/>
  <sheetViews>
    <sheetView workbookViewId="0">
      <pane xSplit="1" ySplit="1" topLeftCell="B2" activePane="bottomRight" state="frozen"/>
      <selection pane="topRight"/>
      <selection pane="bottomLeft"/>
      <selection pane="bottomRight" activeCell="T27" sqref="T27"/>
    </sheetView>
  </sheetViews>
  <sheetFormatPr defaultColWidth="9" defaultRowHeight="14" x14ac:dyDescent="0.25"/>
  <sheetData>
    <row r="1" spans="1:21" x14ac:dyDescent="0.25">
      <c r="A1" t="s">
        <v>35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23</v>
      </c>
      <c r="H1" s="3" t="s">
        <v>25</v>
      </c>
      <c r="I1" s="3" t="s">
        <v>26</v>
      </c>
      <c r="J1" s="3" t="s">
        <v>23</v>
      </c>
      <c r="K1" s="3" t="s">
        <v>25</v>
      </c>
      <c r="L1" s="3" t="s">
        <v>26</v>
      </c>
      <c r="M1" s="3" t="s">
        <v>23</v>
      </c>
      <c r="N1" s="3" t="s">
        <v>25</v>
      </c>
      <c r="O1" s="3" t="s">
        <v>28</v>
      </c>
      <c r="P1" s="3" t="s">
        <v>23</v>
      </c>
      <c r="Q1" s="3" t="s">
        <v>28</v>
      </c>
      <c r="R1" s="3" t="s">
        <v>23</v>
      </c>
      <c r="S1" s="3" t="s">
        <v>29</v>
      </c>
      <c r="T1" s="3" t="s">
        <v>30</v>
      </c>
      <c r="U1" s="3" t="s">
        <v>31</v>
      </c>
    </row>
    <row r="2" spans="1:21" x14ac:dyDescent="0.25">
      <c r="A2" s="3" t="s">
        <v>7</v>
      </c>
      <c r="B2">
        <v>242.7</v>
      </c>
      <c r="C2">
        <v>113.8</v>
      </c>
      <c r="D2">
        <v>70.2</v>
      </c>
      <c r="E2">
        <v>43.3</v>
      </c>
      <c r="F2">
        <v>49.4</v>
      </c>
      <c r="G2">
        <v>40.1</v>
      </c>
      <c r="H2">
        <v>40.9</v>
      </c>
      <c r="I2">
        <v>35.6</v>
      </c>
      <c r="J2">
        <v>50.1</v>
      </c>
      <c r="K2">
        <v>24.3</v>
      </c>
      <c r="L2">
        <v>29.1</v>
      </c>
      <c r="M2">
        <v>34.9</v>
      </c>
      <c r="N2">
        <v>39.6</v>
      </c>
      <c r="O2">
        <v>33.700000000000003</v>
      </c>
      <c r="P2">
        <v>15</v>
      </c>
      <c r="Q2">
        <v>16.399999999999999</v>
      </c>
      <c r="R2">
        <v>9.8000000000000007</v>
      </c>
      <c r="S2" s="4">
        <v>5.98</v>
      </c>
      <c r="T2">
        <v>41.12</v>
      </c>
    </row>
    <row r="3" spans="1:21" x14ac:dyDescent="0.25">
      <c r="A3" s="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s="4">
        <v>0</v>
      </c>
      <c r="T3">
        <v>0</v>
      </c>
    </row>
    <row r="4" spans="1:21" x14ac:dyDescent="0.25">
      <c r="A4" s="3" t="s">
        <v>10</v>
      </c>
      <c r="B4">
        <v>50</v>
      </c>
      <c r="C4">
        <v>22</v>
      </c>
      <c r="D4">
        <v>23</v>
      </c>
      <c r="E4">
        <v>21</v>
      </c>
      <c r="F4">
        <v>24</v>
      </c>
      <c r="G4">
        <v>20</v>
      </c>
      <c r="H4">
        <v>20</v>
      </c>
      <c r="I4">
        <v>17</v>
      </c>
      <c r="J4">
        <v>16</v>
      </c>
      <c r="K4">
        <v>12</v>
      </c>
      <c r="L4">
        <v>14</v>
      </c>
      <c r="M4">
        <v>17</v>
      </c>
      <c r="N4">
        <v>13</v>
      </c>
      <c r="O4">
        <v>11</v>
      </c>
      <c r="P4">
        <v>7</v>
      </c>
      <c r="Q4">
        <v>8</v>
      </c>
      <c r="R4">
        <v>4</v>
      </c>
      <c r="S4" s="4">
        <v>5.98</v>
      </c>
      <c r="T4">
        <v>20</v>
      </c>
    </row>
    <row r="5" spans="1:21" x14ac:dyDescent="0.25">
      <c r="A5" s="3" t="s">
        <v>11</v>
      </c>
      <c r="B5">
        <v>2000</v>
      </c>
      <c r="C5">
        <v>2580</v>
      </c>
      <c r="D5">
        <v>2500</v>
      </c>
      <c r="E5">
        <v>2500</v>
      </c>
      <c r="F5">
        <v>2500</v>
      </c>
      <c r="G5">
        <v>2580</v>
      </c>
      <c r="H5">
        <v>2500</v>
      </c>
      <c r="I5">
        <v>2500</v>
      </c>
      <c r="J5">
        <v>2580</v>
      </c>
      <c r="K5">
        <v>2500</v>
      </c>
      <c r="L5">
        <v>2500</v>
      </c>
      <c r="M5">
        <v>2580</v>
      </c>
      <c r="N5">
        <v>2500</v>
      </c>
      <c r="O5">
        <v>2400</v>
      </c>
      <c r="P5">
        <v>2580</v>
      </c>
      <c r="Q5">
        <v>2400</v>
      </c>
      <c r="R5">
        <v>2580</v>
      </c>
      <c r="S5" s="4">
        <v>1400</v>
      </c>
      <c r="T5">
        <v>2580</v>
      </c>
      <c r="U5">
        <v>1500</v>
      </c>
    </row>
    <row r="6" spans="1:21" x14ac:dyDescent="0.25">
      <c r="A6" s="3" t="s">
        <v>12</v>
      </c>
      <c r="B6" s="1">
        <v>1600000000</v>
      </c>
      <c r="C6" s="1">
        <v>6700000000</v>
      </c>
      <c r="D6" s="1">
        <v>6900000000</v>
      </c>
      <c r="E6" s="1">
        <v>4100000000</v>
      </c>
      <c r="F6" s="1">
        <v>6200000000</v>
      </c>
      <c r="G6" s="1">
        <v>6700000000</v>
      </c>
      <c r="H6" s="1">
        <v>4100000000</v>
      </c>
      <c r="I6" s="1">
        <v>6200000000</v>
      </c>
      <c r="J6" s="1">
        <v>6100000000</v>
      </c>
      <c r="K6" s="1">
        <v>4500000000</v>
      </c>
      <c r="L6" s="1">
        <v>5500000000</v>
      </c>
      <c r="M6" s="1">
        <v>6100000000</v>
      </c>
      <c r="N6" s="1">
        <v>5100000000</v>
      </c>
      <c r="O6" s="1">
        <v>6190000000</v>
      </c>
      <c r="P6" s="1">
        <v>6700000000</v>
      </c>
      <c r="Q6" s="1">
        <v>6590000000</v>
      </c>
      <c r="R6" s="1">
        <v>7000000000</v>
      </c>
      <c r="S6" s="5">
        <v>540000000</v>
      </c>
      <c r="T6" s="1">
        <v>16200000000</v>
      </c>
      <c r="U6" s="1">
        <v>500000000</v>
      </c>
    </row>
    <row r="7" spans="1:21" x14ac:dyDescent="0.25">
      <c r="A7" s="3" t="s">
        <v>13</v>
      </c>
      <c r="B7" s="1">
        <v>800000000</v>
      </c>
      <c r="C7" s="1">
        <v>3100000000</v>
      </c>
      <c r="D7" s="1">
        <v>2750000000</v>
      </c>
      <c r="E7" s="1">
        <v>3200000000</v>
      </c>
      <c r="F7" s="1">
        <v>3800000000</v>
      </c>
      <c r="G7" s="1">
        <v>3100000000</v>
      </c>
      <c r="H7" s="1">
        <v>3200000000</v>
      </c>
      <c r="I7" s="1">
        <v>3800000000</v>
      </c>
      <c r="J7" s="1">
        <v>3100000000</v>
      </c>
      <c r="K7" s="1">
        <v>3200000000</v>
      </c>
      <c r="L7" s="1">
        <v>2900000000</v>
      </c>
      <c r="M7" s="1">
        <v>3100000000</v>
      </c>
      <c r="N7" s="1">
        <v>3200000000</v>
      </c>
      <c r="O7" s="1">
        <v>2950000000</v>
      </c>
      <c r="P7" s="1">
        <v>2800000000</v>
      </c>
      <c r="Q7" s="1">
        <v>2750000000</v>
      </c>
      <c r="R7" s="1">
        <v>2900000000</v>
      </c>
      <c r="S7" s="5">
        <v>370000000</v>
      </c>
      <c r="T7" s="1">
        <v>9750000000</v>
      </c>
      <c r="U7" s="1">
        <v>400000000</v>
      </c>
    </row>
    <row r="8" spans="1:21" x14ac:dyDescent="0.25">
      <c r="A8" s="3" t="s">
        <v>14</v>
      </c>
      <c r="B8" s="1">
        <v>1000000</v>
      </c>
      <c r="C8" s="1">
        <v>4500000</v>
      </c>
      <c r="D8" s="1">
        <v>3100000</v>
      </c>
      <c r="E8" s="1">
        <v>2800000</v>
      </c>
      <c r="F8" s="1">
        <v>3300000</v>
      </c>
      <c r="G8" s="1">
        <v>4500000</v>
      </c>
      <c r="H8" s="1">
        <v>3000000</v>
      </c>
      <c r="I8" s="1">
        <v>3300000</v>
      </c>
      <c r="J8" s="1">
        <v>4500000</v>
      </c>
      <c r="K8" s="1">
        <v>3800000</v>
      </c>
      <c r="L8" s="1">
        <v>4300000</v>
      </c>
      <c r="M8" s="1">
        <v>3500000</v>
      </c>
      <c r="N8" s="1">
        <v>2100000</v>
      </c>
      <c r="O8" s="1">
        <v>4100000</v>
      </c>
      <c r="P8" s="1">
        <v>4400000</v>
      </c>
      <c r="Q8" s="1">
        <v>4300000</v>
      </c>
      <c r="R8" s="1">
        <v>4500000</v>
      </c>
      <c r="S8" s="5">
        <v>3000000</v>
      </c>
      <c r="T8" s="1">
        <v>5300000</v>
      </c>
      <c r="U8" s="1">
        <v>500000</v>
      </c>
    </row>
    <row r="9" spans="1:21" x14ac:dyDescent="0.25">
      <c r="A9" s="3" t="s">
        <v>15</v>
      </c>
      <c r="B9" s="1">
        <v>90000</v>
      </c>
      <c r="C9" s="1">
        <v>2230000</v>
      </c>
      <c r="D9" s="1">
        <v>1700000</v>
      </c>
      <c r="E9" s="1">
        <v>1230000</v>
      </c>
      <c r="F9" s="1">
        <v>1550000</v>
      </c>
      <c r="G9" s="1">
        <v>2230000</v>
      </c>
      <c r="H9" s="1">
        <v>1230000</v>
      </c>
      <c r="I9" s="1">
        <v>1550000</v>
      </c>
      <c r="J9" s="1">
        <v>2230000</v>
      </c>
      <c r="K9" s="1">
        <v>1230000</v>
      </c>
      <c r="L9" s="1">
        <v>1550000</v>
      </c>
      <c r="M9" s="1">
        <v>1830000</v>
      </c>
      <c r="N9" s="1">
        <v>1230000</v>
      </c>
      <c r="O9" s="1">
        <v>2050000</v>
      </c>
      <c r="P9" s="1">
        <v>2230000</v>
      </c>
      <c r="Q9" s="1">
        <v>2050000</v>
      </c>
      <c r="R9" s="1">
        <v>2230000</v>
      </c>
      <c r="S9" s="5">
        <v>1500000</v>
      </c>
      <c r="T9" s="1">
        <v>3150000</v>
      </c>
      <c r="U9" s="1">
        <v>250000</v>
      </c>
    </row>
    <row r="10" spans="1:21" x14ac:dyDescent="0.25">
      <c r="A10" s="3" t="s">
        <v>16</v>
      </c>
      <c r="B10">
        <v>27</v>
      </c>
      <c r="C10">
        <v>35</v>
      </c>
      <c r="D10">
        <v>30</v>
      </c>
      <c r="E10">
        <v>28</v>
      </c>
      <c r="F10">
        <v>35</v>
      </c>
      <c r="G10">
        <v>35</v>
      </c>
      <c r="H10">
        <v>28</v>
      </c>
      <c r="I10">
        <v>35</v>
      </c>
      <c r="J10">
        <v>35</v>
      </c>
      <c r="K10">
        <v>28</v>
      </c>
      <c r="L10">
        <v>35</v>
      </c>
      <c r="M10">
        <v>35</v>
      </c>
      <c r="N10">
        <v>28</v>
      </c>
      <c r="O10">
        <v>33</v>
      </c>
      <c r="P10">
        <v>35</v>
      </c>
      <c r="Q10">
        <v>33</v>
      </c>
      <c r="R10">
        <v>35</v>
      </c>
      <c r="S10" s="4">
        <v>29</v>
      </c>
      <c r="T10">
        <v>35</v>
      </c>
      <c r="U10">
        <v>15</v>
      </c>
    </row>
    <row r="11" spans="1:21" x14ac:dyDescent="0.25">
      <c r="A11" s="3" t="s">
        <v>19</v>
      </c>
      <c r="B11" s="1">
        <v>2000000000</v>
      </c>
      <c r="C11" s="1">
        <v>50000000000</v>
      </c>
      <c r="D11" s="1">
        <v>30000000000</v>
      </c>
      <c r="E11" s="1">
        <v>35000000000</v>
      </c>
      <c r="F11" s="1">
        <v>20000000000</v>
      </c>
      <c r="G11" s="1">
        <v>50000000000</v>
      </c>
      <c r="H11" s="1">
        <v>35000000000</v>
      </c>
      <c r="I11" s="1">
        <v>20000000000</v>
      </c>
      <c r="J11" s="1">
        <v>50000000000</v>
      </c>
      <c r="K11" s="1">
        <v>45000000000</v>
      </c>
      <c r="L11" s="1">
        <v>50000000000</v>
      </c>
      <c r="M11" s="1">
        <v>71000000000</v>
      </c>
      <c r="N11" s="1">
        <v>75000000000</v>
      </c>
      <c r="O11" s="1">
        <v>78000000000</v>
      </c>
      <c r="P11" s="1">
        <v>80000000000</v>
      </c>
      <c r="Q11" s="1">
        <v>90000000000</v>
      </c>
      <c r="R11" s="1">
        <v>70000000000</v>
      </c>
      <c r="S11" s="5">
        <v>5000000000</v>
      </c>
      <c r="T11" s="1">
        <v>100000000000</v>
      </c>
      <c r="U11" s="1">
        <v>1000000000</v>
      </c>
    </row>
    <row r="12" spans="1:21" x14ac:dyDescent="0.25">
      <c r="A12" s="3" t="s">
        <v>20</v>
      </c>
      <c r="B12" s="1">
        <v>150000000</v>
      </c>
      <c r="C12" s="1">
        <v>4000000000</v>
      </c>
      <c r="D12" s="1">
        <v>2300000000</v>
      </c>
      <c r="E12" s="1">
        <v>3100000000</v>
      </c>
      <c r="F12" s="1">
        <v>1300000000</v>
      </c>
      <c r="G12" s="1">
        <v>4000000000</v>
      </c>
      <c r="H12" s="1">
        <v>3100000000</v>
      </c>
      <c r="I12" s="1">
        <v>1300000000</v>
      </c>
      <c r="J12" s="1">
        <v>4000000000</v>
      </c>
      <c r="K12" s="1">
        <v>3100000000</v>
      </c>
      <c r="L12" s="1">
        <v>1300000000</v>
      </c>
      <c r="M12" s="1">
        <v>3500000000</v>
      </c>
      <c r="N12" s="1">
        <v>3100000000</v>
      </c>
      <c r="O12" s="1">
        <v>4200000000</v>
      </c>
      <c r="P12" s="1">
        <v>4000000000</v>
      </c>
      <c r="Q12" s="1">
        <v>3000000000</v>
      </c>
      <c r="R12" s="1">
        <v>3000000000</v>
      </c>
      <c r="S12" s="5">
        <v>1000000000</v>
      </c>
      <c r="T12" s="1">
        <v>10000000000</v>
      </c>
      <c r="U12" s="1">
        <v>100000000</v>
      </c>
    </row>
    <row r="13" spans="1:21" x14ac:dyDescent="0.25">
      <c r="A13" s="3" t="s">
        <v>17</v>
      </c>
      <c r="B13">
        <v>0</v>
      </c>
      <c r="C13">
        <v>1407660</v>
      </c>
      <c r="D13">
        <v>1122460</v>
      </c>
      <c r="E13">
        <v>1122460</v>
      </c>
      <c r="F13">
        <v>1122460</v>
      </c>
      <c r="G13">
        <v>1537980</v>
      </c>
      <c r="H13">
        <v>1090380</v>
      </c>
      <c r="I13">
        <v>1090380</v>
      </c>
      <c r="J13">
        <v>1599180</v>
      </c>
      <c r="K13">
        <v>1050300</v>
      </c>
      <c r="L13">
        <v>1050300</v>
      </c>
      <c r="M13">
        <v>1641900</v>
      </c>
      <c r="N13">
        <v>1022380</v>
      </c>
      <c r="O13">
        <v>208380</v>
      </c>
      <c r="P13">
        <v>1734240</v>
      </c>
      <c r="Q13">
        <v>181380</v>
      </c>
      <c r="R13">
        <v>1763760</v>
      </c>
      <c r="S13" s="4">
        <v>-8725260</v>
      </c>
      <c r="T13">
        <v>1834324</v>
      </c>
      <c r="U13">
        <v>-1213500</v>
      </c>
    </row>
    <row r="14" spans="1:21" x14ac:dyDescent="0.25">
      <c r="A14" s="3" t="s">
        <v>18</v>
      </c>
      <c r="B14">
        <v>0</v>
      </c>
      <c r="C14">
        <v>1407660</v>
      </c>
      <c r="D14">
        <v>1166460</v>
      </c>
      <c r="E14">
        <v>1166460</v>
      </c>
      <c r="F14">
        <v>1166460</v>
      </c>
      <c r="G14">
        <v>1537980</v>
      </c>
      <c r="H14">
        <v>1134380</v>
      </c>
      <c r="I14">
        <v>1134380</v>
      </c>
      <c r="J14">
        <v>1599180</v>
      </c>
      <c r="K14">
        <v>1094300</v>
      </c>
      <c r="L14">
        <v>1094300</v>
      </c>
      <c r="M14">
        <v>1641900</v>
      </c>
      <c r="N14">
        <v>1066380</v>
      </c>
      <c r="O14">
        <v>307380</v>
      </c>
      <c r="P14">
        <v>1734240</v>
      </c>
      <c r="Q14">
        <v>280380</v>
      </c>
      <c r="R14">
        <v>1763760</v>
      </c>
      <c r="S14" s="4">
        <v>-8076260</v>
      </c>
      <c r="T14">
        <v>1834324</v>
      </c>
    </row>
    <row r="15" spans="1:21" x14ac:dyDescent="0.25">
      <c r="A15" s="3" t="s">
        <v>9</v>
      </c>
      <c r="B15">
        <v>0</v>
      </c>
      <c r="C15">
        <v>-242.7</v>
      </c>
      <c r="D15">
        <v>-356.5</v>
      </c>
      <c r="E15">
        <v>-426.7</v>
      </c>
      <c r="F15">
        <v>-470</v>
      </c>
      <c r="G15">
        <v>-519.4</v>
      </c>
      <c r="H15">
        <v>-559.5</v>
      </c>
      <c r="I15">
        <v>-600.4</v>
      </c>
      <c r="J15">
        <v>-636</v>
      </c>
      <c r="K15">
        <v>-686.1</v>
      </c>
      <c r="L15">
        <v>-710.4</v>
      </c>
      <c r="M15">
        <v>-739.5</v>
      </c>
      <c r="N15">
        <v>-774.4</v>
      </c>
      <c r="O15">
        <v>-814</v>
      </c>
      <c r="P15">
        <v>-847.7</v>
      </c>
      <c r="Q15">
        <v>-862.7</v>
      </c>
      <c r="R15">
        <v>-879.1</v>
      </c>
      <c r="S15" s="4">
        <v>-888.9</v>
      </c>
      <c r="T15">
        <v>-894.88</v>
      </c>
    </row>
    <row r="23" spans="14:14" x14ac:dyDescent="0.25">
      <c r="N23">
        <v>34</v>
      </c>
    </row>
  </sheetData>
  <phoneticPr fontId="2" type="noConversion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F3:Z73"/>
  <sheetViews>
    <sheetView topLeftCell="A43" workbookViewId="0">
      <selection activeCell="F53" sqref="F53:M73"/>
    </sheetView>
  </sheetViews>
  <sheetFormatPr defaultColWidth="9" defaultRowHeight="14" x14ac:dyDescent="0.25"/>
  <sheetData>
    <row r="3" spans="7:26" x14ac:dyDescent="0.25">
      <c r="G3">
        <v>242.7</v>
      </c>
      <c r="H3">
        <v>113.8</v>
      </c>
      <c r="I3">
        <v>70.2</v>
      </c>
      <c r="J3">
        <v>43.3</v>
      </c>
      <c r="K3">
        <v>49.4</v>
      </c>
      <c r="L3">
        <v>40.1</v>
      </c>
      <c r="M3">
        <v>40.9</v>
      </c>
      <c r="N3">
        <v>35.6</v>
      </c>
      <c r="O3">
        <v>50.1</v>
      </c>
      <c r="P3">
        <v>24.3</v>
      </c>
      <c r="Q3">
        <v>29.1</v>
      </c>
      <c r="R3">
        <v>34.9</v>
      </c>
      <c r="S3">
        <v>39.6</v>
      </c>
      <c r="T3">
        <v>33.700000000000003</v>
      </c>
      <c r="U3">
        <v>15</v>
      </c>
      <c r="V3">
        <v>16.399999999999999</v>
      </c>
      <c r="W3">
        <v>9.8000000000000007</v>
      </c>
      <c r="X3">
        <v>5</v>
      </c>
      <c r="Y3">
        <v>42.1</v>
      </c>
    </row>
    <row r="4" spans="7:26" x14ac:dyDescent="0.25"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7:26" x14ac:dyDescent="0.25">
      <c r="G5">
        <v>50</v>
      </c>
      <c r="H5">
        <v>22</v>
      </c>
      <c r="I5">
        <v>23</v>
      </c>
      <c r="J5">
        <v>21</v>
      </c>
      <c r="K5">
        <v>24</v>
      </c>
      <c r="L5">
        <v>20</v>
      </c>
      <c r="M5">
        <v>20</v>
      </c>
      <c r="N5">
        <v>17</v>
      </c>
      <c r="O5">
        <v>16</v>
      </c>
      <c r="P5">
        <v>12</v>
      </c>
      <c r="Q5">
        <v>14</v>
      </c>
      <c r="R5">
        <v>17</v>
      </c>
      <c r="S5">
        <v>13</v>
      </c>
      <c r="T5">
        <v>11</v>
      </c>
      <c r="U5">
        <v>7</v>
      </c>
      <c r="V5">
        <v>8</v>
      </c>
      <c r="W5">
        <v>4</v>
      </c>
      <c r="X5">
        <v>5.98</v>
      </c>
      <c r="Y5">
        <v>20</v>
      </c>
    </row>
    <row r="6" spans="7:26" x14ac:dyDescent="0.25">
      <c r="G6">
        <v>2000</v>
      </c>
      <c r="H6">
        <v>2580</v>
      </c>
      <c r="I6">
        <v>2500</v>
      </c>
      <c r="J6">
        <v>2500</v>
      </c>
      <c r="K6">
        <v>2500</v>
      </c>
      <c r="L6">
        <v>2580</v>
      </c>
      <c r="M6">
        <v>2500</v>
      </c>
      <c r="N6">
        <v>2500</v>
      </c>
      <c r="O6">
        <v>2580</v>
      </c>
      <c r="P6">
        <v>2500</v>
      </c>
      <c r="Q6">
        <v>2500</v>
      </c>
      <c r="R6">
        <v>2580</v>
      </c>
      <c r="S6">
        <v>2500</v>
      </c>
      <c r="T6">
        <v>2400</v>
      </c>
      <c r="U6">
        <v>2580</v>
      </c>
      <c r="V6">
        <v>2400</v>
      </c>
      <c r="W6">
        <v>2580</v>
      </c>
      <c r="X6">
        <v>1400</v>
      </c>
      <c r="Y6">
        <v>2580</v>
      </c>
      <c r="Z6">
        <v>1500</v>
      </c>
    </row>
    <row r="7" spans="7:26" x14ac:dyDescent="0.25">
      <c r="G7" s="1">
        <v>1000000000</v>
      </c>
      <c r="H7" s="1">
        <v>6700000000</v>
      </c>
      <c r="I7" s="1">
        <v>6900000000</v>
      </c>
      <c r="J7" s="1">
        <v>4100000000</v>
      </c>
      <c r="K7" s="1">
        <v>6200000000</v>
      </c>
      <c r="L7" s="1">
        <v>6700000000</v>
      </c>
      <c r="M7" s="1">
        <v>4100000000</v>
      </c>
      <c r="N7" s="1">
        <v>6200000000</v>
      </c>
      <c r="O7" s="1">
        <v>6100000000</v>
      </c>
      <c r="P7" s="1">
        <v>4500000000</v>
      </c>
      <c r="Q7" s="1">
        <v>5500000000</v>
      </c>
      <c r="R7" s="1">
        <v>6100000000</v>
      </c>
      <c r="S7" s="1">
        <v>5100000000</v>
      </c>
      <c r="T7" s="1">
        <v>6190000000</v>
      </c>
      <c r="U7" s="1">
        <v>6700000000</v>
      </c>
      <c r="V7" s="1">
        <v>6590000000</v>
      </c>
      <c r="W7" s="1">
        <v>7000000000</v>
      </c>
      <c r="X7" s="1">
        <v>540000000</v>
      </c>
      <c r="Y7" s="1">
        <v>16200000000</v>
      </c>
      <c r="Z7" s="1">
        <v>500000000</v>
      </c>
    </row>
    <row r="8" spans="7:26" x14ac:dyDescent="0.25">
      <c r="G8" s="1">
        <v>800000000</v>
      </c>
      <c r="H8" s="1">
        <v>3100000000</v>
      </c>
      <c r="I8" s="1">
        <v>2750000000</v>
      </c>
      <c r="J8" s="1">
        <v>3200000000</v>
      </c>
      <c r="K8" s="1">
        <v>3800000000</v>
      </c>
      <c r="L8" s="1">
        <v>3100000000</v>
      </c>
      <c r="M8" s="1">
        <v>3200000000</v>
      </c>
      <c r="N8" s="1">
        <v>3800000000</v>
      </c>
      <c r="O8" s="1">
        <v>3100000000</v>
      </c>
      <c r="P8" s="1">
        <v>3200000000</v>
      </c>
      <c r="Q8" s="1">
        <v>2900000000</v>
      </c>
      <c r="R8" s="1">
        <v>3100000000</v>
      </c>
      <c r="S8" s="1">
        <v>3200000000</v>
      </c>
      <c r="T8" s="1">
        <v>2950000000</v>
      </c>
      <c r="U8" s="1">
        <v>2800000000</v>
      </c>
      <c r="V8" s="1">
        <v>2750000000</v>
      </c>
      <c r="W8" s="1">
        <v>2900000000</v>
      </c>
      <c r="X8" s="1">
        <v>370000000</v>
      </c>
      <c r="Y8" s="1">
        <v>9750000000</v>
      </c>
      <c r="Z8" s="1">
        <v>400000000</v>
      </c>
    </row>
    <row r="9" spans="7:26" x14ac:dyDescent="0.25">
      <c r="G9" s="1">
        <v>500000</v>
      </c>
      <c r="H9" s="1">
        <v>4500000</v>
      </c>
      <c r="I9" s="1">
        <v>3100000</v>
      </c>
      <c r="J9" s="1">
        <v>2800000</v>
      </c>
      <c r="K9" s="1">
        <v>3300000</v>
      </c>
      <c r="L9" s="1">
        <v>4500000</v>
      </c>
      <c r="M9" s="1">
        <v>3000000</v>
      </c>
      <c r="N9" s="1">
        <v>3300000</v>
      </c>
      <c r="O9" s="1">
        <v>4500000</v>
      </c>
      <c r="P9" s="1">
        <v>3800000</v>
      </c>
      <c r="Q9" s="1">
        <v>4300000</v>
      </c>
      <c r="R9" s="1">
        <v>3500000</v>
      </c>
      <c r="S9" s="1">
        <v>2100000</v>
      </c>
      <c r="T9" s="1">
        <v>4100000</v>
      </c>
      <c r="U9" s="1">
        <v>4400000</v>
      </c>
      <c r="V9" s="1">
        <v>4300000</v>
      </c>
      <c r="W9" s="1">
        <v>4500000</v>
      </c>
      <c r="X9" s="1">
        <v>3000000</v>
      </c>
      <c r="Y9" s="1">
        <v>5300000</v>
      </c>
      <c r="Z9" s="1">
        <v>500000</v>
      </c>
    </row>
    <row r="10" spans="7:26" x14ac:dyDescent="0.25">
      <c r="G10" s="1">
        <v>300000</v>
      </c>
      <c r="H10" s="1">
        <v>2230000</v>
      </c>
      <c r="I10" s="1">
        <v>1700000</v>
      </c>
      <c r="J10" s="1">
        <v>1230000</v>
      </c>
      <c r="K10" s="1">
        <v>1550000</v>
      </c>
      <c r="L10" s="1">
        <v>2230000</v>
      </c>
      <c r="M10" s="1">
        <v>1230000</v>
      </c>
      <c r="N10" s="1">
        <v>1550000</v>
      </c>
      <c r="O10" s="1">
        <v>2230000</v>
      </c>
      <c r="P10" s="1">
        <v>1230000</v>
      </c>
      <c r="Q10" s="1">
        <v>1550000</v>
      </c>
      <c r="R10" s="1">
        <v>1830000</v>
      </c>
      <c r="S10" s="1">
        <v>1230000</v>
      </c>
      <c r="T10" s="1">
        <v>2050000</v>
      </c>
      <c r="U10" s="1">
        <v>2230000</v>
      </c>
      <c r="V10" s="1">
        <v>2050000</v>
      </c>
      <c r="W10" s="1">
        <v>2230000</v>
      </c>
      <c r="X10" s="1">
        <v>1500000</v>
      </c>
      <c r="Y10" s="1">
        <v>3150000</v>
      </c>
      <c r="Z10" s="1">
        <v>250000</v>
      </c>
    </row>
    <row r="11" spans="7:26" x14ac:dyDescent="0.25">
      <c r="G11">
        <v>27</v>
      </c>
      <c r="H11">
        <v>35</v>
      </c>
      <c r="I11">
        <v>30</v>
      </c>
      <c r="J11">
        <v>28</v>
      </c>
      <c r="K11">
        <v>35</v>
      </c>
      <c r="L11">
        <v>35</v>
      </c>
      <c r="M11">
        <v>28</v>
      </c>
      <c r="N11">
        <v>35</v>
      </c>
      <c r="O11">
        <v>35</v>
      </c>
      <c r="P11">
        <v>28</v>
      </c>
      <c r="Q11">
        <v>35</v>
      </c>
      <c r="R11">
        <v>35</v>
      </c>
      <c r="S11">
        <v>28</v>
      </c>
      <c r="T11">
        <v>33</v>
      </c>
      <c r="U11">
        <v>35</v>
      </c>
      <c r="V11">
        <v>33</v>
      </c>
      <c r="W11">
        <v>35</v>
      </c>
      <c r="X11">
        <v>29</v>
      </c>
      <c r="Y11">
        <v>35</v>
      </c>
      <c r="Z11">
        <v>15</v>
      </c>
    </row>
    <row r="12" spans="7:26" x14ac:dyDescent="0.25">
      <c r="G12" s="1">
        <v>2000000000</v>
      </c>
      <c r="H12" s="1">
        <v>50000000000</v>
      </c>
      <c r="I12" s="1">
        <v>30000000000</v>
      </c>
      <c r="J12" s="1">
        <v>35000000000</v>
      </c>
      <c r="K12" s="1">
        <v>20000000000</v>
      </c>
      <c r="L12" s="1">
        <v>50000000000</v>
      </c>
      <c r="M12" s="1">
        <v>35000000000</v>
      </c>
      <c r="N12" s="1">
        <v>20000000000</v>
      </c>
      <c r="O12" s="1">
        <v>50000000000</v>
      </c>
      <c r="P12" s="1">
        <v>45000000000</v>
      </c>
      <c r="Q12" s="1">
        <v>50000000000</v>
      </c>
      <c r="R12" s="1">
        <v>71000000000</v>
      </c>
      <c r="S12" s="1">
        <v>75000000000</v>
      </c>
      <c r="T12" s="1">
        <v>78000000000</v>
      </c>
      <c r="U12" s="1">
        <v>80000000000</v>
      </c>
      <c r="V12" s="1">
        <v>80000000000</v>
      </c>
      <c r="W12" s="1">
        <v>100000000000</v>
      </c>
      <c r="X12" s="1">
        <v>5000000000</v>
      </c>
      <c r="Y12" s="1">
        <v>500000000000</v>
      </c>
      <c r="Z12" s="1">
        <v>1000000000</v>
      </c>
    </row>
    <row r="13" spans="7:26" x14ac:dyDescent="0.25">
      <c r="G13" s="1">
        <v>15000000</v>
      </c>
      <c r="H13" s="1">
        <v>4000000000</v>
      </c>
      <c r="I13" s="1">
        <v>2300000000</v>
      </c>
      <c r="J13" s="1">
        <v>3100000000</v>
      </c>
      <c r="K13" s="1">
        <v>1300000000</v>
      </c>
      <c r="L13" s="1">
        <v>4000000000</v>
      </c>
      <c r="M13" s="1">
        <v>3100000000</v>
      </c>
      <c r="N13" s="1">
        <v>1300000000</v>
      </c>
      <c r="O13" s="1">
        <v>4000000000</v>
      </c>
      <c r="P13" s="1">
        <v>3100000000</v>
      </c>
      <c r="Q13" s="1">
        <v>1300000000</v>
      </c>
      <c r="R13" s="1">
        <v>3500000000</v>
      </c>
      <c r="S13" s="1">
        <v>3100000000</v>
      </c>
      <c r="T13" s="1">
        <v>4200000000</v>
      </c>
      <c r="U13" s="1">
        <v>4000000000</v>
      </c>
      <c r="V13" s="1">
        <v>3000000000</v>
      </c>
      <c r="W13" s="1">
        <v>3000000000</v>
      </c>
      <c r="X13" s="1">
        <v>1000000000</v>
      </c>
      <c r="Y13" s="1">
        <v>10000000000</v>
      </c>
      <c r="Z13" s="1">
        <v>100000000</v>
      </c>
    </row>
    <row r="14" spans="7:26" x14ac:dyDescent="0.25">
      <c r="G14">
        <v>0</v>
      </c>
      <c r="H14">
        <v>1407660</v>
      </c>
      <c r="I14">
        <v>1122460</v>
      </c>
      <c r="J14">
        <v>1122460</v>
      </c>
      <c r="K14">
        <v>1122460</v>
      </c>
      <c r="L14">
        <v>1537980</v>
      </c>
      <c r="M14">
        <v>1090380</v>
      </c>
      <c r="N14">
        <v>1090380</v>
      </c>
      <c r="O14">
        <v>1599180</v>
      </c>
      <c r="P14">
        <v>1050300</v>
      </c>
      <c r="Q14">
        <v>1050300</v>
      </c>
      <c r="R14">
        <v>1641900</v>
      </c>
      <c r="S14">
        <v>1022380</v>
      </c>
      <c r="T14">
        <v>208380</v>
      </c>
      <c r="U14">
        <v>1734240</v>
      </c>
      <c r="V14">
        <v>181380</v>
      </c>
      <c r="W14">
        <v>1763760</v>
      </c>
      <c r="X14">
        <v>-8725260</v>
      </c>
      <c r="Y14">
        <v>1822760</v>
      </c>
      <c r="Z14">
        <v>-1213500</v>
      </c>
    </row>
    <row r="15" spans="7:26" x14ac:dyDescent="0.25">
      <c r="G15">
        <v>0</v>
      </c>
      <c r="H15">
        <v>1407660</v>
      </c>
      <c r="I15">
        <v>1166460</v>
      </c>
      <c r="J15">
        <v>1166460</v>
      </c>
      <c r="K15">
        <v>1166460</v>
      </c>
      <c r="L15">
        <v>1537980</v>
      </c>
      <c r="M15">
        <v>1134380</v>
      </c>
      <c r="N15">
        <v>1134380</v>
      </c>
      <c r="O15">
        <v>1599180</v>
      </c>
      <c r="P15">
        <v>1094300</v>
      </c>
      <c r="Q15">
        <v>1094300</v>
      </c>
      <c r="R15">
        <v>1641900</v>
      </c>
      <c r="S15">
        <v>1066380</v>
      </c>
      <c r="T15">
        <v>307380</v>
      </c>
      <c r="U15">
        <v>1734240</v>
      </c>
      <c r="V15">
        <v>280380</v>
      </c>
      <c r="W15">
        <v>1763760</v>
      </c>
      <c r="X15">
        <v>-8076260</v>
      </c>
      <c r="Y15">
        <v>1822760</v>
      </c>
    </row>
    <row r="16" spans="7:26" x14ac:dyDescent="0.25">
      <c r="G16">
        <v>0</v>
      </c>
      <c r="H16">
        <v>-242.7</v>
      </c>
      <c r="I16">
        <v>-356.5</v>
      </c>
      <c r="J16">
        <v>-426.7</v>
      </c>
      <c r="K16">
        <v>-470</v>
      </c>
      <c r="L16">
        <v>-519.4</v>
      </c>
      <c r="M16">
        <v>-559.5</v>
      </c>
      <c r="N16">
        <v>-600.4</v>
      </c>
      <c r="O16">
        <v>-636</v>
      </c>
      <c r="P16">
        <v>-686.1</v>
      </c>
      <c r="Q16">
        <v>-710.4</v>
      </c>
      <c r="R16">
        <v>-739.5</v>
      </c>
      <c r="S16">
        <v>-774.4</v>
      </c>
      <c r="T16">
        <v>-814</v>
      </c>
      <c r="U16">
        <v>-847.7</v>
      </c>
      <c r="V16">
        <v>-862.7</v>
      </c>
      <c r="W16">
        <v>-879.1</v>
      </c>
      <c r="X16">
        <v>-888.9</v>
      </c>
      <c r="Y16">
        <v>-893.9</v>
      </c>
    </row>
    <row r="21" spans="6:20" x14ac:dyDescent="0.25">
      <c r="G21" t="s">
        <v>7</v>
      </c>
      <c r="H21" t="s">
        <v>8</v>
      </c>
      <c r="I21" t="s">
        <v>10</v>
      </c>
      <c r="J21" t="s">
        <v>11</v>
      </c>
      <c r="K21" t="s">
        <v>12</v>
      </c>
      <c r="L21" t="s">
        <v>13</v>
      </c>
      <c r="M21" t="s">
        <v>14</v>
      </c>
      <c r="N21" t="s">
        <v>15</v>
      </c>
      <c r="O21" t="s">
        <v>16</v>
      </c>
      <c r="P21" t="s">
        <v>19</v>
      </c>
      <c r="Q21" t="s">
        <v>20</v>
      </c>
      <c r="R21" t="s">
        <v>17</v>
      </c>
      <c r="S21" t="s">
        <v>18</v>
      </c>
      <c r="T21" t="s">
        <v>9</v>
      </c>
    </row>
    <row r="22" spans="6:20" x14ac:dyDescent="0.25">
      <c r="F22" t="s">
        <v>22</v>
      </c>
      <c r="G22">
        <v>242.7</v>
      </c>
      <c r="H22">
        <v>0</v>
      </c>
      <c r="I22">
        <v>50</v>
      </c>
      <c r="J22">
        <v>2000</v>
      </c>
      <c r="K22" s="1">
        <v>1000000000</v>
      </c>
      <c r="L22" s="1">
        <v>800000000</v>
      </c>
      <c r="M22" s="1">
        <v>500000</v>
      </c>
      <c r="N22" s="1">
        <v>300000</v>
      </c>
      <c r="O22">
        <v>27</v>
      </c>
      <c r="P22" s="1">
        <v>2000000000</v>
      </c>
      <c r="Q22" s="1">
        <v>15000000</v>
      </c>
      <c r="R22">
        <v>0</v>
      </c>
      <c r="S22">
        <v>0</v>
      </c>
      <c r="T22">
        <v>0</v>
      </c>
    </row>
    <row r="23" spans="6:20" x14ac:dyDescent="0.25">
      <c r="F23" t="s">
        <v>23</v>
      </c>
      <c r="G23">
        <v>113.8</v>
      </c>
      <c r="H23">
        <v>0</v>
      </c>
      <c r="I23">
        <v>22</v>
      </c>
      <c r="J23">
        <v>2580</v>
      </c>
      <c r="K23" s="1">
        <v>6700000000</v>
      </c>
      <c r="L23" s="1">
        <v>3100000000</v>
      </c>
      <c r="M23" s="1">
        <v>4500000</v>
      </c>
      <c r="N23" s="1">
        <v>2230000</v>
      </c>
      <c r="O23">
        <v>35</v>
      </c>
      <c r="P23" s="1">
        <v>50000000000</v>
      </c>
      <c r="Q23" s="1">
        <v>4000000000</v>
      </c>
      <c r="R23">
        <v>1407660</v>
      </c>
      <c r="S23">
        <v>1407660</v>
      </c>
      <c r="T23">
        <v>-242.7</v>
      </c>
    </row>
    <row r="24" spans="6:20" x14ac:dyDescent="0.25">
      <c r="F24" t="s">
        <v>24</v>
      </c>
      <c r="G24">
        <v>70.2</v>
      </c>
      <c r="H24">
        <v>0</v>
      </c>
      <c r="I24">
        <v>23</v>
      </c>
      <c r="J24">
        <v>2500</v>
      </c>
      <c r="K24" s="1">
        <v>6900000000</v>
      </c>
      <c r="L24" s="1">
        <v>2750000000</v>
      </c>
      <c r="M24" s="1">
        <v>3100000</v>
      </c>
      <c r="N24" s="1">
        <v>1700000</v>
      </c>
      <c r="O24">
        <v>30</v>
      </c>
      <c r="P24" s="1">
        <v>30000000000</v>
      </c>
      <c r="Q24" s="1">
        <v>2300000000</v>
      </c>
      <c r="R24">
        <v>1122460</v>
      </c>
      <c r="S24">
        <v>1166460</v>
      </c>
      <c r="T24">
        <v>-356.5</v>
      </c>
    </row>
    <row r="25" spans="6:20" x14ac:dyDescent="0.25">
      <c r="F25" t="s">
        <v>25</v>
      </c>
      <c r="G25">
        <v>43.3</v>
      </c>
      <c r="H25">
        <v>0</v>
      </c>
      <c r="I25">
        <v>21</v>
      </c>
      <c r="J25">
        <v>2500</v>
      </c>
      <c r="K25" s="1">
        <v>4100000000</v>
      </c>
      <c r="L25" s="1">
        <v>3200000000</v>
      </c>
      <c r="M25" s="1">
        <v>2800000</v>
      </c>
      <c r="N25" s="1">
        <v>1230000</v>
      </c>
      <c r="O25">
        <v>28</v>
      </c>
      <c r="P25" s="1">
        <v>35000000000</v>
      </c>
      <c r="Q25" s="1">
        <v>3100000000</v>
      </c>
      <c r="R25">
        <v>1122460</v>
      </c>
      <c r="S25">
        <v>1166460</v>
      </c>
      <c r="T25">
        <v>-426.7</v>
      </c>
    </row>
    <row r="26" spans="6:20" x14ac:dyDescent="0.25">
      <c r="F26" t="s">
        <v>26</v>
      </c>
      <c r="G26">
        <v>49.4</v>
      </c>
      <c r="H26">
        <v>0</v>
      </c>
      <c r="I26">
        <v>24</v>
      </c>
      <c r="J26">
        <v>2500</v>
      </c>
      <c r="K26" s="1">
        <v>6200000000</v>
      </c>
      <c r="L26" s="1">
        <v>3800000000</v>
      </c>
      <c r="M26" s="1">
        <v>3300000</v>
      </c>
      <c r="N26" s="1">
        <v>1550000</v>
      </c>
      <c r="O26">
        <v>35</v>
      </c>
      <c r="P26" s="1">
        <v>20000000000</v>
      </c>
      <c r="Q26" s="1">
        <v>1300000000</v>
      </c>
      <c r="R26">
        <v>1122460</v>
      </c>
      <c r="S26">
        <v>1166460</v>
      </c>
      <c r="T26">
        <v>-470</v>
      </c>
    </row>
    <row r="27" spans="6:20" x14ac:dyDescent="0.25">
      <c r="F27" t="s">
        <v>23</v>
      </c>
      <c r="G27">
        <v>40.1</v>
      </c>
      <c r="H27">
        <v>0</v>
      </c>
      <c r="I27">
        <v>20</v>
      </c>
      <c r="J27">
        <v>2580</v>
      </c>
      <c r="K27" s="1">
        <v>6700000000</v>
      </c>
      <c r="L27" s="1">
        <v>3100000000</v>
      </c>
      <c r="M27" s="1">
        <v>4500000</v>
      </c>
      <c r="N27" s="1">
        <v>2230000</v>
      </c>
      <c r="O27">
        <v>35</v>
      </c>
      <c r="P27" s="1">
        <v>50000000000</v>
      </c>
      <c r="Q27" s="1">
        <v>4000000000</v>
      </c>
      <c r="R27">
        <v>1537980</v>
      </c>
      <c r="S27">
        <v>1537980</v>
      </c>
      <c r="T27">
        <v>-519.4</v>
      </c>
    </row>
    <row r="28" spans="6:20" x14ac:dyDescent="0.25">
      <c r="F28" t="s">
        <v>25</v>
      </c>
      <c r="G28">
        <v>40.9</v>
      </c>
      <c r="H28">
        <v>0</v>
      </c>
      <c r="I28">
        <v>20</v>
      </c>
      <c r="J28">
        <v>2500</v>
      </c>
      <c r="K28" s="1">
        <v>4100000000</v>
      </c>
      <c r="L28" s="1">
        <v>3200000000</v>
      </c>
      <c r="M28" s="1">
        <v>3000000</v>
      </c>
      <c r="N28" s="1">
        <v>1230000</v>
      </c>
      <c r="O28">
        <v>28</v>
      </c>
      <c r="P28" s="1">
        <v>35000000000</v>
      </c>
      <c r="Q28" s="1">
        <v>3100000000</v>
      </c>
      <c r="R28">
        <v>1090380</v>
      </c>
      <c r="S28">
        <v>1134380</v>
      </c>
      <c r="T28">
        <v>-559.5</v>
      </c>
    </row>
    <row r="29" spans="6:20" x14ac:dyDescent="0.25">
      <c r="F29" t="s">
        <v>26</v>
      </c>
      <c r="G29">
        <v>35.6</v>
      </c>
      <c r="H29">
        <v>0</v>
      </c>
      <c r="I29">
        <v>17</v>
      </c>
      <c r="J29">
        <v>2500</v>
      </c>
      <c r="K29" s="1">
        <v>6200000000</v>
      </c>
      <c r="L29" s="1">
        <v>3800000000</v>
      </c>
      <c r="M29" s="1">
        <v>3300000</v>
      </c>
      <c r="N29" s="1">
        <v>1550000</v>
      </c>
      <c r="O29">
        <v>35</v>
      </c>
      <c r="P29" s="1">
        <v>20000000000</v>
      </c>
      <c r="Q29" s="1">
        <v>1300000000</v>
      </c>
      <c r="R29">
        <v>1090380</v>
      </c>
      <c r="S29">
        <v>1134380</v>
      </c>
      <c r="T29">
        <v>-600.4</v>
      </c>
    </row>
    <row r="30" spans="6:20" x14ac:dyDescent="0.25">
      <c r="F30" t="s">
        <v>23</v>
      </c>
      <c r="G30">
        <v>50.1</v>
      </c>
      <c r="H30">
        <v>0</v>
      </c>
      <c r="I30">
        <v>16</v>
      </c>
      <c r="J30">
        <v>2580</v>
      </c>
      <c r="K30" s="1">
        <v>6100000000</v>
      </c>
      <c r="L30" s="1">
        <v>3100000000</v>
      </c>
      <c r="M30" s="1">
        <v>4500000</v>
      </c>
      <c r="N30" s="1">
        <v>2230000</v>
      </c>
      <c r="O30">
        <v>35</v>
      </c>
      <c r="P30" s="1">
        <v>50000000000</v>
      </c>
      <c r="Q30" s="1">
        <v>4000000000</v>
      </c>
      <c r="R30">
        <v>1599180</v>
      </c>
      <c r="S30">
        <v>1599180</v>
      </c>
      <c r="T30">
        <v>-636</v>
      </c>
    </row>
    <row r="31" spans="6:20" x14ac:dyDescent="0.25">
      <c r="F31" t="s">
        <v>25</v>
      </c>
      <c r="G31">
        <v>24.3</v>
      </c>
      <c r="H31">
        <v>0</v>
      </c>
      <c r="I31">
        <v>12</v>
      </c>
      <c r="J31">
        <v>2500</v>
      </c>
      <c r="K31" s="1">
        <v>4500000000</v>
      </c>
      <c r="L31" s="1">
        <v>3200000000</v>
      </c>
      <c r="M31" s="1">
        <v>3800000</v>
      </c>
      <c r="N31" s="1">
        <v>1230000</v>
      </c>
      <c r="O31">
        <v>28</v>
      </c>
      <c r="P31" s="1">
        <v>45000000000</v>
      </c>
      <c r="Q31" s="1">
        <v>3100000000</v>
      </c>
      <c r="R31">
        <v>1050300</v>
      </c>
      <c r="S31">
        <v>1094300</v>
      </c>
      <c r="T31">
        <v>-686.1</v>
      </c>
    </row>
    <row r="32" spans="6:20" x14ac:dyDescent="0.25">
      <c r="F32" t="s">
        <v>26</v>
      </c>
      <c r="G32">
        <v>29.1</v>
      </c>
      <c r="H32">
        <v>0</v>
      </c>
      <c r="I32">
        <v>14</v>
      </c>
      <c r="J32">
        <v>2500</v>
      </c>
      <c r="K32" s="1">
        <v>5500000000</v>
      </c>
      <c r="L32" s="1">
        <v>2900000000</v>
      </c>
      <c r="M32" s="1">
        <v>4300000</v>
      </c>
      <c r="N32" s="1">
        <v>1550000</v>
      </c>
      <c r="O32">
        <v>35</v>
      </c>
      <c r="P32" s="1">
        <v>50000000000</v>
      </c>
      <c r="Q32" s="1">
        <v>1300000000</v>
      </c>
      <c r="R32">
        <v>1050300</v>
      </c>
      <c r="S32">
        <v>1094300</v>
      </c>
      <c r="T32">
        <v>-710.4</v>
      </c>
    </row>
    <row r="33" spans="6:20" x14ac:dyDescent="0.25">
      <c r="F33" t="s">
        <v>23</v>
      </c>
      <c r="G33">
        <v>34.9</v>
      </c>
      <c r="H33">
        <v>0</v>
      </c>
      <c r="I33">
        <v>17</v>
      </c>
      <c r="J33">
        <v>2580</v>
      </c>
      <c r="K33" s="1">
        <v>6100000000</v>
      </c>
      <c r="L33" s="1">
        <v>3100000000</v>
      </c>
      <c r="M33" s="1">
        <v>3500000</v>
      </c>
      <c r="N33" s="1">
        <v>1830000</v>
      </c>
      <c r="O33">
        <v>35</v>
      </c>
      <c r="P33" s="1">
        <v>71000000000</v>
      </c>
      <c r="Q33" s="1">
        <v>3500000000</v>
      </c>
      <c r="R33">
        <v>1641900</v>
      </c>
      <c r="S33">
        <v>1641900</v>
      </c>
      <c r="T33">
        <v>-739.5</v>
      </c>
    </row>
    <row r="34" spans="6:20" x14ac:dyDescent="0.25">
      <c r="F34" t="s">
        <v>25</v>
      </c>
      <c r="G34">
        <v>39.6</v>
      </c>
      <c r="H34">
        <v>0</v>
      </c>
      <c r="I34">
        <v>13</v>
      </c>
      <c r="J34">
        <v>2500</v>
      </c>
      <c r="K34" s="1">
        <v>5100000000</v>
      </c>
      <c r="L34" s="1">
        <v>3200000000</v>
      </c>
      <c r="M34" s="1">
        <v>2100000</v>
      </c>
      <c r="N34" s="1">
        <v>1230000</v>
      </c>
      <c r="O34">
        <v>28</v>
      </c>
      <c r="P34" s="1">
        <v>75000000000</v>
      </c>
      <c r="Q34" s="1">
        <v>3100000000</v>
      </c>
      <c r="R34">
        <v>1022380</v>
      </c>
      <c r="S34">
        <v>1066380</v>
      </c>
      <c r="T34">
        <v>-774.4</v>
      </c>
    </row>
    <row r="35" spans="6:20" x14ac:dyDescent="0.25">
      <c r="F35" t="s">
        <v>28</v>
      </c>
      <c r="G35">
        <v>33.700000000000003</v>
      </c>
      <c r="H35">
        <v>0</v>
      </c>
      <c r="I35">
        <v>11</v>
      </c>
      <c r="J35">
        <v>2400</v>
      </c>
      <c r="K35" s="1">
        <v>6190000000</v>
      </c>
      <c r="L35" s="1">
        <v>2950000000</v>
      </c>
      <c r="M35" s="1">
        <v>4100000</v>
      </c>
      <c r="N35" s="1">
        <v>2050000</v>
      </c>
      <c r="O35">
        <v>33</v>
      </c>
      <c r="P35" s="1">
        <v>78000000000</v>
      </c>
      <c r="Q35" s="1">
        <v>4200000000</v>
      </c>
      <c r="R35">
        <v>208380</v>
      </c>
      <c r="S35">
        <v>307380</v>
      </c>
      <c r="T35">
        <v>-814</v>
      </c>
    </row>
    <row r="36" spans="6:20" x14ac:dyDescent="0.25">
      <c r="F36" t="s">
        <v>23</v>
      </c>
      <c r="G36">
        <v>15</v>
      </c>
      <c r="H36">
        <v>0</v>
      </c>
      <c r="I36">
        <v>7</v>
      </c>
      <c r="J36">
        <v>2580</v>
      </c>
      <c r="K36" s="1">
        <v>6700000000</v>
      </c>
      <c r="L36" s="1">
        <v>2800000000</v>
      </c>
      <c r="M36" s="1">
        <v>4400000</v>
      </c>
      <c r="N36" s="1">
        <v>2230000</v>
      </c>
      <c r="O36">
        <v>35</v>
      </c>
      <c r="P36" s="1">
        <v>80000000000</v>
      </c>
      <c r="Q36" s="1">
        <v>4000000000</v>
      </c>
      <c r="R36">
        <v>1734240</v>
      </c>
      <c r="S36">
        <v>1734240</v>
      </c>
      <c r="T36">
        <v>-847.7</v>
      </c>
    </row>
    <row r="37" spans="6:20" x14ac:dyDescent="0.25">
      <c r="F37" t="s">
        <v>28</v>
      </c>
      <c r="G37">
        <v>16.399999999999999</v>
      </c>
      <c r="H37">
        <v>0</v>
      </c>
      <c r="I37">
        <v>8</v>
      </c>
      <c r="J37">
        <v>2400</v>
      </c>
      <c r="K37" s="1">
        <v>6590000000</v>
      </c>
      <c r="L37" s="1">
        <v>2750000000</v>
      </c>
      <c r="M37" s="1">
        <v>4300000</v>
      </c>
      <c r="N37" s="1">
        <v>2050000</v>
      </c>
      <c r="O37">
        <v>33</v>
      </c>
      <c r="P37" s="1">
        <v>80000000000</v>
      </c>
      <c r="Q37" s="1">
        <v>3000000000</v>
      </c>
      <c r="R37">
        <v>181380</v>
      </c>
      <c r="S37">
        <v>280380</v>
      </c>
      <c r="T37">
        <v>-862.7</v>
      </c>
    </row>
    <row r="38" spans="6:20" x14ac:dyDescent="0.25">
      <c r="F38" t="s">
        <v>23</v>
      </c>
      <c r="G38">
        <v>9.8000000000000007</v>
      </c>
      <c r="H38">
        <v>0</v>
      </c>
      <c r="I38">
        <v>4</v>
      </c>
      <c r="J38">
        <v>2580</v>
      </c>
      <c r="K38" s="1">
        <v>7000000000</v>
      </c>
      <c r="L38" s="1">
        <v>2900000000</v>
      </c>
      <c r="M38" s="1">
        <v>4500000</v>
      </c>
      <c r="N38" s="1">
        <v>2230000</v>
      </c>
      <c r="O38">
        <v>35</v>
      </c>
      <c r="P38" s="1">
        <v>100000000000</v>
      </c>
      <c r="Q38" s="1">
        <v>3000000000</v>
      </c>
      <c r="R38">
        <v>1763760</v>
      </c>
      <c r="S38">
        <v>1763760</v>
      </c>
      <c r="T38">
        <v>-879.1</v>
      </c>
    </row>
    <row r="39" spans="6:20" x14ac:dyDescent="0.25">
      <c r="F39" t="s">
        <v>29</v>
      </c>
      <c r="G39">
        <v>5</v>
      </c>
      <c r="H39">
        <v>0</v>
      </c>
      <c r="I39">
        <v>5.98</v>
      </c>
      <c r="J39">
        <v>1400</v>
      </c>
      <c r="K39" s="1">
        <v>540000000</v>
      </c>
      <c r="L39" s="1">
        <v>370000000</v>
      </c>
      <c r="M39" s="1">
        <v>3000000</v>
      </c>
      <c r="N39" s="1">
        <v>1500000</v>
      </c>
      <c r="O39">
        <v>29</v>
      </c>
      <c r="P39" s="1">
        <v>5000000000</v>
      </c>
      <c r="Q39" s="1">
        <v>1000000000</v>
      </c>
      <c r="R39">
        <v>-8725260</v>
      </c>
      <c r="S39">
        <v>-8076260</v>
      </c>
      <c r="T39">
        <v>-888.9</v>
      </c>
    </row>
    <row r="40" spans="6:20" x14ac:dyDescent="0.25">
      <c r="F40" t="s">
        <v>30</v>
      </c>
      <c r="G40">
        <v>42.1</v>
      </c>
      <c r="H40">
        <v>0</v>
      </c>
      <c r="I40">
        <v>20</v>
      </c>
      <c r="J40">
        <v>2580</v>
      </c>
      <c r="K40" s="1">
        <v>16200000000</v>
      </c>
      <c r="L40" s="1">
        <v>9750000000</v>
      </c>
      <c r="M40" s="1">
        <v>5300000</v>
      </c>
      <c r="N40" s="1">
        <v>3150000</v>
      </c>
      <c r="O40">
        <v>35</v>
      </c>
      <c r="P40" s="1">
        <v>500000000000</v>
      </c>
      <c r="Q40" s="1">
        <v>10000000000</v>
      </c>
      <c r="R40">
        <v>1822760</v>
      </c>
      <c r="S40">
        <v>1822760</v>
      </c>
      <c r="T40">
        <v>-893.9</v>
      </c>
    </row>
    <row r="41" spans="6:20" x14ac:dyDescent="0.25">
      <c r="F41" t="s">
        <v>31</v>
      </c>
      <c r="J41">
        <v>1500</v>
      </c>
      <c r="K41" s="1">
        <v>500000000</v>
      </c>
      <c r="L41" s="1">
        <v>400000000</v>
      </c>
      <c r="M41" s="1">
        <v>500000</v>
      </c>
      <c r="N41" s="1">
        <v>250000</v>
      </c>
      <c r="O41">
        <v>15</v>
      </c>
      <c r="P41" s="1">
        <v>1000000000</v>
      </c>
      <c r="Q41" s="1">
        <v>100000000</v>
      </c>
      <c r="R41">
        <v>-1213500</v>
      </c>
    </row>
    <row r="53" spans="6:17" x14ac:dyDescent="0.25">
      <c r="F53" t="s">
        <v>6</v>
      </c>
      <c r="G53" t="s">
        <v>7</v>
      </c>
      <c r="H53" t="s">
        <v>11</v>
      </c>
      <c r="I53" t="s">
        <v>12</v>
      </c>
      <c r="J53" t="s">
        <v>13</v>
      </c>
      <c r="K53" t="s">
        <v>14</v>
      </c>
      <c r="L53" t="s">
        <v>15</v>
      </c>
      <c r="M53" t="s">
        <v>16</v>
      </c>
    </row>
    <row r="54" spans="6:17" x14ac:dyDescent="0.25">
      <c r="F54" t="s">
        <v>22</v>
      </c>
      <c r="G54">
        <v>242.7</v>
      </c>
      <c r="H54">
        <v>2000</v>
      </c>
      <c r="I54" s="2">
        <v>1</v>
      </c>
      <c r="J54" s="2">
        <v>0.8</v>
      </c>
      <c r="K54" s="2">
        <v>0.5</v>
      </c>
      <c r="L54" s="2">
        <v>0.3</v>
      </c>
      <c r="M54">
        <v>27</v>
      </c>
      <c r="N54">
        <f>I54/1000000000</f>
        <v>1.0000000000000001E-9</v>
      </c>
      <c r="O54">
        <f>J54/1000000000</f>
        <v>8.0000000000000003E-10</v>
      </c>
      <c r="P54">
        <f>K54/1000000</f>
        <v>4.9999999999999998E-7</v>
      </c>
      <c r="Q54">
        <f>L54/1000000</f>
        <v>2.9999999999999999E-7</v>
      </c>
    </row>
    <row r="55" spans="6:17" x14ac:dyDescent="0.25">
      <c r="F55" t="s">
        <v>23</v>
      </c>
      <c r="G55">
        <v>113.8</v>
      </c>
      <c r="H55">
        <v>2580</v>
      </c>
      <c r="I55" s="2">
        <v>6.7</v>
      </c>
      <c r="J55" s="2">
        <v>3.1</v>
      </c>
      <c r="K55" s="2">
        <v>4.5</v>
      </c>
      <c r="L55" s="2">
        <v>2.23</v>
      </c>
      <c r="M55">
        <v>35</v>
      </c>
      <c r="N55">
        <f t="shared" ref="N55:N73" si="0">I55/1000000000</f>
        <v>6.6999999999999996E-9</v>
      </c>
      <c r="O55">
        <f t="shared" ref="O55:O73" si="1">J55/1000000000</f>
        <v>3.1E-9</v>
      </c>
      <c r="P55">
        <f t="shared" ref="P55:P73" si="2">K55/1000000</f>
        <v>4.5000000000000001E-6</v>
      </c>
      <c r="Q55">
        <f t="shared" ref="Q55:Q73" si="3">L55/1000000</f>
        <v>2.2299999999999998E-6</v>
      </c>
    </row>
    <row r="56" spans="6:17" x14ac:dyDescent="0.25">
      <c r="F56" t="s">
        <v>24</v>
      </c>
      <c r="G56">
        <v>70.2</v>
      </c>
      <c r="H56">
        <v>2500</v>
      </c>
      <c r="I56" s="2">
        <v>6.9</v>
      </c>
      <c r="J56" s="2">
        <v>2.75</v>
      </c>
      <c r="K56" s="2">
        <v>3.1</v>
      </c>
      <c r="L56" s="2">
        <v>1.7</v>
      </c>
      <c r="M56">
        <v>30</v>
      </c>
      <c r="N56">
        <f t="shared" si="0"/>
        <v>6.8999999999999997E-9</v>
      </c>
      <c r="O56">
        <f t="shared" si="1"/>
        <v>2.7499999999999998E-9</v>
      </c>
      <c r="P56">
        <f t="shared" si="2"/>
        <v>3.1E-6</v>
      </c>
      <c r="Q56">
        <f t="shared" si="3"/>
        <v>1.7E-6</v>
      </c>
    </row>
    <row r="57" spans="6:17" x14ac:dyDescent="0.25">
      <c r="F57" t="s">
        <v>25</v>
      </c>
      <c r="G57">
        <v>43.3</v>
      </c>
      <c r="H57">
        <v>2500</v>
      </c>
      <c r="I57" s="2">
        <v>4.0999999999999996</v>
      </c>
      <c r="J57" s="2">
        <v>3.2</v>
      </c>
      <c r="K57" s="2">
        <v>2.8</v>
      </c>
      <c r="L57" s="2">
        <v>1.23</v>
      </c>
      <c r="M57">
        <v>28</v>
      </c>
      <c r="N57">
        <f t="shared" si="0"/>
        <v>4.1000000000000003E-9</v>
      </c>
      <c r="O57">
        <f t="shared" si="1"/>
        <v>3.2000000000000001E-9</v>
      </c>
      <c r="P57">
        <f t="shared" si="2"/>
        <v>2.7999999999999999E-6</v>
      </c>
      <c r="Q57">
        <f t="shared" si="3"/>
        <v>1.2300000000000001E-6</v>
      </c>
    </row>
    <row r="58" spans="6:17" x14ac:dyDescent="0.25">
      <c r="F58" t="s">
        <v>26</v>
      </c>
      <c r="G58">
        <v>49.4</v>
      </c>
      <c r="H58">
        <v>2500</v>
      </c>
      <c r="I58" s="2">
        <v>6.2</v>
      </c>
      <c r="J58" s="2">
        <v>3.8</v>
      </c>
      <c r="K58" s="2">
        <v>3.3</v>
      </c>
      <c r="L58" s="2">
        <v>1.55</v>
      </c>
      <c r="M58">
        <v>35</v>
      </c>
      <c r="N58">
        <f t="shared" si="0"/>
        <v>6.2000000000000001E-9</v>
      </c>
      <c r="O58">
        <f t="shared" si="1"/>
        <v>3.8000000000000001E-9</v>
      </c>
      <c r="P58">
        <f t="shared" si="2"/>
        <v>3.3000000000000002E-6</v>
      </c>
      <c r="Q58">
        <f t="shared" si="3"/>
        <v>1.55E-6</v>
      </c>
    </row>
    <row r="59" spans="6:17" x14ac:dyDescent="0.25">
      <c r="F59" t="s">
        <v>23</v>
      </c>
      <c r="G59">
        <v>40.1</v>
      </c>
      <c r="H59">
        <v>2580</v>
      </c>
      <c r="I59" s="2">
        <v>6.7</v>
      </c>
      <c r="J59" s="2">
        <v>3.1</v>
      </c>
      <c r="K59" s="2">
        <v>4.5</v>
      </c>
      <c r="L59" s="2">
        <v>2.23</v>
      </c>
      <c r="M59">
        <v>35</v>
      </c>
      <c r="N59">
        <f t="shared" si="0"/>
        <v>6.6999999999999996E-9</v>
      </c>
      <c r="O59">
        <f t="shared" si="1"/>
        <v>3.1E-9</v>
      </c>
      <c r="P59">
        <f t="shared" si="2"/>
        <v>4.5000000000000001E-6</v>
      </c>
      <c r="Q59">
        <f t="shared" si="3"/>
        <v>2.2299999999999998E-6</v>
      </c>
    </row>
    <row r="60" spans="6:17" x14ac:dyDescent="0.25">
      <c r="F60" t="s">
        <v>25</v>
      </c>
      <c r="G60">
        <v>40.9</v>
      </c>
      <c r="H60">
        <v>2500</v>
      </c>
      <c r="I60" s="2">
        <v>4.0999999999999996</v>
      </c>
      <c r="J60" s="2">
        <v>3.2</v>
      </c>
      <c r="K60" s="2">
        <v>3</v>
      </c>
      <c r="L60" s="2">
        <v>1.23</v>
      </c>
      <c r="M60">
        <v>28</v>
      </c>
      <c r="N60">
        <f t="shared" si="0"/>
        <v>4.1000000000000003E-9</v>
      </c>
      <c r="O60">
        <f t="shared" si="1"/>
        <v>3.2000000000000001E-9</v>
      </c>
      <c r="P60">
        <f t="shared" si="2"/>
        <v>3.0000000000000001E-6</v>
      </c>
      <c r="Q60">
        <f t="shared" si="3"/>
        <v>1.2300000000000001E-6</v>
      </c>
    </row>
    <row r="61" spans="6:17" x14ac:dyDescent="0.25">
      <c r="F61" t="s">
        <v>26</v>
      </c>
      <c r="G61">
        <v>35.6</v>
      </c>
      <c r="H61">
        <v>2500</v>
      </c>
      <c r="I61" s="2">
        <v>6.2</v>
      </c>
      <c r="J61" s="2">
        <v>3.8</v>
      </c>
      <c r="K61" s="2">
        <v>3.3</v>
      </c>
      <c r="L61" s="2">
        <v>1.55</v>
      </c>
      <c r="M61">
        <v>35</v>
      </c>
      <c r="N61">
        <f t="shared" si="0"/>
        <v>6.2000000000000001E-9</v>
      </c>
      <c r="O61">
        <f t="shared" si="1"/>
        <v>3.8000000000000001E-9</v>
      </c>
      <c r="P61">
        <f t="shared" si="2"/>
        <v>3.3000000000000002E-6</v>
      </c>
      <c r="Q61">
        <f t="shared" si="3"/>
        <v>1.55E-6</v>
      </c>
    </row>
    <row r="62" spans="6:17" x14ac:dyDescent="0.25">
      <c r="F62" t="s">
        <v>23</v>
      </c>
      <c r="G62">
        <v>50.1</v>
      </c>
      <c r="H62">
        <v>2580</v>
      </c>
      <c r="I62" s="2">
        <v>6.1</v>
      </c>
      <c r="J62" s="2">
        <v>3.1</v>
      </c>
      <c r="K62" s="2">
        <v>4.5</v>
      </c>
      <c r="L62" s="2">
        <v>2.23</v>
      </c>
      <c r="M62">
        <v>35</v>
      </c>
      <c r="N62">
        <f t="shared" si="0"/>
        <v>6.1E-9</v>
      </c>
      <c r="O62">
        <f t="shared" si="1"/>
        <v>3.1E-9</v>
      </c>
      <c r="P62">
        <f t="shared" si="2"/>
        <v>4.5000000000000001E-6</v>
      </c>
      <c r="Q62">
        <f t="shared" si="3"/>
        <v>2.2299999999999998E-6</v>
      </c>
    </row>
    <row r="63" spans="6:17" x14ac:dyDescent="0.25">
      <c r="F63" t="s">
        <v>25</v>
      </c>
      <c r="G63">
        <v>24.3</v>
      </c>
      <c r="H63">
        <v>2500</v>
      </c>
      <c r="I63" s="2">
        <v>4.5</v>
      </c>
      <c r="J63" s="2">
        <v>3.2</v>
      </c>
      <c r="K63" s="2">
        <v>3.8</v>
      </c>
      <c r="L63" s="2">
        <v>1.23</v>
      </c>
      <c r="M63">
        <v>28</v>
      </c>
      <c r="N63">
        <f t="shared" si="0"/>
        <v>4.4999999999999998E-9</v>
      </c>
      <c r="O63">
        <f t="shared" si="1"/>
        <v>3.2000000000000001E-9</v>
      </c>
      <c r="P63">
        <f t="shared" si="2"/>
        <v>3.8E-6</v>
      </c>
      <c r="Q63">
        <f t="shared" si="3"/>
        <v>1.2300000000000001E-6</v>
      </c>
    </row>
    <row r="64" spans="6:17" x14ac:dyDescent="0.25">
      <c r="F64" t="s">
        <v>26</v>
      </c>
      <c r="G64">
        <v>29.1</v>
      </c>
      <c r="H64">
        <v>2500</v>
      </c>
      <c r="I64" s="2">
        <v>5.5</v>
      </c>
      <c r="J64" s="2">
        <v>2.9</v>
      </c>
      <c r="K64" s="2">
        <v>4.3</v>
      </c>
      <c r="L64" s="2">
        <v>1.55</v>
      </c>
      <c r="M64">
        <v>35</v>
      </c>
      <c r="N64">
        <f t="shared" si="0"/>
        <v>5.4999999999999996E-9</v>
      </c>
      <c r="O64">
        <f t="shared" si="1"/>
        <v>2.8999999999999999E-9</v>
      </c>
      <c r="P64">
        <f t="shared" si="2"/>
        <v>4.3000000000000003E-6</v>
      </c>
      <c r="Q64">
        <f t="shared" si="3"/>
        <v>1.55E-6</v>
      </c>
    </row>
    <row r="65" spans="6:17" x14ac:dyDescent="0.25">
      <c r="F65" t="s">
        <v>23</v>
      </c>
      <c r="G65">
        <v>34.9</v>
      </c>
      <c r="H65">
        <v>2580</v>
      </c>
      <c r="I65" s="2">
        <v>6.1</v>
      </c>
      <c r="J65" s="2">
        <v>3.1</v>
      </c>
      <c r="K65" s="2">
        <v>3.5</v>
      </c>
      <c r="L65" s="2">
        <v>1.83</v>
      </c>
      <c r="M65">
        <v>35</v>
      </c>
      <c r="N65">
        <f t="shared" si="0"/>
        <v>6.1E-9</v>
      </c>
      <c r="O65">
        <f t="shared" si="1"/>
        <v>3.1E-9</v>
      </c>
      <c r="P65">
        <f t="shared" si="2"/>
        <v>3.4999999999999999E-6</v>
      </c>
      <c r="Q65">
        <f t="shared" si="3"/>
        <v>1.8300000000000001E-6</v>
      </c>
    </row>
    <row r="66" spans="6:17" x14ac:dyDescent="0.25">
      <c r="F66" t="s">
        <v>25</v>
      </c>
      <c r="G66">
        <v>39.6</v>
      </c>
      <c r="H66">
        <v>2500</v>
      </c>
      <c r="I66" s="2">
        <v>5.0999999999999996</v>
      </c>
      <c r="J66" s="2">
        <v>3.2</v>
      </c>
      <c r="K66" s="2">
        <v>2.1</v>
      </c>
      <c r="L66" s="2">
        <v>1.23</v>
      </c>
      <c r="M66">
        <v>28</v>
      </c>
      <c r="N66">
        <f t="shared" si="0"/>
        <v>5.1000000000000002E-9</v>
      </c>
      <c r="O66">
        <f t="shared" si="1"/>
        <v>3.2000000000000001E-9</v>
      </c>
      <c r="P66">
        <f t="shared" si="2"/>
        <v>2.0999999999999998E-6</v>
      </c>
      <c r="Q66">
        <f t="shared" si="3"/>
        <v>1.2300000000000001E-6</v>
      </c>
    </row>
    <row r="67" spans="6:17" x14ac:dyDescent="0.25">
      <c r="F67" t="s">
        <v>28</v>
      </c>
      <c r="G67">
        <v>33.700000000000003</v>
      </c>
      <c r="H67">
        <v>2400</v>
      </c>
      <c r="I67" s="2">
        <v>6.19</v>
      </c>
      <c r="J67" s="2">
        <v>2.95</v>
      </c>
      <c r="K67" s="2">
        <v>4.0999999999999996</v>
      </c>
      <c r="L67" s="2">
        <v>2.0499999999999998</v>
      </c>
      <c r="M67">
        <v>33</v>
      </c>
      <c r="N67">
        <f t="shared" si="0"/>
        <v>6.1900000000000003E-9</v>
      </c>
      <c r="O67">
        <f t="shared" si="1"/>
        <v>2.9499999999999999E-9</v>
      </c>
      <c r="P67">
        <f t="shared" si="2"/>
        <v>4.0999999999999997E-6</v>
      </c>
      <c r="Q67">
        <f t="shared" si="3"/>
        <v>2.0499999999999999E-6</v>
      </c>
    </row>
    <row r="68" spans="6:17" x14ac:dyDescent="0.25">
      <c r="F68" t="s">
        <v>23</v>
      </c>
      <c r="G68">
        <v>15</v>
      </c>
      <c r="H68">
        <v>2580</v>
      </c>
      <c r="I68" s="2">
        <v>6.7</v>
      </c>
      <c r="J68" s="2">
        <v>2.8</v>
      </c>
      <c r="K68" s="2">
        <v>4.4000000000000004</v>
      </c>
      <c r="L68" s="2">
        <v>2.23</v>
      </c>
      <c r="M68">
        <v>35</v>
      </c>
      <c r="N68">
        <f t="shared" si="0"/>
        <v>6.6999999999999996E-9</v>
      </c>
      <c r="O68">
        <f t="shared" si="1"/>
        <v>2.7999999999999998E-9</v>
      </c>
      <c r="P68">
        <f t="shared" si="2"/>
        <v>4.4000000000000002E-6</v>
      </c>
      <c r="Q68">
        <f t="shared" si="3"/>
        <v>2.2299999999999998E-6</v>
      </c>
    </row>
    <row r="69" spans="6:17" x14ac:dyDescent="0.25">
      <c r="F69" t="s">
        <v>28</v>
      </c>
      <c r="G69">
        <v>16.399999999999999</v>
      </c>
      <c r="H69">
        <v>2400</v>
      </c>
      <c r="I69" s="2">
        <v>6.59</v>
      </c>
      <c r="J69" s="2">
        <v>2.75</v>
      </c>
      <c r="K69" s="2">
        <v>4.3</v>
      </c>
      <c r="L69" s="2">
        <v>2.0499999999999998</v>
      </c>
      <c r="M69">
        <v>33</v>
      </c>
      <c r="N69">
        <f t="shared" si="0"/>
        <v>6.5899999999999998E-9</v>
      </c>
      <c r="O69">
        <f t="shared" si="1"/>
        <v>2.7499999999999998E-9</v>
      </c>
      <c r="P69">
        <f t="shared" si="2"/>
        <v>4.3000000000000003E-6</v>
      </c>
      <c r="Q69">
        <f t="shared" si="3"/>
        <v>2.0499999999999999E-6</v>
      </c>
    </row>
    <row r="70" spans="6:17" x14ac:dyDescent="0.25">
      <c r="F70" t="s">
        <v>23</v>
      </c>
      <c r="G70">
        <v>9.8000000000000007</v>
      </c>
      <c r="H70">
        <v>2580</v>
      </c>
      <c r="I70" s="2">
        <v>7</v>
      </c>
      <c r="J70" s="2">
        <v>2.9</v>
      </c>
      <c r="K70" s="2">
        <v>4.5</v>
      </c>
      <c r="L70" s="2">
        <v>2.23</v>
      </c>
      <c r="M70">
        <v>35</v>
      </c>
      <c r="N70">
        <f t="shared" si="0"/>
        <v>6.9999999999999998E-9</v>
      </c>
      <c r="O70">
        <f t="shared" si="1"/>
        <v>2.8999999999999999E-9</v>
      </c>
      <c r="P70">
        <f t="shared" si="2"/>
        <v>4.5000000000000001E-6</v>
      </c>
      <c r="Q70">
        <f t="shared" si="3"/>
        <v>2.2299999999999998E-6</v>
      </c>
    </row>
    <row r="71" spans="6:17" x14ac:dyDescent="0.25">
      <c r="F71" t="s">
        <v>29</v>
      </c>
      <c r="G71">
        <v>5</v>
      </c>
      <c r="H71">
        <v>1400</v>
      </c>
      <c r="I71" s="2">
        <v>0.54</v>
      </c>
      <c r="J71" s="2">
        <v>0.37</v>
      </c>
      <c r="K71" s="2">
        <v>3</v>
      </c>
      <c r="L71" s="2">
        <v>1.5</v>
      </c>
      <c r="M71">
        <v>29</v>
      </c>
      <c r="N71">
        <f t="shared" si="0"/>
        <v>5.4E-10</v>
      </c>
      <c r="O71">
        <f t="shared" si="1"/>
        <v>3.7000000000000001E-10</v>
      </c>
      <c r="P71">
        <f t="shared" si="2"/>
        <v>3.0000000000000001E-6</v>
      </c>
      <c r="Q71">
        <f t="shared" si="3"/>
        <v>1.5E-6</v>
      </c>
    </row>
    <row r="72" spans="6:17" x14ac:dyDescent="0.25">
      <c r="F72" t="s">
        <v>30</v>
      </c>
      <c r="G72">
        <v>42.1</v>
      </c>
      <c r="H72">
        <v>2580</v>
      </c>
      <c r="I72" s="2">
        <v>16.2</v>
      </c>
      <c r="J72" s="2">
        <v>9.75</v>
      </c>
      <c r="K72" s="2">
        <v>5.3</v>
      </c>
      <c r="L72" s="2">
        <v>3.15</v>
      </c>
      <c r="M72">
        <v>35</v>
      </c>
      <c r="N72">
        <f t="shared" si="0"/>
        <v>1.6199999999999999E-8</v>
      </c>
      <c r="O72">
        <f t="shared" si="1"/>
        <v>9.7499999999999996E-9</v>
      </c>
      <c r="P72">
        <f t="shared" si="2"/>
        <v>5.3000000000000001E-6</v>
      </c>
      <c r="Q72">
        <f t="shared" si="3"/>
        <v>3.1499999999999999E-6</v>
      </c>
    </row>
    <row r="73" spans="6:17" x14ac:dyDescent="0.25">
      <c r="F73" t="s">
        <v>31</v>
      </c>
      <c r="H73">
        <v>1500</v>
      </c>
      <c r="I73" s="2">
        <v>0.5</v>
      </c>
      <c r="J73" s="2">
        <v>0.4</v>
      </c>
      <c r="K73" s="2">
        <v>0.5</v>
      </c>
      <c r="L73" s="2">
        <v>0.25</v>
      </c>
      <c r="M73">
        <v>15</v>
      </c>
      <c r="N73">
        <f t="shared" si="0"/>
        <v>5.0000000000000003E-10</v>
      </c>
      <c r="O73">
        <f t="shared" si="1"/>
        <v>4.0000000000000001E-10</v>
      </c>
      <c r="P73">
        <f t="shared" si="2"/>
        <v>4.9999999999999998E-7</v>
      </c>
      <c r="Q73">
        <f t="shared" si="3"/>
        <v>2.4999999999999999E-7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原始钻孔数据</vt:lpstr>
      <vt:lpstr>岩性参数</vt:lpstr>
      <vt:lpstr>3dec格式</vt:lpstr>
      <vt:lpstr>3dec格式岩性</vt:lpstr>
      <vt:lpstr>正交实验</vt:lpstr>
      <vt:lpstr>调参</vt:lpstr>
      <vt:lpstr>调参1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GGC</dc:creator>
  <cp:lastModifiedBy>mmm</cp:lastModifiedBy>
  <dcterms:created xsi:type="dcterms:W3CDTF">2023-05-12T11:15:00Z</dcterms:created>
  <dcterms:modified xsi:type="dcterms:W3CDTF">2024-11-11T09:42:03Z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9E2300CD569440A9980A0370852FCFD1_12</vt:lpwstr>
  </property>
</Properties>
</file>