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3dec\mmm3DEC\mmm1\"/>
    </mc:Choice>
  </mc:AlternateContent>
  <xr:revisionPtr revIDLastSave="0" documentId="13_ncr:1_{0F4109E0-5A14-41D7-8930-551F2658BA68}" xr6:coauthVersionLast="47" xr6:coauthVersionMax="47" xr10:uidLastSave="{00000000-0000-0000-0000-000000000000}"/>
  <bookViews>
    <workbookView xWindow="100" yWindow="5320" windowWidth="22790" windowHeight="8080" activeTab="3" xr2:uid="{00000000-000D-0000-FFFF-FFFF00000000}"/>
  </bookViews>
  <sheets>
    <sheet name="3dec格式" sheetId="4" r:id="rId1"/>
    <sheet name="3dec格式岩性" sheetId="5" r:id="rId2"/>
    <sheet name="初始地应力场" sheetId="6" r:id="rId3"/>
    <sheet name="煤层融合" sheetId="7" r:id="rId4"/>
    <sheet name="Sheet1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7" l="1"/>
  <c r="O5" i="7"/>
  <c r="O6" i="7"/>
  <c r="O7" i="7"/>
  <c r="O8" i="7"/>
  <c r="O9" i="7"/>
  <c r="O10" i="7"/>
  <c r="O11" i="7"/>
  <c r="O12" i="7"/>
  <c r="O13" i="7"/>
  <c r="O14" i="7"/>
  <c r="O3" i="7"/>
  <c r="N4" i="7"/>
  <c r="N5" i="7"/>
  <c r="N6" i="7"/>
  <c r="N7" i="7"/>
  <c r="N8" i="7"/>
  <c r="N9" i="7"/>
  <c r="N10" i="7"/>
  <c r="N11" i="7"/>
  <c r="N12" i="7"/>
  <c r="N13" i="7"/>
  <c r="N14" i="7"/>
  <c r="N3" i="7"/>
  <c r="P4" i="7"/>
  <c r="P5" i="7"/>
  <c r="P6" i="7"/>
  <c r="P7" i="7"/>
  <c r="P8" i="7"/>
  <c r="P9" i="7"/>
  <c r="P10" i="7"/>
  <c r="P11" i="7"/>
  <c r="P12" i="7"/>
  <c r="P13" i="7"/>
  <c r="P14" i="7"/>
  <c r="P3" i="7"/>
  <c r="L4" i="7"/>
  <c r="L5" i="7"/>
  <c r="L6" i="7"/>
  <c r="L7" i="7"/>
  <c r="L8" i="7"/>
  <c r="L9" i="7"/>
  <c r="L10" i="7"/>
  <c r="L11" i="7"/>
  <c r="L12" i="7"/>
  <c r="L13" i="7"/>
  <c r="L14" i="7"/>
  <c r="L3" i="7"/>
  <c r="K4" i="7"/>
  <c r="K5" i="7"/>
  <c r="K6" i="7"/>
  <c r="K7" i="7"/>
  <c r="K8" i="7"/>
  <c r="K9" i="7"/>
  <c r="K10" i="7"/>
  <c r="K11" i="7"/>
  <c r="K12" i="7"/>
  <c r="K13" i="7"/>
  <c r="K14" i="7"/>
  <c r="K3" i="7"/>
  <c r="C3" i="7"/>
  <c r="M3" i="7" s="1"/>
  <c r="I9" i="4"/>
  <c r="I10" i="4"/>
  <c r="I11" i="4"/>
  <c r="I12" i="4"/>
  <c r="I13" i="4"/>
  <c r="I14" i="4"/>
  <c r="I15" i="4"/>
  <c r="I16" i="4"/>
  <c r="K19" i="5"/>
  <c r="K10" i="4" s="1"/>
  <c r="U5" i="5"/>
  <c r="U4" i="5"/>
  <c r="H20" i="4"/>
  <c r="J19" i="5"/>
  <c r="H10" i="4" s="1"/>
  <c r="J20" i="5"/>
  <c r="H11" i="4" s="1"/>
  <c r="J21" i="5"/>
  <c r="H12" i="4" s="1"/>
  <c r="J22" i="5"/>
  <c r="H13" i="4" s="1"/>
  <c r="J23" i="5"/>
  <c r="H14" i="4" s="1"/>
  <c r="J24" i="5"/>
  <c r="H15" i="4" s="1"/>
  <c r="J25" i="5"/>
  <c r="H16" i="4" s="1"/>
  <c r="J18" i="5"/>
  <c r="H9" i="4" s="1"/>
  <c r="C4" i="7" l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L20" i="5"/>
  <c r="T11" i="4" s="1"/>
  <c r="M20" i="5"/>
  <c r="O11" i="4" s="1"/>
  <c r="N20" i="5"/>
  <c r="O20" i="5"/>
  <c r="X11" i="4" s="1"/>
  <c r="P20" i="5"/>
  <c r="Q20" i="5"/>
  <c r="K20" i="5"/>
  <c r="O18" i="5"/>
  <c r="O19" i="5"/>
  <c r="O21" i="5"/>
  <c r="O22" i="5"/>
  <c r="O23" i="5"/>
  <c r="O24" i="5"/>
  <c r="O25" i="5"/>
  <c r="N15" i="4"/>
  <c r="Q25" i="5"/>
  <c r="P25" i="5"/>
  <c r="Z16" i="4" s="1"/>
  <c r="N25" i="5"/>
  <c r="M25" i="5"/>
  <c r="O16" i="4" s="1"/>
  <c r="L25" i="5"/>
  <c r="T16" i="4" s="1"/>
  <c r="K25" i="5"/>
  <c r="K16" i="4" s="1"/>
  <c r="Q24" i="5"/>
  <c r="P24" i="5"/>
  <c r="Z15" i="4" s="1"/>
  <c r="N24" i="5"/>
  <c r="M24" i="5"/>
  <c r="O15" i="4" s="1"/>
  <c r="L24" i="5"/>
  <c r="K24" i="5"/>
  <c r="Q23" i="5"/>
  <c r="P23" i="5"/>
  <c r="Z14" i="4" s="1"/>
  <c r="N23" i="5"/>
  <c r="M23" i="5"/>
  <c r="O14" i="4" s="1"/>
  <c r="L23" i="5"/>
  <c r="K23" i="5"/>
  <c r="Q22" i="5"/>
  <c r="P22" i="5"/>
  <c r="Z13" i="4" s="1"/>
  <c r="N22" i="5"/>
  <c r="M22" i="5"/>
  <c r="Q13" i="4" s="1"/>
  <c r="L22" i="5"/>
  <c r="T13" i="4" s="1"/>
  <c r="K22" i="5"/>
  <c r="N13" i="4" s="1"/>
  <c r="Q21" i="5"/>
  <c r="P21" i="5"/>
  <c r="Z12" i="4" s="1"/>
  <c r="N21" i="5"/>
  <c r="M21" i="5"/>
  <c r="Q12" i="4" s="1"/>
  <c r="L21" i="5"/>
  <c r="T12" i="4" s="1"/>
  <c r="K21" i="5"/>
  <c r="K12" i="4" s="1"/>
  <c r="Q19" i="5"/>
  <c r="P19" i="5"/>
  <c r="Z10" i="4" s="1"/>
  <c r="N19" i="5"/>
  <c r="M19" i="5"/>
  <c r="L19" i="5"/>
  <c r="Q18" i="5"/>
  <c r="P18" i="5"/>
  <c r="N18" i="5"/>
  <c r="M18" i="5"/>
  <c r="Q9" i="4" s="1"/>
  <c r="L18" i="5"/>
  <c r="K18" i="5"/>
  <c r="K9" i="4" s="1"/>
  <c r="I19" i="4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M4" i="7" l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I17" i="4"/>
  <c r="I18" i="4" s="1"/>
  <c r="Q11" i="4"/>
  <c r="O9" i="4"/>
  <c r="O12" i="4"/>
  <c r="Z9" i="4"/>
  <c r="N16" i="4"/>
  <c r="J16" i="4"/>
  <c r="V16" i="4"/>
  <c r="R16" i="4"/>
  <c r="Q16" i="4"/>
  <c r="R10" i="4"/>
  <c r="J10" i="4"/>
  <c r="V10" i="4"/>
  <c r="R9" i="4"/>
  <c r="V9" i="4"/>
  <c r="J9" i="4"/>
  <c r="Q14" i="4"/>
  <c r="J14" i="4"/>
  <c r="V14" i="4"/>
  <c r="R14" i="4"/>
  <c r="Z11" i="4"/>
  <c r="M15" i="4"/>
  <c r="K15" i="4"/>
  <c r="M13" i="4"/>
  <c r="K13" i="4"/>
  <c r="J15" i="4"/>
  <c r="V15" i="4"/>
  <c r="R15" i="4"/>
  <c r="X16" i="4"/>
  <c r="V13" i="4"/>
  <c r="J13" i="4"/>
  <c r="R13" i="4"/>
  <c r="R12" i="4"/>
  <c r="V12" i="4"/>
  <c r="J12" i="4"/>
  <c r="S14" i="4"/>
  <c r="K14" i="4"/>
  <c r="M11" i="4"/>
  <c r="K11" i="4"/>
  <c r="L11" i="4"/>
  <c r="R11" i="4"/>
  <c r="V11" i="4"/>
  <c r="J11" i="4"/>
  <c r="J20" i="4"/>
  <c r="I20" i="4"/>
  <c r="AA16" i="4"/>
  <c r="AA9" i="4"/>
  <c r="W9" i="4"/>
  <c r="AA10" i="4"/>
  <c r="T15" i="4"/>
  <c r="Q15" i="4"/>
  <c r="O13" i="4"/>
  <c r="X15" i="4"/>
  <c r="AA11" i="4"/>
  <c r="T10" i="4"/>
  <c r="Q10" i="4"/>
  <c r="AA15" i="4"/>
  <c r="T14" i="4"/>
  <c r="O10" i="4"/>
  <c r="AA13" i="4"/>
  <c r="S16" i="4"/>
  <c r="Y13" i="4"/>
  <c r="AA14" i="4"/>
  <c r="AA12" i="4"/>
  <c r="T9" i="4"/>
  <c r="X14" i="4"/>
  <c r="X13" i="4"/>
  <c r="X10" i="4"/>
  <c r="X12" i="4"/>
  <c r="X9" i="4"/>
  <c r="L13" i="4"/>
  <c r="W11" i="4"/>
  <c r="Y11" i="4"/>
  <c r="Y10" i="4"/>
  <c r="W10" i="4"/>
  <c r="U11" i="4"/>
  <c r="L14" i="4"/>
  <c r="W16" i="4"/>
  <c r="M16" i="4"/>
  <c r="Y15" i="4"/>
  <c r="W13" i="4"/>
  <c r="S9" i="4"/>
  <c r="Y16" i="4"/>
  <c r="L15" i="4"/>
  <c r="U14" i="4"/>
  <c r="L16" i="4"/>
  <c r="S11" i="4"/>
  <c r="U9" i="4"/>
  <c r="M14" i="4"/>
  <c r="U10" i="4"/>
  <c r="Y12" i="4"/>
  <c r="W14" i="4"/>
  <c r="W15" i="4"/>
  <c r="P11" i="4"/>
  <c r="N9" i="4"/>
  <c r="P9" i="4"/>
  <c r="U16" i="4"/>
  <c r="P12" i="4"/>
  <c r="N10" i="4"/>
  <c r="M9" i="4"/>
  <c r="U12" i="4"/>
  <c r="S12" i="4"/>
  <c r="U15" i="4"/>
  <c r="S15" i="4"/>
  <c r="P13" i="4"/>
  <c r="N11" i="4"/>
  <c r="M10" i="4"/>
  <c r="L9" i="4"/>
  <c r="P10" i="4"/>
  <c r="S13" i="4"/>
  <c r="P14" i="4"/>
  <c r="N12" i="4"/>
  <c r="L10" i="4"/>
  <c r="S10" i="4"/>
  <c r="P15" i="4"/>
  <c r="M12" i="4"/>
  <c r="Y14" i="4"/>
  <c r="U13" i="4"/>
  <c r="P16" i="4"/>
  <c r="N14" i="4"/>
  <c r="L12" i="4"/>
  <c r="W12" i="4"/>
  <c r="Y9" i="4"/>
  <c r="J17" i="4" l="1"/>
  <c r="K17" i="4" s="1"/>
  <c r="K18" i="4" s="1"/>
  <c r="L17" i="4"/>
  <c r="K20" i="4"/>
  <c r="J18" i="4" l="1"/>
  <c r="M17" i="4"/>
  <c r="L18" i="4"/>
  <c r="L20" i="4"/>
  <c r="N17" i="4" l="1"/>
  <c r="M18" i="4"/>
  <c r="M20" i="4"/>
  <c r="O17" i="4" l="1"/>
  <c r="N18" i="4"/>
  <c r="N20" i="4"/>
  <c r="O18" i="4" l="1"/>
  <c r="P17" i="4"/>
  <c r="O20" i="4"/>
  <c r="P18" i="4" l="1"/>
  <c r="Q17" i="4"/>
  <c r="P20" i="4"/>
  <c r="Q18" i="4" l="1"/>
  <c r="R17" i="4"/>
  <c r="Q20" i="4"/>
  <c r="R18" i="4" l="1"/>
  <c r="S17" i="4"/>
  <c r="R20" i="4"/>
  <c r="S18" i="4" l="1"/>
  <c r="T17" i="4"/>
  <c r="S20" i="4"/>
  <c r="T18" i="4" l="1"/>
  <c r="U17" i="4"/>
  <c r="T20" i="4"/>
  <c r="U18" i="4" l="1"/>
  <c r="V17" i="4"/>
  <c r="U20" i="4"/>
  <c r="V18" i="4" l="1"/>
  <c r="W17" i="4"/>
  <c r="V20" i="4"/>
  <c r="W18" i="4" l="1"/>
  <c r="X17" i="4"/>
  <c r="W20" i="4"/>
  <c r="X18" i="4" l="1"/>
  <c r="Y17" i="4"/>
  <c r="X20" i="4"/>
  <c r="Y18" i="4" l="1"/>
  <c r="Z17" i="4"/>
  <c r="Y20" i="4"/>
  <c r="Z18" i="4" l="1"/>
  <c r="AA17" i="4"/>
  <c r="AA18" i="4" s="1"/>
  <c r="Z20" i="4"/>
  <c r="AA20" i="4" l="1"/>
</calcChain>
</file>

<file path=xl/sharedStrings.xml><?xml version="1.0" encoding="utf-8"?>
<sst xmlns="http://schemas.openxmlformats.org/spreadsheetml/2006/main" count="269" uniqueCount="129">
  <si>
    <t>岩层名称</t>
  </si>
  <si>
    <t>砂质泥岩</t>
  </si>
  <si>
    <t>粗粒砂岩</t>
  </si>
  <si>
    <t>泥岩</t>
  </si>
  <si>
    <t>煤</t>
  </si>
  <si>
    <t>底板</t>
  </si>
  <si>
    <t>厚度</t>
  </si>
  <si>
    <t>倾斜</t>
  </si>
  <si>
    <t>竖向间隔</t>
  </si>
  <si>
    <t>密度</t>
  </si>
  <si>
    <t>黏结力</t>
  </si>
  <si>
    <t>抗拉强度</t>
  </si>
  <si>
    <t>内摩擦角</t>
  </si>
  <si>
    <t>法向刚度</t>
  </si>
  <si>
    <t>切向刚度</t>
  </si>
  <si>
    <t>重力</t>
  </si>
  <si>
    <t>左侧ini szz</t>
  </si>
  <si>
    <t>落差</t>
  </si>
  <si>
    <t>右侧ini szz</t>
  </si>
  <si>
    <t>顶板埋深</t>
  </si>
  <si>
    <t>细粒砂岩</t>
    <phoneticPr fontId="2" type="noConversion"/>
  </si>
  <si>
    <t>底板</t>
    <phoneticPr fontId="2" type="noConversion"/>
  </si>
  <si>
    <t>杨氏模量</t>
    <phoneticPr fontId="2" type="noConversion"/>
  </si>
  <si>
    <t>泊松比</t>
    <phoneticPr fontId="2" type="noConversion"/>
  </si>
  <si>
    <t>表土</t>
  </si>
  <si>
    <t>粉砂岩</t>
  </si>
  <si>
    <t>中细粒砂岩</t>
  </si>
  <si>
    <t>断层</t>
  </si>
  <si>
    <t>细粒砂岩</t>
  </si>
  <si>
    <t>中粒砂岩</t>
  </si>
  <si>
    <t>泥质粉砂岩</t>
    <phoneticPr fontId="2" type="noConversion"/>
  </si>
  <si>
    <t>粉砂岩</t>
    <phoneticPr fontId="2" type="noConversion"/>
  </si>
  <si>
    <t>黄土</t>
    <phoneticPr fontId="2" type="noConversion"/>
  </si>
  <si>
    <t>序号</t>
    <phoneticPr fontId="2" type="noConversion"/>
  </si>
  <si>
    <t>岩层</t>
    <phoneticPr fontId="2" type="noConversion"/>
  </si>
  <si>
    <t>广昌</t>
    <phoneticPr fontId="2" type="noConversion"/>
  </si>
  <si>
    <t>埋深</t>
    <phoneticPr fontId="2" type="noConversion"/>
  </si>
  <si>
    <t>厚度</t>
    <phoneticPr fontId="2" type="noConversion"/>
  </si>
  <si>
    <t xml:space="preserve"> k</t>
    <phoneticPr fontId="2" type="noConversion"/>
  </si>
  <si>
    <t>g</t>
    <phoneticPr fontId="2" type="noConversion"/>
  </si>
  <si>
    <t>序号</t>
  </si>
  <si>
    <t>岩层</t>
  </si>
  <si>
    <t>埋深</t>
  </si>
  <si>
    <t>表土</t>
    <phoneticPr fontId="2" type="noConversion"/>
  </si>
  <si>
    <t>砂质泥岩</t>
    <phoneticPr fontId="2" type="noConversion"/>
  </si>
  <si>
    <r>
      <t>粘聚力</t>
    </r>
    <r>
      <rPr>
        <i/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/MPa</t>
    </r>
    <phoneticPr fontId="2" type="noConversion"/>
  </si>
  <si>
    <r>
      <t>抗拉强度</t>
    </r>
    <r>
      <rPr>
        <i/>
        <sz val="11"/>
        <color theme="1"/>
        <rFont val="等线"/>
        <family val="3"/>
        <charset val="134"/>
      </rPr>
      <t>τ</t>
    </r>
    <r>
      <rPr>
        <sz val="11"/>
        <color theme="1"/>
        <rFont val="宋体"/>
        <charset val="134"/>
        <scheme val="minor"/>
      </rPr>
      <t>/Mpa</t>
    </r>
    <phoneticPr fontId="2" type="noConversion"/>
  </si>
  <si>
    <t>iniszz</t>
    <phoneticPr fontId="2" type="noConversion"/>
  </si>
  <si>
    <t>密度</t>
    <phoneticPr fontId="2" type="noConversion"/>
  </si>
  <si>
    <r>
      <t>弹模</t>
    </r>
    <r>
      <rPr>
        <i/>
        <sz val="11"/>
        <color theme="1"/>
        <rFont val="宋体"/>
        <family val="3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/GPa</t>
    </r>
    <phoneticPr fontId="2" type="noConversion"/>
  </si>
  <si>
    <t>内摩擦角/°</t>
    <phoneticPr fontId="2" type="noConversion"/>
  </si>
  <si>
    <t>泥岩</t>
    <phoneticPr fontId="2" type="noConversion"/>
  </si>
  <si>
    <t>RQ01</t>
  </si>
  <si>
    <t>RQ02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</si>
  <si>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</si>
  <si>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</si>
  <si>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</si>
  <si>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</si>
  <si>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</si>
  <si>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</si>
  <si>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</si>
  <si>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</si>
  <si>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</si>
  <si>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Q010</t>
  </si>
  <si>
    <t>Q011</t>
  </si>
  <si>
    <t>Q012</t>
  </si>
  <si>
    <t>Q013</t>
  </si>
  <si>
    <t>Q014</t>
  </si>
  <si>
    <t>Q015</t>
  </si>
  <si>
    <t>Q016</t>
  </si>
  <si>
    <t>Q017</t>
  </si>
  <si>
    <t>Q018</t>
  </si>
  <si>
    <t>Q019</t>
  </si>
  <si>
    <t>Q020</t>
  </si>
  <si>
    <t>Q021</t>
  </si>
  <si>
    <t>Q022</t>
  </si>
  <si>
    <t>Q023</t>
  </si>
  <si>
    <t>Q024</t>
  </si>
  <si>
    <t>Q025</t>
  </si>
  <si>
    <t>Q026</t>
  </si>
  <si>
    <t>Q027</t>
  </si>
  <si>
    <t>Q028</t>
  </si>
  <si>
    <t>Q029</t>
  </si>
  <si>
    <t>Q035</t>
  </si>
  <si>
    <t>Q036</t>
  </si>
  <si>
    <t>RQ03</t>
  </si>
  <si>
    <t>RQ04</t>
  </si>
  <si>
    <t>RZ01</t>
  </si>
  <si>
    <t>RZ02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</si>
  <si>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</si>
  <si>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</si>
  <si>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</si>
  <si>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</si>
  <si>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</si>
  <si>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</si>
  <si>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</si>
  <si>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</si>
  <si>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</si>
  <si>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Z010</t>
  </si>
  <si>
    <t>Z011</t>
  </si>
  <si>
    <t>Z012</t>
  </si>
  <si>
    <t>Z013</t>
  </si>
  <si>
    <t>Z014</t>
  </si>
  <si>
    <t>Z015</t>
  </si>
  <si>
    <t>Z016</t>
  </si>
  <si>
    <t>Z017</t>
  </si>
  <si>
    <t>Z018</t>
  </si>
  <si>
    <t>Z019</t>
  </si>
  <si>
    <t>Z020</t>
  </si>
  <si>
    <t>Z021</t>
  </si>
  <si>
    <t>Z029</t>
  </si>
  <si>
    <t>Z030</t>
  </si>
  <si>
    <t>Z031</t>
  </si>
  <si>
    <t>Z032</t>
  </si>
  <si>
    <t>Z033</t>
  </si>
  <si>
    <t>Z034</t>
  </si>
  <si>
    <t>Z035</t>
  </si>
  <si>
    <t>dens</t>
    <phoneticPr fontId="2" type="noConversion"/>
  </si>
  <si>
    <t>体积模量</t>
    <phoneticPr fontId="2" type="noConversion"/>
  </si>
  <si>
    <t>剪切模量</t>
    <phoneticPr fontId="2" type="noConversion"/>
  </si>
  <si>
    <t>cohesion</t>
  </si>
  <si>
    <t>fric</t>
  </si>
  <si>
    <t>ten</t>
  </si>
  <si>
    <t>bulk</t>
  </si>
  <si>
    <t>she</t>
  </si>
  <si>
    <t>young</t>
    <phoneticPr fontId="2" type="noConversion"/>
  </si>
  <si>
    <t>poisson</t>
    <phoneticPr fontId="2" type="noConversion"/>
  </si>
  <si>
    <t>inisxx</t>
    <phoneticPr fontId="2" type="noConversion"/>
  </si>
  <si>
    <t>inisyy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</si>
</sst>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8" formatCode="0.0000E+00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i/>
      <sz val="11"/>
      <color theme="1"/>
      <name val="等线"/>
      <family val="3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1" fontId="1" fillId="0" borderId="1" xfId="0" applyNumberFormat="1" applyFont="1" applyBorder="1">
      <alignment vertical="center"/>
    </xf>
    <xf numFmtId="0" fontId="1" fillId="0" borderId="1" xfId="0" applyNumberFormat="1" applyFont="1" applyBorder="1">
      <alignment vertical="center"/>
    </xf>
    <xf numFmtId="0" fontId="0" fillId="0" borderId="0" xfId="0" applyBorder="1">
      <alignment vertical="center"/>
    </xf>
    <xf numFmtId="0" fontId="1" fillId="0" borderId="0" xfId="0" applyNumberFormat="1" applyFont="1" applyBorder="1">
      <alignment vertical="center"/>
    </xf>
    <xf numFmtId="11" fontId="1" fillId="0" borderId="0" xfId="0" applyNumberFormat="1" applyFont="1" applyBorder="1">
      <alignment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" xfId="0" applyFill="1" applyBorder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11" fontId="3" fillId="0" borderId="1" xfId="0" applyNumberFormat="1" applyFont="1" applyBorder="1">
      <alignment vertical="center"/>
    </xf>
    <xf numFmtId="11" fontId="3" fillId="0" borderId="0" xfId="0" applyNumberFormat="1" applyFont="1" applyBorder="1">
      <alignment vertical="center"/>
    </xf>
    <xf numFmtId="11" fontId="3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/>
    <xf numFmtId="0" fontId="0" fillId="0" borderId="0" xfId="0" applyFill="1" applyBorder="1">
      <alignment vertical="center"/>
    </xf>
    <xf numFmtId="0" fontId="0" fillId="0" borderId="0" xfId="0" applyFont="1" applyAlignment="1"/>
    <xf numFmtId="0" fontId="0" fillId="2" borderId="0" xfId="0" applyFill="1" applyAlignment="1">
      <alignment horizontal="center" vertical="center"/>
    </xf>
    <xf numFmtId="176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  <xf numFmtId="178" fontId="0" fillId="0" borderId="0" xfId="0" applyNumberFormat="1" applyAlignment="1"/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AC71"/>
  <sheetViews>
    <sheetView topLeftCell="C1" zoomScale="85" zoomScaleNormal="85" workbookViewId="0">
      <selection activeCell="I5" sqref="I5"/>
    </sheetView>
  </sheetViews>
  <sheetFormatPr defaultColWidth="9" defaultRowHeight="14" x14ac:dyDescent="0.25"/>
  <cols>
    <col min="7" max="7" width="12.36328125" customWidth="1"/>
    <col min="8" max="17" width="13.90625" bestFit="1" customWidth="1"/>
    <col min="18" max="18" width="13.90625" customWidth="1"/>
    <col min="19" max="25" width="13.90625" bestFit="1" customWidth="1"/>
    <col min="26" max="26" width="12.6328125" bestFit="1" customWidth="1"/>
    <col min="27" max="27" width="11.90625" customWidth="1"/>
    <col min="28" max="28" width="10.453125" bestFit="1" customWidth="1"/>
  </cols>
  <sheetData>
    <row r="3" spans="5:29" x14ac:dyDescent="0.25">
      <c r="U3" s="20" t="s">
        <v>30</v>
      </c>
    </row>
    <row r="4" spans="5:29" x14ac:dyDescent="0.25">
      <c r="H4">
        <v>1</v>
      </c>
      <c r="I4">
        <v>2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S4">
        <v>13</v>
      </c>
      <c r="T4">
        <v>14</v>
      </c>
      <c r="U4">
        <v>15</v>
      </c>
      <c r="V4">
        <v>16</v>
      </c>
      <c r="W4">
        <v>17</v>
      </c>
      <c r="X4">
        <v>18</v>
      </c>
      <c r="Y4">
        <v>19</v>
      </c>
      <c r="Z4">
        <v>20</v>
      </c>
      <c r="AA4">
        <v>21</v>
      </c>
    </row>
    <row r="5" spans="5:29" x14ac:dyDescent="0.25">
      <c r="G5" t="s">
        <v>0</v>
      </c>
      <c r="H5" s="21" t="s">
        <v>32</v>
      </c>
      <c r="I5" s="21" t="s">
        <v>20</v>
      </c>
      <c r="J5" s="11" t="s">
        <v>3</v>
      </c>
      <c r="K5" s="11" t="s">
        <v>1</v>
      </c>
      <c r="L5" s="11" t="s">
        <v>3</v>
      </c>
      <c r="M5" s="11" t="s">
        <v>29</v>
      </c>
      <c r="N5" s="11" t="s">
        <v>1</v>
      </c>
      <c r="O5" s="11" t="s">
        <v>29</v>
      </c>
      <c r="P5" s="11" t="s">
        <v>1</v>
      </c>
      <c r="Q5" s="11" t="s">
        <v>29</v>
      </c>
      <c r="R5" s="11" t="s">
        <v>3</v>
      </c>
      <c r="S5" s="11" t="s">
        <v>28</v>
      </c>
      <c r="T5" s="21" t="s">
        <v>31</v>
      </c>
      <c r="U5" s="11" t="s">
        <v>28</v>
      </c>
      <c r="V5" s="11" t="s">
        <v>3</v>
      </c>
      <c r="W5" s="11" t="s">
        <v>28</v>
      </c>
      <c r="X5" s="11" t="s">
        <v>3</v>
      </c>
      <c r="Y5" s="11" t="s">
        <v>4</v>
      </c>
      <c r="Z5" s="11" t="s">
        <v>5</v>
      </c>
      <c r="AA5" s="11" t="s">
        <v>5</v>
      </c>
      <c r="AC5" s="11"/>
    </row>
    <row r="6" spans="5:29" x14ac:dyDescent="0.25">
      <c r="E6">
        <v>2301</v>
      </c>
      <c r="F6">
        <v>1</v>
      </c>
      <c r="G6" t="s">
        <v>6</v>
      </c>
      <c r="H6" s="11">
        <v>20</v>
      </c>
      <c r="I6" s="11">
        <v>8.5</v>
      </c>
      <c r="J6" s="11">
        <v>108</v>
      </c>
      <c r="K6" s="11">
        <v>150</v>
      </c>
      <c r="L6" s="11">
        <v>29.3</v>
      </c>
      <c r="M6" s="11">
        <v>6</v>
      </c>
      <c r="N6" s="11">
        <v>7.5</v>
      </c>
      <c r="O6" s="11">
        <v>4.5999999999999996</v>
      </c>
      <c r="P6" s="11">
        <v>7.5</v>
      </c>
      <c r="Q6" s="11">
        <v>3.6</v>
      </c>
      <c r="R6" s="11">
        <v>6.3</v>
      </c>
      <c r="S6" s="11">
        <v>5.6</v>
      </c>
      <c r="T6" s="11">
        <v>7.5</v>
      </c>
      <c r="U6" s="11">
        <v>2.9</v>
      </c>
      <c r="V6" s="11">
        <v>9.6999999999999993</v>
      </c>
      <c r="W6" s="11">
        <v>8</v>
      </c>
      <c r="X6" s="11">
        <v>5</v>
      </c>
      <c r="Y6" s="11">
        <v>2.6</v>
      </c>
      <c r="Z6" s="11">
        <v>2.6</v>
      </c>
      <c r="AA6" s="11">
        <v>24.8</v>
      </c>
      <c r="AC6" s="11"/>
    </row>
    <row r="7" spans="5:29" x14ac:dyDescent="0.25">
      <c r="F7">
        <v>2</v>
      </c>
      <c r="G7" t="s">
        <v>7</v>
      </c>
      <c r="H7" s="3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C7" s="8"/>
    </row>
    <row r="8" spans="5:29" x14ac:dyDescent="0.25">
      <c r="F8">
        <v>3</v>
      </c>
      <c r="G8" t="s">
        <v>8</v>
      </c>
      <c r="H8" s="3">
        <v>10</v>
      </c>
      <c r="I8" s="8">
        <v>10</v>
      </c>
      <c r="J8" s="8">
        <v>20</v>
      </c>
      <c r="K8" s="8">
        <v>20</v>
      </c>
      <c r="L8" s="8">
        <v>15</v>
      </c>
      <c r="M8" s="8">
        <v>17</v>
      </c>
      <c r="N8" s="8">
        <v>16</v>
      </c>
      <c r="O8" s="8">
        <v>12</v>
      </c>
      <c r="P8" s="8">
        <v>14</v>
      </c>
      <c r="Q8" s="8">
        <v>17</v>
      </c>
      <c r="R8" s="8"/>
      <c r="S8" s="8">
        <v>13</v>
      </c>
      <c r="T8" s="8">
        <v>11</v>
      </c>
      <c r="U8" s="8">
        <v>10</v>
      </c>
      <c r="V8" s="8">
        <v>8</v>
      </c>
      <c r="W8" s="8">
        <v>10</v>
      </c>
      <c r="X8" s="8">
        <v>10</v>
      </c>
      <c r="Y8" s="8">
        <v>20</v>
      </c>
      <c r="Z8" s="8">
        <v>20</v>
      </c>
      <c r="AA8" s="8">
        <v>20</v>
      </c>
      <c r="AC8" s="8"/>
    </row>
    <row r="9" spans="5:29" x14ac:dyDescent="0.25">
      <c r="F9">
        <v>4</v>
      </c>
      <c r="G9" t="s">
        <v>9</v>
      </c>
      <c r="H9" s="7" t="e">
        <f>HLOOKUP(H$5,'3dec格式岩性'!$I$17:$Q$25,2,0)</f>
        <v>#N/A</v>
      </c>
      <c r="I9" s="9" t="e">
        <f>HLOOKUP(I$5,'3dec格式岩性'!$I$17:$Q$25,2,0)</f>
        <v>#N/A</v>
      </c>
      <c r="J9" s="9">
        <f>HLOOKUP(J$5,'3dec格式岩性'!$I$17:$Q$25,2,0)</f>
        <v>2400</v>
      </c>
      <c r="K9" s="9">
        <f>HLOOKUP(K$5,'3dec格式岩性'!$I$17:$Q$25,2,0)</f>
        <v>2580</v>
      </c>
      <c r="L9" s="9">
        <f>HLOOKUP(L$5,'3dec格式岩性'!$I$17:$Q$25,2,0)</f>
        <v>2400</v>
      </c>
      <c r="M9" s="9" t="e">
        <f>HLOOKUP(M$5,'3dec格式岩性'!$I$17:$Q$25,2,0)</f>
        <v>#N/A</v>
      </c>
      <c r="N9" s="9">
        <f>HLOOKUP(N$5,'3dec格式岩性'!$I$17:$Q$25,2,0)</f>
        <v>2580</v>
      </c>
      <c r="O9" s="9" t="e">
        <f>HLOOKUP(O$5,'3dec格式岩性'!$I$17:$Q$25,2,0)</f>
        <v>#N/A</v>
      </c>
      <c r="P9" s="9">
        <f>HLOOKUP(P$5,'3dec格式岩性'!$I$17:$Q$25,2,0)</f>
        <v>2580</v>
      </c>
      <c r="Q9" s="9" t="e">
        <f>HLOOKUP(Q$5,'3dec格式岩性'!$I$17:$Q$25,2,0)</f>
        <v>#N/A</v>
      </c>
      <c r="R9" s="9">
        <f>HLOOKUP(R$5,'3dec格式岩性'!$I$17:$Q$25,2,0)</f>
        <v>2400</v>
      </c>
      <c r="S9" s="9" t="e">
        <f>HLOOKUP(S$5,'3dec格式岩性'!$I$17:$Q$25,2,0)</f>
        <v>#N/A</v>
      </c>
      <c r="T9" s="9">
        <f>HLOOKUP(T$5,'3dec格式岩性'!$I$17:$Q$25,2,0)</f>
        <v>2500</v>
      </c>
      <c r="U9" s="9" t="e">
        <f>HLOOKUP(U$5,'3dec格式岩性'!$I$17:$Q$25,2,0)</f>
        <v>#N/A</v>
      </c>
      <c r="V9" s="9">
        <f>HLOOKUP(V$5,'3dec格式岩性'!$I$17:$Q$25,2,0)</f>
        <v>2400</v>
      </c>
      <c r="W9" s="9" t="e">
        <f>HLOOKUP(W$5,'3dec格式岩性'!$I$17:$Q$25,2,0)</f>
        <v>#N/A</v>
      </c>
      <c r="X9" s="9">
        <f>HLOOKUP(X$5,'3dec格式岩性'!$I$17:$Q$25,2,0)</f>
        <v>2400</v>
      </c>
      <c r="Y9" s="9">
        <f>HLOOKUP(Y$5,'3dec格式岩性'!$I$17:$Q$25,2,0)</f>
        <v>1400</v>
      </c>
      <c r="Z9" s="9">
        <f>HLOOKUP(Z$5,'3dec格式岩性'!$I$17:$Q$25,2,0)</f>
        <v>2580</v>
      </c>
      <c r="AA9" s="9">
        <f>HLOOKUP(AA$5,'3dec格式岩性'!$I$17:$Q$25,2,0)</f>
        <v>2580</v>
      </c>
      <c r="AC9" s="9"/>
    </row>
    <row r="10" spans="5:29" x14ac:dyDescent="0.25">
      <c r="F10">
        <v>5</v>
      </c>
      <c r="G10" s="13" t="s">
        <v>22</v>
      </c>
      <c r="H10" s="6" t="e">
        <f>HLOOKUP(H$5,'3dec格式岩性'!$I$17:$Q$25,3,0)</f>
        <v>#N/A</v>
      </c>
      <c r="I10" s="10" t="e">
        <f>HLOOKUP(I$5,'3dec格式岩性'!$I$17:$Q$25,3,0)</f>
        <v>#N/A</v>
      </c>
      <c r="J10" s="10">
        <f>HLOOKUP(J$5,'3dec格式岩性'!$I$17:$Q$25,3,0)</f>
        <v>4290000000</v>
      </c>
      <c r="K10" s="10">
        <f>HLOOKUP(K$5,'3dec格式岩性'!$I$17:$Q$25,3,0)</f>
        <v>6700000000</v>
      </c>
      <c r="L10" s="10">
        <f>HLOOKUP(L$5,'3dec格式岩性'!$I$17:$Q$25,3,0)</f>
        <v>4290000000</v>
      </c>
      <c r="M10" s="10" t="e">
        <f>HLOOKUP(M$5,'3dec格式岩性'!$I$17:$Q$25,3,0)</f>
        <v>#N/A</v>
      </c>
      <c r="N10" s="10">
        <f>HLOOKUP(N$5,'3dec格式岩性'!$I$17:$Q$25,3,0)</f>
        <v>6700000000</v>
      </c>
      <c r="O10" s="10" t="e">
        <f>HLOOKUP(O$5,'3dec格式岩性'!$I$17:$Q$25,3,0)</f>
        <v>#N/A</v>
      </c>
      <c r="P10" s="10">
        <f>HLOOKUP(P$5,'3dec格式岩性'!$I$17:$Q$25,3,0)</f>
        <v>6700000000</v>
      </c>
      <c r="Q10" s="10" t="e">
        <f>HLOOKUP(Q$5,'3dec格式岩性'!$I$17:$Q$25,3,0)</f>
        <v>#N/A</v>
      </c>
      <c r="R10" s="10">
        <f>HLOOKUP(R$5,'3dec格式岩性'!$I$17:$Q$25,3,0)</f>
        <v>4290000000</v>
      </c>
      <c r="S10" s="10" t="e">
        <f>HLOOKUP(S$5,'3dec格式岩性'!$I$17:$Q$25,3,0)</f>
        <v>#N/A</v>
      </c>
      <c r="T10" s="10">
        <f>HLOOKUP(T$5,'3dec格式岩性'!$I$17:$Q$25,3,0)</f>
        <v>4099999999.9999995</v>
      </c>
      <c r="U10" s="10" t="e">
        <f>HLOOKUP(U$5,'3dec格式岩性'!$I$17:$Q$25,3,0)</f>
        <v>#N/A</v>
      </c>
      <c r="V10" s="10">
        <f>HLOOKUP(V$5,'3dec格式岩性'!$I$17:$Q$25,3,0)</f>
        <v>4290000000</v>
      </c>
      <c r="W10" s="10" t="e">
        <f>HLOOKUP(W$5,'3dec格式岩性'!$I$17:$Q$25,3,0)</f>
        <v>#N/A</v>
      </c>
      <c r="X10" s="10">
        <f>HLOOKUP(X$5,'3dec格式岩性'!$I$17:$Q$25,3,0)</f>
        <v>4290000000</v>
      </c>
      <c r="Y10" s="10">
        <f>HLOOKUP(Y$5,'3dec格式岩性'!$I$17:$Q$25,3,0)</f>
        <v>540000000</v>
      </c>
      <c r="Z10" s="10">
        <f>HLOOKUP(Z$5,'3dec格式岩性'!$I$17:$Q$25,3,0)</f>
        <v>16200000000</v>
      </c>
      <c r="AA10" s="10">
        <f>HLOOKUP(AA$5,'3dec格式岩性'!$I$17:$Q$25,3,0)</f>
        <v>16200000000</v>
      </c>
      <c r="AC10" s="10"/>
    </row>
    <row r="11" spans="5:29" x14ac:dyDescent="0.25">
      <c r="F11">
        <v>6</v>
      </c>
      <c r="G11" s="13" t="s">
        <v>23</v>
      </c>
      <c r="H11" s="7" t="e">
        <f>HLOOKUP(H$5,'3dec格式岩性'!$I$17:$Q$25,4,0)</f>
        <v>#N/A</v>
      </c>
      <c r="I11" s="9" t="e">
        <f>HLOOKUP(I$5,'3dec格式岩性'!$I$17:$Q$25,4,0)</f>
        <v>#N/A</v>
      </c>
      <c r="J11" s="9">
        <f>HLOOKUP(J$5,'3dec格式岩性'!$I$17:$Q$25,4,0)</f>
        <v>2.95</v>
      </c>
      <c r="K11" s="9">
        <f>HLOOKUP(K$5,'3dec格式岩性'!$I$17:$Q$25,4,0)</f>
        <v>3.1</v>
      </c>
      <c r="L11" s="9">
        <f>HLOOKUP(L$5,'3dec格式岩性'!$I$17:$Q$25,4,0)</f>
        <v>2.95</v>
      </c>
      <c r="M11" s="9" t="e">
        <f>HLOOKUP(M$5,'3dec格式岩性'!$I$17:$Q$25,4,0)</f>
        <v>#N/A</v>
      </c>
      <c r="N11" s="9">
        <f>HLOOKUP(N$5,'3dec格式岩性'!$I$17:$Q$25,4,0)</f>
        <v>3.1</v>
      </c>
      <c r="O11" s="9" t="e">
        <f>HLOOKUP(O$5,'3dec格式岩性'!$I$17:$Q$25,4,0)</f>
        <v>#N/A</v>
      </c>
      <c r="P11" s="9">
        <f>HLOOKUP(P$5,'3dec格式岩性'!$I$17:$Q$25,4,0)</f>
        <v>3.1</v>
      </c>
      <c r="Q11" s="9" t="e">
        <f>HLOOKUP(Q$5,'3dec格式岩性'!$I$17:$Q$25,4,0)</f>
        <v>#N/A</v>
      </c>
      <c r="R11" s="9">
        <f>HLOOKUP(R$5,'3dec格式岩性'!$I$17:$Q$25,4,0)</f>
        <v>2.95</v>
      </c>
      <c r="S11" s="9" t="e">
        <f>HLOOKUP(S$5,'3dec格式岩性'!$I$17:$Q$25,4,0)</f>
        <v>#N/A</v>
      </c>
      <c r="T11" s="9">
        <f>HLOOKUP(T$5,'3dec格式岩性'!$I$17:$Q$25,4,0)</f>
        <v>3.2</v>
      </c>
      <c r="U11" s="9" t="e">
        <f>HLOOKUP(U$5,'3dec格式岩性'!$I$17:$Q$25,4,0)</f>
        <v>#N/A</v>
      </c>
      <c r="V11" s="9">
        <f>HLOOKUP(V$5,'3dec格式岩性'!$I$17:$Q$25,4,0)</f>
        <v>2.95</v>
      </c>
      <c r="W11" s="9" t="e">
        <f>HLOOKUP(W$5,'3dec格式岩性'!$I$17:$Q$25,4,0)</f>
        <v>#N/A</v>
      </c>
      <c r="X11" s="9">
        <f>HLOOKUP(X$5,'3dec格式岩性'!$I$17:$Q$25,4,0)</f>
        <v>2.95</v>
      </c>
      <c r="Y11" s="9">
        <f>HLOOKUP(Y$5,'3dec格式岩性'!$I$17:$Q$25,4,0)</f>
        <v>0.37</v>
      </c>
      <c r="Z11" s="9">
        <f>HLOOKUP(Z$5,'3dec格式岩性'!$I$17:$Q$25,4,0)</f>
        <v>9.75</v>
      </c>
      <c r="AA11" s="9">
        <f>HLOOKUP(AA$5,'3dec格式岩性'!$I$17:$Q$25,4,0)</f>
        <v>9.75</v>
      </c>
      <c r="AC11" s="9"/>
    </row>
    <row r="12" spans="5:29" x14ac:dyDescent="0.25">
      <c r="F12">
        <v>7</v>
      </c>
      <c r="G12" t="s">
        <v>10</v>
      </c>
      <c r="H12" s="6" t="e">
        <f>HLOOKUP(H$5,'3dec格式岩性'!$I$17:$Q$25,5,0)</f>
        <v>#N/A</v>
      </c>
      <c r="I12" s="10" t="e">
        <f>HLOOKUP(I$5,'3dec格式岩性'!$I$17:$Q$25,5,0)</f>
        <v>#N/A</v>
      </c>
      <c r="J12" s="10">
        <f>HLOOKUP(J$5,'3dec格式岩性'!$I$17:$Q$25,5,0)</f>
        <v>1100000</v>
      </c>
      <c r="K12" s="10">
        <f>HLOOKUP(K$5,'3dec格式岩性'!$I$17:$Q$25,5,0)</f>
        <v>4500000</v>
      </c>
      <c r="L12" s="10">
        <f>HLOOKUP(L$5,'3dec格式岩性'!$I$17:$Q$25,5,0)</f>
        <v>1100000</v>
      </c>
      <c r="M12" s="10" t="e">
        <f>HLOOKUP(M$5,'3dec格式岩性'!$I$17:$Q$25,5,0)</f>
        <v>#N/A</v>
      </c>
      <c r="N12" s="10">
        <f>HLOOKUP(N$5,'3dec格式岩性'!$I$17:$Q$25,5,0)</f>
        <v>4500000</v>
      </c>
      <c r="O12" s="10" t="e">
        <f>HLOOKUP(O$5,'3dec格式岩性'!$I$17:$Q$25,5,0)</f>
        <v>#N/A</v>
      </c>
      <c r="P12" s="10">
        <f>HLOOKUP(P$5,'3dec格式岩性'!$I$17:$Q$25,5,0)</f>
        <v>4500000</v>
      </c>
      <c r="Q12" s="10" t="e">
        <f>HLOOKUP(Q$5,'3dec格式岩性'!$I$17:$Q$25,5,0)</f>
        <v>#N/A</v>
      </c>
      <c r="R12" s="10">
        <f>HLOOKUP(R$5,'3dec格式岩性'!$I$17:$Q$25,5,0)</f>
        <v>1100000</v>
      </c>
      <c r="S12" s="10" t="e">
        <f>HLOOKUP(S$5,'3dec格式岩性'!$I$17:$Q$25,5,0)</f>
        <v>#N/A</v>
      </c>
      <c r="T12" s="10">
        <f>HLOOKUP(T$5,'3dec格式岩性'!$I$17:$Q$25,5,0)</f>
        <v>1800000</v>
      </c>
      <c r="U12" s="10" t="e">
        <f>HLOOKUP(U$5,'3dec格式岩性'!$I$17:$Q$25,5,0)</f>
        <v>#N/A</v>
      </c>
      <c r="V12" s="10">
        <f>HLOOKUP(V$5,'3dec格式岩性'!$I$17:$Q$25,5,0)</f>
        <v>1100000</v>
      </c>
      <c r="W12" s="10" t="e">
        <f>HLOOKUP(W$5,'3dec格式岩性'!$I$17:$Q$25,5,0)</f>
        <v>#N/A</v>
      </c>
      <c r="X12" s="10">
        <f>HLOOKUP(X$5,'3dec格式岩性'!$I$17:$Q$25,5,0)</f>
        <v>1100000</v>
      </c>
      <c r="Y12" s="10">
        <f>HLOOKUP(Y$5,'3dec格式岩性'!$I$17:$Q$25,5,0)</f>
        <v>900000</v>
      </c>
      <c r="Z12" s="10">
        <f>HLOOKUP(Z$5,'3dec格式岩性'!$I$17:$Q$25,5,0)</f>
        <v>5300000</v>
      </c>
      <c r="AA12" s="10">
        <f>HLOOKUP(AA$5,'3dec格式岩性'!$I$17:$Q$25,5,0)</f>
        <v>5300000</v>
      </c>
      <c r="AC12" s="10"/>
    </row>
    <row r="13" spans="5:29" x14ac:dyDescent="0.25">
      <c r="F13">
        <v>8</v>
      </c>
      <c r="G13" t="s">
        <v>11</v>
      </c>
      <c r="H13" s="6" t="e">
        <f>HLOOKUP(H$5,'3dec格式岩性'!$I$17:$Q$25,6,0)</f>
        <v>#N/A</v>
      </c>
      <c r="I13" s="10" t="e">
        <f>HLOOKUP(I$5,'3dec格式岩性'!$I$17:$Q$25,6,0)</f>
        <v>#N/A</v>
      </c>
      <c r="J13" s="10">
        <f>HLOOKUP(J$5,'3dec格式岩性'!$I$17:$Q$25,6,0)</f>
        <v>2049999.9999999998</v>
      </c>
      <c r="K13" s="10">
        <f>HLOOKUP(K$5,'3dec格式岩性'!$I$17:$Q$25,6,0)</f>
        <v>2230000</v>
      </c>
      <c r="L13" s="10">
        <f>HLOOKUP(L$5,'3dec格式岩性'!$I$17:$Q$25,6,0)</f>
        <v>2049999.9999999998</v>
      </c>
      <c r="M13" s="10" t="e">
        <f>HLOOKUP(M$5,'3dec格式岩性'!$I$17:$Q$25,6,0)</f>
        <v>#N/A</v>
      </c>
      <c r="N13" s="10">
        <f>HLOOKUP(N$5,'3dec格式岩性'!$I$17:$Q$25,6,0)</f>
        <v>2230000</v>
      </c>
      <c r="O13" s="10" t="e">
        <f>HLOOKUP(O$5,'3dec格式岩性'!$I$17:$Q$25,6,0)</f>
        <v>#N/A</v>
      </c>
      <c r="P13" s="10">
        <f>HLOOKUP(P$5,'3dec格式岩性'!$I$17:$Q$25,6,0)</f>
        <v>2230000</v>
      </c>
      <c r="Q13" s="10" t="e">
        <f>HLOOKUP(Q$5,'3dec格式岩性'!$I$17:$Q$25,6,0)</f>
        <v>#N/A</v>
      </c>
      <c r="R13" s="10">
        <f>HLOOKUP(R$5,'3dec格式岩性'!$I$17:$Q$25,6,0)</f>
        <v>2049999.9999999998</v>
      </c>
      <c r="S13" s="10" t="e">
        <f>HLOOKUP(S$5,'3dec格式岩性'!$I$17:$Q$25,6,0)</f>
        <v>#N/A</v>
      </c>
      <c r="T13" s="10">
        <f>HLOOKUP(T$5,'3dec格式岩性'!$I$17:$Q$25,6,0)</f>
        <v>1230000</v>
      </c>
      <c r="U13" s="10" t="e">
        <f>HLOOKUP(U$5,'3dec格式岩性'!$I$17:$Q$25,6,0)</f>
        <v>#N/A</v>
      </c>
      <c r="V13" s="10">
        <f>HLOOKUP(V$5,'3dec格式岩性'!$I$17:$Q$25,6,0)</f>
        <v>2049999.9999999998</v>
      </c>
      <c r="W13" s="10" t="e">
        <f>HLOOKUP(W$5,'3dec格式岩性'!$I$17:$Q$25,6,0)</f>
        <v>#N/A</v>
      </c>
      <c r="X13" s="10">
        <f>HLOOKUP(X$5,'3dec格式岩性'!$I$17:$Q$25,6,0)</f>
        <v>2049999.9999999998</v>
      </c>
      <c r="Y13" s="10">
        <f>HLOOKUP(Y$5,'3dec格式岩性'!$I$17:$Q$25,6,0)</f>
        <v>1500000</v>
      </c>
      <c r="Z13" s="10">
        <f>HLOOKUP(Z$5,'3dec格式岩性'!$I$17:$Q$25,6,0)</f>
        <v>3150000</v>
      </c>
      <c r="AA13" s="10">
        <f>HLOOKUP(AA$5,'3dec格式岩性'!$I$17:$Q$25,6,0)</f>
        <v>3150000</v>
      </c>
      <c r="AC13" s="10"/>
    </row>
    <row r="14" spans="5:29" x14ac:dyDescent="0.25">
      <c r="F14">
        <v>9</v>
      </c>
      <c r="G14" t="s">
        <v>12</v>
      </c>
      <c r="H14" s="7" t="e">
        <f>HLOOKUP(H$5,'3dec格式岩性'!$I$17:$Q$25,7,0)</f>
        <v>#N/A</v>
      </c>
      <c r="I14" s="9" t="e">
        <f>HLOOKUP(I$5,'3dec格式岩性'!$I$17:$Q$25,7,0)</f>
        <v>#N/A</v>
      </c>
      <c r="J14" s="9">
        <f>HLOOKUP(J$5,'3dec格式岩性'!$I$17:$Q$25,7,0)</f>
        <v>33</v>
      </c>
      <c r="K14" s="9">
        <f>HLOOKUP(K$5,'3dec格式岩性'!$I$17:$Q$25,7,0)</f>
        <v>35</v>
      </c>
      <c r="L14" s="9">
        <f>HLOOKUP(L$5,'3dec格式岩性'!$I$17:$Q$25,7,0)</f>
        <v>33</v>
      </c>
      <c r="M14" s="9" t="e">
        <f>HLOOKUP(M$5,'3dec格式岩性'!$I$17:$Q$25,7,0)</f>
        <v>#N/A</v>
      </c>
      <c r="N14" s="9">
        <f>HLOOKUP(N$5,'3dec格式岩性'!$I$17:$Q$25,7,0)</f>
        <v>35</v>
      </c>
      <c r="O14" s="9" t="e">
        <f>HLOOKUP(O$5,'3dec格式岩性'!$I$17:$Q$25,7,0)</f>
        <v>#N/A</v>
      </c>
      <c r="P14" s="9">
        <f>HLOOKUP(P$5,'3dec格式岩性'!$I$17:$Q$25,7,0)</f>
        <v>35</v>
      </c>
      <c r="Q14" s="9" t="e">
        <f>HLOOKUP(Q$5,'3dec格式岩性'!$I$17:$Q$25,7,0)</f>
        <v>#N/A</v>
      </c>
      <c r="R14" s="9">
        <f>HLOOKUP(R$5,'3dec格式岩性'!$I$17:$Q$25,7,0)</f>
        <v>33</v>
      </c>
      <c r="S14" s="9" t="e">
        <f>HLOOKUP(S$5,'3dec格式岩性'!$I$17:$Q$25,7,0)</f>
        <v>#N/A</v>
      </c>
      <c r="T14" s="9">
        <f>HLOOKUP(T$5,'3dec格式岩性'!$I$17:$Q$25,7,0)</f>
        <v>28</v>
      </c>
      <c r="U14" s="9" t="e">
        <f>HLOOKUP(U$5,'3dec格式岩性'!$I$17:$Q$25,7,0)</f>
        <v>#N/A</v>
      </c>
      <c r="V14" s="9">
        <f>HLOOKUP(V$5,'3dec格式岩性'!$I$17:$Q$25,7,0)</f>
        <v>33</v>
      </c>
      <c r="W14" s="9" t="e">
        <f>HLOOKUP(W$5,'3dec格式岩性'!$I$17:$Q$25,7,0)</f>
        <v>#N/A</v>
      </c>
      <c r="X14" s="9">
        <f>HLOOKUP(X$5,'3dec格式岩性'!$I$17:$Q$25,7,0)</f>
        <v>33</v>
      </c>
      <c r="Y14" s="9">
        <f>HLOOKUP(Y$5,'3dec格式岩性'!$I$17:$Q$25,7,0)</f>
        <v>29</v>
      </c>
      <c r="Z14" s="9">
        <f>HLOOKUP(Z$5,'3dec格式岩性'!$I$17:$Q$25,7,0)</f>
        <v>35</v>
      </c>
      <c r="AA14" s="9">
        <f>HLOOKUP(AA$5,'3dec格式岩性'!$I$17:$Q$25,7,0)</f>
        <v>35</v>
      </c>
      <c r="AC14" s="9"/>
    </row>
    <row r="15" spans="5:29" x14ac:dyDescent="0.25">
      <c r="F15">
        <v>10</v>
      </c>
      <c r="G15" s="16" t="s">
        <v>13</v>
      </c>
      <c r="H15" s="17" t="e">
        <f>HLOOKUP(H$5,'3dec格式岩性'!$I$17:$Q$25,8,0)</f>
        <v>#N/A</v>
      </c>
      <c r="I15" s="18" t="e">
        <f>HLOOKUP(I$5,'3dec格式岩性'!$I$17:$Q$25,8,0)</f>
        <v>#N/A</v>
      </c>
      <c r="J15" s="18">
        <f>HLOOKUP(J$5,'3dec格式岩性'!$I$17:$Q$25,8,0)</f>
        <v>60000000000</v>
      </c>
      <c r="K15" s="18">
        <f>HLOOKUP(K$5,'3dec格式岩性'!$I$17:$Q$25,8,0)</f>
        <v>50000000000</v>
      </c>
      <c r="L15" s="18">
        <f>HLOOKUP(L$5,'3dec格式岩性'!$I$17:$Q$25,8,0)</f>
        <v>60000000000</v>
      </c>
      <c r="M15" s="18" t="e">
        <f>HLOOKUP(M$5,'3dec格式岩性'!$I$17:$Q$25,8,0)</f>
        <v>#N/A</v>
      </c>
      <c r="N15" s="18">
        <f>HLOOKUP(N$5,'3dec格式岩性'!$I$17:$Q$25,8,0)</f>
        <v>50000000000</v>
      </c>
      <c r="O15" s="18" t="e">
        <f>HLOOKUP(O$5,'3dec格式岩性'!$I$17:$Q$25,8,0)</f>
        <v>#N/A</v>
      </c>
      <c r="P15" s="18">
        <f>HLOOKUP(P$5,'3dec格式岩性'!$I$17:$Q$25,8,0)</f>
        <v>50000000000</v>
      </c>
      <c r="Q15" s="18" t="e">
        <f>HLOOKUP(Q$5,'3dec格式岩性'!$I$17:$Q$25,8,0)</f>
        <v>#N/A</v>
      </c>
      <c r="R15" s="18">
        <f>HLOOKUP(R$5,'3dec格式岩性'!$I$17:$Q$25,8,0)</f>
        <v>60000000000</v>
      </c>
      <c r="S15" s="18" t="e">
        <f>HLOOKUP(S$5,'3dec格式岩性'!$I$17:$Q$25,8,0)</f>
        <v>#N/A</v>
      </c>
      <c r="T15" s="18">
        <f>HLOOKUP(T$5,'3dec格式岩性'!$I$17:$Q$25,8,0)</f>
        <v>35000000000</v>
      </c>
      <c r="U15" s="18" t="e">
        <f>HLOOKUP(U$5,'3dec格式岩性'!$I$17:$Q$25,8,0)</f>
        <v>#N/A</v>
      </c>
      <c r="V15" s="18">
        <f>HLOOKUP(V$5,'3dec格式岩性'!$I$17:$Q$25,8,0)</f>
        <v>60000000000</v>
      </c>
      <c r="W15" s="18" t="e">
        <f>HLOOKUP(W$5,'3dec格式岩性'!$I$17:$Q$25,8,0)</f>
        <v>#N/A</v>
      </c>
      <c r="X15" s="18">
        <f>HLOOKUP(X$5,'3dec格式岩性'!$I$17:$Q$25,8,0)</f>
        <v>60000000000</v>
      </c>
      <c r="Y15" s="18">
        <f>HLOOKUP(Y$5,'3dec格式岩性'!$I$17:$Q$25,8,0)</f>
        <v>5000000000</v>
      </c>
      <c r="Z15" s="18">
        <f>HLOOKUP(Z$5,'3dec格式岩性'!$I$17:$Q$25,8,0)</f>
        <v>100000000000</v>
      </c>
      <c r="AA15" s="18">
        <f>HLOOKUP(AA$5,'3dec格式岩性'!$I$17:$Q$25,8,0)</f>
        <v>100000000000</v>
      </c>
      <c r="AC15" s="18"/>
    </row>
    <row r="16" spans="5:29" x14ac:dyDescent="0.25">
      <c r="F16">
        <v>11</v>
      </c>
      <c r="G16" t="s">
        <v>14</v>
      </c>
      <c r="H16" s="6" t="e">
        <f>HLOOKUP(H$5,'3dec格式岩性'!$I$17:$Q$25,9,0)</f>
        <v>#N/A</v>
      </c>
      <c r="I16" s="10" t="e">
        <f>HLOOKUP(I$5,'3dec格式岩性'!$I$17:$Q$25,9,0)</f>
        <v>#N/A</v>
      </c>
      <c r="J16" s="10">
        <f>HLOOKUP(J$5,'3dec格式岩性'!$I$17:$Q$25,9,0)</f>
        <v>4000000000</v>
      </c>
      <c r="K16" s="10">
        <f>HLOOKUP(K$5,'3dec格式岩性'!$I$17:$Q$25,9,0)</f>
        <v>3000000000</v>
      </c>
      <c r="L16" s="10">
        <f>HLOOKUP(L$5,'3dec格式岩性'!$I$17:$Q$25,9,0)</f>
        <v>4000000000</v>
      </c>
      <c r="M16" s="10" t="e">
        <f>HLOOKUP(M$5,'3dec格式岩性'!$I$17:$Q$25,9,0)</f>
        <v>#N/A</v>
      </c>
      <c r="N16" s="10">
        <f>HLOOKUP(N$5,'3dec格式岩性'!$I$17:$Q$25,9,0)</f>
        <v>3000000000</v>
      </c>
      <c r="O16" s="10" t="e">
        <f>HLOOKUP(O$5,'3dec格式岩性'!$I$17:$Q$25,9,0)</f>
        <v>#N/A</v>
      </c>
      <c r="P16" s="10">
        <f>HLOOKUP(P$5,'3dec格式岩性'!$I$17:$Q$25,9,0)</f>
        <v>3000000000</v>
      </c>
      <c r="Q16" s="10" t="e">
        <f>HLOOKUP(Q$5,'3dec格式岩性'!$I$17:$Q$25,9,0)</f>
        <v>#N/A</v>
      </c>
      <c r="R16" s="10">
        <f>HLOOKUP(R$5,'3dec格式岩性'!$I$17:$Q$25,9,0)</f>
        <v>4000000000</v>
      </c>
      <c r="S16" s="10" t="e">
        <f>HLOOKUP(S$5,'3dec格式岩性'!$I$17:$Q$25,9,0)</f>
        <v>#N/A</v>
      </c>
      <c r="T16" s="10">
        <f>HLOOKUP(T$5,'3dec格式岩性'!$I$17:$Q$25,9,0)</f>
        <v>1400000000</v>
      </c>
      <c r="U16" s="10" t="e">
        <f>HLOOKUP(U$5,'3dec格式岩性'!$I$17:$Q$25,9,0)</f>
        <v>#N/A</v>
      </c>
      <c r="V16" s="10">
        <f>HLOOKUP(V$5,'3dec格式岩性'!$I$17:$Q$25,9,0)</f>
        <v>4000000000</v>
      </c>
      <c r="W16" s="10" t="e">
        <f>HLOOKUP(W$5,'3dec格式岩性'!$I$17:$Q$25,9,0)</f>
        <v>#N/A</v>
      </c>
      <c r="X16" s="10">
        <f>HLOOKUP(X$5,'3dec格式岩性'!$I$17:$Q$25,9,0)</f>
        <v>4000000000</v>
      </c>
      <c r="Y16" s="10">
        <f>HLOOKUP(Y$5,'3dec格式岩性'!$I$17:$Q$25,9,0)</f>
        <v>800000000</v>
      </c>
      <c r="Z16" s="10">
        <f>HLOOKUP(Z$5,'3dec格式岩性'!$I$17:$Q$25,9,0)</f>
        <v>10000000000</v>
      </c>
      <c r="AA16" s="10">
        <f>HLOOKUP(AA$5,'3dec格式岩性'!$I$17:$Q$25,9,0)</f>
        <v>10000000000</v>
      </c>
      <c r="AC16" s="10"/>
    </row>
    <row r="17" spans="4:29" x14ac:dyDescent="0.25">
      <c r="D17" t="s">
        <v>15</v>
      </c>
      <c r="E17">
        <v>10</v>
      </c>
      <c r="F17">
        <v>12</v>
      </c>
      <c r="G17" t="s">
        <v>16</v>
      </c>
      <c r="H17" s="3">
        <v>0</v>
      </c>
      <c r="I17" s="8" t="e">
        <f>H17+(H9-I9)*$E$17*I19</f>
        <v>#N/A</v>
      </c>
      <c r="J17" s="8" t="e">
        <f t="shared" ref="J17:AA17" si="0">I17+(I9-J9)*$E$17*J19</f>
        <v>#N/A</v>
      </c>
      <c r="K17" s="8" t="e">
        <f t="shared" si="0"/>
        <v>#N/A</v>
      </c>
      <c r="L17" s="8" t="e">
        <f t="shared" si="0"/>
        <v>#N/A</v>
      </c>
      <c r="M17" s="8" t="e">
        <f t="shared" si="0"/>
        <v>#N/A</v>
      </c>
      <c r="N17" s="8" t="e">
        <f t="shared" si="0"/>
        <v>#N/A</v>
      </c>
      <c r="O17" s="8" t="e">
        <f t="shared" si="0"/>
        <v>#N/A</v>
      </c>
      <c r="P17" s="8" t="e">
        <f t="shared" si="0"/>
        <v>#N/A</v>
      </c>
      <c r="Q17" s="8" t="e">
        <f t="shared" si="0"/>
        <v>#N/A</v>
      </c>
      <c r="R17" s="8" t="e">
        <f t="shared" si="0"/>
        <v>#N/A</v>
      </c>
      <c r="S17" s="8" t="e">
        <f t="shared" si="0"/>
        <v>#N/A</v>
      </c>
      <c r="T17" s="8" t="e">
        <f t="shared" si="0"/>
        <v>#N/A</v>
      </c>
      <c r="U17" s="8" t="e">
        <f t="shared" si="0"/>
        <v>#N/A</v>
      </c>
      <c r="V17" s="8" t="e">
        <f t="shared" si="0"/>
        <v>#N/A</v>
      </c>
      <c r="W17" s="8" t="e">
        <f t="shared" si="0"/>
        <v>#N/A</v>
      </c>
      <c r="X17" s="8" t="e">
        <f t="shared" si="0"/>
        <v>#N/A</v>
      </c>
      <c r="Y17" s="8" t="e">
        <f t="shared" si="0"/>
        <v>#N/A</v>
      </c>
      <c r="Z17" s="8" t="e">
        <f t="shared" si="0"/>
        <v>#N/A</v>
      </c>
      <c r="AA17" s="8" t="e">
        <f t="shared" si="0"/>
        <v>#N/A</v>
      </c>
      <c r="AC17" s="8"/>
    </row>
    <row r="18" spans="4:29" x14ac:dyDescent="0.25">
      <c r="D18" t="s">
        <v>17</v>
      </c>
      <c r="E18">
        <v>55</v>
      </c>
      <c r="F18">
        <v>13</v>
      </c>
      <c r="G18" t="s">
        <v>18</v>
      </c>
      <c r="H18" s="3">
        <v>0</v>
      </c>
      <c r="I18" s="8" t="e">
        <f>I17</f>
        <v>#N/A</v>
      </c>
      <c r="J18" s="8" t="e">
        <f t="shared" ref="J18:AA18" si="1">J17</f>
        <v>#N/A</v>
      </c>
      <c r="K18" s="8" t="e">
        <f t="shared" si="1"/>
        <v>#N/A</v>
      </c>
      <c r="L18" s="8" t="e">
        <f t="shared" si="1"/>
        <v>#N/A</v>
      </c>
      <c r="M18" s="8" t="e">
        <f t="shared" si="1"/>
        <v>#N/A</v>
      </c>
      <c r="N18" s="8" t="e">
        <f t="shared" si="1"/>
        <v>#N/A</v>
      </c>
      <c r="O18" s="8" t="e">
        <f t="shared" si="1"/>
        <v>#N/A</v>
      </c>
      <c r="P18" s="8" t="e">
        <f t="shared" si="1"/>
        <v>#N/A</v>
      </c>
      <c r="Q18" s="8" t="e">
        <f t="shared" si="1"/>
        <v>#N/A</v>
      </c>
      <c r="R18" s="8" t="e">
        <f t="shared" si="1"/>
        <v>#N/A</v>
      </c>
      <c r="S18" s="8" t="e">
        <f t="shared" si="1"/>
        <v>#N/A</v>
      </c>
      <c r="T18" s="8" t="e">
        <f t="shared" si="1"/>
        <v>#N/A</v>
      </c>
      <c r="U18" s="8" t="e">
        <f t="shared" si="1"/>
        <v>#N/A</v>
      </c>
      <c r="V18" s="8" t="e">
        <f t="shared" si="1"/>
        <v>#N/A</v>
      </c>
      <c r="W18" s="8" t="e">
        <f t="shared" si="1"/>
        <v>#N/A</v>
      </c>
      <c r="X18" s="8" t="e">
        <f t="shared" si="1"/>
        <v>#N/A</v>
      </c>
      <c r="Y18" s="8" t="e">
        <f t="shared" si="1"/>
        <v>#N/A</v>
      </c>
      <c r="Z18" s="8" t="e">
        <f t="shared" si="1"/>
        <v>#N/A</v>
      </c>
      <c r="AA18" s="8" t="e">
        <f t="shared" si="1"/>
        <v>#N/A</v>
      </c>
      <c r="AC18" s="8"/>
    </row>
    <row r="19" spans="4:29" ht="14.5" thickBot="1" x14ac:dyDescent="0.3">
      <c r="F19">
        <v>14</v>
      </c>
      <c r="G19" t="s">
        <v>19</v>
      </c>
      <c r="H19" s="4">
        <v>0</v>
      </c>
      <c r="I19" s="5">
        <f>H19-H6</f>
        <v>-20</v>
      </c>
      <c r="J19" s="5">
        <f t="shared" ref="J19:AA19" si="2">I19-I6</f>
        <v>-28.5</v>
      </c>
      <c r="K19" s="5">
        <f t="shared" si="2"/>
        <v>-136.5</v>
      </c>
      <c r="L19" s="5">
        <f t="shared" si="2"/>
        <v>-286.5</v>
      </c>
      <c r="M19" s="5">
        <f t="shared" si="2"/>
        <v>-315.8</v>
      </c>
      <c r="N19" s="5">
        <f t="shared" si="2"/>
        <v>-321.8</v>
      </c>
      <c r="O19" s="5">
        <f t="shared" si="2"/>
        <v>-329.3</v>
      </c>
      <c r="P19" s="5">
        <f t="shared" si="2"/>
        <v>-333.90000000000003</v>
      </c>
      <c r="Q19" s="5">
        <f t="shared" si="2"/>
        <v>-341.40000000000003</v>
      </c>
      <c r="R19" s="5">
        <f t="shared" si="2"/>
        <v>-345.00000000000006</v>
      </c>
      <c r="S19" s="5">
        <f t="shared" si="2"/>
        <v>-351.30000000000007</v>
      </c>
      <c r="T19" s="5">
        <f t="shared" si="2"/>
        <v>-356.90000000000009</v>
      </c>
      <c r="U19" s="5">
        <f t="shared" si="2"/>
        <v>-364.40000000000009</v>
      </c>
      <c r="V19" s="5">
        <f t="shared" si="2"/>
        <v>-367.30000000000007</v>
      </c>
      <c r="W19" s="5">
        <f t="shared" si="2"/>
        <v>-377.00000000000006</v>
      </c>
      <c r="X19" s="5">
        <f t="shared" si="2"/>
        <v>-385.00000000000006</v>
      </c>
      <c r="Y19" s="5">
        <f t="shared" si="2"/>
        <v>-390.00000000000006</v>
      </c>
      <c r="Z19" s="5">
        <f t="shared" si="2"/>
        <v>-392.60000000000008</v>
      </c>
      <c r="AA19" s="5">
        <f t="shared" si="2"/>
        <v>-395.2000000000001</v>
      </c>
      <c r="AB19" s="5">
        <f t="shared" ref="AB19" si="3">AA19-AA6</f>
        <v>-420.00000000000011</v>
      </c>
      <c r="AC19" s="5"/>
    </row>
    <row r="20" spans="4:29" x14ac:dyDescent="0.25">
      <c r="H20" s="3">
        <f>420+H19</f>
        <v>420</v>
      </c>
      <c r="I20" s="3">
        <f t="shared" ref="I20" si="4">420+I19</f>
        <v>400</v>
      </c>
      <c r="J20" s="3">
        <f t="shared" ref="J20:AA20" si="5">420+J19</f>
        <v>391.5</v>
      </c>
      <c r="K20" s="3">
        <f t="shared" si="5"/>
        <v>283.5</v>
      </c>
      <c r="L20" s="3">
        <f t="shared" si="5"/>
        <v>133.5</v>
      </c>
      <c r="M20" s="3">
        <f t="shared" si="5"/>
        <v>104.19999999999999</v>
      </c>
      <c r="N20" s="3">
        <f t="shared" si="5"/>
        <v>98.199999999999989</v>
      </c>
      <c r="O20" s="3">
        <f t="shared" si="5"/>
        <v>90.699999999999989</v>
      </c>
      <c r="P20" s="3">
        <f t="shared" si="5"/>
        <v>86.099999999999966</v>
      </c>
      <c r="Q20" s="3">
        <f t="shared" si="5"/>
        <v>78.599999999999966</v>
      </c>
      <c r="R20" s="3">
        <f t="shared" si="5"/>
        <v>74.999999999999943</v>
      </c>
      <c r="S20" s="3">
        <f t="shared" si="5"/>
        <v>68.699999999999932</v>
      </c>
      <c r="T20" s="3">
        <f t="shared" si="5"/>
        <v>63.099999999999909</v>
      </c>
      <c r="U20" s="3">
        <f t="shared" si="5"/>
        <v>55.599999999999909</v>
      </c>
      <c r="V20" s="3">
        <f t="shared" si="5"/>
        <v>52.699999999999932</v>
      </c>
      <c r="W20" s="3">
        <f t="shared" si="5"/>
        <v>42.999999999999943</v>
      </c>
      <c r="X20" s="3">
        <f t="shared" si="5"/>
        <v>34.999999999999943</v>
      </c>
      <c r="Y20" s="3">
        <f t="shared" si="5"/>
        <v>29.999999999999943</v>
      </c>
      <c r="Z20" s="3">
        <f t="shared" si="5"/>
        <v>27.39999999999992</v>
      </c>
      <c r="AA20" s="3">
        <f t="shared" si="5"/>
        <v>24.799999999999898</v>
      </c>
      <c r="AC20" s="8"/>
    </row>
    <row r="21" spans="4:29" x14ac:dyDescent="0.25">
      <c r="H21" s="14">
        <v>1</v>
      </c>
      <c r="I21">
        <v>2</v>
      </c>
      <c r="J21" s="14">
        <v>5</v>
      </c>
      <c r="K21">
        <v>6</v>
      </c>
      <c r="L21">
        <v>8</v>
      </c>
      <c r="M21" s="14">
        <v>9</v>
      </c>
      <c r="N21">
        <v>10</v>
      </c>
      <c r="O21" s="14">
        <v>11</v>
      </c>
      <c r="P21">
        <v>12</v>
      </c>
      <c r="Q21" s="14">
        <v>13</v>
      </c>
      <c r="R21" s="22"/>
      <c r="S21">
        <v>14</v>
      </c>
      <c r="T21" s="14">
        <v>15</v>
      </c>
      <c r="U21">
        <v>16</v>
      </c>
      <c r="V21" s="14">
        <v>17</v>
      </c>
      <c r="W21">
        <v>18</v>
      </c>
      <c r="X21" s="14">
        <v>19</v>
      </c>
      <c r="Y21">
        <v>20</v>
      </c>
      <c r="Z21" s="14">
        <v>21</v>
      </c>
      <c r="AA21">
        <v>22</v>
      </c>
    </row>
    <row r="25" spans="4:29" x14ac:dyDescent="0.25">
      <c r="G25" t="s">
        <v>0</v>
      </c>
      <c r="H25" s="21" t="s">
        <v>32</v>
      </c>
      <c r="I25" s="11" t="s">
        <v>1</v>
      </c>
      <c r="J25" s="11" t="s">
        <v>3</v>
      </c>
      <c r="K25" s="11" t="s">
        <v>29</v>
      </c>
      <c r="L25" s="11" t="s">
        <v>3</v>
      </c>
      <c r="M25" s="11" t="s">
        <v>29</v>
      </c>
      <c r="N25" s="11" t="s">
        <v>1</v>
      </c>
      <c r="O25" s="11" t="s">
        <v>29</v>
      </c>
      <c r="P25" s="11" t="s">
        <v>1</v>
      </c>
      <c r="Q25" s="11" t="s">
        <v>3</v>
      </c>
      <c r="R25" s="11"/>
      <c r="S25" s="11" t="s">
        <v>28</v>
      </c>
      <c r="T25" s="21" t="s">
        <v>31</v>
      </c>
      <c r="U25" s="11" t="s">
        <v>28</v>
      </c>
      <c r="V25" s="11" t="s">
        <v>3</v>
      </c>
      <c r="W25" s="11" t="s">
        <v>28</v>
      </c>
      <c r="X25" s="11" t="s">
        <v>3</v>
      </c>
      <c r="Y25" s="11" t="s">
        <v>4</v>
      </c>
      <c r="Z25" s="11" t="s">
        <v>4</v>
      </c>
      <c r="AA25" s="11" t="s">
        <v>5</v>
      </c>
      <c r="AB25" s="11" t="s">
        <v>21</v>
      </c>
    </row>
    <row r="26" spans="4:29" x14ac:dyDescent="0.25">
      <c r="G26" t="s">
        <v>6</v>
      </c>
      <c r="H26">
        <v>20</v>
      </c>
      <c r="I26">
        <v>19</v>
      </c>
      <c r="J26">
        <v>143.80000000000001</v>
      </c>
      <c r="K26">
        <v>6.2</v>
      </c>
      <c r="L26">
        <v>29.3</v>
      </c>
      <c r="M26">
        <v>6</v>
      </c>
      <c r="N26">
        <v>7.5</v>
      </c>
      <c r="O26">
        <v>4.5999999999999996</v>
      </c>
      <c r="P26">
        <v>7.5</v>
      </c>
      <c r="Q26">
        <v>9.9</v>
      </c>
      <c r="S26">
        <v>5.6</v>
      </c>
      <c r="T26">
        <v>7.5</v>
      </c>
      <c r="U26">
        <v>2.9</v>
      </c>
      <c r="V26">
        <v>9.6999999999999993</v>
      </c>
      <c r="W26">
        <v>8</v>
      </c>
      <c r="X26">
        <v>5</v>
      </c>
      <c r="Y26">
        <v>2.5</v>
      </c>
      <c r="Z26">
        <v>2.5</v>
      </c>
      <c r="AA26">
        <v>15</v>
      </c>
      <c r="AB26">
        <v>15</v>
      </c>
    </row>
    <row r="27" spans="4:29" x14ac:dyDescent="0.25">
      <c r="G27" t="s">
        <v>7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4:29" x14ac:dyDescent="0.25">
      <c r="G28" t="s">
        <v>8</v>
      </c>
      <c r="H28">
        <v>10</v>
      </c>
      <c r="I28">
        <v>10</v>
      </c>
      <c r="J28">
        <v>20</v>
      </c>
      <c r="K28">
        <v>20</v>
      </c>
      <c r="L28">
        <v>15</v>
      </c>
      <c r="M28">
        <v>17</v>
      </c>
      <c r="N28">
        <v>16</v>
      </c>
      <c r="O28">
        <v>12</v>
      </c>
      <c r="P28">
        <v>14</v>
      </c>
      <c r="Q28">
        <v>17</v>
      </c>
      <c r="S28">
        <v>13</v>
      </c>
      <c r="T28">
        <v>11</v>
      </c>
      <c r="U28">
        <v>10</v>
      </c>
      <c r="V28">
        <v>8</v>
      </c>
      <c r="W28">
        <v>10</v>
      </c>
      <c r="X28">
        <v>10</v>
      </c>
      <c r="Y28">
        <v>20</v>
      </c>
      <c r="Z28">
        <v>20</v>
      </c>
      <c r="AA28">
        <v>20</v>
      </c>
      <c r="AB28">
        <v>20</v>
      </c>
    </row>
    <row r="29" spans="4:29" x14ac:dyDescent="0.25">
      <c r="G29" t="s">
        <v>9</v>
      </c>
      <c r="H29">
        <v>1800</v>
      </c>
      <c r="I29">
        <v>2800</v>
      </c>
      <c r="J29">
        <v>2483</v>
      </c>
      <c r="K29">
        <v>2580</v>
      </c>
      <c r="L29">
        <v>2483</v>
      </c>
      <c r="M29">
        <v>2580</v>
      </c>
      <c r="N29">
        <v>2800</v>
      </c>
      <c r="O29">
        <v>2580</v>
      </c>
      <c r="P29">
        <v>2800</v>
      </c>
      <c r="Q29">
        <v>2483</v>
      </c>
      <c r="S29">
        <v>2460</v>
      </c>
      <c r="T29">
        <v>2560</v>
      </c>
      <c r="U29">
        <v>2460</v>
      </c>
      <c r="V29">
        <v>2483</v>
      </c>
      <c r="W29">
        <v>2460</v>
      </c>
      <c r="X29">
        <v>2483</v>
      </c>
      <c r="Y29">
        <v>1380</v>
      </c>
      <c r="Z29">
        <v>1380</v>
      </c>
      <c r="AA29">
        <v>2580</v>
      </c>
      <c r="AB29">
        <v>2580</v>
      </c>
    </row>
    <row r="30" spans="4:29" x14ac:dyDescent="0.25">
      <c r="G30" s="13" t="s">
        <v>22</v>
      </c>
      <c r="H30">
        <v>46000000</v>
      </c>
      <c r="I30">
        <v>10690000000</v>
      </c>
      <c r="J30">
        <v>2600000000</v>
      </c>
      <c r="K30">
        <v>15700000000</v>
      </c>
      <c r="L30">
        <v>2600000000</v>
      </c>
      <c r="M30">
        <v>15700000000</v>
      </c>
      <c r="N30">
        <v>10690000000</v>
      </c>
      <c r="O30">
        <v>15700000000</v>
      </c>
      <c r="P30">
        <v>10690000000</v>
      </c>
      <c r="Q30">
        <v>2600000000</v>
      </c>
      <c r="S30">
        <v>13160000000</v>
      </c>
      <c r="T30">
        <v>21100000000</v>
      </c>
      <c r="U30">
        <v>13160000000</v>
      </c>
      <c r="V30">
        <v>2600000000</v>
      </c>
      <c r="W30">
        <v>13160000000</v>
      </c>
      <c r="X30">
        <v>2600000000</v>
      </c>
      <c r="Y30">
        <v>1200000000</v>
      </c>
      <c r="Z30">
        <v>1200000000</v>
      </c>
      <c r="AA30">
        <v>16200000000</v>
      </c>
      <c r="AB30">
        <v>16200000000</v>
      </c>
    </row>
    <row r="31" spans="4:29" x14ac:dyDescent="0.25">
      <c r="G31" s="13" t="s">
        <v>23</v>
      </c>
      <c r="H31">
        <v>0.44</v>
      </c>
      <c r="I31">
        <v>0.18</v>
      </c>
      <c r="J31">
        <v>0.57999999999999996</v>
      </c>
      <c r="K31">
        <v>0.27</v>
      </c>
      <c r="L31">
        <v>0.57999999999999996</v>
      </c>
      <c r="M31">
        <v>0.27</v>
      </c>
      <c r="N31">
        <v>0.18</v>
      </c>
      <c r="O31">
        <v>0.27</v>
      </c>
      <c r="P31">
        <v>0.18</v>
      </c>
      <c r="Q31">
        <v>0.57999999999999996</v>
      </c>
      <c r="S31">
        <v>0.28000000000000003</v>
      </c>
      <c r="T31">
        <v>0.27</v>
      </c>
      <c r="U31">
        <v>0.28000000000000003</v>
      </c>
      <c r="V31">
        <v>0.57999999999999996</v>
      </c>
      <c r="W31">
        <v>0.28000000000000003</v>
      </c>
      <c r="X31">
        <v>0.57999999999999996</v>
      </c>
      <c r="Y31">
        <v>0.15</v>
      </c>
      <c r="Z31">
        <v>0.15</v>
      </c>
      <c r="AA31">
        <v>9.75</v>
      </c>
      <c r="AB31">
        <v>9.75</v>
      </c>
    </row>
    <row r="32" spans="4:29" x14ac:dyDescent="0.25">
      <c r="G32" t="s">
        <v>10</v>
      </c>
      <c r="H32">
        <v>30000</v>
      </c>
      <c r="I32">
        <v>11400000</v>
      </c>
      <c r="J32">
        <v>2800000</v>
      </c>
      <c r="K32">
        <v>9100000</v>
      </c>
      <c r="L32">
        <v>2800000</v>
      </c>
      <c r="M32">
        <v>9100000</v>
      </c>
      <c r="N32">
        <v>11400000</v>
      </c>
      <c r="O32">
        <v>9100000</v>
      </c>
      <c r="P32">
        <v>11400000</v>
      </c>
      <c r="Q32">
        <v>2800000</v>
      </c>
      <c r="S32">
        <v>7100000</v>
      </c>
      <c r="T32">
        <v>12400000</v>
      </c>
      <c r="U32">
        <v>7100000</v>
      </c>
      <c r="V32">
        <v>2800000</v>
      </c>
      <c r="W32">
        <v>7100000</v>
      </c>
      <c r="X32">
        <v>2800000</v>
      </c>
      <c r="Y32">
        <v>1500000</v>
      </c>
      <c r="Z32">
        <v>1500000</v>
      </c>
      <c r="AA32">
        <v>5300000</v>
      </c>
      <c r="AB32">
        <v>5300000</v>
      </c>
    </row>
    <row r="33" spans="7:28" x14ac:dyDescent="0.25">
      <c r="G33" t="s">
        <v>11</v>
      </c>
      <c r="H33">
        <v>16000</v>
      </c>
      <c r="I33">
        <v>6700000</v>
      </c>
      <c r="J33">
        <v>2480000</v>
      </c>
      <c r="K33">
        <v>10200000</v>
      </c>
      <c r="L33">
        <v>2480000</v>
      </c>
      <c r="M33">
        <v>10200000</v>
      </c>
      <c r="N33">
        <v>6700000</v>
      </c>
      <c r="O33">
        <v>10200000</v>
      </c>
      <c r="P33">
        <v>6700000</v>
      </c>
      <c r="Q33">
        <v>2480000</v>
      </c>
      <c r="S33">
        <v>7200000</v>
      </c>
      <c r="T33">
        <v>13100000</v>
      </c>
      <c r="U33">
        <v>7200000</v>
      </c>
      <c r="V33">
        <v>2480000</v>
      </c>
      <c r="W33">
        <v>7200000</v>
      </c>
      <c r="X33">
        <v>2480000</v>
      </c>
      <c r="Y33">
        <v>500000</v>
      </c>
      <c r="Z33">
        <v>500000</v>
      </c>
      <c r="AA33">
        <v>3150000</v>
      </c>
      <c r="AB33">
        <v>3150000</v>
      </c>
    </row>
    <row r="34" spans="7:28" x14ac:dyDescent="0.25">
      <c r="G34" t="s">
        <v>12</v>
      </c>
      <c r="H34">
        <v>14</v>
      </c>
      <c r="I34">
        <v>38</v>
      </c>
      <c r="J34">
        <v>39.4</v>
      </c>
      <c r="K34">
        <v>35</v>
      </c>
      <c r="L34">
        <v>39.4</v>
      </c>
      <c r="M34">
        <v>35</v>
      </c>
      <c r="N34">
        <v>38</v>
      </c>
      <c r="O34">
        <v>35</v>
      </c>
      <c r="P34">
        <v>38</v>
      </c>
      <c r="Q34">
        <v>39.4</v>
      </c>
      <c r="S34">
        <v>36</v>
      </c>
      <c r="T34">
        <v>30.6</v>
      </c>
      <c r="U34">
        <v>36</v>
      </c>
      <c r="V34">
        <v>39.4</v>
      </c>
      <c r="W34">
        <v>36</v>
      </c>
      <c r="X34">
        <v>39.4</v>
      </c>
      <c r="Y34">
        <v>28</v>
      </c>
      <c r="Z34">
        <v>28</v>
      </c>
      <c r="AA34">
        <v>35</v>
      </c>
      <c r="AB34">
        <v>35</v>
      </c>
    </row>
    <row r="35" spans="7:28" x14ac:dyDescent="0.25">
      <c r="G35" s="16" t="s">
        <v>13</v>
      </c>
      <c r="H35" s="19">
        <v>2000000000</v>
      </c>
      <c r="I35" s="19">
        <v>50000000000</v>
      </c>
      <c r="J35" s="19">
        <v>60000000000</v>
      </c>
      <c r="K35" s="19">
        <v>20000000000</v>
      </c>
      <c r="L35" s="19">
        <v>60000000000</v>
      </c>
      <c r="M35" s="19">
        <v>20000000000</v>
      </c>
      <c r="N35" s="19">
        <v>50000000000</v>
      </c>
      <c r="O35" s="19">
        <v>20000000000</v>
      </c>
      <c r="P35" s="19">
        <v>50000000000</v>
      </c>
      <c r="Q35" s="19">
        <v>60000000000</v>
      </c>
      <c r="R35" s="19"/>
      <c r="S35" s="19">
        <v>35000000000</v>
      </c>
      <c r="T35" s="19">
        <v>30000000000</v>
      </c>
      <c r="U35" s="19">
        <v>35000000000</v>
      </c>
      <c r="V35" s="19">
        <v>60000000000</v>
      </c>
      <c r="W35" s="19">
        <v>35000000000</v>
      </c>
      <c r="X35" s="19">
        <v>60000000000</v>
      </c>
      <c r="Y35" s="19">
        <v>5000000000</v>
      </c>
      <c r="Z35" s="19">
        <v>5000000000</v>
      </c>
      <c r="AA35" s="19">
        <v>100000000000</v>
      </c>
      <c r="AB35" s="19">
        <v>100000000000</v>
      </c>
    </row>
    <row r="36" spans="7:28" x14ac:dyDescent="0.25">
      <c r="G36" t="s">
        <v>14</v>
      </c>
      <c r="H36">
        <v>10000000</v>
      </c>
      <c r="I36">
        <v>3000000000</v>
      </c>
      <c r="J36">
        <v>4000000000</v>
      </c>
      <c r="K36">
        <v>600000000</v>
      </c>
      <c r="L36">
        <v>4000000000</v>
      </c>
      <c r="M36">
        <v>600000000</v>
      </c>
      <c r="N36">
        <v>3000000000</v>
      </c>
      <c r="O36">
        <v>600000000</v>
      </c>
      <c r="P36">
        <v>3000000000</v>
      </c>
      <c r="Q36">
        <v>4000000000</v>
      </c>
      <c r="S36">
        <v>1400000000</v>
      </c>
      <c r="T36">
        <v>1600000000</v>
      </c>
      <c r="U36">
        <v>1400000000</v>
      </c>
      <c r="V36">
        <v>4000000000</v>
      </c>
      <c r="W36">
        <v>1400000000</v>
      </c>
      <c r="X36">
        <v>4000000000</v>
      </c>
      <c r="Y36">
        <v>800000000</v>
      </c>
      <c r="Z36">
        <v>800000000</v>
      </c>
      <c r="AA36">
        <v>10000000000</v>
      </c>
      <c r="AB36">
        <v>10000000000</v>
      </c>
    </row>
    <row r="37" spans="7:28" x14ac:dyDescent="0.25">
      <c r="G37" t="s">
        <v>16</v>
      </c>
      <c r="H37">
        <v>0</v>
      </c>
      <c r="I37">
        <v>200000</v>
      </c>
      <c r="J37">
        <v>67737</v>
      </c>
      <c r="K37">
        <v>339628</v>
      </c>
      <c r="L37">
        <v>61723</v>
      </c>
      <c r="M37">
        <v>368049</v>
      </c>
      <c r="N37">
        <v>1076009</v>
      </c>
      <c r="O37">
        <v>351549</v>
      </c>
      <c r="P37">
        <v>1086129</v>
      </c>
      <c r="Q37">
        <v>3891</v>
      </c>
      <c r="S37">
        <v>-76908</v>
      </c>
      <c r="T37">
        <v>279992.00000000006</v>
      </c>
      <c r="U37">
        <v>-84408</v>
      </c>
      <c r="V37">
        <v>71</v>
      </c>
      <c r="W37">
        <v>-86639</v>
      </c>
      <c r="X37">
        <v>1911</v>
      </c>
      <c r="Y37">
        <v>-4299789</v>
      </c>
      <c r="Z37">
        <v>-4299789</v>
      </c>
      <c r="AA37">
        <v>440211</v>
      </c>
      <c r="AB37">
        <v>440211</v>
      </c>
    </row>
    <row r="38" spans="7:28" x14ac:dyDescent="0.25">
      <c r="G38" t="s">
        <v>18</v>
      </c>
      <c r="H38">
        <v>0</v>
      </c>
      <c r="I38">
        <v>200000</v>
      </c>
      <c r="J38">
        <v>242087</v>
      </c>
      <c r="K38">
        <v>460628</v>
      </c>
      <c r="L38">
        <v>236073</v>
      </c>
      <c r="M38">
        <v>489049</v>
      </c>
      <c r="N38">
        <v>1076009</v>
      </c>
      <c r="O38">
        <v>472549</v>
      </c>
      <c r="P38">
        <v>1086129</v>
      </c>
      <c r="Q38">
        <v>178240.99999999988</v>
      </c>
      <c r="S38">
        <v>110091.99999999988</v>
      </c>
      <c r="T38">
        <v>411991.99999999994</v>
      </c>
      <c r="U38">
        <v>102591.99999999988</v>
      </c>
      <c r="V38">
        <v>174420.99999999988</v>
      </c>
      <c r="W38">
        <v>100360.99999999988</v>
      </c>
      <c r="X38">
        <v>176260.99999999988</v>
      </c>
      <c r="Y38">
        <v>-3518789</v>
      </c>
      <c r="Z38">
        <v>-3518789</v>
      </c>
      <c r="AA38">
        <v>561211</v>
      </c>
      <c r="AB38">
        <v>561211</v>
      </c>
    </row>
    <row r="39" spans="7:28" x14ac:dyDescent="0.25">
      <c r="G39" t="s">
        <v>19</v>
      </c>
      <c r="H39">
        <v>0</v>
      </c>
      <c r="I39">
        <v>-20</v>
      </c>
      <c r="J39">
        <v>-136.5</v>
      </c>
      <c r="K39">
        <v>-280.3</v>
      </c>
      <c r="L39">
        <v>-286.5</v>
      </c>
      <c r="M39">
        <v>-315.8</v>
      </c>
      <c r="N39">
        <v>-321.8</v>
      </c>
      <c r="O39">
        <v>-329.3</v>
      </c>
      <c r="P39">
        <v>-333.90000000000003</v>
      </c>
      <c r="Q39">
        <v>-341.40000000000003</v>
      </c>
      <c r="S39">
        <v>-351.3</v>
      </c>
      <c r="T39">
        <v>-356.90000000000003</v>
      </c>
      <c r="U39">
        <v>-364.40000000000003</v>
      </c>
      <c r="V39">
        <v>-367.3</v>
      </c>
      <c r="W39">
        <v>-377</v>
      </c>
      <c r="X39">
        <v>-385</v>
      </c>
      <c r="Y39">
        <v>-390</v>
      </c>
      <c r="Z39">
        <v>-392.5</v>
      </c>
      <c r="AA39">
        <v>-395</v>
      </c>
      <c r="AB39">
        <v>-410</v>
      </c>
    </row>
    <row r="40" spans="7:28" x14ac:dyDescent="0.25">
      <c r="H40">
        <v>1</v>
      </c>
      <c r="I40">
        <v>2</v>
      </c>
      <c r="J40">
        <v>5</v>
      </c>
      <c r="K40">
        <v>6</v>
      </c>
      <c r="L40">
        <v>7</v>
      </c>
      <c r="M40">
        <v>8</v>
      </c>
      <c r="N40">
        <v>9</v>
      </c>
      <c r="O40">
        <v>10</v>
      </c>
      <c r="P40">
        <v>11</v>
      </c>
      <c r="Q40">
        <v>12</v>
      </c>
      <c r="S40">
        <v>13</v>
      </c>
      <c r="T40">
        <v>14</v>
      </c>
      <c r="U40">
        <v>15</v>
      </c>
      <c r="V40">
        <v>16</v>
      </c>
      <c r="W40">
        <v>17</v>
      </c>
      <c r="X40">
        <v>18</v>
      </c>
      <c r="Y40">
        <v>19</v>
      </c>
      <c r="Z40">
        <v>20</v>
      </c>
      <c r="AA40">
        <v>21</v>
      </c>
      <c r="AB40">
        <v>22</v>
      </c>
    </row>
    <row r="57" spans="5:26" x14ac:dyDescent="0.25">
      <c r="E57" s="20" t="s">
        <v>35</v>
      </c>
      <c r="G57" t="s">
        <v>0</v>
      </c>
      <c r="H57" t="s">
        <v>24</v>
      </c>
      <c r="I57" t="s">
        <v>1</v>
      </c>
      <c r="J57" t="s">
        <v>26</v>
      </c>
      <c r="K57" t="s">
        <v>1</v>
      </c>
      <c r="L57" t="s">
        <v>25</v>
      </c>
      <c r="M57" t="s">
        <v>26</v>
      </c>
      <c r="N57" t="s">
        <v>1</v>
      </c>
      <c r="O57" t="s">
        <v>25</v>
      </c>
      <c r="P57" t="s">
        <v>26</v>
      </c>
      <c r="Q57" t="s">
        <v>1</v>
      </c>
      <c r="S57" t="s">
        <v>25</v>
      </c>
      <c r="T57" t="s">
        <v>3</v>
      </c>
      <c r="U57" t="s">
        <v>1</v>
      </c>
      <c r="V57" t="s">
        <v>3</v>
      </c>
      <c r="W57" t="s">
        <v>1</v>
      </c>
      <c r="X57" t="s">
        <v>4</v>
      </c>
      <c r="Y57" t="s">
        <v>5</v>
      </c>
      <c r="Z57" t="s">
        <v>27</v>
      </c>
    </row>
    <row r="58" spans="5:26" x14ac:dyDescent="0.25">
      <c r="G58" t="s">
        <v>6</v>
      </c>
      <c r="H58">
        <v>242.7</v>
      </c>
      <c r="I58">
        <v>113.8</v>
      </c>
      <c r="J58">
        <v>49.4</v>
      </c>
      <c r="K58">
        <v>40.1</v>
      </c>
      <c r="L58">
        <v>40.9</v>
      </c>
      <c r="M58">
        <v>35.6</v>
      </c>
      <c r="N58">
        <v>50.1</v>
      </c>
      <c r="O58">
        <v>24.3</v>
      </c>
      <c r="P58">
        <v>29.1</v>
      </c>
      <c r="Q58">
        <v>34.9</v>
      </c>
      <c r="S58">
        <v>39.6</v>
      </c>
      <c r="T58">
        <v>33.700000000000003</v>
      </c>
      <c r="U58">
        <v>15</v>
      </c>
      <c r="V58">
        <v>16.399999999999999</v>
      </c>
      <c r="W58">
        <v>9.8000000000000007</v>
      </c>
      <c r="X58">
        <v>5</v>
      </c>
      <c r="Y58">
        <v>42.1</v>
      </c>
    </row>
    <row r="59" spans="5:26" x14ac:dyDescent="0.25">
      <c r="G59" t="s">
        <v>7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5:26" x14ac:dyDescent="0.25">
      <c r="G60" t="s">
        <v>8</v>
      </c>
      <c r="H60">
        <v>50</v>
      </c>
      <c r="I60">
        <v>22</v>
      </c>
      <c r="J60">
        <v>24</v>
      </c>
      <c r="K60">
        <v>20</v>
      </c>
      <c r="L60">
        <v>20</v>
      </c>
      <c r="M60">
        <v>17</v>
      </c>
      <c r="N60">
        <v>16</v>
      </c>
      <c r="O60">
        <v>12</v>
      </c>
      <c r="P60">
        <v>14</v>
      </c>
      <c r="Q60">
        <v>17</v>
      </c>
      <c r="S60">
        <v>13</v>
      </c>
      <c r="T60">
        <v>11</v>
      </c>
      <c r="U60">
        <v>7</v>
      </c>
      <c r="V60">
        <v>8</v>
      </c>
      <c r="W60">
        <v>4</v>
      </c>
      <c r="X60">
        <v>5.98</v>
      </c>
      <c r="Y60">
        <v>20</v>
      </c>
    </row>
    <row r="61" spans="5:26" x14ac:dyDescent="0.25">
      <c r="G61" t="s">
        <v>9</v>
      </c>
      <c r="H61">
        <v>2000</v>
      </c>
      <c r="I61">
        <v>2580</v>
      </c>
      <c r="J61">
        <v>2500</v>
      </c>
      <c r="K61">
        <v>2580</v>
      </c>
      <c r="L61">
        <v>2500</v>
      </c>
      <c r="M61">
        <v>2500</v>
      </c>
      <c r="N61">
        <v>2580</v>
      </c>
      <c r="O61">
        <v>2500</v>
      </c>
      <c r="P61">
        <v>2500</v>
      </c>
      <c r="Q61">
        <v>2580</v>
      </c>
      <c r="S61">
        <v>2500</v>
      </c>
      <c r="T61">
        <v>2400</v>
      </c>
      <c r="U61">
        <v>2580</v>
      </c>
      <c r="V61">
        <v>2400</v>
      </c>
      <c r="W61">
        <v>2580</v>
      </c>
      <c r="X61">
        <v>1400</v>
      </c>
      <c r="Y61">
        <v>2580</v>
      </c>
      <c r="Z61">
        <v>1500</v>
      </c>
    </row>
    <row r="62" spans="5:26" x14ac:dyDescent="0.25">
      <c r="G62" s="13" t="s">
        <v>22</v>
      </c>
      <c r="H62" s="15">
        <v>1000000000</v>
      </c>
      <c r="I62" s="15">
        <v>6700000000</v>
      </c>
      <c r="J62" s="15">
        <v>6200000000</v>
      </c>
      <c r="K62" s="15">
        <v>6700000000</v>
      </c>
      <c r="L62" s="15">
        <v>4100000000</v>
      </c>
      <c r="M62" s="15">
        <v>6200000000</v>
      </c>
      <c r="N62" s="15">
        <v>6100000000</v>
      </c>
      <c r="O62" s="15">
        <v>4500000000</v>
      </c>
      <c r="P62" s="15">
        <v>5500000000</v>
      </c>
      <c r="Q62" s="15">
        <v>6100000000</v>
      </c>
      <c r="R62" s="15"/>
      <c r="S62" s="15">
        <v>5100000000</v>
      </c>
      <c r="T62" s="15">
        <v>6190000000</v>
      </c>
      <c r="U62" s="15">
        <v>6700000000</v>
      </c>
      <c r="V62" s="15">
        <v>6590000000</v>
      </c>
      <c r="W62" s="15">
        <v>7000000000</v>
      </c>
      <c r="X62" s="15">
        <v>540000000</v>
      </c>
      <c r="Y62" s="15">
        <v>16200000000</v>
      </c>
      <c r="Z62" s="15">
        <v>500000000</v>
      </c>
    </row>
    <row r="63" spans="5:26" x14ac:dyDescent="0.25">
      <c r="G63" s="13" t="s">
        <v>23</v>
      </c>
      <c r="H63" s="15">
        <v>800000000</v>
      </c>
      <c r="I63" s="15">
        <v>3100000000</v>
      </c>
      <c r="J63" s="15">
        <v>3800000000</v>
      </c>
      <c r="K63" s="15">
        <v>3100000000</v>
      </c>
      <c r="L63" s="15">
        <v>3200000000</v>
      </c>
      <c r="M63" s="15">
        <v>3800000000</v>
      </c>
      <c r="N63" s="15">
        <v>3100000000</v>
      </c>
      <c r="O63" s="15">
        <v>3200000000</v>
      </c>
      <c r="P63" s="15">
        <v>2900000000</v>
      </c>
      <c r="Q63" s="15">
        <v>3100000000</v>
      </c>
      <c r="R63" s="15"/>
      <c r="S63" s="15">
        <v>3200000000</v>
      </c>
      <c r="T63" s="15">
        <v>2950000000</v>
      </c>
      <c r="U63" s="15">
        <v>2800000000</v>
      </c>
      <c r="V63" s="15">
        <v>2750000000</v>
      </c>
      <c r="W63" s="15">
        <v>2900000000</v>
      </c>
      <c r="X63" s="15">
        <v>370000000</v>
      </c>
      <c r="Y63" s="15">
        <v>9750000000</v>
      </c>
      <c r="Z63" s="15">
        <v>400000000</v>
      </c>
    </row>
    <row r="64" spans="5:26" x14ac:dyDescent="0.25">
      <c r="G64" t="s">
        <v>10</v>
      </c>
      <c r="H64" s="15">
        <v>500000</v>
      </c>
      <c r="I64" s="15">
        <v>4500000</v>
      </c>
      <c r="J64" s="15">
        <v>3300000</v>
      </c>
      <c r="K64" s="15">
        <v>4500000</v>
      </c>
      <c r="L64" s="15">
        <v>3000000</v>
      </c>
      <c r="M64" s="15">
        <v>3300000</v>
      </c>
      <c r="N64" s="15">
        <v>4500000</v>
      </c>
      <c r="O64" s="15">
        <v>3800000</v>
      </c>
      <c r="P64" s="15">
        <v>4300000</v>
      </c>
      <c r="Q64" s="15">
        <v>3500000</v>
      </c>
      <c r="R64" s="15"/>
      <c r="S64" s="15">
        <v>2100000</v>
      </c>
      <c r="T64" s="15">
        <v>4100000</v>
      </c>
      <c r="U64" s="15">
        <v>4400000</v>
      </c>
      <c r="V64" s="15">
        <v>4300000</v>
      </c>
      <c r="W64" s="15">
        <v>4500000</v>
      </c>
      <c r="X64" s="15">
        <v>3000000</v>
      </c>
      <c r="Y64" s="15">
        <v>5300000</v>
      </c>
      <c r="Z64" s="15">
        <v>500000</v>
      </c>
    </row>
    <row r="65" spans="7:26" x14ac:dyDescent="0.25">
      <c r="G65" t="s">
        <v>11</v>
      </c>
      <c r="H65" s="15">
        <v>300000</v>
      </c>
      <c r="I65" s="15">
        <v>2230000</v>
      </c>
      <c r="J65" s="15">
        <v>1550000</v>
      </c>
      <c r="K65" s="15">
        <v>2230000</v>
      </c>
      <c r="L65" s="15">
        <v>1230000</v>
      </c>
      <c r="M65" s="15">
        <v>1550000</v>
      </c>
      <c r="N65" s="15">
        <v>2230000</v>
      </c>
      <c r="O65" s="15">
        <v>1230000</v>
      </c>
      <c r="P65" s="15">
        <v>1550000</v>
      </c>
      <c r="Q65" s="15">
        <v>1830000</v>
      </c>
      <c r="R65" s="15"/>
      <c r="S65" s="15">
        <v>1230000</v>
      </c>
      <c r="T65" s="15">
        <v>2050000</v>
      </c>
      <c r="U65" s="15">
        <v>2230000</v>
      </c>
      <c r="V65" s="15">
        <v>2050000</v>
      </c>
      <c r="W65" s="15">
        <v>2230000</v>
      </c>
      <c r="X65" s="15">
        <v>1500000</v>
      </c>
      <c r="Y65" s="15">
        <v>3150000</v>
      </c>
      <c r="Z65" s="15">
        <v>250000</v>
      </c>
    </row>
    <row r="66" spans="7:26" x14ac:dyDescent="0.25">
      <c r="G66" t="s">
        <v>12</v>
      </c>
      <c r="H66">
        <v>27</v>
      </c>
      <c r="I66">
        <v>35</v>
      </c>
      <c r="J66">
        <v>35</v>
      </c>
      <c r="K66">
        <v>35</v>
      </c>
      <c r="L66">
        <v>28</v>
      </c>
      <c r="M66">
        <v>35</v>
      </c>
      <c r="N66">
        <v>35</v>
      </c>
      <c r="O66">
        <v>28</v>
      </c>
      <c r="P66">
        <v>35</v>
      </c>
      <c r="Q66">
        <v>35</v>
      </c>
      <c r="S66">
        <v>28</v>
      </c>
      <c r="T66">
        <v>33</v>
      </c>
      <c r="U66">
        <v>35</v>
      </c>
      <c r="V66">
        <v>33</v>
      </c>
      <c r="W66">
        <v>35</v>
      </c>
      <c r="X66">
        <v>29</v>
      </c>
      <c r="Y66">
        <v>35</v>
      </c>
      <c r="Z66">
        <v>15</v>
      </c>
    </row>
    <row r="67" spans="7:26" x14ac:dyDescent="0.25">
      <c r="G67" s="16" t="s">
        <v>13</v>
      </c>
      <c r="H67" s="15">
        <v>2000000000</v>
      </c>
      <c r="I67" s="15">
        <v>50000000000</v>
      </c>
      <c r="J67" s="15">
        <v>20000000000</v>
      </c>
      <c r="K67" s="15">
        <v>50000000000</v>
      </c>
      <c r="L67" s="15">
        <v>35000000000</v>
      </c>
      <c r="M67" s="15">
        <v>20000000000</v>
      </c>
      <c r="N67" s="15">
        <v>50000000000</v>
      </c>
      <c r="O67" s="15">
        <v>45000000000</v>
      </c>
      <c r="P67" s="15">
        <v>50000000000</v>
      </c>
      <c r="Q67" s="15">
        <v>71000000000</v>
      </c>
      <c r="R67" s="15"/>
      <c r="S67" s="15">
        <v>75000000000</v>
      </c>
      <c r="T67" s="15">
        <v>78000000000</v>
      </c>
      <c r="U67" s="15">
        <v>80000000000</v>
      </c>
      <c r="V67" s="15">
        <v>80000000000</v>
      </c>
      <c r="W67" s="15">
        <v>100000000000</v>
      </c>
      <c r="X67" s="15">
        <v>5000000000</v>
      </c>
      <c r="Y67" s="15">
        <v>500000000000</v>
      </c>
      <c r="Z67" s="15">
        <v>1000000000</v>
      </c>
    </row>
    <row r="68" spans="7:26" x14ac:dyDescent="0.25">
      <c r="G68" t="s">
        <v>14</v>
      </c>
      <c r="H68" s="15">
        <v>15000000</v>
      </c>
      <c r="I68" s="15">
        <v>4000000000</v>
      </c>
      <c r="J68" s="15">
        <v>1300000000</v>
      </c>
      <c r="K68" s="15">
        <v>4000000000</v>
      </c>
      <c r="L68" s="15">
        <v>3100000000</v>
      </c>
      <c r="M68" s="15">
        <v>1300000000</v>
      </c>
      <c r="N68" s="15">
        <v>4000000000</v>
      </c>
      <c r="O68" s="15">
        <v>3100000000</v>
      </c>
      <c r="P68" s="15">
        <v>1300000000</v>
      </c>
      <c r="Q68" s="15">
        <v>3500000000</v>
      </c>
      <c r="R68" s="15"/>
      <c r="S68" s="15">
        <v>3100000000</v>
      </c>
      <c r="T68" s="15">
        <v>4200000000</v>
      </c>
      <c r="U68" s="15">
        <v>4000000000</v>
      </c>
      <c r="V68" s="15">
        <v>3000000000</v>
      </c>
      <c r="W68" s="15">
        <v>3000000000</v>
      </c>
      <c r="X68" s="15">
        <v>1000000000</v>
      </c>
      <c r="Y68" s="15">
        <v>10000000000</v>
      </c>
      <c r="Z68" s="15">
        <v>100000000</v>
      </c>
    </row>
    <row r="69" spans="7:26" x14ac:dyDescent="0.25">
      <c r="G69" t="s">
        <v>16</v>
      </c>
      <c r="H69">
        <v>0</v>
      </c>
      <c r="I69">
        <v>1407660</v>
      </c>
      <c r="J69">
        <v>1122460</v>
      </c>
      <c r="K69">
        <v>1537980</v>
      </c>
      <c r="L69">
        <v>1090380</v>
      </c>
      <c r="M69">
        <v>1090380</v>
      </c>
      <c r="N69">
        <v>1599180</v>
      </c>
      <c r="O69">
        <v>1050300</v>
      </c>
      <c r="P69">
        <v>1050300</v>
      </c>
      <c r="Q69">
        <v>1641900</v>
      </c>
      <c r="S69">
        <v>1022380</v>
      </c>
      <c r="T69">
        <v>208380</v>
      </c>
      <c r="U69">
        <v>1734240</v>
      </c>
      <c r="V69">
        <v>181380</v>
      </c>
      <c r="W69">
        <v>1763760</v>
      </c>
      <c r="X69">
        <v>-8725260</v>
      </c>
      <c r="Y69">
        <v>1822760</v>
      </c>
      <c r="Z69">
        <v>-1213500</v>
      </c>
    </row>
    <row r="70" spans="7:26" x14ac:dyDescent="0.25">
      <c r="G70" t="s">
        <v>18</v>
      </c>
      <c r="H70">
        <v>0</v>
      </c>
      <c r="I70">
        <v>1407660</v>
      </c>
      <c r="J70">
        <v>1166460</v>
      </c>
      <c r="K70">
        <v>1537980</v>
      </c>
      <c r="L70">
        <v>1134380</v>
      </c>
      <c r="M70">
        <v>1134380</v>
      </c>
      <c r="N70">
        <v>1599180</v>
      </c>
      <c r="O70">
        <v>1094300</v>
      </c>
      <c r="P70">
        <v>1094300</v>
      </c>
      <c r="Q70">
        <v>1641900</v>
      </c>
      <c r="S70">
        <v>1066380</v>
      </c>
      <c r="T70">
        <v>307380</v>
      </c>
      <c r="U70">
        <v>1734240</v>
      </c>
      <c r="V70">
        <v>280380</v>
      </c>
      <c r="W70">
        <v>1763760</v>
      </c>
      <c r="X70">
        <v>-8076260</v>
      </c>
      <c r="Y70">
        <v>1822760</v>
      </c>
    </row>
    <row r="71" spans="7:26" x14ac:dyDescent="0.25">
      <c r="G71" t="s">
        <v>19</v>
      </c>
      <c r="H71">
        <v>0</v>
      </c>
      <c r="I71">
        <v>-242.7</v>
      </c>
      <c r="J71">
        <v>-470</v>
      </c>
      <c r="K71">
        <v>-519.4</v>
      </c>
      <c r="L71">
        <v>-559.5</v>
      </c>
      <c r="M71">
        <v>-600.4</v>
      </c>
      <c r="N71">
        <v>-636</v>
      </c>
      <c r="O71">
        <v>-686.1</v>
      </c>
      <c r="P71">
        <v>-710.4</v>
      </c>
      <c r="Q71">
        <v>-739.5</v>
      </c>
      <c r="S71">
        <v>-774.4</v>
      </c>
      <c r="T71">
        <v>-814</v>
      </c>
      <c r="U71">
        <v>-847.7</v>
      </c>
      <c r="V71">
        <v>-862.7</v>
      </c>
      <c r="W71">
        <v>-879.1</v>
      </c>
      <c r="X71">
        <v>-888.9</v>
      </c>
      <c r="Y71">
        <v>-893.9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AB27"/>
  <sheetViews>
    <sheetView topLeftCell="G1" workbookViewId="0">
      <selection activeCell="J17" sqref="J17"/>
    </sheetView>
  </sheetViews>
  <sheetFormatPr defaultColWidth="9" defaultRowHeight="14" x14ac:dyDescent="0.25"/>
  <cols>
    <col min="9" max="9" width="8.90625" customWidth="1"/>
    <col min="10" max="10" width="11.08984375" customWidth="1"/>
    <col min="11" max="13" width="9.36328125" customWidth="1"/>
    <col min="14" max="14" width="10.90625" customWidth="1"/>
    <col min="15" max="18" width="9.36328125" customWidth="1"/>
  </cols>
  <sheetData>
    <row r="1" spans="8:28" x14ac:dyDescent="0.25"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8:28" x14ac:dyDescent="0.25">
      <c r="H2" s="1"/>
      <c r="I2" s="1"/>
      <c r="J2" s="1" t="s">
        <v>24</v>
      </c>
      <c r="K2" s="1" t="s">
        <v>1</v>
      </c>
      <c r="L2" s="1" t="s">
        <v>2</v>
      </c>
      <c r="M2" s="1" t="s">
        <v>25</v>
      </c>
      <c r="N2" s="1" t="s">
        <v>26</v>
      </c>
      <c r="O2" s="1" t="s">
        <v>3</v>
      </c>
      <c r="P2" s="1" t="s">
        <v>4</v>
      </c>
      <c r="Q2" s="1" t="s">
        <v>5</v>
      </c>
      <c r="R2" s="1"/>
      <c r="S2" s="1"/>
      <c r="T2" s="1"/>
    </row>
    <row r="3" spans="8:28" x14ac:dyDescent="0.25">
      <c r="H3" s="1"/>
      <c r="I3" s="1" t="s">
        <v>9</v>
      </c>
      <c r="J3" s="1">
        <v>2000</v>
      </c>
      <c r="K3" s="1">
        <v>2580</v>
      </c>
      <c r="L3" s="1">
        <v>2500</v>
      </c>
      <c r="M3" s="1">
        <v>2500</v>
      </c>
      <c r="N3" s="1">
        <v>2500</v>
      </c>
      <c r="O3" s="1">
        <v>2400</v>
      </c>
      <c r="P3" s="1">
        <v>1400</v>
      </c>
      <c r="Q3" s="1">
        <v>2580</v>
      </c>
      <c r="R3" s="1"/>
      <c r="S3" s="1"/>
      <c r="T3" s="1"/>
    </row>
    <row r="4" spans="8:28" x14ac:dyDescent="0.25">
      <c r="H4" s="1"/>
      <c r="I4" s="12" t="s">
        <v>22</v>
      </c>
      <c r="J4" s="1">
        <v>1</v>
      </c>
      <c r="K4" s="1">
        <v>6.7</v>
      </c>
      <c r="L4" s="1">
        <v>11.9</v>
      </c>
      <c r="M4" s="1">
        <v>4.0999999999999996</v>
      </c>
      <c r="N4" s="1">
        <v>16.2</v>
      </c>
      <c r="O4" s="1">
        <v>4.29</v>
      </c>
      <c r="P4" s="1">
        <v>0.54</v>
      </c>
      <c r="Q4" s="1">
        <v>16.2</v>
      </c>
      <c r="R4" s="2">
        <v>1000000000</v>
      </c>
      <c r="S4" s="1"/>
      <c r="T4" s="12" t="s">
        <v>38</v>
      </c>
      <c r="U4">
        <f>J4/(3*(1-2*J5))</f>
        <v>-0.55555555555555547</v>
      </c>
    </row>
    <row r="5" spans="8:28" x14ac:dyDescent="0.25">
      <c r="H5" s="1"/>
      <c r="I5" s="12" t="s">
        <v>23</v>
      </c>
      <c r="J5" s="1">
        <v>0.8</v>
      </c>
      <c r="K5" s="1">
        <v>3.1</v>
      </c>
      <c r="L5" s="1">
        <v>9.75</v>
      </c>
      <c r="M5" s="1">
        <v>3.2</v>
      </c>
      <c r="N5" s="1">
        <v>13.8</v>
      </c>
      <c r="O5" s="1">
        <v>2.95</v>
      </c>
      <c r="P5" s="1">
        <v>0.37</v>
      </c>
      <c r="Q5" s="1">
        <v>9.75</v>
      </c>
      <c r="R5" s="1"/>
      <c r="S5" s="1"/>
      <c r="T5" s="12" t="s">
        <v>39</v>
      </c>
      <c r="U5">
        <f>J5/(2*(1+J6))</f>
        <v>0.26666666666666666</v>
      </c>
    </row>
    <row r="6" spans="8:28" x14ac:dyDescent="0.25">
      <c r="H6" s="1"/>
      <c r="I6" s="1" t="s">
        <v>10</v>
      </c>
      <c r="J6" s="1">
        <v>0.5</v>
      </c>
      <c r="K6" s="1">
        <v>4.5</v>
      </c>
      <c r="L6" s="1">
        <v>3.1</v>
      </c>
      <c r="M6" s="1">
        <v>1.8</v>
      </c>
      <c r="N6" s="1">
        <v>5.3</v>
      </c>
      <c r="O6" s="1">
        <v>1.1000000000000001</v>
      </c>
      <c r="P6" s="1">
        <v>0.9</v>
      </c>
      <c r="Q6" s="1">
        <v>5.3</v>
      </c>
      <c r="R6" s="2">
        <v>1000000</v>
      </c>
      <c r="S6" s="1"/>
      <c r="T6" s="1"/>
    </row>
    <row r="7" spans="8:28" x14ac:dyDescent="0.25">
      <c r="H7" s="1"/>
      <c r="I7" s="1" t="s">
        <v>11</v>
      </c>
      <c r="J7" s="1">
        <v>0.3</v>
      </c>
      <c r="K7" s="1">
        <v>2.23</v>
      </c>
      <c r="L7" s="1">
        <v>1.7</v>
      </c>
      <c r="M7" s="1">
        <v>1.23</v>
      </c>
      <c r="N7" s="1">
        <v>1.55</v>
      </c>
      <c r="O7" s="1">
        <v>2.0499999999999998</v>
      </c>
      <c r="P7" s="1">
        <v>1.5</v>
      </c>
      <c r="Q7" s="1">
        <v>3.15</v>
      </c>
      <c r="R7" s="1"/>
      <c r="S7" s="1"/>
      <c r="T7" s="1"/>
    </row>
    <row r="8" spans="8:28" x14ac:dyDescent="0.25">
      <c r="H8" s="1"/>
      <c r="I8" s="1" t="s">
        <v>12</v>
      </c>
      <c r="J8" s="1">
        <v>27</v>
      </c>
      <c r="K8" s="1">
        <v>35</v>
      </c>
      <c r="L8" s="1">
        <v>30</v>
      </c>
      <c r="M8" s="1">
        <v>28</v>
      </c>
      <c r="N8" s="1">
        <v>35</v>
      </c>
      <c r="O8" s="1">
        <v>33</v>
      </c>
      <c r="P8" s="1">
        <v>29</v>
      </c>
      <c r="Q8" s="1">
        <v>35</v>
      </c>
      <c r="R8" s="1"/>
      <c r="S8" s="1"/>
      <c r="T8" s="1"/>
    </row>
    <row r="9" spans="8:28" x14ac:dyDescent="0.25">
      <c r="H9" s="1"/>
      <c r="I9" s="1" t="s">
        <v>13</v>
      </c>
      <c r="J9" s="1">
        <v>2</v>
      </c>
      <c r="K9" s="1">
        <v>50</v>
      </c>
      <c r="L9" s="1">
        <v>30</v>
      </c>
      <c r="M9" s="1">
        <v>35</v>
      </c>
      <c r="N9" s="1">
        <v>20</v>
      </c>
      <c r="O9" s="1">
        <v>60</v>
      </c>
      <c r="P9" s="1">
        <v>5</v>
      </c>
      <c r="Q9" s="1">
        <v>100</v>
      </c>
      <c r="R9" s="1"/>
      <c r="S9" s="1"/>
      <c r="T9" s="1"/>
    </row>
    <row r="10" spans="8:28" x14ac:dyDescent="0.25">
      <c r="H10" s="1"/>
      <c r="I10" s="1" t="s">
        <v>14</v>
      </c>
      <c r="J10" s="1">
        <v>0.15</v>
      </c>
      <c r="K10" s="1">
        <v>3</v>
      </c>
      <c r="L10" s="1">
        <v>1.6</v>
      </c>
      <c r="M10" s="1">
        <v>1.4</v>
      </c>
      <c r="N10" s="1">
        <v>0.6</v>
      </c>
      <c r="O10" s="1">
        <v>4</v>
      </c>
      <c r="P10" s="1">
        <v>0.8</v>
      </c>
      <c r="Q10" s="1">
        <v>10</v>
      </c>
      <c r="R10" s="1"/>
      <c r="S10" s="1"/>
      <c r="T10" s="1"/>
    </row>
    <row r="11" spans="8:28" x14ac:dyDescent="0.25"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8:28" x14ac:dyDescent="0.25"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8:28" x14ac:dyDescent="0.25"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8:28" x14ac:dyDescent="0.25"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8:28" x14ac:dyDescent="0.25"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8:28" x14ac:dyDescent="0.25"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8:20" x14ac:dyDescent="0.25">
      <c r="H17" s="1"/>
      <c r="I17" s="1"/>
      <c r="J17" s="1" t="s">
        <v>24</v>
      </c>
      <c r="K17" s="1" t="s">
        <v>1</v>
      </c>
      <c r="L17" s="1" t="s">
        <v>2</v>
      </c>
      <c r="M17" s="1" t="s">
        <v>25</v>
      </c>
      <c r="N17" s="1" t="s">
        <v>26</v>
      </c>
      <c r="O17" s="1" t="s">
        <v>3</v>
      </c>
      <c r="P17" s="1" t="s">
        <v>4</v>
      </c>
      <c r="Q17" s="1" t="s">
        <v>5</v>
      </c>
      <c r="R17" s="1"/>
      <c r="S17" s="1"/>
      <c r="T17" s="1"/>
    </row>
    <row r="18" spans="8:20" x14ac:dyDescent="0.25">
      <c r="H18" s="1"/>
      <c r="I18" s="1" t="s">
        <v>9</v>
      </c>
      <c r="J18" s="1">
        <f>J3</f>
        <v>2000</v>
      </c>
      <c r="K18" s="1">
        <f t="shared" ref="K18:Q18" si="0">K3</f>
        <v>2580</v>
      </c>
      <c r="L18" s="1">
        <f t="shared" si="0"/>
        <v>2500</v>
      </c>
      <c r="M18" s="1">
        <f t="shared" si="0"/>
        <v>2500</v>
      </c>
      <c r="N18" s="1">
        <f t="shared" si="0"/>
        <v>2500</v>
      </c>
      <c r="O18" s="1">
        <f t="shared" si="0"/>
        <v>2400</v>
      </c>
      <c r="P18" s="1">
        <f t="shared" si="0"/>
        <v>1400</v>
      </c>
      <c r="Q18" s="1">
        <f t="shared" si="0"/>
        <v>2580</v>
      </c>
      <c r="R18" s="1"/>
      <c r="S18" s="1"/>
      <c r="T18" s="1"/>
    </row>
    <row r="19" spans="8:20" x14ac:dyDescent="0.25">
      <c r="H19" s="1"/>
      <c r="I19" s="12" t="s">
        <v>22</v>
      </c>
      <c r="J19" s="2">
        <f t="shared" ref="J19:K19" si="1">J4*$R$4</f>
        <v>1000000000</v>
      </c>
      <c r="K19" s="2">
        <f t="shared" si="1"/>
        <v>6700000000</v>
      </c>
      <c r="L19" s="2">
        <f t="shared" ref="L19:Q19" si="2">L4*$R$4</f>
        <v>11900000000</v>
      </c>
      <c r="M19" s="2">
        <f t="shared" si="2"/>
        <v>4099999999.9999995</v>
      </c>
      <c r="N19" s="2">
        <f t="shared" si="2"/>
        <v>16200000000</v>
      </c>
      <c r="O19" s="2">
        <f t="shared" si="2"/>
        <v>4290000000</v>
      </c>
      <c r="P19" s="2">
        <f t="shared" si="2"/>
        <v>540000000</v>
      </c>
      <c r="Q19" s="2">
        <f t="shared" si="2"/>
        <v>16200000000</v>
      </c>
      <c r="R19" s="1"/>
      <c r="S19" s="1"/>
      <c r="T19" s="1"/>
    </row>
    <row r="20" spans="8:20" x14ac:dyDescent="0.25">
      <c r="H20" s="1"/>
      <c r="I20" s="12" t="s">
        <v>23</v>
      </c>
      <c r="J20" s="2">
        <f t="shared" ref="J20" si="3">J5</f>
        <v>0.8</v>
      </c>
      <c r="K20" s="2">
        <f>K5</f>
        <v>3.1</v>
      </c>
      <c r="L20" s="2">
        <f t="shared" ref="L20:Q20" si="4">L5</f>
        <v>9.75</v>
      </c>
      <c r="M20" s="2">
        <f t="shared" si="4"/>
        <v>3.2</v>
      </c>
      <c r="N20" s="2">
        <f t="shared" si="4"/>
        <v>13.8</v>
      </c>
      <c r="O20" s="2">
        <f t="shared" si="4"/>
        <v>2.95</v>
      </c>
      <c r="P20" s="2">
        <f t="shared" si="4"/>
        <v>0.37</v>
      </c>
      <c r="Q20" s="2">
        <f t="shared" si="4"/>
        <v>9.75</v>
      </c>
      <c r="R20" s="1"/>
      <c r="S20" s="1"/>
      <c r="T20" s="1"/>
    </row>
    <row r="21" spans="8:20" x14ac:dyDescent="0.25">
      <c r="H21" s="1"/>
      <c r="I21" s="1" t="s">
        <v>10</v>
      </c>
      <c r="J21" s="2">
        <f t="shared" ref="J21" si="5">J6*$R$6</f>
        <v>500000</v>
      </c>
      <c r="K21" s="2">
        <f t="shared" ref="K21:Q22" si="6">K6*$R$6</f>
        <v>4500000</v>
      </c>
      <c r="L21" s="2">
        <f t="shared" si="6"/>
        <v>3100000</v>
      </c>
      <c r="M21" s="2">
        <f t="shared" si="6"/>
        <v>1800000</v>
      </c>
      <c r="N21" s="2">
        <f t="shared" si="6"/>
        <v>5300000</v>
      </c>
      <c r="O21" s="2">
        <f t="shared" si="6"/>
        <v>1100000</v>
      </c>
      <c r="P21" s="2">
        <f t="shared" si="6"/>
        <v>900000</v>
      </c>
      <c r="Q21" s="2">
        <f t="shared" si="6"/>
        <v>5300000</v>
      </c>
      <c r="R21" s="1"/>
      <c r="S21" s="1"/>
      <c r="T21" s="1"/>
    </row>
    <row r="22" spans="8:20" x14ac:dyDescent="0.25">
      <c r="H22" s="1"/>
      <c r="I22" s="1" t="s">
        <v>11</v>
      </c>
      <c r="J22" s="2">
        <f t="shared" ref="J22" si="7">J7*$R$6</f>
        <v>300000</v>
      </c>
      <c r="K22" s="2">
        <f t="shared" si="6"/>
        <v>2230000</v>
      </c>
      <c r="L22" s="2">
        <f t="shared" si="6"/>
        <v>1700000</v>
      </c>
      <c r="M22" s="2">
        <f t="shared" si="6"/>
        <v>1230000</v>
      </c>
      <c r="N22" s="2">
        <f t="shared" si="6"/>
        <v>1550000</v>
      </c>
      <c r="O22" s="2">
        <f t="shared" si="6"/>
        <v>2049999.9999999998</v>
      </c>
      <c r="P22" s="2">
        <f t="shared" si="6"/>
        <v>1500000</v>
      </c>
      <c r="Q22" s="2">
        <f t="shared" si="6"/>
        <v>3150000</v>
      </c>
      <c r="R22" s="1"/>
      <c r="S22" s="1"/>
      <c r="T22" s="1"/>
    </row>
    <row r="23" spans="8:20" x14ac:dyDescent="0.25">
      <c r="H23" s="1"/>
      <c r="I23" s="1" t="s">
        <v>12</v>
      </c>
      <c r="J23" s="1">
        <f t="shared" ref="J23" si="8">J8</f>
        <v>27</v>
      </c>
      <c r="K23" s="1">
        <f t="shared" ref="K23:Q23" si="9">K8</f>
        <v>35</v>
      </c>
      <c r="L23" s="1">
        <f t="shared" si="9"/>
        <v>30</v>
      </c>
      <c r="M23" s="1">
        <f t="shared" si="9"/>
        <v>28</v>
      </c>
      <c r="N23" s="1">
        <f t="shared" si="9"/>
        <v>35</v>
      </c>
      <c r="O23" s="1">
        <f t="shared" si="9"/>
        <v>33</v>
      </c>
      <c r="P23" s="1">
        <f t="shared" si="9"/>
        <v>29</v>
      </c>
      <c r="Q23" s="1">
        <f t="shared" si="9"/>
        <v>35</v>
      </c>
      <c r="R23" s="1"/>
      <c r="S23" s="1"/>
      <c r="T23" s="1"/>
    </row>
    <row r="24" spans="8:20" x14ac:dyDescent="0.25">
      <c r="H24" s="1"/>
      <c r="I24" s="1" t="s">
        <v>13</v>
      </c>
      <c r="J24" s="2">
        <f t="shared" ref="J24" si="10">J9*$R$4</f>
        <v>2000000000</v>
      </c>
      <c r="K24" s="2">
        <f t="shared" ref="K24:Q25" si="11">K9*$R$4</f>
        <v>50000000000</v>
      </c>
      <c r="L24" s="2">
        <f t="shared" si="11"/>
        <v>30000000000</v>
      </c>
      <c r="M24" s="2">
        <f t="shared" si="11"/>
        <v>35000000000</v>
      </c>
      <c r="N24" s="2">
        <f t="shared" si="11"/>
        <v>20000000000</v>
      </c>
      <c r="O24" s="2">
        <f t="shared" si="11"/>
        <v>60000000000</v>
      </c>
      <c r="P24" s="2">
        <f t="shared" si="11"/>
        <v>5000000000</v>
      </c>
      <c r="Q24" s="2">
        <f t="shared" si="11"/>
        <v>100000000000</v>
      </c>
      <c r="R24" s="1"/>
      <c r="S24" s="1"/>
      <c r="T24" s="1"/>
    </row>
    <row r="25" spans="8:20" x14ac:dyDescent="0.25">
      <c r="H25" s="1"/>
      <c r="I25" s="1" t="s">
        <v>14</v>
      </c>
      <c r="J25" s="2">
        <f t="shared" ref="J25" si="12">J10*$R$4</f>
        <v>150000000</v>
      </c>
      <c r="K25" s="2">
        <f t="shared" si="11"/>
        <v>3000000000</v>
      </c>
      <c r="L25" s="2">
        <f t="shared" si="11"/>
        <v>1600000000</v>
      </c>
      <c r="M25" s="2">
        <f t="shared" si="11"/>
        <v>1400000000</v>
      </c>
      <c r="N25" s="2">
        <f t="shared" si="11"/>
        <v>600000000</v>
      </c>
      <c r="O25" s="2">
        <f t="shared" si="11"/>
        <v>4000000000</v>
      </c>
      <c r="P25" s="2">
        <f t="shared" si="11"/>
        <v>800000000</v>
      </c>
      <c r="Q25" s="2">
        <f t="shared" si="11"/>
        <v>10000000000</v>
      </c>
      <c r="R25" s="1"/>
      <c r="S25" s="1"/>
      <c r="T25" s="1"/>
    </row>
    <row r="26" spans="8:20" x14ac:dyDescent="0.25"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8:20" x14ac:dyDescent="0.25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1BED4-8C20-4EEA-BBDB-4DC11D77D216}">
  <dimension ref="A1:AM22"/>
  <sheetViews>
    <sheetView workbookViewId="0">
      <selection activeCell="G23" sqref="G23"/>
    </sheetView>
  </sheetViews>
  <sheetFormatPr defaultRowHeight="14" x14ac:dyDescent="0.25"/>
  <cols>
    <col min="3" max="3" width="8.7265625" customWidth="1"/>
  </cols>
  <sheetData>
    <row r="1" spans="1:39" x14ac:dyDescent="0.25">
      <c r="A1" s="20" t="s">
        <v>33</v>
      </c>
      <c r="B1" s="20" t="s">
        <v>34</v>
      </c>
      <c r="C1" s="20" t="s">
        <v>36</v>
      </c>
      <c r="D1" s="20" t="s">
        <v>37</v>
      </c>
    </row>
    <row r="2" spans="1:39" x14ac:dyDescent="0.25">
      <c r="A2">
        <v>1</v>
      </c>
      <c r="B2" s="21" t="s">
        <v>32</v>
      </c>
      <c r="C2">
        <v>0</v>
      </c>
      <c r="D2" s="11">
        <v>20</v>
      </c>
    </row>
    <row r="3" spans="1:39" x14ac:dyDescent="0.25">
      <c r="A3">
        <v>2</v>
      </c>
      <c r="B3" s="11" t="s">
        <v>1</v>
      </c>
      <c r="C3">
        <v>-20</v>
      </c>
      <c r="D3" s="11">
        <v>19</v>
      </c>
    </row>
    <row r="4" spans="1:39" x14ac:dyDescent="0.25">
      <c r="A4">
        <v>3</v>
      </c>
      <c r="B4" s="11" t="s">
        <v>3</v>
      </c>
      <c r="C4">
        <v>-39</v>
      </c>
      <c r="D4" s="11">
        <v>88.6</v>
      </c>
    </row>
    <row r="5" spans="1:39" x14ac:dyDescent="0.25">
      <c r="A5">
        <v>4</v>
      </c>
      <c r="B5" s="11" t="s">
        <v>29</v>
      </c>
      <c r="C5">
        <v>-127.6</v>
      </c>
      <c r="D5" s="11">
        <v>8.9</v>
      </c>
    </row>
    <row r="6" spans="1:39" x14ac:dyDescent="0.25">
      <c r="A6">
        <v>5</v>
      </c>
      <c r="B6" s="11" t="s">
        <v>3</v>
      </c>
      <c r="C6">
        <v>-136.5</v>
      </c>
      <c r="D6" s="11">
        <v>143.80000000000001</v>
      </c>
    </row>
    <row r="7" spans="1:39" x14ac:dyDescent="0.25">
      <c r="A7">
        <v>6</v>
      </c>
      <c r="B7" s="11" t="s">
        <v>29</v>
      </c>
      <c r="C7">
        <v>-280.3</v>
      </c>
      <c r="D7" s="11">
        <v>6.2</v>
      </c>
    </row>
    <row r="8" spans="1:39" x14ac:dyDescent="0.25">
      <c r="A8">
        <v>7</v>
      </c>
      <c r="B8" s="11" t="s">
        <v>3</v>
      </c>
      <c r="C8">
        <v>-286.5</v>
      </c>
      <c r="D8" s="11">
        <v>29.3</v>
      </c>
    </row>
    <row r="9" spans="1:39" x14ac:dyDescent="0.25">
      <c r="A9">
        <v>8</v>
      </c>
      <c r="B9" s="11" t="s">
        <v>29</v>
      </c>
      <c r="C9">
        <v>-315.8</v>
      </c>
      <c r="D9" s="11">
        <v>6</v>
      </c>
    </row>
    <row r="10" spans="1:39" x14ac:dyDescent="0.25">
      <c r="A10">
        <v>9</v>
      </c>
      <c r="B10" s="11" t="s">
        <v>1</v>
      </c>
      <c r="C10">
        <v>-321.8</v>
      </c>
      <c r="D10" s="11">
        <v>7.5</v>
      </c>
    </row>
    <row r="11" spans="1:39" x14ac:dyDescent="0.25">
      <c r="A11">
        <v>10</v>
      </c>
      <c r="B11" s="11" t="s">
        <v>29</v>
      </c>
      <c r="C11">
        <v>-329.3</v>
      </c>
      <c r="D11" s="11">
        <v>4.5999999999999996</v>
      </c>
    </row>
    <row r="12" spans="1:39" x14ac:dyDescent="0.25">
      <c r="A12">
        <v>11</v>
      </c>
      <c r="B12" s="11" t="s">
        <v>1</v>
      </c>
      <c r="C12">
        <v>-333.90000000000003</v>
      </c>
      <c r="D12" s="11">
        <v>7.5</v>
      </c>
      <c r="S12">
        <v>0</v>
      </c>
      <c r="T12">
        <v>-20</v>
      </c>
      <c r="U12">
        <v>-39</v>
      </c>
      <c r="V12">
        <v>-127.6</v>
      </c>
      <c r="W12">
        <v>-136.5</v>
      </c>
      <c r="X12">
        <v>-280.3</v>
      </c>
      <c r="Y12">
        <v>-286.5</v>
      </c>
      <c r="Z12">
        <v>-315.8</v>
      </c>
      <c r="AA12">
        <v>-321.8</v>
      </c>
      <c r="AB12">
        <v>-329.3</v>
      </c>
      <c r="AC12">
        <v>-333.90000000000003</v>
      </c>
      <c r="AD12">
        <v>-341.40000000000003</v>
      </c>
      <c r="AE12">
        <v>-351.3</v>
      </c>
      <c r="AF12">
        <v>-356.90000000000003</v>
      </c>
      <c r="AG12">
        <v>-364.40000000000003</v>
      </c>
      <c r="AH12">
        <v>-367.3</v>
      </c>
      <c r="AI12">
        <v>-377</v>
      </c>
      <c r="AJ12">
        <v>-385</v>
      </c>
      <c r="AK12">
        <v>-390</v>
      </c>
      <c r="AL12">
        <v>-392.6</v>
      </c>
      <c r="AM12">
        <v>-395.20000000000005</v>
      </c>
    </row>
    <row r="13" spans="1:39" x14ac:dyDescent="0.25">
      <c r="A13">
        <v>12</v>
      </c>
      <c r="B13" s="11" t="s">
        <v>3</v>
      </c>
      <c r="C13">
        <v>-341.40000000000003</v>
      </c>
      <c r="D13" s="11">
        <v>9.9</v>
      </c>
      <c r="S13" s="11">
        <v>20</v>
      </c>
      <c r="T13" s="11">
        <v>19</v>
      </c>
      <c r="U13" s="11">
        <v>88.6</v>
      </c>
      <c r="V13" s="11">
        <v>8.9</v>
      </c>
      <c r="W13" s="11">
        <v>143.80000000000001</v>
      </c>
      <c r="X13" s="11">
        <v>6.2</v>
      </c>
      <c r="Y13" s="11">
        <v>29.3</v>
      </c>
      <c r="Z13" s="11">
        <v>6</v>
      </c>
      <c r="AA13" s="11">
        <v>7.5</v>
      </c>
      <c r="AB13" s="11">
        <v>4.5999999999999996</v>
      </c>
      <c r="AC13" s="11">
        <v>7.5</v>
      </c>
      <c r="AD13" s="11">
        <v>9.9</v>
      </c>
      <c r="AE13" s="11">
        <v>5.6</v>
      </c>
      <c r="AF13" s="11">
        <v>7.5</v>
      </c>
      <c r="AG13" s="11">
        <v>2.9</v>
      </c>
      <c r="AH13" s="11">
        <v>9.6999999999999993</v>
      </c>
      <c r="AI13" s="11">
        <v>8</v>
      </c>
      <c r="AJ13" s="11">
        <v>5</v>
      </c>
      <c r="AK13" s="11">
        <v>2.6</v>
      </c>
      <c r="AL13" s="11">
        <v>2.6</v>
      </c>
      <c r="AM13" s="11">
        <v>24.8</v>
      </c>
    </row>
    <row r="14" spans="1:39" x14ac:dyDescent="0.25">
      <c r="A14">
        <v>13</v>
      </c>
      <c r="B14" s="11" t="s">
        <v>28</v>
      </c>
      <c r="C14">
        <v>-351.3</v>
      </c>
      <c r="D14" s="11">
        <v>5.6</v>
      </c>
    </row>
    <row r="15" spans="1:39" x14ac:dyDescent="0.25">
      <c r="A15">
        <v>14</v>
      </c>
      <c r="B15" s="21" t="s">
        <v>31</v>
      </c>
      <c r="C15">
        <v>-356.90000000000003</v>
      </c>
      <c r="D15" s="11">
        <v>7.5</v>
      </c>
    </row>
    <row r="16" spans="1:39" x14ac:dyDescent="0.25">
      <c r="A16">
        <v>15</v>
      </c>
      <c r="B16" s="11" t="s">
        <v>28</v>
      </c>
      <c r="C16">
        <v>-364.40000000000003</v>
      </c>
      <c r="D16" s="11">
        <v>2.9</v>
      </c>
    </row>
    <row r="17" spans="1:4" x14ac:dyDescent="0.25">
      <c r="A17">
        <v>16</v>
      </c>
      <c r="B17" s="11" t="s">
        <v>3</v>
      </c>
      <c r="C17">
        <v>-367.3</v>
      </c>
      <c r="D17" s="11">
        <v>9.6999999999999993</v>
      </c>
    </row>
    <row r="18" spans="1:4" x14ac:dyDescent="0.25">
      <c r="A18">
        <v>17</v>
      </c>
      <c r="B18" s="11" t="s">
        <v>28</v>
      </c>
      <c r="C18">
        <v>-377</v>
      </c>
      <c r="D18" s="11">
        <v>8</v>
      </c>
    </row>
    <row r="19" spans="1:4" x14ac:dyDescent="0.25">
      <c r="A19">
        <v>18</v>
      </c>
      <c r="B19" s="11" t="s">
        <v>3</v>
      </c>
      <c r="C19">
        <v>-385</v>
      </c>
      <c r="D19" s="11">
        <v>5</v>
      </c>
    </row>
    <row r="20" spans="1:4" x14ac:dyDescent="0.25">
      <c r="A20">
        <v>19</v>
      </c>
      <c r="B20" s="11" t="s">
        <v>4</v>
      </c>
      <c r="C20">
        <v>-390</v>
      </c>
      <c r="D20" s="11">
        <v>2.6</v>
      </c>
    </row>
    <row r="21" spans="1:4" x14ac:dyDescent="0.25">
      <c r="A21">
        <v>20</v>
      </c>
      <c r="B21" s="11" t="s">
        <v>4</v>
      </c>
      <c r="C21">
        <v>-392.6</v>
      </c>
      <c r="D21" s="11">
        <v>2.6</v>
      </c>
    </row>
    <row r="22" spans="1:4" x14ac:dyDescent="0.25">
      <c r="A22">
        <v>21</v>
      </c>
      <c r="B22" s="11" t="s">
        <v>5</v>
      </c>
      <c r="C22">
        <v>-395.20000000000005</v>
      </c>
      <c r="D22" s="11">
        <v>24.8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5246-ED4A-452C-AE12-EAC60997A3E3}">
  <dimension ref="A1:P19"/>
  <sheetViews>
    <sheetView tabSelected="1" workbookViewId="0">
      <pane ySplit="1" topLeftCell="A2" activePane="bottomLeft" state="frozen"/>
      <selection pane="bottomLeft" activeCell="Q16" sqref="Q16"/>
    </sheetView>
  </sheetViews>
  <sheetFormatPr defaultRowHeight="14" x14ac:dyDescent="0.25"/>
  <cols>
    <col min="6" max="6" width="11.453125" bestFit="1" customWidth="1"/>
    <col min="8" max="8" width="13.54296875" customWidth="1"/>
    <col min="9" max="9" width="13.1796875" bestFit="1" customWidth="1"/>
    <col min="10" max="10" width="15.90625" bestFit="1" customWidth="1"/>
    <col min="11" max="12" width="15.90625" customWidth="1"/>
    <col min="13" max="13" width="14.453125" customWidth="1"/>
    <col min="14" max="14" width="15" customWidth="1"/>
  </cols>
  <sheetData>
    <row r="1" spans="1:16" ht="14.5" x14ac:dyDescent="0.3">
      <c r="A1" t="s">
        <v>40</v>
      </c>
      <c r="B1" t="s">
        <v>41</v>
      </c>
      <c r="C1" t="s">
        <v>42</v>
      </c>
      <c r="D1" t="s">
        <v>6</v>
      </c>
      <c r="E1" s="21" t="s">
        <v>48</v>
      </c>
      <c r="F1" s="21" t="s">
        <v>49</v>
      </c>
      <c r="G1" s="21" t="s">
        <v>23</v>
      </c>
      <c r="H1" s="21" t="s">
        <v>45</v>
      </c>
      <c r="I1" s="21" t="s">
        <v>50</v>
      </c>
      <c r="J1" s="11" t="s">
        <v>46</v>
      </c>
      <c r="K1" s="23" t="s">
        <v>127</v>
      </c>
      <c r="L1" s="23" t="s">
        <v>128</v>
      </c>
      <c r="M1" s="23" t="s">
        <v>47</v>
      </c>
    </row>
    <row r="2" spans="1:16" x14ac:dyDescent="0.25">
      <c r="A2">
        <v>1</v>
      </c>
      <c r="B2" s="20" t="s">
        <v>43</v>
      </c>
      <c r="C2">
        <v>0</v>
      </c>
      <c r="D2">
        <v>0</v>
      </c>
      <c r="E2" s="11">
        <v>2000</v>
      </c>
      <c r="F2" s="11">
        <v>0.51</v>
      </c>
      <c r="G2" s="11">
        <v>18.350000000000001</v>
      </c>
      <c r="H2" s="11">
        <v>0.1</v>
      </c>
      <c r="I2" s="11">
        <v>20</v>
      </c>
      <c r="J2" s="11">
        <v>0.9</v>
      </c>
      <c r="K2" s="11"/>
      <c r="L2" s="11"/>
      <c r="M2" s="27">
        <v>0</v>
      </c>
    </row>
    <row r="3" spans="1:16" x14ac:dyDescent="0.25">
      <c r="A3">
        <v>2</v>
      </c>
      <c r="B3" s="20" t="s">
        <v>20</v>
      </c>
      <c r="C3">
        <f>C2-D2</f>
        <v>0</v>
      </c>
      <c r="D3">
        <v>95</v>
      </c>
      <c r="E3" s="11">
        <v>2530</v>
      </c>
      <c r="F3" s="11">
        <v>8.64</v>
      </c>
      <c r="G3" s="11">
        <v>0.24</v>
      </c>
      <c r="H3" s="11">
        <v>5.6</v>
      </c>
      <c r="I3" s="11">
        <v>46</v>
      </c>
      <c r="J3" s="11">
        <v>3.36</v>
      </c>
      <c r="K3" s="27">
        <f>M3*0.6</f>
        <v>0</v>
      </c>
      <c r="L3" s="27">
        <f>M3*0.4</f>
        <v>0</v>
      </c>
      <c r="M3" s="28">
        <f>M2+(E2-E3)*10*C3</f>
        <v>0</v>
      </c>
      <c r="N3">
        <f>P3*0.6</f>
        <v>15180</v>
      </c>
      <c r="O3">
        <f>P3*0.4</f>
        <v>10120</v>
      </c>
      <c r="P3">
        <f>E3*10</f>
        <v>25300</v>
      </c>
    </row>
    <row r="4" spans="1:16" x14ac:dyDescent="0.25">
      <c r="A4">
        <v>3</v>
      </c>
      <c r="B4" t="s">
        <v>3</v>
      </c>
      <c r="C4">
        <f t="shared" ref="C4:C15" si="0">C3-D3</f>
        <v>-95</v>
      </c>
      <c r="D4">
        <v>35</v>
      </c>
      <c r="E4" s="11">
        <v>2600</v>
      </c>
      <c r="F4" s="11">
        <v>5.8</v>
      </c>
      <c r="G4" s="11">
        <v>0.31</v>
      </c>
      <c r="H4" s="11">
        <v>3.3</v>
      </c>
      <c r="I4" s="11">
        <v>35</v>
      </c>
      <c r="J4" s="11">
        <v>1.98</v>
      </c>
      <c r="K4" s="27">
        <f t="shared" ref="K4:K14" si="1">M4*0.6</f>
        <v>39900</v>
      </c>
      <c r="L4" s="27">
        <f t="shared" ref="L4:L14" si="2">M4*0.4</f>
        <v>26600</v>
      </c>
      <c r="M4" s="28">
        <f t="shared" ref="M4:M14" si="3">M3+(E3-E4)*10*C4</f>
        <v>66500</v>
      </c>
      <c r="N4">
        <f t="shared" ref="N4:N14" si="4">P4*0.6</f>
        <v>15600</v>
      </c>
      <c r="O4">
        <f t="shared" ref="O4:O14" si="5">P4*0.4</f>
        <v>10400</v>
      </c>
      <c r="P4">
        <f t="shared" ref="P4:P14" si="6">E4*10</f>
        <v>26000</v>
      </c>
    </row>
    <row r="5" spans="1:16" x14ac:dyDescent="0.25">
      <c r="A5">
        <v>4</v>
      </c>
      <c r="B5" s="20" t="s">
        <v>20</v>
      </c>
      <c r="C5">
        <f t="shared" si="0"/>
        <v>-130</v>
      </c>
      <c r="D5">
        <v>50</v>
      </c>
      <c r="E5" s="11">
        <v>2530</v>
      </c>
      <c r="F5" s="11">
        <v>8.64</v>
      </c>
      <c r="G5" s="11">
        <v>0.24</v>
      </c>
      <c r="H5" s="11">
        <v>5.6</v>
      </c>
      <c r="I5" s="11">
        <v>46</v>
      </c>
      <c r="J5" s="11">
        <v>3.36</v>
      </c>
      <c r="K5" s="27">
        <f t="shared" si="1"/>
        <v>-14700</v>
      </c>
      <c r="L5" s="27">
        <f t="shared" si="2"/>
        <v>-9800</v>
      </c>
      <c r="M5" s="28">
        <f t="shared" si="3"/>
        <v>-24500</v>
      </c>
      <c r="N5">
        <f t="shared" si="4"/>
        <v>15180</v>
      </c>
      <c r="O5">
        <f t="shared" si="5"/>
        <v>10120</v>
      </c>
      <c r="P5">
        <f t="shared" si="6"/>
        <v>25300</v>
      </c>
    </row>
    <row r="6" spans="1:16" x14ac:dyDescent="0.25">
      <c r="A6">
        <v>5</v>
      </c>
      <c r="B6" s="20" t="s">
        <v>51</v>
      </c>
      <c r="C6">
        <f t="shared" si="0"/>
        <v>-180</v>
      </c>
      <c r="D6">
        <v>90</v>
      </c>
      <c r="E6" s="11">
        <v>2600</v>
      </c>
      <c r="F6" s="11">
        <v>5.8</v>
      </c>
      <c r="G6" s="11">
        <v>0.31</v>
      </c>
      <c r="H6" s="11">
        <v>3.3</v>
      </c>
      <c r="I6" s="11">
        <v>35</v>
      </c>
      <c r="J6" s="11">
        <v>1.98</v>
      </c>
      <c r="K6" s="27">
        <f t="shared" si="1"/>
        <v>60900</v>
      </c>
      <c r="L6" s="27">
        <f t="shared" si="2"/>
        <v>40600</v>
      </c>
      <c r="M6" s="28">
        <f t="shared" si="3"/>
        <v>101500</v>
      </c>
      <c r="N6">
        <f t="shared" si="4"/>
        <v>15600</v>
      </c>
      <c r="O6">
        <f t="shared" si="5"/>
        <v>10400</v>
      </c>
      <c r="P6">
        <f t="shared" si="6"/>
        <v>26000</v>
      </c>
    </row>
    <row r="7" spans="1:16" x14ac:dyDescent="0.25">
      <c r="A7">
        <v>6</v>
      </c>
      <c r="B7" s="20" t="s">
        <v>44</v>
      </c>
      <c r="C7">
        <f t="shared" si="0"/>
        <v>-270</v>
      </c>
      <c r="D7">
        <v>87</v>
      </c>
      <c r="E7" s="11">
        <v>2580</v>
      </c>
      <c r="F7" s="11">
        <v>6.7</v>
      </c>
      <c r="G7" s="11">
        <v>0.26</v>
      </c>
      <c r="H7" s="11">
        <v>4.5</v>
      </c>
      <c r="I7" s="11">
        <v>35</v>
      </c>
      <c r="J7" s="11">
        <v>2.7</v>
      </c>
      <c r="K7" s="27">
        <f t="shared" si="1"/>
        <v>28500</v>
      </c>
      <c r="L7" s="27">
        <f t="shared" si="2"/>
        <v>19000</v>
      </c>
      <c r="M7" s="28">
        <f t="shared" si="3"/>
        <v>47500</v>
      </c>
      <c r="N7">
        <f t="shared" si="4"/>
        <v>15480</v>
      </c>
      <c r="O7">
        <f t="shared" si="5"/>
        <v>10320</v>
      </c>
      <c r="P7">
        <f t="shared" si="6"/>
        <v>25800</v>
      </c>
    </row>
    <row r="8" spans="1:16" x14ac:dyDescent="0.25">
      <c r="A8">
        <v>7</v>
      </c>
      <c r="B8" s="20" t="s">
        <v>31</v>
      </c>
      <c r="C8">
        <f t="shared" si="0"/>
        <v>-357</v>
      </c>
      <c r="D8">
        <v>10</v>
      </c>
      <c r="E8" s="11">
        <v>2600</v>
      </c>
      <c r="F8" s="11">
        <v>6.2</v>
      </c>
      <c r="G8" s="11">
        <v>0.27</v>
      </c>
      <c r="H8" s="11">
        <v>4.2</v>
      </c>
      <c r="I8" s="11">
        <v>34</v>
      </c>
      <c r="J8" s="11">
        <v>2.52</v>
      </c>
      <c r="K8" s="27">
        <f t="shared" si="1"/>
        <v>71340</v>
      </c>
      <c r="L8" s="27">
        <f t="shared" si="2"/>
        <v>47560</v>
      </c>
      <c r="M8" s="28">
        <f t="shared" si="3"/>
        <v>118900</v>
      </c>
      <c r="N8">
        <f t="shared" si="4"/>
        <v>15600</v>
      </c>
      <c r="O8">
        <f t="shared" si="5"/>
        <v>10400</v>
      </c>
      <c r="P8">
        <f t="shared" si="6"/>
        <v>26000</v>
      </c>
    </row>
    <row r="9" spans="1:16" x14ac:dyDescent="0.25">
      <c r="A9">
        <v>8</v>
      </c>
      <c r="B9" t="s">
        <v>3</v>
      </c>
      <c r="C9">
        <f t="shared" si="0"/>
        <v>-367</v>
      </c>
      <c r="D9">
        <v>10</v>
      </c>
      <c r="E9" s="11">
        <v>2600</v>
      </c>
      <c r="F9" s="11">
        <v>5.8</v>
      </c>
      <c r="G9" s="11">
        <v>0.31</v>
      </c>
      <c r="H9" s="11">
        <v>3.3</v>
      </c>
      <c r="I9" s="11">
        <v>35</v>
      </c>
      <c r="J9" s="11">
        <v>1.98</v>
      </c>
      <c r="K9" s="27">
        <f t="shared" si="1"/>
        <v>71340</v>
      </c>
      <c r="L9" s="27">
        <f t="shared" si="2"/>
        <v>47560</v>
      </c>
      <c r="M9" s="28">
        <f t="shared" si="3"/>
        <v>118900</v>
      </c>
      <c r="N9">
        <f t="shared" si="4"/>
        <v>15600</v>
      </c>
      <c r="O9">
        <f t="shared" si="5"/>
        <v>10400</v>
      </c>
      <c r="P9">
        <f t="shared" si="6"/>
        <v>26000</v>
      </c>
    </row>
    <row r="10" spans="1:16" x14ac:dyDescent="0.25">
      <c r="A10">
        <v>9</v>
      </c>
      <c r="B10" t="s">
        <v>28</v>
      </c>
      <c r="C10">
        <f t="shared" si="0"/>
        <v>-377</v>
      </c>
      <c r="D10">
        <v>8</v>
      </c>
      <c r="E10" s="11">
        <v>2530</v>
      </c>
      <c r="F10" s="11">
        <v>8.64</v>
      </c>
      <c r="G10" s="11">
        <v>0.24</v>
      </c>
      <c r="H10" s="11">
        <v>5.6</v>
      </c>
      <c r="I10" s="11">
        <v>46</v>
      </c>
      <c r="J10" s="11">
        <v>3.36</v>
      </c>
      <c r="K10" s="27">
        <f t="shared" si="1"/>
        <v>-87000</v>
      </c>
      <c r="L10" s="27">
        <f t="shared" si="2"/>
        <v>-58000</v>
      </c>
      <c r="M10" s="28">
        <f t="shared" si="3"/>
        <v>-145000</v>
      </c>
      <c r="N10">
        <f t="shared" si="4"/>
        <v>15180</v>
      </c>
      <c r="O10">
        <f t="shared" si="5"/>
        <v>10120</v>
      </c>
      <c r="P10">
        <f t="shared" si="6"/>
        <v>25300</v>
      </c>
    </row>
    <row r="11" spans="1:16" x14ac:dyDescent="0.25">
      <c r="A11">
        <v>10</v>
      </c>
      <c r="B11" t="s">
        <v>3</v>
      </c>
      <c r="C11">
        <f t="shared" si="0"/>
        <v>-385</v>
      </c>
      <c r="D11">
        <v>5</v>
      </c>
      <c r="E11" s="11">
        <v>2600</v>
      </c>
      <c r="F11" s="11">
        <v>5.8</v>
      </c>
      <c r="G11" s="11">
        <v>0.31</v>
      </c>
      <c r="H11" s="11">
        <v>3.3</v>
      </c>
      <c r="I11" s="11">
        <v>35</v>
      </c>
      <c r="J11" s="11">
        <v>1.98</v>
      </c>
      <c r="K11" s="27">
        <f t="shared" si="1"/>
        <v>74700</v>
      </c>
      <c r="L11" s="27">
        <f t="shared" si="2"/>
        <v>49800</v>
      </c>
      <c r="M11" s="28">
        <f t="shared" si="3"/>
        <v>124500</v>
      </c>
      <c r="N11">
        <f t="shared" si="4"/>
        <v>15600</v>
      </c>
      <c r="O11">
        <f t="shared" si="5"/>
        <v>10400</v>
      </c>
      <c r="P11">
        <f t="shared" si="6"/>
        <v>26000</v>
      </c>
    </row>
    <row r="12" spans="1:16" x14ac:dyDescent="0.25">
      <c r="A12">
        <v>11</v>
      </c>
      <c r="B12" t="s">
        <v>4</v>
      </c>
      <c r="C12">
        <f t="shared" si="0"/>
        <v>-390</v>
      </c>
      <c r="D12">
        <v>3</v>
      </c>
      <c r="E12" s="11">
        <v>1400</v>
      </c>
      <c r="F12" s="11">
        <v>3.6</v>
      </c>
      <c r="G12" s="11">
        <v>0.32</v>
      </c>
      <c r="H12" s="11">
        <v>2.8</v>
      </c>
      <c r="I12" s="11">
        <v>30</v>
      </c>
      <c r="J12" s="11">
        <v>1.68</v>
      </c>
      <c r="K12" s="27">
        <f t="shared" si="1"/>
        <v>-2733300</v>
      </c>
      <c r="L12" s="27">
        <f t="shared" si="2"/>
        <v>-1822200</v>
      </c>
      <c r="M12" s="28">
        <f t="shared" si="3"/>
        <v>-4555500</v>
      </c>
      <c r="N12">
        <f t="shared" si="4"/>
        <v>8400</v>
      </c>
      <c r="O12">
        <f t="shared" si="5"/>
        <v>5600</v>
      </c>
      <c r="P12">
        <f t="shared" si="6"/>
        <v>14000</v>
      </c>
    </row>
    <row r="13" spans="1:16" x14ac:dyDescent="0.25">
      <c r="A13">
        <v>12</v>
      </c>
      <c r="B13" t="s">
        <v>4</v>
      </c>
      <c r="C13">
        <f t="shared" si="0"/>
        <v>-393</v>
      </c>
      <c r="D13">
        <v>3</v>
      </c>
      <c r="E13" s="11">
        <v>1400</v>
      </c>
      <c r="F13" s="11">
        <v>3.6</v>
      </c>
      <c r="G13" s="11">
        <v>0.32</v>
      </c>
      <c r="H13" s="11">
        <v>2.8</v>
      </c>
      <c r="I13" s="11">
        <v>30</v>
      </c>
      <c r="J13" s="11">
        <v>1.68</v>
      </c>
      <c r="K13" s="27">
        <f t="shared" si="1"/>
        <v>-2733300</v>
      </c>
      <c r="L13" s="27">
        <f t="shared" si="2"/>
        <v>-1822200</v>
      </c>
      <c r="M13" s="28">
        <f t="shared" si="3"/>
        <v>-4555500</v>
      </c>
      <c r="N13">
        <f t="shared" si="4"/>
        <v>8400</v>
      </c>
      <c r="O13">
        <f t="shared" si="5"/>
        <v>5600</v>
      </c>
      <c r="P13">
        <f t="shared" si="6"/>
        <v>14000</v>
      </c>
    </row>
    <row r="14" spans="1:16" x14ac:dyDescent="0.25">
      <c r="A14">
        <v>13</v>
      </c>
      <c r="B14" t="s">
        <v>5</v>
      </c>
      <c r="C14">
        <f t="shared" si="0"/>
        <v>-396</v>
      </c>
      <c r="D14">
        <v>30</v>
      </c>
      <c r="E14" s="11">
        <v>2580</v>
      </c>
      <c r="F14" s="11">
        <v>6.7</v>
      </c>
      <c r="G14" s="11">
        <v>0.26</v>
      </c>
      <c r="H14" s="11">
        <v>4.5</v>
      </c>
      <c r="I14" s="11">
        <v>35</v>
      </c>
      <c r="J14" s="11">
        <v>2.7</v>
      </c>
      <c r="K14" s="27">
        <f t="shared" si="1"/>
        <v>70380</v>
      </c>
      <c r="L14" s="27">
        <f t="shared" si="2"/>
        <v>46920</v>
      </c>
      <c r="M14" s="28">
        <f t="shared" si="3"/>
        <v>117300</v>
      </c>
      <c r="N14">
        <f t="shared" si="4"/>
        <v>15480</v>
      </c>
      <c r="O14">
        <f t="shared" si="5"/>
        <v>10320</v>
      </c>
      <c r="P14">
        <f t="shared" si="6"/>
        <v>25800</v>
      </c>
    </row>
    <row r="15" spans="1:16" x14ac:dyDescent="0.25">
      <c r="C15">
        <f t="shared" si="0"/>
        <v>-426</v>
      </c>
    </row>
    <row r="16" spans="1:16" x14ac:dyDescent="0.25">
      <c r="E16" s="20" t="s">
        <v>117</v>
      </c>
      <c r="F16" s="20" t="s">
        <v>125</v>
      </c>
      <c r="G16" s="20" t="s">
        <v>126</v>
      </c>
      <c r="H16" t="s">
        <v>120</v>
      </c>
      <c r="I16" t="s">
        <v>121</v>
      </c>
      <c r="J16" t="s">
        <v>122</v>
      </c>
    </row>
    <row r="17" spans="6:7" x14ac:dyDescent="0.25">
      <c r="F17" s="21" t="s">
        <v>49</v>
      </c>
      <c r="G17" s="21" t="s">
        <v>23</v>
      </c>
    </row>
    <row r="18" spans="6:7" x14ac:dyDescent="0.25">
      <c r="F18" s="20" t="s">
        <v>118</v>
      </c>
      <c r="G18" s="20" t="s">
        <v>119</v>
      </c>
    </row>
    <row r="19" spans="6:7" x14ac:dyDescent="0.25">
      <c r="F19" t="s">
        <v>123</v>
      </c>
      <c r="G19" t="s">
        <v>124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D5587-2C32-43DE-946C-B23591353AD5}">
  <dimension ref="A1:BM4"/>
  <sheetViews>
    <sheetView workbookViewId="0">
      <selection activeCell="A13" sqref="A13"/>
    </sheetView>
  </sheetViews>
  <sheetFormatPr defaultRowHeight="14" x14ac:dyDescent="0.25"/>
  <cols>
    <col min="1" max="14" width="15.08984375" bestFit="1" customWidth="1"/>
    <col min="65" max="65" width="8.90625" customWidth="1"/>
  </cols>
  <sheetData>
    <row r="1" spans="1:65" x14ac:dyDescent="0.25">
      <c r="A1" s="24" t="s">
        <v>52</v>
      </c>
      <c r="B1" s="24" t="s">
        <v>53</v>
      </c>
      <c r="C1" s="24" t="s">
        <v>54</v>
      </c>
      <c r="D1" s="24" t="s">
        <v>55</v>
      </c>
      <c r="E1" s="24" t="s">
        <v>56</v>
      </c>
      <c r="F1" s="24" t="s">
        <v>57</v>
      </c>
      <c r="G1" s="24" t="s">
        <v>58</v>
      </c>
      <c r="H1" s="24" t="s">
        <v>59</v>
      </c>
      <c r="I1" s="24" t="s">
        <v>60</v>
      </c>
      <c r="J1" s="24" t="s">
        <v>61</v>
      </c>
      <c r="K1" s="24" t="s">
        <v>62</v>
      </c>
      <c r="L1" s="24" t="s">
        <v>63</v>
      </c>
      <c r="M1" s="24" t="s">
        <v>64</v>
      </c>
      <c r="N1" s="24" t="s">
        <v>65</v>
      </c>
      <c r="O1" s="1" t="s">
        <v>66</v>
      </c>
      <c r="P1" s="1" t="s">
        <v>67</v>
      </c>
      <c r="Q1" s="1" t="s">
        <v>68</v>
      </c>
      <c r="R1" s="24" t="s">
        <v>69</v>
      </c>
      <c r="S1" s="24" t="s">
        <v>70</v>
      </c>
      <c r="T1" s="24" t="s">
        <v>71</v>
      </c>
      <c r="U1" s="24" t="s">
        <v>72</v>
      </c>
      <c r="V1" s="24" t="s">
        <v>73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81</v>
      </c>
      <c r="AE1" s="1" t="s">
        <v>82</v>
      </c>
      <c r="AF1" s="24" t="s">
        <v>83</v>
      </c>
      <c r="AG1" s="24" t="s">
        <v>84</v>
      </c>
      <c r="AH1" s="24" t="s">
        <v>85</v>
      </c>
      <c r="AI1" s="24" t="s">
        <v>86</v>
      </c>
      <c r="AJ1" s="1" t="s">
        <v>87</v>
      </c>
      <c r="AK1" s="1" t="s">
        <v>88</v>
      </c>
      <c r="AL1" s="1" t="s">
        <v>89</v>
      </c>
      <c r="AM1" s="1" t="s">
        <v>90</v>
      </c>
      <c r="AN1" s="1" t="s">
        <v>91</v>
      </c>
      <c r="AO1" s="1" t="s">
        <v>92</v>
      </c>
      <c r="AP1" s="1" t="s">
        <v>93</v>
      </c>
      <c r="AQ1" s="1" t="s">
        <v>94</v>
      </c>
      <c r="AR1" s="1" t="s">
        <v>95</v>
      </c>
      <c r="AS1" s="1" t="s">
        <v>96</v>
      </c>
      <c r="AT1" s="1" t="s">
        <v>97</v>
      </c>
      <c r="AU1" s="1" t="s">
        <v>98</v>
      </c>
      <c r="AV1" s="1" t="s">
        <v>99</v>
      </c>
      <c r="AW1" s="1" t="s">
        <v>100</v>
      </c>
      <c r="AX1" s="1" t="s">
        <v>101</v>
      </c>
      <c r="AY1" s="1" t="s">
        <v>102</v>
      </c>
      <c r="AZ1" s="1" t="s">
        <v>103</v>
      </c>
      <c r="BA1" s="1" t="s">
        <v>104</v>
      </c>
      <c r="BB1" s="1" t="s">
        <v>105</v>
      </c>
      <c r="BC1" s="1" t="s">
        <v>106</v>
      </c>
      <c r="BD1" s="1" t="s">
        <v>107</v>
      </c>
      <c r="BE1" s="1" t="s">
        <v>108</v>
      </c>
      <c r="BF1" s="1" t="s">
        <v>109</v>
      </c>
      <c r="BG1" s="1" t="s">
        <v>110</v>
      </c>
      <c r="BH1" s="1" t="s">
        <v>111</v>
      </c>
      <c r="BI1" s="1" t="s">
        <v>112</v>
      </c>
      <c r="BJ1" s="24" t="s">
        <v>113</v>
      </c>
      <c r="BK1" s="1" t="s">
        <v>114</v>
      </c>
      <c r="BL1" s="1" t="s">
        <v>115</v>
      </c>
      <c r="BM1" s="1" t="s">
        <v>116</v>
      </c>
    </row>
    <row r="2" spans="1:65" x14ac:dyDescent="0.25">
      <c r="A2" s="25">
        <v>499722.36599999998</v>
      </c>
      <c r="B2" s="26">
        <v>499771.70699999999</v>
      </c>
      <c r="C2" s="26">
        <v>499823.533</v>
      </c>
      <c r="D2" s="26">
        <v>499850.087</v>
      </c>
      <c r="E2" s="26">
        <v>499871.46399999998</v>
      </c>
      <c r="F2" s="26">
        <v>499897.27</v>
      </c>
      <c r="G2" s="26">
        <v>499920.88400000002</v>
      </c>
      <c r="H2" s="26">
        <v>499948.92200000002</v>
      </c>
      <c r="I2" s="26">
        <v>499975.97700000001</v>
      </c>
      <c r="J2" s="26">
        <v>499996.74</v>
      </c>
      <c r="K2" s="26">
        <v>500022.68699999998</v>
      </c>
      <c r="L2" s="26">
        <v>500046.33399999997</v>
      </c>
      <c r="M2" s="26">
        <v>500085.49200000003</v>
      </c>
      <c r="N2" s="26">
        <v>500104.467</v>
      </c>
      <c r="O2" s="26">
        <v>500128.69</v>
      </c>
      <c r="P2" s="26">
        <v>500158.69199999998</v>
      </c>
      <c r="Q2" s="26">
        <v>500169.71600000001</v>
      </c>
      <c r="R2" s="26">
        <v>500197.69099999999</v>
      </c>
      <c r="S2" s="26">
        <v>500222.56300000002</v>
      </c>
      <c r="T2" s="26">
        <v>500247.41499999998</v>
      </c>
      <c r="U2" s="26">
        <v>500272.32699999999</v>
      </c>
      <c r="V2" s="26">
        <v>500292.84299999999</v>
      </c>
      <c r="W2" s="26">
        <v>500314.71899999998</v>
      </c>
      <c r="X2" s="26">
        <v>500354.78100000002</v>
      </c>
      <c r="Y2" s="26">
        <v>500368.321</v>
      </c>
      <c r="Z2" s="26">
        <v>500413.005</v>
      </c>
      <c r="AA2" s="26">
        <v>500423.10800000001</v>
      </c>
      <c r="AB2" s="26">
        <v>500447.93800000002</v>
      </c>
      <c r="AC2" s="26">
        <v>500471.37800000003</v>
      </c>
      <c r="AD2" s="26">
        <v>500494.978</v>
      </c>
      <c r="AE2" s="26">
        <v>500522.16499999998</v>
      </c>
      <c r="AF2" s="26">
        <v>500620.21799999999</v>
      </c>
      <c r="AG2" s="26">
        <v>500650.49300000002</v>
      </c>
      <c r="AH2" s="26">
        <v>500697.24200000003</v>
      </c>
      <c r="AI2" s="26">
        <v>500748.77899999998</v>
      </c>
      <c r="AJ2" s="26">
        <v>500201.23599999998</v>
      </c>
      <c r="AK2" s="26">
        <v>500211.16499999998</v>
      </c>
      <c r="AL2" s="26">
        <v>500209.64399999997</v>
      </c>
      <c r="AM2" s="26">
        <v>500212.72600000002</v>
      </c>
      <c r="AN2" s="26">
        <v>500212.34</v>
      </c>
      <c r="AO2" s="26">
        <v>500202.12599999999</v>
      </c>
      <c r="AP2" s="26">
        <v>500211.01299999998</v>
      </c>
      <c r="AQ2" s="26">
        <v>500210.09</v>
      </c>
      <c r="AR2" s="26">
        <v>500209.41399999999</v>
      </c>
      <c r="AS2" s="26">
        <v>500213.13799999998</v>
      </c>
      <c r="AT2" s="26">
        <v>500210.65700000001</v>
      </c>
      <c r="AU2" s="26">
        <v>500204.89</v>
      </c>
      <c r="AV2" s="26">
        <v>500210.1</v>
      </c>
      <c r="AW2" s="26">
        <v>500205.43800000002</v>
      </c>
      <c r="AX2" s="26">
        <v>500204.29300000001</v>
      </c>
      <c r="AY2" s="26">
        <v>500199.89500000002</v>
      </c>
      <c r="AZ2" s="26">
        <v>500210.78700000001</v>
      </c>
      <c r="BA2" s="26">
        <v>500208.217</v>
      </c>
      <c r="BB2" s="26">
        <v>500212.42</v>
      </c>
      <c r="BC2" s="26">
        <v>500213.217</v>
      </c>
      <c r="BD2" s="26">
        <v>500210.70400000003</v>
      </c>
      <c r="BE2" s="26">
        <v>500210.29499999998</v>
      </c>
      <c r="BF2" s="26">
        <v>500209.22</v>
      </c>
      <c r="BG2" s="26">
        <v>500208.97700000001</v>
      </c>
      <c r="BH2" s="26">
        <v>500214.87599999999</v>
      </c>
      <c r="BI2" s="26">
        <v>500208.19</v>
      </c>
      <c r="BJ2" s="26">
        <v>500210.22600000002</v>
      </c>
      <c r="BK2" s="26">
        <v>500210.78</v>
      </c>
      <c r="BL2" s="26">
        <v>500208.70799999998</v>
      </c>
      <c r="BM2" s="26">
        <v>500206.61499999999</v>
      </c>
    </row>
    <row r="3" spans="1:65" x14ac:dyDescent="0.25">
      <c r="A3" s="25">
        <v>3946119.9049999998</v>
      </c>
      <c r="B3" s="26">
        <v>3946123.0350000001</v>
      </c>
      <c r="C3" s="26">
        <v>3946133.0040000002</v>
      </c>
      <c r="D3" s="26">
        <v>3946143.8969999999</v>
      </c>
      <c r="E3" s="26">
        <v>3946146.12</v>
      </c>
      <c r="F3" s="26">
        <v>3946145.4539999999</v>
      </c>
      <c r="G3" s="26">
        <v>3946145.571</v>
      </c>
      <c r="H3" s="26">
        <v>3946150.2930000001</v>
      </c>
      <c r="I3" s="26">
        <v>3946160.804</v>
      </c>
      <c r="J3" s="26">
        <v>3946179.9610000001</v>
      </c>
      <c r="K3" s="26">
        <v>3946182.6069999998</v>
      </c>
      <c r="L3" s="26">
        <v>3946183.86</v>
      </c>
      <c r="M3" s="26">
        <v>3946183.7540000002</v>
      </c>
      <c r="N3" s="26">
        <v>3946179.7859999998</v>
      </c>
      <c r="O3" s="26">
        <v>3946218.889</v>
      </c>
      <c r="P3" s="26">
        <v>3946214.872</v>
      </c>
      <c r="Q3" s="26">
        <v>3946216.4309999999</v>
      </c>
      <c r="R3" s="26">
        <v>3946211.7740000002</v>
      </c>
      <c r="S3" s="26">
        <v>3946212.747</v>
      </c>
      <c r="T3" s="26">
        <v>3946216.0529999998</v>
      </c>
      <c r="U3" s="26">
        <v>3946212.4470000002</v>
      </c>
      <c r="V3" s="26">
        <v>3946202.3160000001</v>
      </c>
      <c r="W3" s="26">
        <v>3946210.0150000001</v>
      </c>
      <c r="X3" s="26">
        <v>3946190.8470000001</v>
      </c>
      <c r="Y3" s="26">
        <v>3946187.307</v>
      </c>
      <c r="Z3" s="26">
        <v>3946175.9210000001</v>
      </c>
      <c r="AA3" s="26">
        <v>3946213.713</v>
      </c>
      <c r="AB3" s="26">
        <v>3946215.196</v>
      </c>
      <c r="AC3" s="26">
        <v>3946212.43</v>
      </c>
      <c r="AD3" s="26">
        <v>3946202.9559999998</v>
      </c>
      <c r="AE3" s="26">
        <v>3946183.4980000001</v>
      </c>
      <c r="AF3" s="26">
        <v>3946229.5079999999</v>
      </c>
      <c r="AG3" s="26">
        <v>3946216.6159999999</v>
      </c>
      <c r="AH3" s="26">
        <v>3946208.6570000001</v>
      </c>
      <c r="AI3" s="26">
        <v>3946215.2280000001</v>
      </c>
      <c r="AJ3" s="26">
        <v>3945452.1710000001</v>
      </c>
      <c r="AK3" s="26">
        <v>3945475.3769999999</v>
      </c>
      <c r="AL3" s="26">
        <v>3945497.52</v>
      </c>
      <c r="AM3" s="26">
        <v>3945522.1830000002</v>
      </c>
      <c r="AN3" s="26">
        <v>3945556.5260000001</v>
      </c>
      <c r="AO3" s="26">
        <v>3945568.1519999998</v>
      </c>
      <c r="AP3" s="26">
        <v>3945596.318</v>
      </c>
      <c r="AQ3" s="26">
        <v>3945624.6839999999</v>
      </c>
      <c r="AR3" s="26">
        <v>3945649.89</v>
      </c>
      <c r="AS3" s="26">
        <v>3945673.77</v>
      </c>
      <c r="AT3" s="26">
        <v>3945703.7230000002</v>
      </c>
      <c r="AU3" s="26">
        <v>3945711.5619999999</v>
      </c>
      <c r="AV3" s="26">
        <v>3945746.548</v>
      </c>
      <c r="AW3" s="26">
        <v>3945773.855</v>
      </c>
      <c r="AX3" s="26">
        <v>3945800.9350000001</v>
      </c>
      <c r="AY3" s="26">
        <v>3945824.41</v>
      </c>
      <c r="AZ3" s="26">
        <v>3945857.5150000001</v>
      </c>
      <c r="BA3" s="26">
        <v>3945871.449</v>
      </c>
      <c r="BB3" s="26">
        <v>3945897.4780000001</v>
      </c>
      <c r="BC3" s="26">
        <v>3945921.5019999999</v>
      </c>
      <c r="BD3" s="26">
        <v>3945938.2710000002</v>
      </c>
      <c r="BE3" s="26">
        <v>3945969.6630000002</v>
      </c>
      <c r="BF3" s="26">
        <v>3945992.2239999999</v>
      </c>
      <c r="BG3" s="26">
        <v>3946128.4879999999</v>
      </c>
      <c r="BH3" s="26">
        <v>3946147.764</v>
      </c>
      <c r="BI3" s="26">
        <v>3946175.38</v>
      </c>
      <c r="BJ3" s="26">
        <v>3946195.4270000001</v>
      </c>
      <c r="BK3" s="26">
        <v>3946223.4339999999</v>
      </c>
      <c r="BL3" s="26">
        <v>3946248.6310000001</v>
      </c>
      <c r="BM3" s="26">
        <v>3946272.6549999998</v>
      </c>
    </row>
    <row r="4" spans="1:65" x14ac:dyDescent="0.25">
      <c r="A4" s="25">
        <v>618.52700000000004</v>
      </c>
      <c r="B4" s="26">
        <v>619.13300000000004</v>
      </c>
      <c r="C4" s="26">
        <v>605.56200000000001</v>
      </c>
      <c r="D4" s="26">
        <v>603.77099999999996</v>
      </c>
      <c r="E4" s="26">
        <v>600.82500000000005</v>
      </c>
      <c r="F4" s="26">
        <v>598.79</v>
      </c>
      <c r="G4" s="26">
        <v>596.13099999999997</v>
      </c>
      <c r="H4" s="26">
        <v>591.73299999999995</v>
      </c>
      <c r="I4" s="26">
        <v>590.55999999999995</v>
      </c>
      <c r="J4" s="26">
        <v>590.85299999999995</v>
      </c>
      <c r="K4" s="26">
        <v>589.73500000000001</v>
      </c>
      <c r="L4" s="26">
        <v>589.11599999999999</v>
      </c>
      <c r="M4" s="26">
        <v>588.5</v>
      </c>
      <c r="N4" s="26">
        <v>587.49400000000003</v>
      </c>
      <c r="O4" s="26">
        <v>588.19500000000005</v>
      </c>
      <c r="P4" s="26">
        <v>585.98</v>
      </c>
      <c r="Q4" s="26">
        <v>582.96900000000005</v>
      </c>
      <c r="R4" s="26">
        <v>583.74699999999996</v>
      </c>
      <c r="S4" s="26">
        <v>582.16399999999999</v>
      </c>
      <c r="T4" s="26">
        <v>580.226</v>
      </c>
      <c r="U4" s="26">
        <v>579.66399999999999</v>
      </c>
      <c r="V4" s="26">
        <v>579.88</v>
      </c>
      <c r="W4" s="26">
        <v>579.63599999999997</v>
      </c>
      <c r="X4" s="26">
        <v>579.56500000000005</v>
      </c>
      <c r="Y4" s="26">
        <v>580.05799999999999</v>
      </c>
      <c r="Z4" s="26">
        <v>588.96799999999996</v>
      </c>
      <c r="AA4" s="26">
        <v>606.83600000000001</v>
      </c>
      <c r="AB4" s="26">
        <v>614.88400000000001</v>
      </c>
      <c r="AC4" s="26">
        <v>622.37699999999995</v>
      </c>
      <c r="AD4" s="26">
        <v>623.57500000000005</v>
      </c>
      <c r="AE4" s="26">
        <v>619.93899999999996</v>
      </c>
      <c r="AF4" s="26">
        <v>554.40599999999995</v>
      </c>
      <c r="AG4" s="26">
        <v>555.82399999999996</v>
      </c>
      <c r="AH4" s="26">
        <v>554.02499999999998</v>
      </c>
      <c r="AI4" s="26">
        <v>553.27</v>
      </c>
      <c r="AJ4" s="26">
        <v>693.57299999999998</v>
      </c>
      <c r="AK4" s="26">
        <v>697.39499999999998</v>
      </c>
      <c r="AL4" s="26">
        <v>701.60299999999995</v>
      </c>
      <c r="AM4" s="26">
        <v>714.31899999999996</v>
      </c>
      <c r="AN4" s="26">
        <v>729.24800000000005</v>
      </c>
      <c r="AO4" s="26">
        <v>732.14599999999996</v>
      </c>
      <c r="AP4" s="26">
        <v>738.23299999999995</v>
      </c>
      <c r="AQ4" s="26">
        <v>739.19899999999996</v>
      </c>
      <c r="AR4" s="26">
        <v>727.37900000000002</v>
      </c>
      <c r="AS4" s="26">
        <v>721.44600000000003</v>
      </c>
      <c r="AT4" s="26">
        <v>718.78899999999999</v>
      </c>
      <c r="AU4" s="26">
        <v>715.54300000000001</v>
      </c>
      <c r="AV4" s="26">
        <v>712.07</v>
      </c>
      <c r="AW4" s="26">
        <v>707.98199999999997</v>
      </c>
      <c r="AX4" s="26">
        <v>704.92399999999998</v>
      </c>
      <c r="AY4" s="26">
        <v>703.22699999999998</v>
      </c>
      <c r="AZ4" s="26">
        <v>701.971</v>
      </c>
      <c r="BA4" s="26">
        <v>695.53200000000004</v>
      </c>
      <c r="BB4" s="26">
        <v>688.43200000000002</v>
      </c>
      <c r="BC4" s="26">
        <v>683.26700000000005</v>
      </c>
      <c r="BD4" s="26">
        <v>677.23299999999995</v>
      </c>
      <c r="BE4" s="26">
        <v>667.51599999999996</v>
      </c>
      <c r="BF4" s="26">
        <v>662.33299999999997</v>
      </c>
      <c r="BG4" s="26">
        <v>615.38900000000001</v>
      </c>
      <c r="BH4" s="26">
        <v>614.33799999999997</v>
      </c>
      <c r="BI4" s="26">
        <v>600.01099999999997</v>
      </c>
      <c r="BJ4" s="26">
        <v>583.15899999999999</v>
      </c>
      <c r="BK4" s="26">
        <v>583.21100000000001</v>
      </c>
      <c r="BL4" s="26">
        <v>580.13300000000004</v>
      </c>
      <c r="BM4" s="26">
        <v>583.89300000000003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3dec格式</vt:lpstr>
      <vt:lpstr>3dec格式岩性</vt:lpstr>
      <vt:lpstr>初始地应力场</vt:lpstr>
      <vt:lpstr>煤层融合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GGC</dc:creator>
  <cp:lastModifiedBy>mmm</cp:lastModifiedBy>
  <dcterms:created xsi:type="dcterms:W3CDTF">2023-05-12T11:15:00Z</dcterms:created>
  <dcterms:modified xsi:type="dcterms:W3CDTF">2025-03-01T15:00:36Z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A23CAD24850843F0AB171CBDFF07B798_13</vt:lpwstr>
  </property>
</Properties>
</file>