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A:\Тестировщик\Т1_Нагрузочное тестирование\Материалы\WebTours Load Testing Report\Gatling\"/>
    </mc:Choice>
  </mc:AlternateContent>
  <xr:revisionPtr revIDLastSave="0" documentId="13_ncr:1_{DBC6EAE6-116D-4800-AE79-9209F89E8AC8}" xr6:coauthVersionLast="47" xr6:coauthVersionMax="47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Подробности1" sheetId="6" state="hidden" r:id="rId1"/>
    <sheet name="Автоматизированный расчет" sheetId="3" r:id="rId2"/>
    <sheet name="Соответствие" sheetId="4" r:id="rId3"/>
    <sheet name="SummaryReport" sheetId="5" r:id="rId4"/>
    <sheet name="Результаты всех тестов" sheetId="2" r:id="rId5"/>
  </sheets>
  <definedNames>
    <definedName name="_xlnm._FilterDatabase" localSheetId="3" hidden="1">SummaryReport!$H$1:$H$21</definedName>
    <definedName name="_xlnm._FilterDatabase" localSheetId="1" hidden="1">'Автоматизированный расчет'!$B$1:$B$55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3" l="1"/>
  <c r="H51" i="3"/>
  <c r="I73" i="2"/>
  <c r="I72" i="2"/>
  <c r="I71" i="2"/>
  <c r="I70" i="2"/>
  <c r="I69" i="2"/>
  <c r="I68" i="2"/>
  <c r="I67" i="2"/>
  <c r="I66" i="2"/>
  <c r="I65" i="2"/>
  <c r="I64" i="2"/>
  <c r="I63" i="2"/>
  <c r="I62" i="2"/>
  <c r="I49" i="2"/>
  <c r="I50" i="2"/>
  <c r="I51" i="2"/>
  <c r="I56" i="2"/>
  <c r="I55" i="2"/>
  <c r="I54" i="2"/>
  <c r="I53" i="2"/>
  <c r="I52" i="2"/>
  <c r="I48" i="2"/>
  <c r="I47" i="2"/>
  <c r="I46" i="2"/>
  <c r="I45" i="2"/>
  <c r="I39" i="2"/>
  <c r="I38" i="2"/>
  <c r="I37" i="2"/>
  <c r="I36" i="2"/>
  <c r="I35" i="2"/>
  <c r="I34" i="2"/>
  <c r="I33" i="2"/>
  <c r="I32" i="2"/>
  <c r="I31" i="2"/>
  <c r="I30" i="2"/>
  <c r="I29" i="2"/>
  <c r="I28" i="2"/>
  <c r="I22" i="2" l="1"/>
  <c r="I21" i="2"/>
  <c r="I20" i="2"/>
  <c r="I19" i="2"/>
  <c r="I18" i="2"/>
  <c r="I17" i="2"/>
  <c r="I16" i="2"/>
  <c r="I15" i="2"/>
  <c r="I14" i="2"/>
  <c r="I13" i="2"/>
  <c r="I12" i="2"/>
  <c r="I11" i="2"/>
  <c r="P2" i="3"/>
  <c r="G35" i="3"/>
  <c r="E35" i="3"/>
  <c r="F35" i="3" s="1"/>
  <c r="D35" i="3"/>
  <c r="G8" i="3"/>
  <c r="E8" i="3"/>
  <c r="F8" i="3" s="1"/>
  <c r="D8" i="3"/>
  <c r="G23" i="3"/>
  <c r="E23" i="3"/>
  <c r="F23" i="3" s="1"/>
  <c r="D23" i="3"/>
  <c r="C42" i="3"/>
  <c r="C48" i="3"/>
  <c r="H35" i="3" l="1"/>
  <c r="H23" i="3"/>
  <c r="H8" i="3"/>
  <c r="D25" i="3"/>
  <c r="P5" i="3"/>
  <c r="D30" i="3"/>
  <c r="E30" i="3"/>
  <c r="F30" i="3" s="1"/>
  <c r="D27" i="3"/>
  <c r="E27" i="3"/>
  <c r="F27" i="3" s="1"/>
  <c r="D22" i="3"/>
  <c r="E22" i="3"/>
  <c r="F22" i="3" s="1"/>
  <c r="D7" i="3"/>
  <c r="E7" i="3"/>
  <c r="F7" i="3" s="1"/>
  <c r="E36" i="3"/>
  <c r="F36" i="3" s="1"/>
  <c r="D36" i="3"/>
  <c r="E34" i="3"/>
  <c r="F34" i="3" s="1"/>
  <c r="D34" i="3"/>
  <c r="E33" i="3"/>
  <c r="F33" i="3" s="1"/>
  <c r="D33" i="3"/>
  <c r="E32" i="3"/>
  <c r="F32" i="3" s="1"/>
  <c r="D32" i="3"/>
  <c r="E31" i="3"/>
  <c r="F31" i="3" s="1"/>
  <c r="D31" i="3"/>
  <c r="E29" i="3"/>
  <c r="F29" i="3" s="1"/>
  <c r="D29" i="3"/>
  <c r="E28" i="3"/>
  <c r="F28" i="3" s="1"/>
  <c r="D28" i="3"/>
  <c r="E26" i="3"/>
  <c r="F26" i="3" s="1"/>
  <c r="D26" i="3"/>
  <c r="E25" i="3"/>
  <c r="F25" i="3" s="1"/>
  <c r="E24" i="3"/>
  <c r="F24" i="3" s="1"/>
  <c r="D24" i="3"/>
  <c r="E21" i="3"/>
  <c r="F21" i="3" s="1"/>
  <c r="D21" i="3"/>
  <c r="E20" i="3"/>
  <c r="F20" i="3" s="1"/>
  <c r="D20" i="3"/>
  <c r="E19" i="3"/>
  <c r="F19" i="3" s="1"/>
  <c r="D19" i="3"/>
  <c r="E18" i="3"/>
  <c r="F18" i="3" s="1"/>
  <c r="D18" i="3"/>
  <c r="E17" i="3"/>
  <c r="F17" i="3" s="1"/>
  <c r="D17" i="3"/>
  <c r="E16" i="3"/>
  <c r="F16" i="3" s="1"/>
  <c r="D16" i="3"/>
  <c r="E15" i="3"/>
  <c r="F15" i="3" s="1"/>
  <c r="D15" i="3"/>
  <c r="E14" i="3"/>
  <c r="F14" i="3" s="1"/>
  <c r="D14" i="3"/>
  <c r="E13" i="3"/>
  <c r="F13" i="3" s="1"/>
  <c r="D13" i="3"/>
  <c r="E12" i="3"/>
  <c r="F12" i="3" s="1"/>
  <c r="D12" i="3"/>
  <c r="E11" i="3"/>
  <c r="F11" i="3" s="1"/>
  <c r="D11" i="3"/>
  <c r="E10" i="3"/>
  <c r="F10" i="3" s="1"/>
  <c r="D10" i="3"/>
  <c r="B53" i="3"/>
  <c r="C41" i="3"/>
  <c r="P3" i="3" l="1"/>
  <c r="P4" i="3"/>
  <c r="P6" i="3"/>
  <c r="P7" i="3"/>
  <c r="D5" i="3"/>
  <c r="E5" i="3"/>
  <c r="F5" i="3" s="1"/>
  <c r="C43" i="3"/>
  <c r="D43" i="3" l="1"/>
  <c r="D3" i="3"/>
  <c r="E3" i="3"/>
  <c r="F3" i="3" s="1"/>
  <c r="W2" i="3"/>
  <c r="S2" i="3" l="1"/>
  <c r="S3" i="3"/>
  <c r="S4" i="3"/>
  <c r="S7" i="3"/>
  <c r="S5" i="3"/>
  <c r="S6" i="3"/>
  <c r="E2" i="3"/>
  <c r="S9" i="3" l="1"/>
  <c r="G43" i="3"/>
  <c r="A3" i="4" l="1"/>
  <c r="A4" i="4"/>
  <c r="A5" i="4"/>
  <c r="A6" i="4"/>
  <c r="A7" i="4"/>
  <c r="A8" i="4"/>
  <c r="A9" i="4"/>
  <c r="A10" i="4"/>
  <c r="A11" i="4"/>
  <c r="A12" i="4"/>
  <c r="A13" i="4"/>
  <c r="A2" i="4"/>
  <c r="F41" i="3" s="1"/>
  <c r="F52" i="3" l="1"/>
  <c r="F44" i="3"/>
  <c r="F50" i="3"/>
  <c r="F45" i="3"/>
  <c r="F51" i="3"/>
  <c r="F46" i="3"/>
  <c r="F42" i="3"/>
  <c r="F49" i="3"/>
  <c r="F48" i="3"/>
  <c r="H48" i="3" s="1"/>
  <c r="F47" i="3"/>
  <c r="F43" i="3"/>
  <c r="F2" i="3"/>
  <c r="D2" i="3"/>
  <c r="T7" i="3"/>
  <c r="C45" i="3"/>
  <c r="C44" i="3"/>
  <c r="C46" i="3"/>
  <c r="C52" i="3"/>
  <c r="C51" i="3"/>
  <c r="C49" i="3"/>
  <c r="C47" i="3"/>
  <c r="C50" i="3"/>
  <c r="I43" i="3" l="1"/>
  <c r="G47" i="3"/>
  <c r="G45" i="3"/>
  <c r="G42" i="3"/>
  <c r="G48" i="3"/>
  <c r="G49" i="3"/>
  <c r="I49" i="3" s="1"/>
  <c r="G46" i="3"/>
  <c r="G50" i="3"/>
  <c r="I50" i="3" s="1"/>
  <c r="G52" i="3"/>
  <c r="G41" i="3"/>
  <c r="G51" i="3"/>
  <c r="I51" i="3" s="1"/>
  <c r="G44" i="3"/>
  <c r="I41" i="3" l="1"/>
  <c r="D50" i="3"/>
  <c r="D41" i="3"/>
  <c r="D51" i="3"/>
  <c r="D52" i="3"/>
  <c r="T2" i="3" l="1"/>
  <c r="T6" i="3"/>
  <c r="T3" i="3"/>
  <c r="V3" i="3" l="1"/>
  <c r="V2" i="3"/>
  <c r="T5" i="3"/>
  <c r="V5" i="3" s="1"/>
  <c r="T4" i="3"/>
  <c r="D42" i="3"/>
  <c r="V6" i="3"/>
  <c r="D6" i="3"/>
  <c r="I44" i="3"/>
  <c r="D4" i="3"/>
  <c r="E9" i="3"/>
  <c r="F9" i="3" s="1"/>
  <c r="E6" i="3"/>
  <c r="F6" i="3" s="1"/>
  <c r="E4" i="3"/>
  <c r="F4" i="3" s="1"/>
  <c r="D45" i="3"/>
  <c r="G7" i="3" l="1"/>
  <c r="H7" i="3" s="1"/>
  <c r="G3" i="3"/>
  <c r="H3" i="3" s="1"/>
  <c r="G6" i="3"/>
  <c r="H6" i="3" s="1"/>
  <c r="G9" i="3"/>
  <c r="H9" i="3" s="1"/>
  <c r="G2" i="3"/>
  <c r="H2" i="3" s="1"/>
  <c r="G5" i="3"/>
  <c r="H5" i="3" s="1"/>
  <c r="G4" i="3"/>
  <c r="H4" i="3" s="1"/>
  <c r="G28" i="3"/>
  <c r="H28" i="3" s="1"/>
  <c r="G26" i="3"/>
  <c r="H26" i="3" s="1"/>
  <c r="G25" i="3"/>
  <c r="H25" i="3" s="1"/>
  <c r="G30" i="3"/>
  <c r="H30" i="3" s="1"/>
  <c r="G27" i="3"/>
  <c r="H27" i="3" s="1"/>
  <c r="G31" i="3"/>
  <c r="H31" i="3" s="1"/>
  <c r="G29" i="3"/>
  <c r="H29" i="3" s="1"/>
  <c r="G14" i="3"/>
  <c r="H14" i="3" s="1"/>
  <c r="G11" i="3"/>
  <c r="H11" i="3" s="1"/>
  <c r="G10" i="3"/>
  <c r="H10" i="3" s="1"/>
  <c r="G12" i="3"/>
  <c r="H12" i="3" s="1"/>
  <c r="G13" i="3"/>
  <c r="H13" i="3" s="1"/>
  <c r="G34" i="3"/>
  <c r="H34" i="3" s="1"/>
  <c r="G32" i="3"/>
  <c r="H32" i="3" s="1"/>
  <c r="G36" i="3"/>
  <c r="H36" i="3" s="1"/>
  <c r="G33" i="3"/>
  <c r="H33" i="3" s="1"/>
  <c r="V4" i="3"/>
  <c r="C53" i="3"/>
  <c r="I52" i="3" s="1"/>
  <c r="D48" i="3"/>
  <c r="I47" i="3"/>
  <c r="I48" i="3"/>
  <c r="D49" i="3"/>
  <c r="I42" i="3"/>
  <c r="D44" i="3"/>
  <c r="I45" i="3"/>
  <c r="D46" i="3"/>
  <c r="D47" i="3"/>
  <c r="I46" i="3"/>
  <c r="V7" i="3" l="1"/>
  <c r="G16" i="3"/>
  <c r="H16" i="3" s="1"/>
  <c r="G18" i="3"/>
  <c r="H18" i="3" s="1"/>
  <c r="G15" i="3"/>
  <c r="H15" i="3" s="1"/>
  <c r="G19" i="3"/>
  <c r="H19" i="3" s="1"/>
  <c r="G17" i="3"/>
  <c r="H17" i="3" s="1"/>
  <c r="D53" i="3"/>
  <c r="G21" i="3" l="1"/>
  <c r="H21" i="3" s="1"/>
  <c r="G24" i="3"/>
  <c r="H24" i="3" s="1"/>
  <c r="G20" i="3"/>
  <c r="H20" i="3" s="1"/>
  <c r="G22" i="3"/>
  <c r="H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3" authorId="0" shapeId="0" xr:uid="{EAD1062C-8C64-4C4D-BCD3-FBC754AC578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4" authorId="0" shapeId="0" xr:uid="{2F2DBDA0-E159-4F11-BF3B-91705DD1AED9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5" authorId="0" shapeId="0" xr:uid="{5858AC65-D645-4016-B027-B9C70A44764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6" authorId="0" shapeId="0" xr:uid="{66324E0F-8282-4127-9069-258BD41B808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<sst xmlns="http://schemas.openxmlformats.org/spreadsheetml/2006/main" count="377" uniqueCount="126">
  <si>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</si>
  <si>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</si>
  <si>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</si>
  <si>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</si>
  <si>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</si>
  <si>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</si>
  <si>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</si>
  <si>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</si>
  <si>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</si>
  <si>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</si>
  <si>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</si>
  <si>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</si>
  <si>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</si>
  <si>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</si>
  <si>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</si>
  <si>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</si>
  <si>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</si>
  <si>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logout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</si>
  <si>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</si>
  <si>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</si>
  <si>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</si>
  <si>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</si>
  <si>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</si>
  <si>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</si>
  <si>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</si>
  <si>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</si>
  <si>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</si>
  <si>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</si>
  <si>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</si>
  <si>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</si>
  <si>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</si>
  <si>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</si>
  <si>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</si>
  <si>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</si>
  <si>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</si>
  <si>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</si>
  <si>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</si>
  <si>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</si>
  <si>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</si>
  <si>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</si>
  <si>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</si>
  <si>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</si>
  <si>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</si>
  <si>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</si>
  <si>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</si>
  <si>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</si>
  <si>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</si>
  <si>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</si>
  <si>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</si>
  <si>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</si>
  <si>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</si>
  <si>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</si>
  <si>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</si>
  <si>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</si>
  <si>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</si>
  <si>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</si>
  <si>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</si>
  <si>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</si>
  <si>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</si>
  <si>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</si>
  <si>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</si>
  <si>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</si>
  <si>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</si>
  <si>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</si>
  <si>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</si>
  <si>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</si>
  <si>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</si>
  <si>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</si>
  <si>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signUp</t>
  </si>
  <si>
    <t>UC02_searchTicket_withoutBuy</t>
  </si>
  <si>
    <t>UC03_viewingItinerary</t>
  </si>
  <si>
    <t>UC04_buyTicket</t>
  </si>
  <si>
    <t>UC06_searchTicket_withoutSelectFlight</t>
  </si>
  <si>
    <t>UC07_login</t>
  </si>
  <si>
    <t>Jmeter, throughput per minute</t>
  </si>
  <si>
    <t>removal_Itinerary</t>
  </si>
  <si>
    <t>cancelChecked</t>
  </si>
  <si>
    <t>Сведения о Сумма по полю Итого - transaction rq: Вход в систему</t>
  </si>
  <si>
    <t>Названия строк</t>
  </si>
  <si>
    <t>Общий итог</t>
  </si>
  <si>
    <t>find_flights</t>
  </si>
  <si>
    <t>flights</t>
  </si>
  <si>
    <t>payment</t>
  </si>
  <si>
    <t>flight_selection</t>
  </si>
  <si>
    <t>itinerary</t>
  </si>
  <si>
    <t>welcome</t>
  </si>
  <si>
    <t>removal_itinerary</t>
  </si>
  <si>
    <t>sign_up_now</t>
  </si>
  <si>
    <t>complete_the_form</t>
  </si>
  <si>
    <t>registration_confirmation</t>
  </si>
  <si>
    <t>Response Time</t>
  </si>
  <si>
    <t>452 ms</t>
  </si>
  <si>
    <t>495 ms</t>
  </si>
  <si>
    <t xml:space="preserve">598 ms	</t>
  </si>
  <si>
    <t>1.71 s</t>
  </si>
  <si>
    <t>1.34 s</t>
  </si>
  <si>
    <t>1.28 s</t>
  </si>
  <si>
    <t>1.21 s</t>
  </si>
  <si>
    <t>1.09 s</t>
  </si>
  <si>
    <t>1.02 s</t>
  </si>
  <si>
    <t>578 ms</t>
  </si>
  <si>
    <t>536 ms</t>
  </si>
  <si>
    <t>450 ms</t>
  </si>
  <si>
    <t>Профиль для 120 пользаков поиск Максимума (0.5 , 256 MiB)</t>
  </si>
  <si>
    <t>Профиль для 120 пользаков подтверждение Максимума (0.5 , 256 MiB)</t>
  </si>
  <si>
    <t>2.10 s</t>
  </si>
  <si>
    <t>1.72 s</t>
  </si>
  <si>
    <t>1.62 s</t>
  </si>
  <si>
    <t>1.59 s</t>
  </si>
  <si>
    <t>1.53 s</t>
  </si>
  <si>
    <t>1.26 s</t>
  </si>
  <si>
    <t>729 ms</t>
  </si>
  <si>
    <t xml:space="preserve">643 ms	</t>
  </si>
  <si>
    <t xml:space="preserve">627 ms	</t>
  </si>
  <si>
    <t>560 ms</t>
  </si>
  <si>
    <t>535 ms</t>
  </si>
  <si>
    <t>Профиль для 270 пользаков Стресс тест «Пиковая производительность» (0.5 , 256 MiB)</t>
  </si>
  <si>
    <t>Профиль для 120 пользаков Стресс-тест "Объёмное тестирование" (0.5 , 256 MiB)</t>
  </si>
  <si>
    <t>162 ms</t>
  </si>
  <si>
    <t>157 ms</t>
  </si>
  <si>
    <t>1.93 s</t>
  </si>
  <si>
    <t>1.58 s</t>
  </si>
  <si>
    <t xml:space="preserve">1.44 s	</t>
  </si>
  <si>
    <t>1.27 s</t>
  </si>
  <si>
    <t>home_page</t>
  </si>
  <si>
    <t>submit_form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</si>
</sst>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8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6" applyNumberFormat="0" applyAlignment="0" applyProtection="0"/>
    <xf numFmtId="0" fontId="23" fillId="7" borderId="7" applyNumberFormat="0" applyAlignment="0" applyProtection="0"/>
    <xf numFmtId="0" fontId="24" fillId="7" borderId="6" applyNumberFormat="0" applyAlignment="0" applyProtection="0"/>
    <xf numFmtId="0" fontId="25" fillId="0" borderId="8" applyNumberFormat="0" applyFill="0" applyAlignment="0" applyProtection="0"/>
    <xf numFmtId="0" fontId="26" fillId="8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29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9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9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9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9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9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9" fontId="30" fillId="0" borderId="0" applyFont="0" applyFill="0" applyBorder="0" applyAlignment="0" applyProtection="0"/>
    <xf numFmtId="0" fontId="6" fillId="0" borderId="0"/>
    <xf numFmtId="0" fontId="34" fillId="4" borderId="0" applyNumberFormat="0" applyBorder="0" applyAlignment="0" applyProtection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9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9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9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9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00">
    <xf numFmtId="0" fontId="0" fillId="0" borderId="0" xfId="0"/>
    <xf numFmtId="0" fontId="16" fillId="5" borderId="1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left" vertical="top" wrapText="1"/>
    </xf>
    <xf numFmtId="0" fontId="7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9" fontId="0" fillId="0" borderId="2" xfId="44" applyFont="1" applyBorder="1"/>
    <xf numFmtId="9" fontId="0" fillId="38" borderId="2" xfId="44" applyFont="1" applyFill="1" applyBorder="1"/>
    <xf numFmtId="0" fontId="11" fillId="0" borderId="2" xfId="0" applyFont="1" applyBorder="1" applyAlignment="1">
      <alignment vertical="center" wrapText="1"/>
    </xf>
    <xf numFmtId="0" fontId="0" fillId="40" borderId="2" xfId="0" applyFill="1" applyBorder="1"/>
    <xf numFmtId="1" fontId="0" fillId="35" borderId="2" xfId="0" applyNumberFormat="1" applyFill="1" applyBorder="1"/>
    <xf numFmtId="0" fontId="11" fillId="39" borderId="15" xfId="0" applyFont="1" applyFill="1" applyBorder="1" applyAlignment="1">
      <alignment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9" fillId="35" borderId="15" xfId="0" applyFont="1" applyFill="1" applyBorder="1" applyAlignment="1">
      <alignment horizontal="left" vertical="center" wrapText="1"/>
    </xf>
    <xf numFmtId="0" fontId="10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11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31" fillId="0" borderId="25" xfId="0" applyFont="1" applyBorder="1"/>
    <xf numFmtId="0" fontId="31" fillId="0" borderId="0" xfId="0" applyFont="1"/>
    <xf numFmtId="1" fontId="31" fillId="0" borderId="0" xfId="0" applyNumberFormat="1" applyFont="1"/>
    <xf numFmtId="9" fontId="0" fillId="0" borderId="30" xfId="0" applyNumberFormat="1" applyBorder="1"/>
    <xf numFmtId="0" fontId="11" fillId="39" borderId="20" xfId="0" applyFont="1" applyFill="1" applyBorder="1" applyAlignment="1">
      <alignment vertical="center" wrapText="1"/>
    </xf>
    <xf numFmtId="0" fontId="9" fillId="39" borderId="20" xfId="0" applyFont="1" applyFill="1" applyBorder="1" applyAlignment="1">
      <alignment horizontal="center" vertical="center" wrapText="1"/>
    </xf>
    <xf numFmtId="0" fontId="9" fillId="39" borderId="33" xfId="0" applyFont="1" applyFill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0" fillId="0" borderId="2" xfId="0" applyBorder="1"/>
    <xf numFmtId="0" fontId="5" fillId="0" borderId="0" xfId="66"/>
    <xf numFmtId="0" fontId="35" fillId="0" borderId="28" xfId="0" applyFont="1" applyBorder="1"/>
    <xf numFmtId="0" fontId="35" fillId="42" borderId="25" xfId="0" applyFont="1" applyFill="1" applyBorder="1"/>
    <xf numFmtId="2" fontId="35" fillId="42" borderId="2" xfId="0" applyNumberFormat="1" applyFont="1" applyFill="1" applyBorder="1"/>
    <xf numFmtId="0" fontId="5" fillId="37" borderId="0" xfId="66" applyFill="1"/>
    <xf numFmtId="0" fontId="0" fillId="43" borderId="2" xfId="0" applyFill="1" applyBorder="1"/>
    <xf numFmtId="2" fontId="0" fillId="37" borderId="2" xfId="0" applyNumberFormat="1" applyFill="1" applyBorder="1"/>
    <xf numFmtId="0" fontId="5" fillId="44" borderId="0" xfId="66" applyFill="1"/>
    <xf numFmtId="0" fontId="36" fillId="0" borderId="0" xfId="0" applyFont="1"/>
    <xf numFmtId="0" fontId="0" fillId="0" borderId="0" xfId="0" applyAlignment="1">
      <alignment horizontal="center"/>
    </xf>
    <xf numFmtId="0" fontId="0" fillId="40" borderId="20" xfId="0" applyFill="1" applyBorder="1" applyAlignment="1">
      <alignment horizontal="center"/>
    </xf>
    <xf numFmtId="0" fontId="0" fillId="40" borderId="2" xfId="0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0" fillId="40" borderId="12" xfId="0" applyFill="1" applyBorder="1" applyAlignment="1">
      <alignment horizontal="center"/>
    </xf>
    <xf numFmtId="0" fontId="0" fillId="37" borderId="0" xfId="0" applyFill="1"/>
    <xf numFmtId="1" fontId="0" fillId="37" borderId="0" xfId="0" applyNumberFormat="1" applyFill="1"/>
    <xf numFmtId="1" fontId="0" fillId="35" borderId="0" xfId="0" applyNumberFormat="1" applyFill="1"/>
    <xf numFmtId="0" fontId="0" fillId="35" borderId="0" xfId="0" applyFill="1"/>
    <xf numFmtId="9" fontId="0" fillId="0" borderId="1" xfId="0" applyNumberFormat="1" applyBorder="1"/>
    <xf numFmtId="2" fontId="35" fillId="42" borderId="0" xfId="0" applyNumberFormat="1" applyFont="1" applyFill="1"/>
    <xf numFmtId="0" fontId="0" fillId="45" borderId="0" xfId="0" applyFill="1"/>
    <xf numFmtId="0" fontId="15" fillId="40" borderId="12" xfId="0" applyFont="1" applyFill="1" applyBorder="1" applyAlignment="1">
      <alignment horizontal="center"/>
    </xf>
    <xf numFmtId="0" fontId="15" fillId="40" borderId="20" xfId="0" applyFont="1" applyFill="1" applyBorder="1" applyAlignment="1">
      <alignment horizontal="center"/>
    </xf>
    <xf numFmtId="0" fontId="15" fillId="40" borderId="2" xfId="0" applyFont="1" applyFill="1" applyBorder="1" applyAlignment="1">
      <alignment horizontal="center"/>
    </xf>
    <xf numFmtId="0" fontId="4" fillId="43" borderId="0" xfId="66" applyFont="1" applyFill="1"/>
    <xf numFmtId="0" fontId="16" fillId="5" borderId="2" xfId="0" applyFont="1" applyFill="1" applyBorder="1" applyAlignment="1">
      <alignment horizontal="center" vertical="top" wrapText="1"/>
    </xf>
    <xf numFmtId="0" fontId="5" fillId="43" borderId="0" xfId="66" applyFill="1"/>
    <xf numFmtId="21" fontId="0" fillId="0" borderId="0" xfId="0" applyNumberFormat="1"/>
    <xf numFmtId="1" fontId="0" fillId="0" borderId="2" xfId="0" applyNumberFormat="1" applyBorder="1" applyAlignment="1">
      <alignment horizontal="center" vertical="center"/>
    </xf>
    <xf numFmtId="9" fontId="0" fillId="0" borderId="2" xfId="44" applyFont="1" applyBorder="1" applyAlignment="1">
      <alignment vertical="center"/>
    </xf>
    <xf numFmtId="0" fontId="15" fillId="0" borderId="20" xfId="4" applyFont="1" applyBorder="1" applyAlignment="1">
      <alignment horizontal="left" vertical="top"/>
    </xf>
    <xf numFmtId="0" fontId="37" fillId="0" borderId="2" xfId="0" applyFont="1" applyBorder="1" applyAlignment="1">
      <alignment horizontal="center" vertical="center"/>
    </xf>
    <xf numFmtId="0" fontId="3" fillId="0" borderId="34" xfId="4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1" fontId="0" fillId="0" borderId="12" xfId="0" applyNumberFormat="1" applyBorder="1"/>
    <xf numFmtId="10" fontId="38" fillId="43" borderId="2" xfId="0" applyNumberFormat="1" applyFont="1" applyFill="1" applyBorder="1" applyAlignment="1">
      <alignment horizontal="center" vertical="center"/>
    </xf>
    <xf numFmtId="10" fontId="39" fillId="43" borderId="2" xfId="0" applyNumberFormat="1" applyFont="1" applyFill="1" applyBorder="1" applyAlignment="1">
      <alignment horizontal="center" vertical="center"/>
    </xf>
    <xf numFmtId="10" fontId="38" fillId="46" borderId="2" xfId="0" applyNumberFormat="1" applyFont="1" applyFill="1" applyBorder="1" applyAlignment="1">
      <alignment horizontal="center" vertical="center"/>
    </xf>
    <xf numFmtId="0" fontId="3" fillId="43" borderId="2" xfId="0" applyFont="1" applyFill="1" applyBorder="1" applyAlignment="1">
      <alignment horizontal="center" vertical="center"/>
    </xf>
    <xf numFmtId="10" fontId="39" fillId="46" borderId="2" xfId="0" applyNumberFormat="1" applyFont="1" applyFill="1" applyBorder="1" applyAlignment="1">
      <alignment horizontal="center" vertical="center"/>
    </xf>
    <xf numFmtId="0" fontId="3" fillId="46" borderId="2" xfId="0" applyFont="1" applyFill="1" applyBorder="1" applyAlignment="1">
      <alignment horizontal="center" vertical="center"/>
    </xf>
    <xf numFmtId="0" fontId="2" fillId="43" borderId="2" xfId="0" applyFont="1" applyFill="1" applyBorder="1" applyAlignment="1">
      <alignment horizontal="center" vertical="center"/>
    </xf>
    <xf numFmtId="0" fontId="1" fillId="43" borderId="0" xfId="66" applyFont="1" applyFill="1"/>
    <xf numFmtId="0" fontId="1" fillId="43" borderId="0" xfId="66" applyFont="1" applyFill="1" applyAlignment="1">
      <alignment wrapText="1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1281953</xdr:colOff>
      <xdr:row>52</xdr:row>
      <xdr:rowOff>26894</xdr:rowOff>
    </xdr:from>
    <xdr:to>
      <xdr:col>9</xdr:col>
      <xdr:colOff>27112</xdr:colOff>
      <xdr:row>73</xdr:row>
      <xdr:rowOff>62753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5D06985-E3A5-4C9A-1D5B-59BAC0AB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012" y="12380259"/>
          <a:ext cx="7476782" cy="38637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</xdr:colOff>
      <xdr:row>7</xdr:row>
      <xdr:rowOff>0</xdr:rowOff>
    </xdr:from>
    <xdr:to>
      <xdr:col>20</xdr:col>
      <xdr:colOff>233292</xdr:colOff>
      <xdr:row>19</xdr:row>
      <xdr:rowOff>390114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EEA0425-AD3E-DCB3-BD13-CEE94C4AC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340" y="1280160"/>
          <a:ext cx="8180952" cy="32857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aMep" refreshedDate="45764.883105208333" createdVersion="6" refreshedVersion="8" minRefreshableVersion="3" recordCount="35" xr:uid="{00000000-000A-0000-FFFF-FFFF01000000}">
  <cacheSource type="worksheet">
    <worksheetSource ref="A1:H36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minValue="36" maxValue="230"/>
    </cacheField>
    <cacheField name="одним пользователем в минуту" numFmtId="2">
      <sharedItems containsSemiMixedTypes="0" containsString="0" containsNumber="1" minValue="0" maxValue="1.666666666666666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Покупка билета"/>
    <x v="7"/>
    <n v="1"/>
    <n v="2"/>
    <n v="42"/>
    <n v="1.4285714285714286"/>
    <n v="20"/>
    <n v="57.142857142857146"/>
  </r>
  <r>
    <s v="Удаление бронирования "/>
    <x v="0"/>
    <n v="1"/>
    <n v="1"/>
    <n v="49.5"/>
    <n v="1.2121212121212122"/>
    <n v="20"/>
    <n v="24.242424242424242"/>
  </r>
  <r>
    <s v="Удаление бронирования "/>
    <x v="1"/>
    <n v="1"/>
    <n v="1"/>
    <n v="49.5"/>
    <n v="1.2121212121212122"/>
    <n v="20"/>
    <n v="24.242424242424242"/>
  </r>
  <r>
    <s v="Удаление бронирования "/>
    <x v="6"/>
    <n v="1"/>
    <n v="1"/>
    <n v="49.5"/>
    <n v="1.2121212121212122"/>
    <n v="20"/>
    <n v="24.242424242424242"/>
  </r>
  <r>
    <s v="Удаление бронирования "/>
    <x v="8"/>
    <n v="1"/>
    <n v="1"/>
    <n v="49.5"/>
    <n v="1.2121212121212122"/>
    <n v="20"/>
    <n v="24.242424242424242"/>
  </r>
  <r>
    <s v="Удаление бронирования "/>
    <x v="7"/>
    <n v="0"/>
    <n v="1"/>
    <n v="49.5"/>
    <n v="0"/>
    <n v="20"/>
    <n v="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11"/>
    <n v="1"/>
    <n v="1"/>
    <n v="36"/>
    <n v="1.6666666666666667"/>
    <n v="20"/>
    <n v="33.333333333333336"/>
  </r>
  <r>
    <s v="Регистрация новых пользователей"/>
    <x v="7"/>
    <n v="0"/>
    <n v="1"/>
    <n v="36"/>
    <n v="0"/>
    <n v="20"/>
    <n v="0"/>
  </r>
  <r>
    <s v="Логин"/>
    <x v="0"/>
    <n v="1"/>
    <n v="1"/>
    <n v="130"/>
    <n v="0.46153846153846156"/>
    <n v="20"/>
    <n v="9.2307692307692317"/>
  </r>
  <r>
    <s v="Логин"/>
    <x v="1"/>
    <n v="1"/>
    <n v="1"/>
    <n v="130"/>
    <n v="0.46153846153846156"/>
    <n v="20"/>
    <n v="9.2307692307692317"/>
  </r>
  <r>
    <s v="Логин"/>
    <x v="6"/>
    <n v="0"/>
    <n v="1"/>
    <n v="130"/>
    <n v="0"/>
    <n v="20"/>
    <n v="0"/>
  </r>
  <r>
    <s v="Логин"/>
    <x v="8"/>
    <n v="0"/>
    <n v="1"/>
    <n v="130"/>
    <n v="0"/>
    <n v="20"/>
    <n v="0"/>
  </r>
  <r>
    <s v="Логин"/>
    <x v="7"/>
    <n v="0"/>
    <n v="1"/>
    <n v="130"/>
    <n v="0"/>
    <n v="20"/>
    <n v="0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6"/>
    <n v="0"/>
    <n v="2"/>
    <n v="70"/>
    <n v="0"/>
    <n v="20"/>
    <n v="0"/>
  </r>
  <r>
    <s v="Поиск билета без покупки"/>
    <x v="7"/>
    <n v="1"/>
    <n v="2"/>
    <n v="70"/>
    <n v="0.8571428571428571"/>
    <n v="20"/>
    <n v="34.285714285714285"/>
  </r>
  <r>
    <s v="Ознакомление с путевым листом"/>
    <x v="0"/>
    <n v="1"/>
    <n v="3"/>
    <n v="230"/>
    <n v="0.2608695652173913"/>
    <n v="20"/>
    <n v="15.652173913043477"/>
  </r>
  <r>
    <s v="Ознакомление с путевым листом"/>
    <x v="1"/>
    <n v="1"/>
    <n v="3"/>
    <n v="230"/>
    <n v="0.2608695652173913"/>
    <n v="20"/>
    <n v="15.652173913043477"/>
  </r>
  <r>
    <s v="Ознакомление с путевым листом"/>
    <x v="6"/>
    <n v="1"/>
    <n v="3"/>
    <n v="230"/>
    <n v="0.2608695652173913"/>
    <n v="20"/>
    <n v="15.652173913043477"/>
  </r>
  <r>
    <s v="Ознакомление с путевым листом"/>
    <x v="2"/>
    <n v="1"/>
    <n v="3"/>
    <n v="230"/>
    <n v="0.2608695652173913"/>
    <n v="20"/>
    <n v="15.652173913043477"/>
  </r>
  <r>
    <s v="Ознакомление с путевым листом"/>
    <x v="7"/>
    <n v="1"/>
    <n v="3"/>
    <n v="230"/>
    <n v="0.2608695652173913"/>
    <n v="20"/>
    <n v="15.6521739130434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7:J30" firstHeaderRow="1" firstDataRow="1" firstDataCol="1"/>
  <pivotFields count="8">
    <pivotField showAll="0"/>
    <pivotField axis="axisRow" showAll="0">
      <items count="14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1EC12-A577-45B1-AD8A-CE6AAEACF88C}" name="Таблица1" displayName="Таблица1" ref="A3:H8" totalsRowShown="0">
  <autoFilter ref="A3:H8" xr:uid="{2F61EC12-A577-45B1-AD8A-CE6AAEACF88C}"/>
  <sortState xmlns:xlrd2="http://schemas.microsoft.com/office/spreadsheetml/2017/richdata2" ref="A4:H8">
    <sortCondition ref="H3:H8"/>
  </sortState>
  <tableColumns count="8">
    <tableColumn id="1" xr3:uid="{A9414605-CCCB-42BB-B72F-7A42FF8D46D5}" name="Script name"/>
    <tableColumn id="2" xr3:uid="{80EC1B71-C5D2-41A5-B269-E9472494A981}" name="transaction rq"/>
    <tableColumn id="3" xr3:uid="{613EA0C7-C59C-4CB2-9570-898430871DDF}" name="count"/>
    <tableColumn id="4" xr3:uid="{1ABE25CF-952E-4CDB-9CE6-81928239FFF2}" name="VU"/>
    <tableColumn id="5" xr3:uid="{29F81247-256F-4216-AE59-B272718FDD66}" name="pacing"/>
    <tableColumn id="6" xr3:uid="{32589C01-4874-4232-962B-ECABC07D5728}" name="одним пользователем в минуту"/>
    <tableColumn id="7" xr3:uid="{3F71C50A-52FD-4172-8B9D-1521925235FD}" name="Длительность ступени"/>
    <tableColumn id="8" xr3:uid="{865A86A8-5027-4504-B0A9-94608B893189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C89A-7D4B-4882-ABA8-3F494EAE62AE}">
  <dimension ref="A1:H8"/>
  <sheetViews>
    <sheetView workbookViewId="0">
      <selection activeCell="G7" sqref="G7"/>
    </sheetView>
  </sheetViews>
  <sheetFormatPr defaultRowHeight="14.4" x14ac:dyDescent="0.3"/>
  <cols>
    <col min="1" max="1" width="30.21875" bestFit="1" customWidth="1"/>
    <col min="2" max="2" width="14.88671875" bestFit="1" customWidth="1"/>
    <col min="3" max="5" width="9" bestFit="1" customWidth="1"/>
    <col min="6" max="6" width="31.88671875" bestFit="1" customWidth="1"/>
    <col min="7" max="7" width="23" bestFit="1" customWidth="1"/>
    <col min="8" max="8" width="9" bestFit="1" customWidth="1"/>
  </cols>
  <sheetData>
    <row r="1" spans="1:8" x14ac:dyDescent="0.3">
      <c r="A1" s="57" t="s">
        <v>77</v>
      </c>
    </row>
    <row r="3" spans="1:8" x14ac:dyDescent="0.3">
      <c r="A3" t="s">
        <v>22</v>
      </c>
      <c r="B3" t="s">
        <v>23</v>
      </c>
      <c r="C3" t="s">
        <v>24</v>
      </c>
      <c r="D3" t="s">
        <v>26</v>
      </c>
      <c r="E3" t="s">
        <v>35</v>
      </c>
      <c r="F3" t="s">
        <v>36</v>
      </c>
      <c r="G3" t="s">
        <v>37</v>
      </c>
      <c r="H3" t="s">
        <v>4</v>
      </c>
    </row>
    <row r="4" spans="1:8" x14ac:dyDescent="0.3">
      <c r="A4" t="s">
        <v>7</v>
      </c>
      <c r="B4" t="s">
        <v>0</v>
      </c>
      <c r="C4">
        <v>0</v>
      </c>
      <c r="D4">
        <v>2</v>
      </c>
      <c r="E4">
        <v>35</v>
      </c>
      <c r="F4">
        <v>0</v>
      </c>
      <c r="G4">
        <v>20</v>
      </c>
      <c r="H4">
        <v>0</v>
      </c>
    </row>
    <row r="5" spans="1:8" x14ac:dyDescent="0.3">
      <c r="A5" t="s">
        <v>6</v>
      </c>
      <c r="B5" t="s">
        <v>0</v>
      </c>
      <c r="C5">
        <v>1</v>
      </c>
      <c r="D5">
        <v>1</v>
      </c>
      <c r="E5">
        <v>50</v>
      </c>
      <c r="F5">
        <v>1.2</v>
      </c>
      <c r="G5">
        <v>20</v>
      </c>
      <c r="H5">
        <v>24</v>
      </c>
    </row>
    <row r="6" spans="1:8" x14ac:dyDescent="0.3">
      <c r="A6" t="s">
        <v>50</v>
      </c>
      <c r="B6" t="s">
        <v>0</v>
      </c>
      <c r="C6">
        <v>1</v>
      </c>
      <c r="D6">
        <v>1</v>
      </c>
      <c r="E6">
        <v>40</v>
      </c>
      <c r="F6">
        <v>1.5</v>
      </c>
      <c r="G6">
        <v>20</v>
      </c>
      <c r="H6">
        <v>30</v>
      </c>
    </row>
    <row r="7" spans="1:8" x14ac:dyDescent="0.3">
      <c r="A7" t="s">
        <v>49</v>
      </c>
      <c r="B7" t="s">
        <v>0</v>
      </c>
      <c r="C7">
        <v>1</v>
      </c>
      <c r="D7">
        <v>2</v>
      </c>
      <c r="E7">
        <v>65</v>
      </c>
      <c r="F7">
        <v>0.92307692307692313</v>
      </c>
      <c r="G7">
        <v>20</v>
      </c>
      <c r="H7">
        <v>36.923076923076927</v>
      </c>
    </row>
    <row r="8" spans="1:8" x14ac:dyDescent="0.3">
      <c r="A8" t="s">
        <v>5</v>
      </c>
      <c r="B8" t="s">
        <v>0</v>
      </c>
      <c r="C8">
        <v>1</v>
      </c>
      <c r="D8">
        <v>2</v>
      </c>
      <c r="E8">
        <v>41</v>
      </c>
      <c r="F8">
        <v>1.4634146341463414</v>
      </c>
      <c r="G8">
        <v>20</v>
      </c>
      <c r="H8">
        <v>58.536585365853654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topLeftCell="A46" zoomScale="85" zoomScaleNormal="85" workbookViewId="0">
      <selection activeCell="H45" sqref="H45"/>
    </sheetView>
  </sheetViews>
  <sheetFormatPr defaultColWidth="11.44140625" defaultRowHeight="14.4" x14ac:dyDescent="0.3"/>
  <cols>
    <col min="1" max="1" width="33.33203125" customWidth="1"/>
    <col min="2" max="2" width="33.44140625" customWidth="1"/>
    <col min="3" max="3" width="11.5546875" style="58" customWidth="1"/>
    <col min="4" max="4" width="17.77734375" customWidth="1"/>
    <col min="5" max="5" width="19.109375" bestFit="1" customWidth="1"/>
    <col min="6" max="6" width="28.33203125" customWidth="1"/>
    <col min="7" max="7" width="18.6640625" bestFit="1" customWidth="1"/>
    <col min="8" max="8" width="17" customWidth="1"/>
    <col min="9" max="9" width="44.21875" bestFit="1" customWidth="1"/>
    <col min="10" max="10" width="20.5546875" bestFit="1" customWidth="1"/>
    <col min="11" max="11" width="18.109375" customWidth="1"/>
    <col min="12" max="12" width="26.6640625" customWidth="1"/>
    <col min="13" max="13" width="35.109375" bestFit="1" customWidth="1"/>
    <col min="14" max="14" width="17.77734375" customWidth="1"/>
    <col min="15" max="15" width="23.77734375" customWidth="1"/>
    <col min="16" max="16" width="19.5546875" customWidth="1"/>
    <col min="17" max="17" width="26" customWidth="1"/>
    <col min="18" max="18" width="10.4414062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22</v>
      </c>
      <c r="B1" t="s">
        <v>23</v>
      </c>
      <c r="C1" s="58" t="s">
        <v>24</v>
      </c>
      <c r="D1" t="s">
        <v>26</v>
      </c>
      <c r="E1" t="s">
        <v>35</v>
      </c>
      <c r="F1" t="s">
        <v>36</v>
      </c>
      <c r="G1" t="s">
        <v>37</v>
      </c>
      <c r="H1" t="s">
        <v>4</v>
      </c>
      <c r="M1" s="30" t="s">
        <v>25</v>
      </c>
      <c r="N1" s="31" t="s">
        <v>27</v>
      </c>
      <c r="O1" s="31" t="s">
        <v>28</v>
      </c>
      <c r="P1" s="31" t="s">
        <v>65</v>
      </c>
      <c r="Q1" s="31" t="s">
        <v>29</v>
      </c>
      <c r="R1" s="31" t="s">
        <v>26</v>
      </c>
      <c r="S1" s="38" t="s">
        <v>32</v>
      </c>
      <c r="T1" s="51" t="s">
        <v>74</v>
      </c>
      <c r="U1" s="39" t="s">
        <v>30</v>
      </c>
      <c r="V1" s="39" t="s">
        <v>31</v>
      </c>
      <c r="W1" s="19" t="s">
        <v>33</v>
      </c>
    </row>
    <row r="2" spans="1:23" x14ac:dyDescent="0.3">
      <c r="A2" s="11" t="s">
        <v>5</v>
      </c>
      <c r="B2" s="11" t="s">
        <v>45</v>
      </c>
      <c r="C2" s="59">
        <v>1</v>
      </c>
      <c r="D2" s="28">
        <f>VLOOKUP(A2,$M$1:$X$9,6,FALSE)</f>
        <v>2</v>
      </c>
      <c r="E2">
        <f>VLOOKUP(A2,$M$1:$X$9,5,FALSE)</f>
        <v>42</v>
      </c>
      <c r="F2" s="7">
        <f>60/E2*C2</f>
        <v>1.4285714285714286</v>
      </c>
      <c r="G2">
        <f t="shared" ref="G2:G36" si="0">VLOOKUP(A2,$M$1:$X$9,9,FALSE)</f>
        <v>20</v>
      </c>
      <c r="H2" s="6">
        <f>D2*F2*G2</f>
        <v>57.142857142857146</v>
      </c>
      <c r="M2" s="33" t="s">
        <v>5</v>
      </c>
      <c r="N2" s="55">
        <v>0.27</v>
      </c>
      <c r="O2" s="24">
        <v>21</v>
      </c>
      <c r="P2" s="25">
        <f t="shared" ref="P2:P7" si="1">N2+O2</f>
        <v>21.27</v>
      </c>
      <c r="Q2" s="12">
        <v>42</v>
      </c>
      <c r="R2" s="36">
        <v>2</v>
      </c>
      <c r="S2" s="37">
        <f t="shared" ref="S2:S7" si="2">R2/W$2</f>
        <v>0.2</v>
      </c>
      <c r="T2" s="52">
        <f t="shared" ref="T2:T7" si="3">60/(Q2)</f>
        <v>1.4285714285714286</v>
      </c>
      <c r="U2" s="40">
        <v>20</v>
      </c>
      <c r="V2" s="41">
        <f>ROUND(R2*T2*U2,0)</f>
        <v>57</v>
      </c>
      <c r="W2" s="17">
        <f>SUM(R2:R7)</f>
        <v>10</v>
      </c>
    </row>
    <row r="3" spans="1:23" x14ac:dyDescent="0.3">
      <c r="A3" s="11" t="s">
        <v>5</v>
      </c>
      <c r="B3" s="11" t="s">
        <v>0</v>
      </c>
      <c r="C3" s="59">
        <v>1</v>
      </c>
      <c r="D3" s="29">
        <f>VLOOKUP(A3,$M$1:$X$9,6,FALSE)</f>
        <v>2</v>
      </c>
      <c r="E3">
        <f>VLOOKUP(A3,$M$1:$X$9,5,FALSE)</f>
        <v>42</v>
      </c>
      <c r="F3" s="7">
        <f>60/E3*C3</f>
        <v>1.4285714285714286</v>
      </c>
      <c r="G3">
        <f t="shared" si="0"/>
        <v>20</v>
      </c>
      <c r="H3" s="6">
        <f>D3*F3*G3</f>
        <v>57.142857142857146</v>
      </c>
      <c r="M3" s="33" t="s">
        <v>6</v>
      </c>
      <c r="N3" s="55">
        <v>0.3</v>
      </c>
      <c r="O3" s="24">
        <v>14</v>
      </c>
      <c r="P3" s="25">
        <f t="shared" si="1"/>
        <v>14.3</v>
      </c>
      <c r="Q3" s="12">
        <v>49.5</v>
      </c>
      <c r="R3" s="36">
        <v>1</v>
      </c>
      <c r="S3" s="37">
        <f t="shared" si="2"/>
        <v>0.1</v>
      </c>
      <c r="T3" s="52">
        <f t="shared" si="3"/>
        <v>1.2121212121212122</v>
      </c>
      <c r="U3" s="40">
        <v>20</v>
      </c>
      <c r="V3" s="41">
        <f>ROUND(R3*T3*U3,0)</f>
        <v>24</v>
      </c>
      <c r="W3" s="17"/>
    </row>
    <row r="4" spans="1:23" x14ac:dyDescent="0.3">
      <c r="A4" s="11" t="s">
        <v>5</v>
      </c>
      <c r="B4" s="69" t="s">
        <v>52</v>
      </c>
      <c r="C4" s="59">
        <v>1</v>
      </c>
      <c r="D4" s="29">
        <f>VLOOKUP(A5,$M$1:$X$9,6,FALSE)</f>
        <v>2</v>
      </c>
      <c r="E4">
        <f>VLOOKUP(A5,$M$1:$X$9,5,FALSE)</f>
        <v>42</v>
      </c>
      <c r="F4" s="7">
        <f t="shared" ref="F4" si="4">60/E4*C4</f>
        <v>1.4285714285714286</v>
      </c>
      <c r="G4">
        <f t="shared" si="0"/>
        <v>20</v>
      </c>
      <c r="H4" s="6">
        <f t="shared" ref="H4" si="5">D4*F4*G4</f>
        <v>57.142857142857146</v>
      </c>
      <c r="M4" s="33" t="s">
        <v>44</v>
      </c>
      <c r="N4" s="55">
        <v>0.3</v>
      </c>
      <c r="O4" s="24">
        <v>12</v>
      </c>
      <c r="P4" s="25">
        <f t="shared" si="1"/>
        <v>12.3</v>
      </c>
      <c r="Q4" s="12">
        <v>36</v>
      </c>
      <c r="R4" s="36">
        <v>1</v>
      </c>
      <c r="S4" s="37">
        <f t="shared" si="2"/>
        <v>0.1</v>
      </c>
      <c r="T4" s="52">
        <f t="shared" si="3"/>
        <v>1.6666666666666667</v>
      </c>
      <c r="U4" s="40">
        <v>20</v>
      </c>
      <c r="V4" s="41">
        <f>ROUND(R4*T4*U4,0)</f>
        <v>33</v>
      </c>
      <c r="W4" s="17"/>
    </row>
    <row r="5" spans="1:23" x14ac:dyDescent="0.3">
      <c r="A5" s="11" t="s">
        <v>5</v>
      </c>
      <c r="B5" s="11" t="s">
        <v>8</v>
      </c>
      <c r="C5" s="59">
        <v>1</v>
      </c>
      <c r="D5" s="29">
        <f>VLOOKUP(A6,$M$1:$X$9,6,FALSE)</f>
        <v>2</v>
      </c>
      <c r="E5">
        <f>VLOOKUP(A6,$M$1:$X$9,5,FALSE)</f>
        <v>42</v>
      </c>
      <c r="F5" s="7">
        <f t="shared" ref="F5" si="6">60/E5*C5</f>
        <v>1.4285714285714286</v>
      </c>
      <c r="G5">
        <f t="shared" si="0"/>
        <v>20</v>
      </c>
      <c r="H5" s="6">
        <f t="shared" ref="H5" si="7">D5*F5*G5</f>
        <v>57.142857142857146</v>
      </c>
      <c r="M5" s="33" t="s">
        <v>49</v>
      </c>
      <c r="N5" s="55">
        <v>0.3</v>
      </c>
      <c r="O5" s="24">
        <v>19</v>
      </c>
      <c r="P5" s="25">
        <f t="shared" si="1"/>
        <v>19.3</v>
      </c>
      <c r="Q5" s="12">
        <v>70</v>
      </c>
      <c r="R5" s="36">
        <v>2</v>
      </c>
      <c r="S5" s="37">
        <f t="shared" si="2"/>
        <v>0.2</v>
      </c>
      <c r="T5" s="52">
        <f t="shared" si="3"/>
        <v>0.8571428571428571</v>
      </c>
      <c r="U5" s="40">
        <v>20</v>
      </c>
      <c r="V5" s="41">
        <f>ROUND(R5*T5*U5,0)</f>
        <v>34</v>
      </c>
      <c r="W5" s="17"/>
    </row>
    <row r="6" spans="1:23" x14ac:dyDescent="0.3">
      <c r="A6" s="11" t="s">
        <v>5</v>
      </c>
      <c r="B6" s="11" t="s">
        <v>9</v>
      </c>
      <c r="C6" s="59">
        <v>1</v>
      </c>
      <c r="D6" s="29">
        <f>VLOOKUP(A6,$M$1:$X$9,6,FALSE)</f>
        <v>2</v>
      </c>
      <c r="E6">
        <f t="shared" ref="E6:E36" si="8">VLOOKUP(A6,$M$1:$X$9,5,FALSE)</f>
        <v>42</v>
      </c>
      <c r="F6" s="7">
        <f t="shared" ref="F6" si="9">60/E6*C6</f>
        <v>1.4285714285714286</v>
      </c>
      <c r="G6">
        <f t="shared" si="0"/>
        <v>20</v>
      </c>
      <c r="H6" s="6">
        <f t="shared" ref="H6" si="10">D6*F6*G6</f>
        <v>57.142857142857146</v>
      </c>
      <c r="M6" s="33" t="s">
        <v>7</v>
      </c>
      <c r="N6" s="55">
        <v>0.3</v>
      </c>
      <c r="O6" s="24">
        <v>16</v>
      </c>
      <c r="P6" s="25">
        <f t="shared" si="1"/>
        <v>16.3</v>
      </c>
      <c r="Q6" s="12">
        <v>230</v>
      </c>
      <c r="R6" s="36">
        <v>3</v>
      </c>
      <c r="S6" s="37">
        <f t="shared" si="2"/>
        <v>0.3</v>
      </c>
      <c r="T6" s="52">
        <f t="shared" si="3"/>
        <v>0.2608695652173913</v>
      </c>
      <c r="U6" s="40">
        <v>20</v>
      </c>
      <c r="V6" s="41">
        <f>ROUND(R6*T6*U6,0)</f>
        <v>16</v>
      </c>
      <c r="W6" s="17"/>
    </row>
    <row r="7" spans="1:23" x14ac:dyDescent="0.3">
      <c r="A7" s="11" t="s">
        <v>5</v>
      </c>
      <c r="B7" s="11" t="s">
        <v>1</v>
      </c>
      <c r="C7" s="59">
        <v>1</v>
      </c>
      <c r="D7" s="29">
        <f>VLOOKUP(A7,$M$1:$X$9,6,FALSE)</f>
        <v>2</v>
      </c>
      <c r="E7">
        <f t="shared" si="8"/>
        <v>42</v>
      </c>
      <c r="F7" s="7">
        <f t="shared" ref="F7:F8" si="11">60/E7*C7</f>
        <v>1.4285714285714286</v>
      </c>
      <c r="G7">
        <f t="shared" si="0"/>
        <v>20</v>
      </c>
      <c r="H7" s="6">
        <f>D7*F7*G7</f>
        <v>57.142857142857146</v>
      </c>
      <c r="M7" s="33" t="s">
        <v>50</v>
      </c>
      <c r="N7" s="55">
        <v>0.3</v>
      </c>
      <c r="O7" s="24">
        <v>7</v>
      </c>
      <c r="P7" s="25">
        <f t="shared" si="1"/>
        <v>7.3</v>
      </c>
      <c r="Q7" s="12">
        <v>130</v>
      </c>
      <c r="R7" s="36">
        <v>1</v>
      </c>
      <c r="S7" s="37">
        <f t="shared" si="2"/>
        <v>0.1</v>
      </c>
      <c r="T7" s="52">
        <f t="shared" si="3"/>
        <v>0.46153846153846156</v>
      </c>
      <c r="U7" s="40">
        <v>20</v>
      </c>
      <c r="V7" s="41">
        <f>SUM(V2:V6)</f>
        <v>164</v>
      </c>
      <c r="W7" s="17"/>
    </row>
    <row r="8" spans="1:23" x14ac:dyDescent="0.3">
      <c r="A8" s="11" t="s">
        <v>5</v>
      </c>
      <c r="B8" s="11" t="s">
        <v>2</v>
      </c>
      <c r="C8" s="59">
        <v>1</v>
      </c>
      <c r="D8" s="29">
        <f>VLOOKUP(A8,$M$1:$X$9,6,FALSE)</f>
        <v>2</v>
      </c>
      <c r="E8">
        <f t="shared" si="8"/>
        <v>42</v>
      </c>
      <c r="F8" s="7">
        <f t="shared" si="11"/>
        <v>1.4285714285714286</v>
      </c>
      <c r="G8">
        <f t="shared" si="0"/>
        <v>20</v>
      </c>
      <c r="H8" s="6">
        <f>D8*F8*G8</f>
        <v>57.142857142857146</v>
      </c>
      <c r="M8" s="33"/>
      <c r="N8" s="63"/>
      <c r="O8" s="64"/>
      <c r="P8" s="6"/>
      <c r="Q8" s="65"/>
      <c r="R8" s="66"/>
      <c r="S8" s="67"/>
      <c r="T8" s="68"/>
      <c r="U8" s="40"/>
      <c r="V8" s="41"/>
      <c r="W8" s="17"/>
    </row>
    <row r="9" spans="1:23" ht="15" thickBot="1" x14ac:dyDescent="0.35">
      <c r="A9" s="11" t="s">
        <v>5</v>
      </c>
      <c r="B9" s="11" t="s">
        <v>3</v>
      </c>
      <c r="C9" s="59">
        <v>1</v>
      </c>
      <c r="D9" s="29">
        <v>2</v>
      </c>
      <c r="E9">
        <f t="shared" si="8"/>
        <v>42</v>
      </c>
      <c r="F9" s="7">
        <f t="shared" ref="F9:F36" si="12">60/E9*C9</f>
        <v>1.4285714285714286</v>
      </c>
      <c r="G9">
        <f t="shared" si="0"/>
        <v>20</v>
      </c>
      <c r="H9" s="6">
        <f t="shared" ref="H9:H18" si="13">D9*F9*G9</f>
        <v>57.142857142857146</v>
      </c>
      <c r="M9" s="34"/>
      <c r="N9" s="35"/>
      <c r="O9" s="35"/>
      <c r="P9" s="35"/>
      <c r="Q9" s="35"/>
      <c r="R9" s="35"/>
      <c r="S9" s="42">
        <f>SUM(S2:S7)</f>
        <v>1.0000000000000002</v>
      </c>
      <c r="T9" s="50"/>
      <c r="U9" s="35"/>
      <c r="V9" s="35"/>
      <c r="W9" s="18"/>
    </row>
    <row r="10" spans="1:23" x14ac:dyDescent="0.3">
      <c r="A10" s="11" t="s">
        <v>6</v>
      </c>
      <c r="B10" s="11" t="s">
        <v>45</v>
      </c>
      <c r="C10" s="60">
        <v>1</v>
      </c>
      <c r="D10" s="19">
        <f t="shared" ref="D10:D36" si="14">VLOOKUP(A10,$M$1:$X$9,6,FALSE)</f>
        <v>1</v>
      </c>
      <c r="E10" s="6">
        <f t="shared" si="8"/>
        <v>49.5</v>
      </c>
      <c r="F10" s="7">
        <f t="shared" si="12"/>
        <v>1.2121212121212122</v>
      </c>
      <c r="G10">
        <f t="shared" si="0"/>
        <v>20</v>
      </c>
      <c r="H10" s="6">
        <f t="shared" si="13"/>
        <v>24.242424242424242</v>
      </c>
    </row>
    <row r="11" spans="1:23" x14ac:dyDescent="0.3">
      <c r="A11" s="11" t="s">
        <v>6</v>
      </c>
      <c r="B11" s="11" t="s">
        <v>0</v>
      </c>
      <c r="C11" s="60">
        <v>1</v>
      </c>
      <c r="D11" s="17">
        <f t="shared" si="14"/>
        <v>1</v>
      </c>
      <c r="E11" s="6">
        <f t="shared" si="8"/>
        <v>49.5</v>
      </c>
      <c r="F11" s="7">
        <f t="shared" si="12"/>
        <v>1.2121212121212122</v>
      </c>
      <c r="G11">
        <f t="shared" si="0"/>
        <v>20</v>
      </c>
      <c r="H11" s="6">
        <f t="shared" si="13"/>
        <v>24.242424242424242</v>
      </c>
    </row>
    <row r="12" spans="1:23" x14ac:dyDescent="0.3">
      <c r="A12" s="11" t="s">
        <v>6</v>
      </c>
      <c r="B12" s="11" t="s">
        <v>2</v>
      </c>
      <c r="C12" s="60">
        <v>1</v>
      </c>
      <c r="D12" s="17">
        <f t="shared" si="14"/>
        <v>1</v>
      </c>
      <c r="E12" s="6">
        <f t="shared" si="8"/>
        <v>49.5</v>
      </c>
      <c r="F12" s="7">
        <f t="shared" si="12"/>
        <v>1.2121212121212122</v>
      </c>
      <c r="G12">
        <f t="shared" si="0"/>
        <v>20</v>
      </c>
      <c r="H12" s="6">
        <f t="shared" si="13"/>
        <v>24.242424242424242</v>
      </c>
    </row>
    <row r="13" spans="1:23" x14ac:dyDescent="0.3">
      <c r="A13" s="11" t="s">
        <v>6</v>
      </c>
      <c r="B13" s="11" t="s">
        <v>10</v>
      </c>
      <c r="C13" s="60">
        <v>1</v>
      </c>
      <c r="D13" s="17">
        <f t="shared" si="14"/>
        <v>1</v>
      </c>
      <c r="E13" s="6">
        <f t="shared" si="8"/>
        <v>49.5</v>
      </c>
      <c r="F13" s="7">
        <f t="shared" si="12"/>
        <v>1.2121212121212122</v>
      </c>
      <c r="G13">
        <f t="shared" si="0"/>
        <v>20</v>
      </c>
      <c r="H13" s="6">
        <f t="shared" si="13"/>
        <v>24.242424242424242</v>
      </c>
    </row>
    <row r="14" spans="1:23" ht="15" thickBot="1" x14ac:dyDescent="0.35">
      <c r="A14" s="11" t="s">
        <v>6</v>
      </c>
      <c r="B14" s="11" t="s">
        <v>3</v>
      </c>
      <c r="C14" s="72">
        <v>0</v>
      </c>
      <c r="D14" s="18">
        <f t="shared" si="14"/>
        <v>1</v>
      </c>
      <c r="E14" s="6">
        <f t="shared" si="8"/>
        <v>49.5</v>
      </c>
      <c r="F14" s="7">
        <f t="shared" si="12"/>
        <v>0</v>
      </c>
      <c r="G14">
        <f t="shared" si="0"/>
        <v>20</v>
      </c>
      <c r="H14" s="6">
        <f t="shared" si="13"/>
        <v>0</v>
      </c>
    </row>
    <row r="15" spans="1:23" x14ac:dyDescent="0.3">
      <c r="A15" s="11" t="s">
        <v>44</v>
      </c>
      <c r="B15" s="11" t="s">
        <v>45</v>
      </c>
      <c r="C15" s="60">
        <v>1</v>
      </c>
      <c r="D15" s="19">
        <f t="shared" si="14"/>
        <v>1</v>
      </c>
      <c r="E15" s="6">
        <f t="shared" si="8"/>
        <v>36</v>
      </c>
      <c r="F15" s="7">
        <f t="shared" si="12"/>
        <v>1.6666666666666667</v>
      </c>
      <c r="G15">
        <f t="shared" si="0"/>
        <v>20</v>
      </c>
      <c r="H15" s="6">
        <f t="shared" si="13"/>
        <v>33.333333333333336</v>
      </c>
    </row>
    <row r="16" spans="1:23" x14ac:dyDescent="0.3">
      <c r="A16" s="11" t="s">
        <v>44</v>
      </c>
      <c r="B16" s="11" t="s">
        <v>47</v>
      </c>
      <c r="C16" s="60">
        <v>1</v>
      </c>
      <c r="D16" s="17">
        <f t="shared" si="14"/>
        <v>1</v>
      </c>
      <c r="E16" s="6">
        <f t="shared" si="8"/>
        <v>36</v>
      </c>
      <c r="F16" s="7">
        <f t="shared" si="12"/>
        <v>1.6666666666666667</v>
      </c>
      <c r="G16">
        <f t="shared" si="0"/>
        <v>20</v>
      </c>
      <c r="H16" s="6">
        <f t="shared" si="13"/>
        <v>33.333333333333336</v>
      </c>
    </row>
    <row r="17" spans="1:10" x14ac:dyDescent="0.3">
      <c r="A17" s="11" t="s">
        <v>44</v>
      </c>
      <c r="B17" s="11" t="s">
        <v>46</v>
      </c>
      <c r="C17" s="60">
        <v>1</v>
      </c>
      <c r="D17" s="17">
        <f t="shared" si="14"/>
        <v>1</v>
      </c>
      <c r="E17" s="6">
        <f t="shared" si="8"/>
        <v>36</v>
      </c>
      <c r="F17" s="7">
        <f t="shared" si="12"/>
        <v>1.6666666666666667</v>
      </c>
      <c r="G17">
        <f t="shared" si="0"/>
        <v>20</v>
      </c>
      <c r="H17" s="6">
        <f t="shared" si="13"/>
        <v>33.333333333333336</v>
      </c>
      <c r="I17" s="4" t="s">
        <v>78</v>
      </c>
      <c r="J17" t="s">
        <v>34</v>
      </c>
    </row>
    <row r="18" spans="1:10" x14ac:dyDescent="0.3">
      <c r="A18" s="11" t="s">
        <v>44</v>
      </c>
      <c r="B18" s="11" t="s">
        <v>48</v>
      </c>
      <c r="C18" s="60">
        <v>1</v>
      </c>
      <c r="D18" s="17">
        <f t="shared" si="14"/>
        <v>1</v>
      </c>
      <c r="E18" s="6">
        <f t="shared" si="8"/>
        <v>36</v>
      </c>
      <c r="F18" s="7">
        <f t="shared" si="12"/>
        <v>1.6666666666666667</v>
      </c>
      <c r="G18">
        <f t="shared" si="0"/>
        <v>20</v>
      </c>
      <c r="H18" s="6">
        <f t="shared" si="13"/>
        <v>33.333333333333336</v>
      </c>
      <c r="I18" s="5" t="s">
        <v>0</v>
      </c>
      <c r="J18" s="6">
        <v>140.55393881480836</v>
      </c>
    </row>
    <row r="19" spans="1:10" ht="15" thickBot="1" x14ac:dyDescent="0.35">
      <c r="A19" s="11" t="s">
        <v>44</v>
      </c>
      <c r="B19" s="11" t="s">
        <v>3</v>
      </c>
      <c r="C19" s="72">
        <v>0</v>
      </c>
      <c r="D19" s="17">
        <f t="shared" si="14"/>
        <v>1</v>
      </c>
      <c r="E19" s="6">
        <f t="shared" si="8"/>
        <v>36</v>
      </c>
      <c r="F19" s="7">
        <f t="shared" si="12"/>
        <v>0</v>
      </c>
      <c r="G19">
        <f t="shared" si="0"/>
        <v>20</v>
      </c>
      <c r="H19" s="6">
        <f t="shared" ref="H19" si="15">D19*F19*G19</f>
        <v>0</v>
      </c>
      <c r="I19" s="5" t="s">
        <v>9</v>
      </c>
      <c r="J19" s="6">
        <v>91.428571428571431</v>
      </c>
    </row>
    <row r="20" spans="1:10" x14ac:dyDescent="0.3">
      <c r="A20" s="11" t="s">
        <v>50</v>
      </c>
      <c r="B20" s="11" t="s">
        <v>45</v>
      </c>
      <c r="C20" s="59">
        <v>1</v>
      </c>
      <c r="D20" s="28">
        <f t="shared" si="14"/>
        <v>1</v>
      </c>
      <c r="E20">
        <f t="shared" si="8"/>
        <v>130</v>
      </c>
      <c r="F20" s="7">
        <f t="shared" si="12"/>
        <v>0.46153846153846156</v>
      </c>
      <c r="G20">
        <f t="shared" si="0"/>
        <v>20</v>
      </c>
      <c r="H20" s="6">
        <f t="shared" ref="H20:H21" si="16">D20*F20*G20</f>
        <v>9.2307692307692317</v>
      </c>
      <c r="I20" s="5" t="s">
        <v>3</v>
      </c>
      <c r="J20" s="6">
        <v>107.08074534161491</v>
      </c>
    </row>
    <row r="21" spans="1:10" x14ac:dyDescent="0.3">
      <c r="A21" s="11" t="s">
        <v>50</v>
      </c>
      <c r="B21" s="11" t="s">
        <v>0</v>
      </c>
      <c r="C21" s="59">
        <v>1</v>
      </c>
      <c r="D21" s="29">
        <f t="shared" si="14"/>
        <v>1</v>
      </c>
      <c r="E21">
        <f t="shared" si="8"/>
        <v>130</v>
      </c>
      <c r="F21" s="7">
        <f t="shared" si="12"/>
        <v>0.46153846153846156</v>
      </c>
      <c r="G21">
        <f t="shared" si="0"/>
        <v>20</v>
      </c>
      <c r="H21" s="6">
        <f t="shared" si="16"/>
        <v>9.2307692307692317</v>
      </c>
      <c r="I21" s="5" t="s">
        <v>8</v>
      </c>
      <c r="J21" s="6">
        <v>91.428571428571431</v>
      </c>
    </row>
    <row r="22" spans="1:10" x14ac:dyDescent="0.3">
      <c r="A22" s="11" t="s">
        <v>50</v>
      </c>
      <c r="B22" s="11" t="s">
        <v>2</v>
      </c>
      <c r="C22" s="71">
        <v>0</v>
      </c>
      <c r="D22" s="29">
        <f t="shared" si="14"/>
        <v>1</v>
      </c>
      <c r="E22">
        <f t="shared" si="8"/>
        <v>130</v>
      </c>
      <c r="F22" s="7">
        <f t="shared" si="12"/>
        <v>0</v>
      </c>
      <c r="G22">
        <f t="shared" si="0"/>
        <v>20</v>
      </c>
      <c r="H22" s="6">
        <f t="shared" ref="H22:H23" si="17">D22*F22*G22</f>
        <v>0</v>
      </c>
      <c r="I22" s="5" t="s">
        <v>1</v>
      </c>
      <c r="J22" s="6">
        <v>57.142857142857146</v>
      </c>
    </row>
    <row r="23" spans="1:10" x14ac:dyDescent="0.3">
      <c r="A23" s="11" t="s">
        <v>50</v>
      </c>
      <c r="B23" s="11" t="s">
        <v>10</v>
      </c>
      <c r="C23" s="71">
        <v>0</v>
      </c>
      <c r="D23" s="29">
        <f t="shared" si="14"/>
        <v>1</v>
      </c>
      <c r="E23">
        <f t="shared" si="8"/>
        <v>130</v>
      </c>
      <c r="F23" s="7">
        <f t="shared" si="12"/>
        <v>0</v>
      </c>
      <c r="G23">
        <f t="shared" si="0"/>
        <v>20</v>
      </c>
      <c r="H23" s="6">
        <f t="shared" si="17"/>
        <v>0</v>
      </c>
      <c r="I23" s="5" t="s">
        <v>10</v>
      </c>
      <c r="J23" s="6">
        <v>24.242424242424242</v>
      </c>
    </row>
    <row r="24" spans="1:10" ht="15" thickBot="1" x14ac:dyDescent="0.35">
      <c r="A24" s="11" t="s">
        <v>50</v>
      </c>
      <c r="B24" s="11" t="s">
        <v>3</v>
      </c>
      <c r="C24" s="71">
        <v>0</v>
      </c>
      <c r="D24" s="27">
        <f t="shared" si="14"/>
        <v>1</v>
      </c>
      <c r="E24">
        <f t="shared" si="8"/>
        <v>130</v>
      </c>
      <c r="F24" s="7">
        <f t="shared" si="12"/>
        <v>0</v>
      </c>
      <c r="G24">
        <f t="shared" si="0"/>
        <v>20</v>
      </c>
      <c r="H24" s="6">
        <f t="shared" ref="H24:H36" si="18">D24*F24*G24</f>
        <v>0</v>
      </c>
      <c r="I24" s="5" t="s">
        <v>2</v>
      </c>
      <c r="J24" s="6">
        <v>97.037455298324858</v>
      </c>
    </row>
    <row r="25" spans="1:10" x14ac:dyDescent="0.3">
      <c r="A25" s="11" t="s">
        <v>49</v>
      </c>
      <c r="B25" s="11" t="s">
        <v>45</v>
      </c>
      <c r="C25" s="60">
        <v>1</v>
      </c>
      <c r="D25" s="17">
        <f t="shared" si="14"/>
        <v>2</v>
      </c>
      <c r="E25">
        <f t="shared" si="8"/>
        <v>70</v>
      </c>
      <c r="F25" s="7">
        <f t="shared" si="12"/>
        <v>0.8571428571428571</v>
      </c>
      <c r="G25">
        <f t="shared" si="0"/>
        <v>20</v>
      </c>
      <c r="H25" s="6">
        <f t="shared" si="18"/>
        <v>34.285714285714285</v>
      </c>
      <c r="I25" s="5" t="s">
        <v>45</v>
      </c>
      <c r="J25" s="6">
        <v>173.8872721481417</v>
      </c>
    </row>
    <row r="26" spans="1:10" x14ac:dyDescent="0.3">
      <c r="A26" s="11" t="s">
        <v>49</v>
      </c>
      <c r="B26" s="11" t="s">
        <v>0</v>
      </c>
      <c r="C26" s="60">
        <v>1</v>
      </c>
      <c r="D26" s="17">
        <f t="shared" si="14"/>
        <v>2</v>
      </c>
      <c r="E26">
        <f t="shared" si="8"/>
        <v>70</v>
      </c>
      <c r="F26" s="7">
        <f t="shared" si="12"/>
        <v>0.8571428571428571</v>
      </c>
      <c r="G26">
        <f t="shared" si="0"/>
        <v>20</v>
      </c>
      <c r="H26" s="6">
        <f t="shared" si="18"/>
        <v>34.285714285714285</v>
      </c>
      <c r="I26" s="5" t="s">
        <v>47</v>
      </c>
      <c r="J26" s="6">
        <v>33.333333333333336</v>
      </c>
    </row>
    <row r="27" spans="1:10" x14ac:dyDescent="0.3">
      <c r="A27" s="11" t="s">
        <v>49</v>
      </c>
      <c r="B27" s="69" t="s">
        <v>52</v>
      </c>
      <c r="C27" s="62">
        <v>1</v>
      </c>
      <c r="D27" s="17">
        <f t="shared" si="14"/>
        <v>2</v>
      </c>
      <c r="E27">
        <f t="shared" si="8"/>
        <v>70</v>
      </c>
      <c r="F27" s="7">
        <f t="shared" si="12"/>
        <v>0.8571428571428571</v>
      </c>
      <c r="G27">
        <f t="shared" si="0"/>
        <v>20</v>
      </c>
      <c r="H27" s="6">
        <f t="shared" si="18"/>
        <v>34.285714285714285</v>
      </c>
      <c r="I27" s="5" t="s">
        <v>46</v>
      </c>
      <c r="J27" s="6">
        <v>33.333333333333336</v>
      </c>
    </row>
    <row r="28" spans="1:10" x14ac:dyDescent="0.3">
      <c r="A28" s="11" t="s">
        <v>49</v>
      </c>
      <c r="B28" s="11" t="s">
        <v>8</v>
      </c>
      <c r="C28" s="60">
        <v>1</v>
      </c>
      <c r="D28" s="17">
        <f t="shared" si="14"/>
        <v>2</v>
      </c>
      <c r="E28">
        <f t="shared" si="8"/>
        <v>70</v>
      </c>
      <c r="F28" s="7">
        <f t="shared" si="12"/>
        <v>0.8571428571428571</v>
      </c>
      <c r="G28">
        <f t="shared" si="0"/>
        <v>20</v>
      </c>
      <c r="H28" s="6">
        <f t="shared" si="18"/>
        <v>34.285714285714285</v>
      </c>
      <c r="I28" s="5" t="s">
        <v>48</v>
      </c>
      <c r="J28" s="6">
        <v>33.333333333333336</v>
      </c>
    </row>
    <row r="29" spans="1:10" x14ac:dyDescent="0.3">
      <c r="A29" s="11" t="s">
        <v>49</v>
      </c>
      <c r="B29" s="11" t="s">
        <v>9</v>
      </c>
      <c r="C29" s="60">
        <v>1</v>
      </c>
      <c r="D29" s="17">
        <f t="shared" si="14"/>
        <v>2</v>
      </c>
      <c r="E29">
        <f t="shared" si="8"/>
        <v>70</v>
      </c>
      <c r="F29" s="7">
        <f t="shared" si="12"/>
        <v>0.8571428571428571</v>
      </c>
      <c r="G29">
        <f t="shared" si="0"/>
        <v>20</v>
      </c>
      <c r="H29" s="6">
        <f t="shared" si="18"/>
        <v>34.285714285714285</v>
      </c>
      <c r="I29" s="5" t="s">
        <v>52</v>
      </c>
      <c r="J29" s="6">
        <v>107.08074534161491</v>
      </c>
    </row>
    <row r="30" spans="1:10" x14ac:dyDescent="0.3">
      <c r="A30" s="11" t="s">
        <v>49</v>
      </c>
      <c r="B30" s="11" t="s">
        <v>2</v>
      </c>
      <c r="C30" s="70">
        <v>0</v>
      </c>
      <c r="D30" s="17">
        <f t="shared" si="14"/>
        <v>2</v>
      </c>
      <c r="E30">
        <f t="shared" si="8"/>
        <v>70</v>
      </c>
      <c r="F30" s="7">
        <f t="shared" si="12"/>
        <v>0</v>
      </c>
      <c r="G30">
        <f t="shared" si="0"/>
        <v>20</v>
      </c>
      <c r="H30" s="6">
        <f t="shared" si="18"/>
        <v>0</v>
      </c>
      <c r="I30" s="5" t="s">
        <v>79</v>
      </c>
      <c r="J30" s="6">
        <v>989.88258118692931</v>
      </c>
    </row>
    <row r="31" spans="1:10" ht="15" thickBot="1" x14ac:dyDescent="0.35">
      <c r="A31" s="11" t="s">
        <v>49</v>
      </c>
      <c r="B31" s="11" t="s">
        <v>3</v>
      </c>
      <c r="C31" s="60">
        <v>1</v>
      </c>
      <c r="D31" s="17">
        <f t="shared" si="14"/>
        <v>2</v>
      </c>
      <c r="E31">
        <f t="shared" si="8"/>
        <v>70</v>
      </c>
      <c r="F31" s="7">
        <f t="shared" si="12"/>
        <v>0.8571428571428571</v>
      </c>
      <c r="G31">
        <f t="shared" si="0"/>
        <v>20</v>
      </c>
      <c r="H31" s="6">
        <f t="shared" si="18"/>
        <v>34.285714285714285</v>
      </c>
    </row>
    <row r="32" spans="1:10" x14ac:dyDescent="0.3">
      <c r="A32" s="11" t="s">
        <v>7</v>
      </c>
      <c r="B32" s="11" t="s">
        <v>45</v>
      </c>
      <c r="C32" s="60">
        <v>1</v>
      </c>
      <c r="D32" s="19">
        <f t="shared" si="14"/>
        <v>3</v>
      </c>
      <c r="E32">
        <f t="shared" si="8"/>
        <v>230</v>
      </c>
      <c r="F32" s="7">
        <f t="shared" si="12"/>
        <v>0.2608695652173913</v>
      </c>
      <c r="G32">
        <f t="shared" si="0"/>
        <v>20</v>
      </c>
      <c r="H32" s="6">
        <f t="shared" si="18"/>
        <v>15.652173913043477</v>
      </c>
    </row>
    <row r="33" spans="1:9" x14ac:dyDescent="0.3">
      <c r="A33" s="11" t="s">
        <v>7</v>
      </c>
      <c r="B33" s="11" t="s">
        <v>0</v>
      </c>
      <c r="C33" s="60">
        <v>1</v>
      </c>
      <c r="D33" s="17">
        <f t="shared" si="14"/>
        <v>3</v>
      </c>
      <c r="E33">
        <f t="shared" si="8"/>
        <v>230</v>
      </c>
      <c r="F33" s="7">
        <f t="shared" si="12"/>
        <v>0.2608695652173913</v>
      </c>
      <c r="G33">
        <f t="shared" si="0"/>
        <v>20</v>
      </c>
      <c r="H33" s="6">
        <f t="shared" si="18"/>
        <v>15.652173913043477</v>
      </c>
    </row>
    <row r="34" spans="1:9" x14ac:dyDescent="0.3">
      <c r="A34" s="11" t="s">
        <v>7</v>
      </c>
      <c r="B34" s="11" t="s">
        <v>2</v>
      </c>
      <c r="C34" s="60">
        <v>1</v>
      </c>
      <c r="D34" s="17">
        <f t="shared" si="14"/>
        <v>3</v>
      </c>
      <c r="E34">
        <f t="shared" si="8"/>
        <v>230</v>
      </c>
      <c r="F34" s="7">
        <f t="shared" si="12"/>
        <v>0.2608695652173913</v>
      </c>
      <c r="G34">
        <f t="shared" si="0"/>
        <v>20</v>
      </c>
      <c r="H34" s="6">
        <f t="shared" si="18"/>
        <v>15.652173913043477</v>
      </c>
    </row>
    <row r="35" spans="1:9" x14ac:dyDescent="0.3">
      <c r="A35" s="11" t="s">
        <v>7</v>
      </c>
      <c r="B35" s="69" t="s">
        <v>52</v>
      </c>
      <c r="C35" s="60">
        <v>1</v>
      </c>
      <c r="D35" s="17">
        <f t="shared" si="14"/>
        <v>3</v>
      </c>
      <c r="E35">
        <f t="shared" si="8"/>
        <v>230</v>
      </c>
      <c r="F35" s="7">
        <f t="shared" si="12"/>
        <v>0.2608695652173913</v>
      </c>
      <c r="G35">
        <f t="shared" si="0"/>
        <v>20</v>
      </c>
      <c r="H35" s="6">
        <f t="shared" si="18"/>
        <v>15.652173913043477</v>
      </c>
    </row>
    <row r="36" spans="1:9" ht="15" thickBot="1" x14ac:dyDescent="0.35">
      <c r="A36" s="11" t="s">
        <v>7</v>
      </c>
      <c r="B36" s="11" t="s">
        <v>3</v>
      </c>
      <c r="C36" s="60">
        <v>1</v>
      </c>
      <c r="D36" s="18">
        <f t="shared" si="14"/>
        <v>3</v>
      </c>
      <c r="E36">
        <f t="shared" si="8"/>
        <v>230</v>
      </c>
      <c r="F36" s="7">
        <f t="shared" si="12"/>
        <v>0.2608695652173913</v>
      </c>
      <c r="G36">
        <f t="shared" si="0"/>
        <v>20</v>
      </c>
      <c r="H36" s="6">
        <f t="shared" si="18"/>
        <v>15.652173913043477</v>
      </c>
    </row>
    <row r="38" spans="1:9" ht="15" thickBot="1" x14ac:dyDescent="0.35"/>
    <row r="39" spans="1:9" x14ac:dyDescent="0.3">
      <c r="A39" s="95" t="s">
        <v>54</v>
      </c>
      <c r="B39" s="96"/>
      <c r="C39" s="97" t="s">
        <v>67</v>
      </c>
      <c r="D39" s="98"/>
      <c r="F39" s="76">
        <v>0.77457175925925925</v>
      </c>
    </row>
    <row r="40" spans="1:9" ht="108" x14ac:dyDescent="0.35">
      <c r="A40" s="13" t="s">
        <v>53</v>
      </c>
      <c r="B40" s="43" t="s">
        <v>41</v>
      </c>
      <c r="C40" s="61" t="s">
        <v>39</v>
      </c>
      <c r="D40" s="10" t="s">
        <v>40</v>
      </c>
      <c r="E40" s="21"/>
      <c r="F40" s="47" t="s">
        <v>64</v>
      </c>
      <c r="G40" s="10" t="s">
        <v>38</v>
      </c>
      <c r="H40" s="10" t="s">
        <v>42</v>
      </c>
      <c r="I40" s="10" t="s">
        <v>43</v>
      </c>
    </row>
    <row r="41" spans="1:9" ht="18" x14ac:dyDescent="0.3">
      <c r="A41" s="13" t="s">
        <v>45</v>
      </c>
      <c r="B41" s="44">
        <v>520</v>
      </c>
      <c r="C41" s="77">
        <f t="shared" ref="C41:C52" si="19">GETPIVOTDATA("Итого",$I$17,"transaction rq",A41)*3</f>
        <v>521.66181644442509</v>
      </c>
      <c r="D41" s="78">
        <f>1-B41/C41</f>
        <v>3.1856202467563932E-3</v>
      </c>
      <c r="E41" s="20"/>
      <c r="F41" s="48" t="str">
        <f>VLOOKUP(A41,Соответствие!A:B,2,FALSE)</f>
        <v>home_page</v>
      </c>
      <c r="G41" s="22">
        <f>C41/3</f>
        <v>173.8872721481417</v>
      </c>
      <c r="H41" s="11">
        <v>180</v>
      </c>
      <c r="I41" s="9">
        <f>1-G41/H41</f>
        <v>3.395959917699054E-2</v>
      </c>
    </row>
    <row r="42" spans="1:9" ht="18" x14ac:dyDescent="0.3">
      <c r="A42" s="14" t="s">
        <v>0</v>
      </c>
      <c r="B42" s="44">
        <v>422</v>
      </c>
      <c r="C42" s="77">
        <f t="shared" si="19"/>
        <v>421.66181644442509</v>
      </c>
      <c r="D42" s="78">
        <f>1-B42/C42</f>
        <v>-8.0202556263353486E-4</v>
      </c>
      <c r="E42" s="20"/>
      <c r="F42" s="48" t="str">
        <f>VLOOKUP(A42,Соответствие!A:B,2,FALSE)</f>
        <v>login</v>
      </c>
      <c r="G42" s="22">
        <f t="shared" ref="G42:G52" si="20">C42/3</f>
        <v>140.55393881480836</v>
      </c>
      <c r="H42" s="11">
        <v>143</v>
      </c>
      <c r="I42" s="9">
        <f>1-G42/H42</f>
        <v>1.7105322973368087E-2</v>
      </c>
    </row>
    <row r="43" spans="1:9" ht="36" x14ac:dyDescent="0.3">
      <c r="A43" s="15" t="s">
        <v>52</v>
      </c>
      <c r="B43" s="44">
        <v>305</v>
      </c>
      <c r="C43" s="77">
        <f t="shared" si="19"/>
        <v>321.24223602484471</v>
      </c>
      <c r="D43" s="78">
        <f>1-B43/C43</f>
        <v>5.0560711523588542E-2</v>
      </c>
      <c r="E43" s="20"/>
      <c r="F43" s="48" t="str">
        <f>VLOOKUP(A43,Соответствие!A:B,2,FALSE)</f>
        <v>flights</v>
      </c>
      <c r="G43" s="22">
        <f t="shared" si="20"/>
        <v>107.0807453416149</v>
      </c>
      <c r="H43" s="11">
        <v>107</v>
      </c>
      <c r="I43" s="9">
        <f>1-G43/H43</f>
        <v>-7.5462936088688259E-4</v>
      </c>
    </row>
    <row r="44" spans="1:9" ht="36" x14ac:dyDescent="0.3">
      <c r="A44" s="14" t="s">
        <v>8</v>
      </c>
      <c r="B44" s="44">
        <v>282</v>
      </c>
      <c r="C44" s="77">
        <f t="shared" si="19"/>
        <v>274.28571428571428</v>
      </c>
      <c r="D44" s="78">
        <f t="shared" ref="D44:D53" si="21">1-B44/C44</f>
        <v>-2.8124999999999956E-2</v>
      </c>
      <c r="E44" s="20"/>
      <c r="F44" s="48" t="str">
        <f>VLOOKUP(A44,Соответствие!A:B,2,FALSE)</f>
        <v>find_flights</v>
      </c>
      <c r="G44" s="22">
        <f t="shared" si="20"/>
        <v>91.428571428571431</v>
      </c>
      <c r="H44" s="11">
        <v>92</v>
      </c>
      <c r="I44" s="9">
        <f t="shared" ref="I44:I52" si="22">1-G44/H44</f>
        <v>6.2111801242236142E-3</v>
      </c>
    </row>
    <row r="45" spans="1:9" ht="18" x14ac:dyDescent="0.3">
      <c r="A45" s="14" t="s">
        <v>9</v>
      </c>
      <c r="B45" s="44">
        <v>270</v>
      </c>
      <c r="C45" s="77">
        <f t="shared" si="19"/>
        <v>274.28571428571428</v>
      </c>
      <c r="D45" s="78">
        <f t="shared" si="21"/>
        <v>1.5625E-2</v>
      </c>
      <c r="E45" s="20"/>
      <c r="F45" s="48" t="str">
        <f>VLOOKUP(A45,Соответствие!A:B,2,FALSE)</f>
        <v>flight_selection</v>
      </c>
      <c r="G45" s="22">
        <f t="shared" si="20"/>
        <v>91.428571428571431</v>
      </c>
      <c r="H45" s="11">
        <v>90</v>
      </c>
      <c r="I45" s="9">
        <f t="shared" si="22"/>
        <v>-1.5873015873015817E-2</v>
      </c>
    </row>
    <row r="46" spans="1:9" ht="18" x14ac:dyDescent="0.3">
      <c r="A46" s="14" t="s">
        <v>1</v>
      </c>
      <c r="B46" s="44">
        <v>175</v>
      </c>
      <c r="C46" s="77">
        <f t="shared" si="19"/>
        <v>171.42857142857144</v>
      </c>
      <c r="D46" s="78">
        <f t="shared" si="21"/>
        <v>-2.0833333333333259E-2</v>
      </c>
      <c r="E46" s="20"/>
      <c r="F46" s="48" t="str">
        <f>VLOOKUP(A46,Соответствие!A:B,2,FALSE)</f>
        <v>payment</v>
      </c>
      <c r="G46" s="22">
        <f t="shared" si="20"/>
        <v>57.142857142857146</v>
      </c>
      <c r="H46" s="11">
        <v>56</v>
      </c>
      <c r="I46" s="9">
        <f t="shared" si="22"/>
        <v>-2.0408163265306145E-2</v>
      </c>
    </row>
    <row r="47" spans="1:9" ht="18" x14ac:dyDescent="0.3">
      <c r="A47" s="14" t="s">
        <v>2</v>
      </c>
      <c r="B47" s="44">
        <v>280</v>
      </c>
      <c r="C47" s="77">
        <f t="shared" si="19"/>
        <v>291.11236589497457</v>
      </c>
      <c r="D47" s="78">
        <f t="shared" si="21"/>
        <v>3.8172084723407496E-2</v>
      </c>
      <c r="E47" s="26"/>
      <c r="F47" s="48" t="str">
        <f>VLOOKUP(A47,Соответствие!A:B,2,FALSE)</f>
        <v>itinerary</v>
      </c>
      <c r="G47" s="22">
        <f t="shared" si="20"/>
        <v>97.037455298324858</v>
      </c>
      <c r="H47" s="11">
        <v>95</v>
      </c>
      <c r="I47" s="9">
        <f t="shared" si="22"/>
        <v>-2.1446897877103854E-2</v>
      </c>
    </row>
    <row r="48" spans="1:9" ht="18" x14ac:dyDescent="0.3">
      <c r="A48" s="14" t="s">
        <v>10</v>
      </c>
      <c r="B48" s="44">
        <v>73</v>
      </c>
      <c r="C48" s="77">
        <f t="shared" si="19"/>
        <v>72.72727272727272</v>
      </c>
      <c r="D48" s="78">
        <f t="shared" si="21"/>
        <v>-3.7500000000001421E-3</v>
      </c>
      <c r="E48" s="20"/>
      <c r="F48" s="48" t="str">
        <f>VLOOKUP(A48,Соответствие!A:B,2,FALSE)</f>
        <v>removal_itinerary</v>
      </c>
      <c r="G48" s="22">
        <f t="shared" si="20"/>
        <v>24.242424242424239</v>
      </c>
      <c r="H48" s="11">
        <f>VLOOKUP(F48,SummaryReport!A:J,8,FALSE)</f>
        <v>24</v>
      </c>
      <c r="I48" s="9">
        <f t="shared" si="22"/>
        <v>-1.0101010101009944E-2</v>
      </c>
    </row>
    <row r="49" spans="1:9" ht="18" x14ac:dyDescent="0.3">
      <c r="A49" s="14" t="s">
        <v>3</v>
      </c>
      <c r="B49" s="44">
        <v>326</v>
      </c>
      <c r="C49" s="77">
        <f t="shared" si="19"/>
        <v>321.24223602484471</v>
      </c>
      <c r="D49" s="78">
        <f t="shared" si="21"/>
        <v>-1.481051817478729E-2</v>
      </c>
      <c r="E49" s="20"/>
      <c r="F49" s="48" t="str">
        <f>VLOOKUP(A49,Соответствие!A:B,2,FALSE)</f>
        <v>logout</v>
      </c>
      <c r="G49" s="22">
        <f t="shared" si="20"/>
        <v>107.0807453416149</v>
      </c>
      <c r="H49" s="11">
        <v>105</v>
      </c>
      <c r="I49" s="9">
        <f t="shared" si="22"/>
        <v>-1.9816622301094267E-2</v>
      </c>
    </row>
    <row r="50" spans="1:9" ht="36" x14ac:dyDescent="0.3">
      <c r="A50" s="14" t="s">
        <v>47</v>
      </c>
      <c r="B50" s="44">
        <v>97</v>
      </c>
      <c r="C50" s="77">
        <f t="shared" si="19"/>
        <v>100</v>
      </c>
      <c r="D50" s="78">
        <f t="shared" si="21"/>
        <v>3.0000000000000027E-2</v>
      </c>
      <c r="E50" s="20"/>
      <c r="F50" s="48" t="str">
        <f>VLOOKUP(A50,Соответствие!A:B,2,FALSE)</f>
        <v>sign_up_now</v>
      </c>
      <c r="G50" s="22">
        <f t="shared" si="20"/>
        <v>33.333333333333336</v>
      </c>
      <c r="H50" s="11">
        <v>34</v>
      </c>
      <c r="I50" s="9">
        <f t="shared" si="22"/>
        <v>1.9607843137254832E-2</v>
      </c>
    </row>
    <row r="51" spans="1:9" ht="36" x14ac:dyDescent="0.3">
      <c r="A51" s="14" t="s">
        <v>46</v>
      </c>
      <c r="B51" s="44">
        <v>97</v>
      </c>
      <c r="C51" s="77">
        <f t="shared" si="19"/>
        <v>100</v>
      </c>
      <c r="D51" s="78">
        <f t="shared" si="21"/>
        <v>3.0000000000000027E-2</v>
      </c>
      <c r="E51" s="20"/>
      <c r="F51" s="48" t="str">
        <f>VLOOKUP(A51,Соответствие!A:B,2,FALSE)</f>
        <v>submit_form</v>
      </c>
      <c r="G51" s="22">
        <f t="shared" si="20"/>
        <v>33.333333333333336</v>
      </c>
      <c r="H51" s="11">
        <f>VLOOKUP(F51,SummaryReport!A:J,8,FALSE)</f>
        <v>33</v>
      </c>
      <c r="I51" s="9">
        <f t="shared" si="22"/>
        <v>-1.0101010101010166E-2</v>
      </c>
    </row>
    <row r="52" spans="1:9" ht="36" x14ac:dyDescent="0.3">
      <c r="A52" s="14" t="s">
        <v>48</v>
      </c>
      <c r="B52" s="44">
        <v>97</v>
      </c>
      <c r="C52" s="77">
        <f t="shared" si="19"/>
        <v>100</v>
      </c>
      <c r="D52" s="78">
        <f t="shared" si="21"/>
        <v>3.0000000000000027E-2</v>
      </c>
      <c r="E52" s="20"/>
      <c r="F52" s="48" t="str">
        <f>VLOOKUP(A52,Соответствие!A:B,2,FALSE)</f>
        <v>registration_confirmation</v>
      </c>
      <c r="G52" s="22">
        <f t="shared" si="20"/>
        <v>33.333333333333336</v>
      </c>
      <c r="H52" s="11">
        <f>VLOOKUP(F52,SummaryReport!A:J,8,FALSE)</f>
        <v>33</v>
      </c>
      <c r="I52" s="9">
        <f t="shared" si="22"/>
        <v>-1.0101010101010166E-2</v>
      </c>
    </row>
    <row r="53" spans="1:9" ht="18.600000000000001" thickBot="1" x14ac:dyDescent="0.35">
      <c r="A53" s="16" t="s">
        <v>4</v>
      </c>
      <c r="B53" s="45">
        <f>SUM(B41:B52)</f>
        <v>2944</v>
      </c>
      <c r="C53" s="46">
        <f>SUM(C41:C52)</f>
        <v>2969.6477435607867</v>
      </c>
      <c r="D53" s="8">
        <f t="shared" si="21"/>
        <v>8.6366282386184379E-3</v>
      </c>
      <c r="G53" s="85"/>
    </row>
    <row r="54" spans="1:9" ht="15" thickBot="1" x14ac:dyDescent="0.35"/>
    <row r="55" spans="1:9" x14ac:dyDescent="0.3">
      <c r="A55" s="30"/>
      <c r="B55" s="31"/>
      <c r="C55" s="32" t="s">
        <v>51</v>
      </c>
      <c r="D55" s="32"/>
      <c r="E55" s="32"/>
      <c r="F55" s="32"/>
      <c r="G55" s="32"/>
      <c r="H55" s="32"/>
      <c r="I55" s="19"/>
    </row>
  </sheetData>
  <autoFilter ref="B1:B55" xr:uid="{00000000-0001-0000-0000-000000000000}"/>
  <mergeCells count="2">
    <mergeCell ref="A39:B39"/>
    <mergeCell ref="C39:D39"/>
  </mergeCells>
  <pageMargins left="0.7" right="0.7" top="0.75" bottom="0.75" header="0.3" footer="0.3"/>
  <pageSetup paperSize="9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2" sqref="B12"/>
    </sheetView>
  </sheetViews>
  <sheetFormatPr defaultColWidth="8.77734375" defaultRowHeight="14.4" x14ac:dyDescent="0.3"/>
  <cols>
    <col min="1" max="1" width="43.88671875" customWidth="1"/>
    <col min="2" max="2" width="22.109375" customWidth="1"/>
  </cols>
  <sheetData>
    <row r="1" spans="1:2" x14ac:dyDescent="0.3">
      <c r="A1" s="23" t="s">
        <v>55</v>
      </c>
      <c r="B1" s="23" t="s">
        <v>56</v>
      </c>
    </row>
    <row r="2" spans="1:2" x14ac:dyDescent="0.3">
      <c r="A2" s="48" t="str">
        <f>'Автоматизированный расчет'!A41</f>
        <v>Главная Welcome страница</v>
      </c>
      <c r="B2" s="54" t="s">
        <v>124</v>
      </c>
    </row>
    <row r="3" spans="1:2" x14ac:dyDescent="0.3">
      <c r="A3" s="48" t="str">
        <f>'Автоматизированный расчет'!A42</f>
        <v>Вход в систему</v>
      </c>
      <c r="B3" s="54" t="s">
        <v>16</v>
      </c>
    </row>
    <row r="4" spans="1:2" x14ac:dyDescent="0.3">
      <c r="A4" s="48" t="str">
        <f>'Автоматизированный расчет'!A43</f>
        <v>Переход на страницу поиска билетов</v>
      </c>
      <c r="B4" s="54" t="s">
        <v>81</v>
      </c>
    </row>
    <row r="5" spans="1:2" x14ac:dyDescent="0.3">
      <c r="A5" s="48" t="str">
        <f>'Автоматизированный расчет'!A44</f>
        <v xml:space="preserve">Заполнение полей для поиска билета </v>
      </c>
      <c r="B5" s="54" t="s">
        <v>80</v>
      </c>
    </row>
    <row r="6" spans="1:2" x14ac:dyDescent="0.3">
      <c r="A6" s="48" t="str">
        <f>'Автоматизированный расчет'!A45</f>
        <v xml:space="preserve">Выбор рейса из найденных </v>
      </c>
      <c r="B6" s="54" t="s">
        <v>83</v>
      </c>
    </row>
    <row r="7" spans="1:2" x14ac:dyDescent="0.3">
      <c r="A7" s="48" t="str">
        <f>'Автоматизированный расчет'!A46</f>
        <v>Оплата билета</v>
      </c>
      <c r="B7" s="54" t="s">
        <v>82</v>
      </c>
    </row>
    <row r="8" spans="1:2" x14ac:dyDescent="0.3">
      <c r="A8" s="48" t="str">
        <f>'Автоматизированный расчет'!A47</f>
        <v>Просмотр квитанций</v>
      </c>
      <c r="B8" s="54" t="s">
        <v>84</v>
      </c>
    </row>
    <row r="9" spans="1:2" x14ac:dyDescent="0.3">
      <c r="A9" s="48" t="str">
        <f>'Автоматизированный расчет'!A48</f>
        <v xml:space="preserve">Отмена бронирования </v>
      </c>
      <c r="B9" s="54" t="s">
        <v>86</v>
      </c>
    </row>
    <row r="10" spans="1:2" x14ac:dyDescent="0.3">
      <c r="A10" s="48" t="str">
        <f>'Автоматизированный расчет'!A49</f>
        <v>Выход из системы</v>
      </c>
      <c r="B10" s="54" t="s">
        <v>17</v>
      </c>
    </row>
    <row r="11" spans="1:2" x14ac:dyDescent="0.3">
      <c r="A11" s="48" t="str">
        <f>'Автоматизированный расчет'!A50</f>
        <v>Перход на страницу регистрации</v>
      </c>
      <c r="B11" s="54" t="s">
        <v>87</v>
      </c>
    </row>
    <row r="12" spans="1:2" x14ac:dyDescent="0.3">
      <c r="A12" s="48" t="str">
        <f>'Автоматизированный расчет'!A51</f>
        <v>Заполнение полей регистарции</v>
      </c>
      <c r="B12" s="54" t="s">
        <v>125</v>
      </c>
    </row>
    <row r="13" spans="1:2" x14ac:dyDescent="0.3">
      <c r="A13" s="48" t="str">
        <f>'Автоматизированный расчет'!A52</f>
        <v>Переход на следуюущий эран после регистарции</v>
      </c>
      <c r="B13" s="54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I27" sqref="I27"/>
    </sheetView>
  </sheetViews>
  <sheetFormatPr defaultColWidth="8.77734375" defaultRowHeight="14.4" x14ac:dyDescent="0.3"/>
  <cols>
    <col min="1" max="1" width="36.44140625" bestFit="1" customWidth="1"/>
    <col min="2" max="2" width="0" hidden="1" customWidth="1"/>
    <col min="7" max="7" width="10.109375" customWidth="1"/>
  </cols>
  <sheetData>
    <row r="1" spans="1:10" x14ac:dyDescent="0.3">
      <c r="A1" s="49" t="s">
        <v>18</v>
      </c>
      <c r="B1" s="49" t="s">
        <v>57</v>
      </c>
      <c r="C1" s="49" t="s">
        <v>58</v>
      </c>
      <c r="D1" s="49" t="s">
        <v>59</v>
      </c>
      <c r="E1" s="49" t="s">
        <v>60</v>
      </c>
      <c r="F1" s="49" t="s">
        <v>61</v>
      </c>
      <c r="G1" s="49" t="s">
        <v>62</v>
      </c>
      <c r="H1" s="49" t="s">
        <v>19</v>
      </c>
      <c r="I1" s="49" t="s">
        <v>20</v>
      </c>
      <c r="J1" s="49" t="s">
        <v>21</v>
      </c>
    </row>
    <row r="2" spans="1:10" hidden="1" x14ac:dyDescent="0.3">
      <c r="A2" s="53" t="s">
        <v>66</v>
      </c>
      <c r="B2" s="49" t="s">
        <v>63</v>
      </c>
      <c r="C2" s="49">
        <v>0.45400000000000001</v>
      </c>
      <c r="D2" s="49">
        <v>0.86299999999999999</v>
      </c>
      <c r="E2" s="49">
        <v>1.232</v>
      </c>
      <c r="F2" s="49">
        <v>0.184</v>
      </c>
      <c r="G2" s="49">
        <v>1.097</v>
      </c>
      <c r="H2" s="49">
        <v>181</v>
      </c>
      <c r="I2" s="49">
        <v>0</v>
      </c>
      <c r="J2" s="49">
        <v>0</v>
      </c>
    </row>
    <row r="3" spans="1:10" hidden="1" x14ac:dyDescent="0.3">
      <c r="A3" s="56" t="s">
        <v>76</v>
      </c>
      <c r="B3" s="49" t="s">
        <v>63</v>
      </c>
      <c r="C3" s="49">
        <v>0</v>
      </c>
      <c r="D3" s="49">
        <v>0.129</v>
      </c>
      <c r="E3" s="49">
        <v>0.214</v>
      </c>
      <c r="F3" s="49">
        <v>7.5999999999999998E-2</v>
      </c>
      <c r="G3" s="49">
        <v>0.192</v>
      </c>
      <c r="H3" s="49">
        <v>24</v>
      </c>
      <c r="I3" s="49">
        <v>0</v>
      </c>
      <c r="J3" s="49">
        <v>0</v>
      </c>
    </row>
    <row r="4" spans="1:10" x14ac:dyDescent="0.3">
      <c r="A4" s="73" t="s">
        <v>81</v>
      </c>
      <c r="B4" s="49" t="s">
        <v>63</v>
      </c>
      <c r="C4" s="49">
        <v>0.16</v>
      </c>
      <c r="D4" s="49">
        <v>0.20799999999999999</v>
      </c>
      <c r="E4" s="49">
        <v>0.42299999999999999</v>
      </c>
      <c r="F4" s="49">
        <v>4.1000000000000002E-2</v>
      </c>
      <c r="G4" s="49">
        <v>0.24299999999999999</v>
      </c>
      <c r="H4" s="75">
        <v>108</v>
      </c>
      <c r="I4" s="49">
        <v>0</v>
      </c>
      <c r="J4" s="49">
        <v>0</v>
      </c>
    </row>
    <row r="5" spans="1:10" x14ac:dyDescent="0.3">
      <c r="A5" s="73" t="s">
        <v>84</v>
      </c>
      <c r="B5" s="49" t="s">
        <v>63</v>
      </c>
      <c r="C5" s="49">
        <v>0.182</v>
      </c>
      <c r="D5" s="49">
        <v>0.21099999999999999</v>
      </c>
      <c r="E5" s="49">
        <v>0.34699999999999998</v>
      </c>
      <c r="F5" s="49">
        <v>2.5999999999999999E-2</v>
      </c>
      <c r="G5" s="49">
        <v>0.22800000000000001</v>
      </c>
      <c r="H5" s="75">
        <v>100</v>
      </c>
      <c r="I5" s="49">
        <v>0</v>
      </c>
      <c r="J5" s="49">
        <v>0</v>
      </c>
    </row>
    <row r="6" spans="1:10" x14ac:dyDescent="0.3">
      <c r="A6" s="73" t="s">
        <v>89</v>
      </c>
      <c r="B6" s="49" t="s">
        <v>63</v>
      </c>
      <c r="C6" s="49">
        <v>0.14799999999999999</v>
      </c>
      <c r="D6" s="49">
        <v>0.17799999999999999</v>
      </c>
      <c r="E6" s="49">
        <v>0.23100000000000001</v>
      </c>
      <c r="F6" s="49">
        <v>1.9E-2</v>
      </c>
      <c r="G6" s="49">
        <v>0.20499999999999999</v>
      </c>
      <c r="H6" s="75">
        <v>33</v>
      </c>
      <c r="I6" s="49">
        <v>0</v>
      </c>
      <c r="J6" s="49">
        <v>0</v>
      </c>
    </row>
    <row r="7" spans="1:10" x14ac:dyDescent="0.3">
      <c r="A7" s="73" t="s">
        <v>80</v>
      </c>
      <c r="B7" s="49" t="s">
        <v>63</v>
      </c>
      <c r="C7" s="49">
        <v>7.9000000000000001E-2</v>
      </c>
      <c r="D7" s="49">
        <v>9.1999999999999998E-2</v>
      </c>
      <c r="E7" s="49">
        <v>0.21</v>
      </c>
      <c r="F7" s="49">
        <v>1.4E-2</v>
      </c>
      <c r="G7" s="49">
        <v>0.1</v>
      </c>
      <c r="H7" s="75">
        <v>90</v>
      </c>
      <c r="I7" s="49">
        <v>0</v>
      </c>
      <c r="J7" s="49">
        <v>0</v>
      </c>
    </row>
    <row r="8" spans="1:10" x14ac:dyDescent="0.3">
      <c r="A8" s="73" t="s">
        <v>16</v>
      </c>
      <c r="B8" s="49" t="s">
        <v>63</v>
      </c>
      <c r="C8" s="49">
        <v>0.152</v>
      </c>
      <c r="D8" s="49">
        <v>0.182</v>
      </c>
      <c r="E8" s="49">
        <v>0.34</v>
      </c>
      <c r="F8" s="49">
        <v>2.3E-2</v>
      </c>
      <c r="G8" s="49">
        <v>0.20799999999999999</v>
      </c>
      <c r="H8" s="75">
        <v>142</v>
      </c>
      <c r="I8" s="49">
        <v>0</v>
      </c>
      <c r="J8" s="49">
        <v>0</v>
      </c>
    </row>
    <row r="9" spans="1:10" x14ac:dyDescent="0.3">
      <c r="A9" s="93" t="s">
        <v>124</v>
      </c>
      <c r="B9" s="49" t="s">
        <v>63</v>
      </c>
      <c r="C9" s="49">
        <v>0.14499999999999999</v>
      </c>
      <c r="D9" s="49">
        <v>0.17</v>
      </c>
      <c r="E9" s="49">
        <v>0.34599999999999997</v>
      </c>
      <c r="F9" s="49">
        <v>2.1999999999999999E-2</v>
      </c>
      <c r="G9" s="49">
        <v>0.186</v>
      </c>
      <c r="H9" s="75">
        <v>175</v>
      </c>
      <c r="I9" s="49">
        <v>0</v>
      </c>
      <c r="J9" s="49">
        <v>0</v>
      </c>
    </row>
    <row r="10" spans="1:10" x14ac:dyDescent="0.3">
      <c r="A10" s="73" t="s">
        <v>83</v>
      </c>
      <c r="B10" s="49" t="s">
        <v>63</v>
      </c>
      <c r="C10" s="49">
        <v>8.7999999999999995E-2</v>
      </c>
      <c r="D10" s="49">
        <v>0.1</v>
      </c>
      <c r="E10" s="49">
        <v>0.13200000000000001</v>
      </c>
      <c r="F10" s="49">
        <v>8.9999999999999993E-3</v>
      </c>
      <c r="G10" s="49">
        <v>0.109</v>
      </c>
      <c r="H10" s="75">
        <v>90</v>
      </c>
      <c r="I10" s="49">
        <v>0</v>
      </c>
      <c r="J10" s="49">
        <v>0</v>
      </c>
    </row>
    <row r="11" spans="1:10" x14ac:dyDescent="0.3">
      <c r="A11" s="94" t="s">
        <v>125</v>
      </c>
      <c r="B11" s="49" t="s">
        <v>63</v>
      </c>
      <c r="C11" s="49">
        <v>7.1999999999999995E-2</v>
      </c>
      <c r="D11" s="49">
        <v>8.5999999999999993E-2</v>
      </c>
      <c r="E11" s="49">
        <v>0.14299999999999999</v>
      </c>
      <c r="F11" s="49">
        <v>1.4E-2</v>
      </c>
      <c r="G11" s="49">
        <v>9.5000000000000001E-2</v>
      </c>
      <c r="H11" s="75">
        <v>33</v>
      </c>
      <c r="I11" s="49">
        <v>0</v>
      </c>
      <c r="J11" s="49">
        <v>0</v>
      </c>
    </row>
    <row r="12" spans="1:10" x14ac:dyDescent="0.3">
      <c r="A12" s="73" t="s">
        <v>82</v>
      </c>
      <c r="B12" s="49" t="s">
        <v>63</v>
      </c>
      <c r="C12" s="49">
        <v>8.1000000000000003E-2</v>
      </c>
      <c r="D12" s="49">
        <v>9.7000000000000003E-2</v>
      </c>
      <c r="E12" s="49">
        <v>0.17199999999999999</v>
      </c>
      <c r="F12" s="49">
        <v>1.4E-2</v>
      </c>
      <c r="G12" s="49">
        <v>0.108</v>
      </c>
      <c r="H12" s="75">
        <v>58</v>
      </c>
      <c r="I12" s="49">
        <v>0</v>
      </c>
      <c r="J12" s="49">
        <v>0</v>
      </c>
    </row>
    <row r="13" spans="1:10" x14ac:dyDescent="0.3">
      <c r="A13" s="73" t="s">
        <v>17</v>
      </c>
      <c r="B13" s="49" t="s">
        <v>63</v>
      </c>
      <c r="C13" s="49">
        <v>0.13600000000000001</v>
      </c>
      <c r="D13" s="49">
        <v>0.158</v>
      </c>
      <c r="E13" s="49">
        <v>0.39400000000000002</v>
      </c>
      <c r="F13" s="49">
        <v>2.7E-2</v>
      </c>
      <c r="G13" s="49">
        <v>0.17499999999999999</v>
      </c>
      <c r="H13" s="75">
        <v>108</v>
      </c>
      <c r="I13" s="49">
        <v>0</v>
      </c>
      <c r="J13" s="49">
        <v>0</v>
      </c>
    </row>
    <row r="14" spans="1:10" hidden="1" x14ac:dyDescent="0.3">
      <c r="A14" s="53" t="s">
        <v>68</v>
      </c>
      <c r="B14" s="49" t="s">
        <v>63</v>
      </c>
      <c r="C14" s="49">
        <v>9.6000000000000002E-2</v>
      </c>
      <c r="D14" s="49">
        <v>0.11</v>
      </c>
      <c r="E14" s="49">
        <v>0.14000000000000001</v>
      </c>
      <c r="F14" s="49">
        <v>8.9999999999999993E-3</v>
      </c>
      <c r="G14" s="49">
        <v>0.121</v>
      </c>
      <c r="H14" s="49">
        <v>32</v>
      </c>
      <c r="I14" s="49">
        <v>0</v>
      </c>
      <c r="J14" s="49">
        <v>0</v>
      </c>
    </row>
    <row r="15" spans="1:10" x14ac:dyDescent="0.3">
      <c r="A15" s="73" t="s">
        <v>87</v>
      </c>
      <c r="B15" s="49" t="s">
        <v>63</v>
      </c>
      <c r="C15" s="49">
        <v>0.61399999999999999</v>
      </c>
      <c r="D15" s="49">
        <v>0.69599999999999995</v>
      </c>
      <c r="E15" s="49">
        <v>0.77600000000000002</v>
      </c>
      <c r="F15" s="49">
        <v>4.3999999999999997E-2</v>
      </c>
      <c r="G15" s="49">
        <v>0.749</v>
      </c>
      <c r="H15" s="75">
        <v>33</v>
      </c>
      <c r="I15" s="49">
        <v>0</v>
      </c>
      <c r="J15" s="49">
        <v>0</v>
      </c>
    </row>
    <row r="16" spans="1:10" hidden="1" x14ac:dyDescent="0.3">
      <c r="A16" s="49" t="s">
        <v>69</v>
      </c>
      <c r="B16" s="49" t="s">
        <v>63</v>
      </c>
      <c r="C16" s="49">
        <v>0.76800000000000002</v>
      </c>
      <c r="D16" s="49">
        <v>0.92100000000000004</v>
      </c>
      <c r="E16" s="49">
        <v>1.1739999999999999</v>
      </c>
      <c r="F16" s="49">
        <v>9.7000000000000003E-2</v>
      </c>
      <c r="G16" s="49">
        <v>1.0409999999999999</v>
      </c>
      <c r="H16" s="49">
        <v>30</v>
      </c>
      <c r="I16" s="49">
        <v>0</v>
      </c>
      <c r="J16" s="49">
        <v>0</v>
      </c>
    </row>
    <row r="17" spans="1:10" hidden="1" x14ac:dyDescent="0.3">
      <c r="A17" s="49" t="s">
        <v>70</v>
      </c>
      <c r="B17" s="49" t="s">
        <v>63</v>
      </c>
      <c r="C17" s="49">
        <v>0.64800000000000002</v>
      </c>
      <c r="D17" s="49">
        <v>0.72399999999999998</v>
      </c>
      <c r="E17" s="49">
        <v>0.83099999999999996</v>
      </c>
      <c r="F17" s="49">
        <v>4.1000000000000002E-2</v>
      </c>
      <c r="G17" s="49">
        <v>0.75</v>
      </c>
      <c r="H17" s="49">
        <v>12</v>
      </c>
      <c r="I17" s="49">
        <v>0</v>
      </c>
      <c r="J17" s="49">
        <v>0</v>
      </c>
    </row>
    <row r="18" spans="1:10" hidden="1" x14ac:dyDescent="0.3">
      <c r="A18" s="49" t="s">
        <v>71</v>
      </c>
      <c r="B18" s="49" t="s">
        <v>63</v>
      </c>
      <c r="C18" s="49">
        <v>0.92</v>
      </c>
      <c r="D18" s="49">
        <v>1.046</v>
      </c>
      <c r="E18" s="49">
        <v>1.232</v>
      </c>
      <c r="F18" s="49">
        <v>7.0000000000000007E-2</v>
      </c>
      <c r="G18" s="49">
        <v>1.1080000000000001</v>
      </c>
      <c r="H18" s="49">
        <v>60</v>
      </c>
      <c r="I18" s="49">
        <v>0</v>
      </c>
      <c r="J18" s="49">
        <v>0</v>
      </c>
    </row>
    <row r="19" spans="1:10" x14ac:dyDescent="0.3">
      <c r="A19" s="73" t="s">
        <v>75</v>
      </c>
      <c r="B19" s="49" t="s">
        <v>63</v>
      </c>
      <c r="C19" s="49">
        <v>0.70599999999999996</v>
      </c>
      <c r="D19" s="49">
        <v>0.86599999999999999</v>
      </c>
      <c r="E19" s="49">
        <v>1.141</v>
      </c>
      <c r="F19" s="49">
        <v>0.10199999999999999</v>
      </c>
      <c r="G19" s="49">
        <v>0.97899999999999998</v>
      </c>
      <c r="H19" s="75">
        <v>24</v>
      </c>
      <c r="I19" s="49">
        <v>0</v>
      </c>
      <c r="J19" s="49">
        <v>0</v>
      </c>
    </row>
    <row r="20" spans="1:10" hidden="1" x14ac:dyDescent="0.3">
      <c r="A20" s="49" t="s">
        <v>72</v>
      </c>
      <c r="B20" s="49" t="s">
        <v>63</v>
      </c>
      <c r="C20" s="49">
        <v>0.59899999999999998</v>
      </c>
      <c r="D20" s="49">
        <v>0.69599999999999995</v>
      </c>
      <c r="E20" s="49">
        <v>0.81</v>
      </c>
      <c r="F20" s="49">
        <v>6.2E-2</v>
      </c>
      <c r="G20" s="49">
        <v>0.81</v>
      </c>
      <c r="H20" s="49">
        <v>8</v>
      </c>
      <c r="I20" s="49">
        <v>0</v>
      </c>
      <c r="J20" s="49">
        <v>0</v>
      </c>
    </row>
    <row r="21" spans="1:10" hidden="1" x14ac:dyDescent="0.3">
      <c r="A21" s="49" t="s">
        <v>73</v>
      </c>
      <c r="B21" s="49" t="s">
        <v>63</v>
      </c>
      <c r="C21" s="49">
        <v>0.45300000000000001</v>
      </c>
      <c r="D21" s="49">
        <v>0.497</v>
      </c>
      <c r="E21" s="49">
        <v>0.56399999999999995</v>
      </c>
      <c r="F21" s="49">
        <v>2.7E-2</v>
      </c>
      <c r="G21" s="49">
        <v>0.50800000000000001</v>
      </c>
      <c r="H21" s="49">
        <v>12</v>
      </c>
      <c r="I21" s="49">
        <v>0</v>
      </c>
      <c r="J21" s="49">
        <v>0</v>
      </c>
    </row>
  </sheetData>
  <autoFilter ref="H1:H21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O73"/>
  <sheetViews>
    <sheetView workbookViewId="0">
      <selection activeCell="I64" sqref="I64"/>
    </sheetView>
  </sheetViews>
  <sheetFormatPr defaultColWidth="8.77734375" defaultRowHeight="14.4" x14ac:dyDescent="0.3"/>
  <cols>
    <col min="2" max="2" width="4.44140625" customWidth="1"/>
    <col min="3" max="4" width="9.109375" hidden="1" customWidth="1"/>
    <col min="5" max="5" width="30.88671875" customWidth="1"/>
    <col min="6" max="6" width="22.77734375" customWidth="1"/>
    <col min="7" max="7" width="15.33203125" customWidth="1"/>
    <col min="8" max="8" width="15.109375" customWidth="1"/>
    <col min="9" max="9" width="14" customWidth="1"/>
    <col min="10" max="10" width="16.33203125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8" spans="5:10" x14ac:dyDescent="0.3">
      <c r="E8" s="99" t="s">
        <v>103</v>
      </c>
      <c r="F8" s="99"/>
      <c r="G8" s="99"/>
      <c r="H8" s="99"/>
      <c r="I8" s="99"/>
      <c r="J8" s="99"/>
    </row>
    <row r="10" spans="5:10" ht="27.6" x14ac:dyDescent="0.3">
      <c r="E10" s="1" t="s">
        <v>11</v>
      </c>
      <c r="F10" s="1" t="s">
        <v>12</v>
      </c>
      <c r="G10" s="1" t="s">
        <v>13</v>
      </c>
      <c r="H10" s="1" t="s">
        <v>14</v>
      </c>
      <c r="I10" s="74" t="s">
        <v>15</v>
      </c>
      <c r="J10" s="74" t="s">
        <v>90</v>
      </c>
    </row>
    <row r="11" spans="5:10" ht="15.6" x14ac:dyDescent="0.3">
      <c r="E11" s="2" t="s">
        <v>45</v>
      </c>
      <c r="F11" s="79" t="s">
        <v>85</v>
      </c>
      <c r="G11" s="80">
        <v>522</v>
      </c>
      <c r="H11" s="81">
        <v>516</v>
      </c>
      <c r="I11" s="86">
        <f>1-G11/H11</f>
        <v>-1.1627906976744207E-2</v>
      </c>
      <c r="J11" s="89" t="s">
        <v>97</v>
      </c>
    </row>
    <row r="12" spans="5:10" ht="15.6" x14ac:dyDescent="0.3">
      <c r="E12" s="2" t="s">
        <v>0</v>
      </c>
      <c r="F12" s="79" t="s">
        <v>16</v>
      </c>
      <c r="G12" s="80">
        <v>422</v>
      </c>
      <c r="H12" s="81">
        <v>417</v>
      </c>
      <c r="I12" s="86">
        <f t="shared" ref="I12:I22" si="0">1-G12/H12</f>
        <v>-1.1990407673860837E-2</v>
      </c>
      <c r="J12" s="89" t="s">
        <v>94</v>
      </c>
    </row>
    <row r="13" spans="5:10" ht="31.2" x14ac:dyDescent="0.3">
      <c r="E13" s="2" t="s">
        <v>52</v>
      </c>
      <c r="F13" s="79" t="s">
        <v>81</v>
      </c>
      <c r="G13" s="80">
        <v>321</v>
      </c>
      <c r="H13" s="81">
        <v>315</v>
      </c>
      <c r="I13" s="86">
        <f t="shared" si="0"/>
        <v>-1.904761904761898E-2</v>
      </c>
      <c r="J13" s="89" t="s">
        <v>96</v>
      </c>
    </row>
    <row r="14" spans="5:10" ht="31.2" x14ac:dyDescent="0.3">
      <c r="E14" s="2" t="s">
        <v>8</v>
      </c>
      <c r="F14" s="79" t="s">
        <v>80</v>
      </c>
      <c r="G14" s="80">
        <v>274</v>
      </c>
      <c r="H14" s="81">
        <v>267</v>
      </c>
      <c r="I14" s="87">
        <f t="shared" si="0"/>
        <v>-2.621722846441954E-2</v>
      </c>
      <c r="J14" s="89" t="s">
        <v>91</v>
      </c>
    </row>
    <row r="15" spans="5:10" ht="15.6" x14ac:dyDescent="0.3">
      <c r="E15" s="2" t="s">
        <v>9</v>
      </c>
      <c r="F15" s="79" t="s">
        <v>83</v>
      </c>
      <c r="G15" s="80">
        <v>274</v>
      </c>
      <c r="H15" s="82">
        <v>267</v>
      </c>
      <c r="I15" s="86">
        <f t="shared" si="0"/>
        <v>-2.621722846441954E-2</v>
      </c>
      <c r="J15" s="89" t="s">
        <v>100</v>
      </c>
    </row>
    <row r="16" spans="5:10" ht="15.6" x14ac:dyDescent="0.3">
      <c r="E16" s="2" t="s">
        <v>1</v>
      </c>
      <c r="F16" s="79" t="s">
        <v>82</v>
      </c>
      <c r="G16" s="80">
        <v>171</v>
      </c>
      <c r="H16" s="81">
        <v>165</v>
      </c>
      <c r="I16" s="88">
        <f t="shared" si="0"/>
        <v>-3.6363636363636376E-2</v>
      </c>
      <c r="J16" s="89" t="s">
        <v>93</v>
      </c>
    </row>
    <row r="17" spans="5:10" ht="15.6" x14ac:dyDescent="0.3">
      <c r="E17" s="2" t="s">
        <v>2</v>
      </c>
      <c r="F17" s="79" t="s">
        <v>84</v>
      </c>
      <c r="G17" s="80">
        <v>291</v>
      </c>
      <c r="H17" s="81">
        <v>285</v>
      </c>
      <c r="I17" s="86">
        <f t="shared" si="0"/>
        <v>-2.1052631578947434E-2</v>
      </c>
      <c r="J17" s="89" t="s">
        <v>95</v>
      </c>
    </row>
    <row r="18" spans="5:10" ht="15.6" x14ac:dyDescent="0.3">
      <c r="E18" s="2" t="s">
        <v>10</v>
      </c>
      <c r="F18" s="79" t="s">
        <v>86</v>
      </c>
      <c r="G18" s="80">
        <v>73</v>
      </c>
      <c r="H18" s="81">
        <v>72</v>
      </c>
      <c r="I18" s="86">
        <f t="shared" si="0"/>
        <v>-1.388888888888884E-2</v>
      </c>
      <c r="J18" s="89" t="s">
        <v>102</v>
      </c>
    </row>
    <row r="19" spans="5:10" ht="15.6" x14ac:dyDescent="0.3">
      <c r="E19" s="2" t="s">
        <v>3</v>
      </c>
      <c r="F19" s="79" t="s">
        <v>17</v>
      </c>
      <c r="G19" s="80">
        <v>321</v>
      </c>
      <c r="H19" s="81">
        <v>315</v>
      </c>
      <c r="I19" s="86">
        <f t="shared" si="0"/>
        <v>-1.904761904761898E-2</v>
      </c>
      <c r="J19" s="89" t="s">
        <v>99</v>
      </c>
    </row>
    <row r="20" spans="5:10" ht="31.2" x14ac:dyDescent="0.3">
      <c r="E20" s="2" t="s">
        <v>47</v>
      </c>
      <c r="F20" s="79" t="s">
        <v>87</v>
      </c>
      <c r="G20" s="80">
        <v>100</v>
      </c>
      <c r="H20" s="81">
        <v>99</v>
      </c>
      <c r="I20" s="86">
        <f t="shared" si="0"/>
        <v>-1.0101010101010166E-2</v>
      </c>
      <c r="J20" s="89" t="s">
        <v>101</v>
      </c>
    </row>
    <row r="21" spans="5:10" ht="31.2" x14ac:dyDescent="0.3">
      <c r="E21" s="2" t="s">
        <v>46</v>
      </c>
      <c r="F21" s="79" t="s">
        <v>88</v>
      </c>
      <c r="G21" s="80">
        <v>100</v>
      </c>
      <c r="H21" s="81">
        <v>99</v>
      </c>
      <c r="I21" s="87">
        <f t="shared" si="0"/>
        <v>-1.0101010101010166E-2</v>
      </c>
      <c r="J21" s="89" t="s">
        <v>92</v>
      </c>
    </row>
    <row r="22" spans="5:10" ht="31.2" x14ac:dyDescent="0.3">
      <c r="E22" s="2" t="s">
        <v>48</v>
      </c>
      <c r="F22" s="79" t="s">
        <v>89</v>
      </c>
      <c r="G22" s="80">
        <v>100</v>
      </c>
      <c r="H22" s="82">
        <v>99</v>
      </c>
      <c r="I22" s="86">
        <f t="shared" si="0"/>
        <v>-1.0101010101010166E-2</v>
      </c>
      <c r="J22" s="89" t="s">
        <v>98</v>
      </c>
    </row>
    <row r="25" spans="5:10" x14ac:dyDescent="0.3">
      <c r="E25" s="99" t="s">
        <v>104</v>
      </c>
      <c r="F25" s="99"/>
      <c r="G25" s="99"/>
      <c r="H25" s="99"/>
      <c r="I25" s="99"/>
      <c r="J25" s="99"/>
    </row>
    <row r="27" spans="5:10" ht="27.6" x14ac:dyDescent="0.3">
      <c r="E27" s="1" t="s">
        <v>11</v>
      </c>
      <c r="F27" s="1" t="s">
        <v>12</v>
      </c>
      <c r="G27" s="1" t="s">
        <v>13</v>
      </c>
      <c r="H27" s="1" t="s">
        <v>14</v>
      </c>
      <c r="I27" s="1" t="s">
        <v>15</v>
      </c>
      <c r="J27" s="1" t="s">
        <v>90</v>
      </c>
    </row>
    <row r="28" spans="5:10" ht="15.6" x14ac:dyDescent="0.3">
      <c r="E28" s="2" t="s">
        <v>45</v>
      </c>
      <c r="F28" s="79" t="s">
        <v>85</v>
      </c>
      <c r="G28" s="80">
        <v>522</v>
      </c>
      <c r="H28" s="83">
        <v>512</v>
      </c>
      <c r="I28" s="86">
        <f>1-G28/H28</f>
        <v>-1.953125E-2</v>
      </c>
      <c r="J28" s="89" t="s">
        <v>109</v>
      </c>
    </row>
    <row r="29" spans="5:10" ht="15.6" x14ac:dyDescent="0.3">
      <c r="E29" s="2" t="s">
        <v>0</v>
      </c>
      <c r="F29" s="79" t="s">
        <v>16</v>
      </c>
      <c r="G29" s="80">
        <v>422</v>
      </c>
      <c r="H29" s="83">
        <v>413</v>
      </c>
      <c r="I29" s="86">
        <f t="shared" ref="I29:I39" si="1">1-G29/H29</f>
        <v>-2.1791767554479424E-2</v>
      </c>
      <c r="J29" s="89" t="s">
        <v>105</v>
      </c>
    </row>
    <row r="30" spans="5:10" ht="31.2" x14ac:dyDescent="0.3">
      <c r="E30" s="2" t="s">
        <v>52</v>
      </c>
      <c r="F30" s="79" t="s">
        <v>81</v>
      </c>
      <c r="G30" s="80">
        <v>321</v>
      </c>
      <c r="H30" s="83">
        <v>312</v>
      </c>
      <c r="I30" s="86">
        <f t="shared" si="1"/>
        <v>-2.8846153846153744E-2</v>
      </c>
      <c r="J30" s="89" t="s">
        <v>107</v>
      </c>
    </row>
    <row r="31" spans="5:10" ht="31.2" x14ac:dyDescent="0.3">
      <c r="E31" s="2" t="s">
        <v>8</v>
      </c>
      <c r="F31" s="79" t="s">
        <v>80</v>
      </c>
      <c r="G31" s="80">
        <v>274</v>
      </c>
      <c r="H31" s="83">
        <v>266</v>
      </c>
      <c r="I31" s="87">
        <f t="shared" si="1"/>
        <v>-3.007518796992481E-2</v>
      </c>
      <c r="J31" s="89" t="s">
        <v>114</v>
      </c>
    </row>
    <row r="32" spans="5:10" ht="15.6" x14ac:dyDescent="0.3">
      <c r="E32" s="2" t="s">
        <v>9</v>
      </c>
      <c r="F32" s="79" t="s">
        <v>83</v>
      </c>
      <c r="G32" s="80">
        <v>274</v>
      </c>
      <c r="H32" s="84">
        <v>266</v>
      </c>
      <c r="I32" s="86">
        <f t="shared" si="1"/>
        <v>-3.007518796992481E-2</v>
      </c>
      <c r="J32" s="89" t="s">
        <v>112</v>
      </c>
    </row>
    <row r="33" spans="5:15" ht="15.6" x14ac:dyDescent="0.3">
      <c r="E33" s="2" t="s">
        <v>1</v>
      </c>
      <c r="F33" s="79" t="s">
        <v>82</v>
      </c>
      <c r="G33" s="80">
        <v>171</v>
      </c>
      <c r="H33" s="83">
        <v>164</v>
      </c>
      <c r="I33" s="88">
        <f t="shared" si="1"/>
        <v>-4.2682926829268331E-2</v>
      </c>
      <c r="J33" s="92" t="s">
        <v>119</v>
      </c>
    </row>
    <row r="34" spans="5:15" ht="15.6" x14ac:dyDescent="0.3">
      <c r="E34" s="2" t="s">
        <v>2</v>
      </c>
      <c r="F34" s="79" t="s">
        <v>84</v>
      </c>
      <c r="G34" s="80">
        <v>291</v>
      </c>
      <c r="H34" s="83">
        <v>282</v>
      </c>
      <c r="I34" s="86">
        <f t="shared" si="1"/>
        <v>-3.1914893617021267E-2</v>
      </c>
      <c r="J34" s="89" t="s">
        <v>106</v>
      </c>
    </row>
    <row r="35" spans="5:15" ht="15.6" x14ac:dyDescent="0.3">
      <c r="E35" s="2" t="s">
        <v>10</v>
      </c>
      <c r="F35" s="79" t="s">
        <v>86</v>
      </c>
      <c r="G35" s="80">
        <v>73</v>
      </c>
      <c r="H35" s="83">
        <v>73</v>
      </c>
      <c r="I35" s="86">
        <f t="shared" si="1"/>
        <v>0</v>
      </c>
      <c r="J35" s="89" t="s">
        <v>113</v>
      </c>
    </row>
    <row r="36" spans="5:15" ht="15.6" x14ac:dyDescent="0.3">
      <c r="E36" s="2" t="s">
        <v>3</v>
      </c>
      <c r="F36" s="79" t="s">
        <v>17</v>
      </c>
      <c r="G36" s="80">
        <v>321</v>
      </c>
      <c r="H36" s="83">
        <v>312</v>
      </c>
      <c r="I36" s="86">
        <f t="shared" si="1"/>
        <v>-2.8846153846153744E-2</v>
      </c>
      <c r="J36" s="89" t="s">
        <v>110</v>
      </c>
    </row>
    <row r="37" spans="5:15" ht="31.2" x14ac:dyDescent="0.3">
      <c r="E37" s="2" t="s">
        <v>47</v>
      </c>
      <c r="F37" s="79" t="s">
        <v>87</v>
      </c>
      <c r="G37" s="80">
        <v>100</v>
      </c>
      <c r="H37" s="83">
        <v>100</v>
      </c>
      <c r="I37" s="86">
        <f t="shared" si="1"/>
        <v>0</v>
      </c>
      <c r="J37" s="89" t="s">
        <v>111</v>
      </c>
      <c r="L37" s="3"/>
      <c r="M37" s="3"/>
      <c r="N37" s="3"/>
      <c r="O37" s="3"/>
    </row>
    <row r="38" spans="5:15" ht="31.2" x14ac:dyDescent="0.3">
      <c r="E38" s="2" t="s">
        <v>46</v>
      </c>
      <c r="F38" s="79" t="s">
        <v>88</v>
      </c>
      <c r="G38" s="80">
        <v>100</v>
      </c>
      <c r="H38" s="83">
        <v>100</v>
      </c>
      <c r="I38" s="87">
        <f t="shared" si="1"/>
        <v>0</v>
      </c>
      <c r="J38" s="89" t="s">
        <v>115</v>
      </c>
      <c r="L38" s="3"/>
      <c r="M38" s="3"/>
      <c r="N38" s="3"/>
      <c r="O38" s="3"/>
    </row>
    <row r="39" spans="5:15" ht="31.2" x14ac:dyDescent="0.3">
      <c r="E39" s="2" t="s">
        <v>48</v>
      </c>
      <c r="F39" s="79" t="s">
        <v>89</v>
      </c>
      <c r="G39" s="80">
        <v>100</v>
      </c>
      <c r="H39" s="84">
        <v>100</v>
      </c>
      <c r="I39" s="86">
        <f t="shared" si="1"/>
        <v>0</v>
      </c>
      <c r="J39" s="89" t="s">
        <v>108</v>
      </c>
      <c r="L39" s="3"/>
      <c r="M39" s="3"/>
      <c r="N39" s="3"/>
      <c r="O39" s="3"/>
    </row>
    <row r="40" spans="5:15" x14ac:dyDescent="0.3">
      <c r="L40" s="3"/>
      <c r="M40" s="3"/>
      <c r="N40" s="3"/>
      <c r="O40" s="3"/>
    </row>
    <row r="41" spans="5:15" x14ac:dyDescent="0.3">
      <c r="L41" s="3"/>
      <c r="M41" s="3"/>
      <c r="N41" s="3"/>
      <c r="O41" s="3"/>
    </row>
    <row r="42" spans="5:15" x14ac:dyDescent="0.3">
      <c r="E42" s="99" t="s">
        <v>116</v>
      </c>
      <c r="F42" s="99"/>
      <c r="G42" s="99"/>
      <c r="H42" s="99"/>
      <c r="I42" s="99"/>
      <c r="J42" s="99"/>
      <c r="L42" s="3"/>
      <c r="M42" s="3"/>
      <c r="N42" s="3"/>
      <c r="O42" s="3"/>
    </row>
    <row r="43" spans="5:15" x14ac:dyDescent="0.3">
      <c r="L43" s="3"/>
      <c r="M43" s="3"/>
      <c r="N43" s="3"/>
      <c r="O43" s="3"/>
    </row>
    <row r="44" spans="5:15" ht="27.6" x14ac:dyDescent="0.3">
      <c r="E44" s="1" t="s">
        <v>11</v>
      </c>
      <c r="F44" s="1" t="s">
        <v>12</v>
      </c>
      <c r="G44" s="1" t="s">
        <v>13</v>
      </c>
      <c r="H44" s="1" t="s">
        <v>14</v>
      </c>
      <c r="I44" s="1" t="s">
        <v>15</v>
      </c>
      <c r="J44" s="1" t="s">
        <v>90</v>
      </c>
      <c r="L44" s="3"/>
      <c r="M44" s="3"/>
      <c r="N44" s="3"/>
      <c r="O44" s="3"/>
    </row>
    <row r="45" spans="5:15" ht="15.6" x14ac:dyDescent="0.3">
      <c r="E45" s="2" t="s">
        <v>45</v>
      </c>
      <c r="F45" s="79" t="s">
        <v>85</v>
      </c>
      <c r="G45" s="83">
        <v>276</v>
      </c>
      <c r="H45" s="83">
        <v>132</v>
      </c>
      <c r="I45" s="88">
        <f>1-G45/H45</f>
        <v>-1.0909090909090908</v>
      </c>
      <c r="J45" s="91"/>
    </row>
    <row r="46" spans="5:15" ht="15.6" x14ac:dyDescent="0.3">
      <c r="E46" s="2" t="s">
        <v>0</v>
      </c>
      <c r="F46" s="79" t="s">
        <v>16</v>
      </c>
      <c r="G46" s="83">
        <v>228</v>
      </c>
      <c r="H46" s="83">
        <v>96</v>
      </c>
      <c r="I46" s="88">
        <f t="shared" ref="I46:I56" si="2">1-G46/H46</f>
        <v>-1.375</v>
      </c>
      <c r="J46" s="91"/>
    </row>
    <row r="47" spans="5:15" ht="31.2" x14ac:dyDescent="0.3">
      <c r="E47" s="2" t="s">
        <v>52</v>
      </c>
      <c r="F47" s="79" t="s">
        <v>81</v>
      </c>
      <c r="G47" s="83">
        <v>156</v>
      </c>
      <c r="H47" s="83">
        <v>60</v>
      </c>
      <c r="I47" s="88">
        <f t="shared" si="2"/>
        <v>-1.6</v>
      </c>
      <c r="J47" s="91"/>
    </row>
    <row r="48" spans="5:15" ht="31.2" x14ac:dyDescent="0.3">
      <c r="E48" s="2" t="s">
        <v>8</v>
      </c>
      <c r="F48" s="79" t="s">
        <v>80</v>
      </c>
      <c r="G48" s="83">
        <v>108</v>
      </c>
      <c r="H48" s="83">
        <v>48</v>
      </c>
      <c r="I48" s="90">
        <f t="shared" si="2"/>
        <v>-1.25</v>
      </c>
      <c r="J48" s="91"/>
    </row>
    <row r="49" spans="5:10" ht="15.6" x14ac:dyDescent="0.3">
      <c r="E49" s="2" t="s">
        <v>9</v>
      </c>
      <c r="F49" s="79" t="s">
        <v>83</v>
      </c>
      <c r="G49" s="84">
        <v>120</v>
      </c>
      <c r="H49" s="84">
        <v>48</v>
      </c>
      <c r="I49" s="88">
        <f t="shared" si="2"/>
        <v>-1.5</v>
      </c>
      <c r="J49" s="91"/>
    </row>
    <row r="50" spans="5:10" ht="15.6" x14ac:dyDescent="0.3">
      <c r="E50" s="2" t="s">
        <v>1</v>
      </c>
      <c r="F50" s="79" t="s">
        <v>82</v>
      </c>
      <c r="G50" s="83">
        <v>48</v>
      </c>
      <c r="H50" s="83">
        <v>24</v>
      </c>
      <c r="I50" s="88">
        <f t="shared" si="2"/>
        <v>-1</v>
      </c>
      <c r="J50" s="91"/>
    </row>
    <row r="51" spans="5:10" ht="15.6" x14ac:dyDescent="0.3">
      <c r="E51" s="2" t="s">
        <v>2</v>
      </c>
      <c r="F51" s="79" t="s">
        <v>84</v>
      </c>
      <c r="G51" s="83">
        <v>132</v>
      </c>
      <c r="H51" s="83">
        <v>60</v>
      </c>
      <c r="I51" s="88">
        <f t="shared" si="2"/>
        <v>-1.2000000000000002</v>
      </c>
      <c r="J51" s="91"/>
    </row>
    <row r="52" spans="5:10" ht="15.6" x14ac:dyDescent="0.3">
      <c r="E52" s="2" t="s">
        <v>10</v>
      </c>
      <c r="F52" s="79" t="s">
        <v>86</v>
      </c>
      <c r="G52" s="83">
        <v>36</v>
      </c>
      <c r="H52" s="83">
        <v>24</v>
      </c>
      <c r="I52" s="88">
        <f t="shared" si="2"/>
        <v>-0.5</v>
      </c>
      <c r="J52" s="91"/>
    </row>
    <row r="53" spans="5:10" ht="15.6" x14ac:dyDescent="0.3">
      <c r="E53" s="2" t="s">
        <v>3</v>
      </c>
      <c r="F53" s="79" t="s">
        <v>17</v>
      </c>
      <c r="G53" s="83">
        <v>156</v>
      </c>
      <c r="H53" s="83">
        <v>72</v>
      </c>
      <c r="I53" s="88">
        <f t="shared" si="2"/>
        <v>-1.1666666666666665</v>
      </c>
      <c r="J53" s="91"/>
    </row>
    <row r="54" spans="5:10" ht="31.2" x14ac:dyDescent="0.3">
      <c r="E54" s="2" t="s">
        <v>47</v>
      </c>
      <c r="F54" s="79" t="s">
        <v>87</v>
      </c>
      <c r="G54" s="83">
        <v>60</v>
      </c>
      <c r="H54" s="83">
        <v>24</v>
      </c>
      <c r="I54" s="88">
        <f t="shared" si="2"/>
        <v>-1.5</v>
      </c>
      <c r="J54" s="91"/>
    </row>
    <row r="55" spans="5:10" ht="31.2" x14ac:dyDescent="0.3">
      <c r="E55" s="2" t="s">
        <v>46</v>
      </c>
      <c r="F55" s="79" t="s">
        <v>88</v>
      </c>
      <c r="G55" s="84">
        <v>60</v>
      </c>
      <c r="H55" s="84">
        <v>24</v>
      </c>
      <c r="I55" s="90">
        <f t="shared" si="2"/>
        <v>-1.5</v>
      </c>
      <c r="J55" s="91"/>
    </row>
    <row r="56" spans="5:10" ht="31.2" x14ac:dyDescent="0.3">
      <c r="E56" s="2" t="s">
        <v>48</v>
      </c>
      <c r="F56" s="79" t="s">
        <v>89</v>
      </c>
      <c r="G56" s="83">
        <v>60</v>
      </c>
      <c r="H56" s="83">
        <v>24</v>
      </c>
      <c r="I56" s="88">
        <f t="shared" si="2"/>
        <v>-1.5</v>
      </c>
      <c r="J56" s="91"/>
    </row>
    <row r="59" spans="5:10" x14ac:dyDescent="0.3">
      <c r="E59" s="99" t="s">
        <v>117</v>
      </c>
      <c r="F59" s="99"/>
      <c r="G59" s="99"/>
      <c r="H59" s="99"/>
      <c r="I59" s="99"/>
      <c r="J59" s="99"/>
    </row>
    <row r="61" spans="5:10" ht="27.6" x14ac:dyDescent="0.3">
      <c r="E61" s="1" t="s">
        <v>11</v>
      </c>
      <c r="F61" s="1" t="s">
        <v>12</v>
      </c>
      <c r="G61" s="1" t="s">
        <v>13</v>
      </c>
      <c r="H61" s="1" t="s">
        <v>14</v>
      </c>
      <c r="I61" s="1" t="s">
        <v>15</v>
      </c>
      <c r="J61" s="1" t="s">
        <v>90</v>
      </c>
    </row>
    <row r="62" spans="5:10" ht="15.6" x14ac:dyDescent="0.3">
      <c r="E62" s="2" t="s">
        <v>45</v>
      </c>
      <c r="F62" s="79" t="s">
        <v>85</v>
      </c>
      <c r="G62" s="80">
        <v>522</v>
      </c>
      <c r="H62" s="83">
        <v>512</v>
      </c>
      <c r="I62" s="86">
        <f>1-G62/H62</f>
        <v>-1.953125E-2</v>
      </c>
      <c r="J62" s="92" t="s">
        <v>122</v>
      </c>
    </row>
    <row r="63" spans="5:10" ht="15.6" x14ac:dyDescent="0.3">
      <c r="E63" s="2" t="s">
        <v>0</v>
      </c>
      <c r="F63" s="79" t="s">
        <v>16</v>
      </c>
      <c r="G63" s="80">
        <v>422</v>
      </c>
      <c r="H63" s="83">
        <v>411</v>
      </c>
      <c r="I63" s="86">
        <f t="shared" ref="I63:I73" si="3">1-G63/H63</f>
        <v>-2.6763990267639981E-2</v>
      </c>
      <c r="J63" s="92" t="s">
        <v>120</v>
      </c>
    </row>
    <row r="64" spans="5:10" ht="31.2" x14ac:dyDescent="0.3">
      <c r="E64" s="2" t="s">
        <v>52</v>
      </c>
      <c r="F64" s="79" t="s">
        <v>81</v>
      </c>
      <c r="G64" s="80">
        <v>321</v>
      </c>
      <c r="H64" s="83">
        <v>312</v>
      </c>
      <c r="I64" s="86">
        <f t="shared" si="3"/>
        <v>-2.8846153846153744E-2</v>
      </c>
      <c r="J64" s="92" t="s">
        <v>121</v>
      </c>
    </row>
    <row r="65" spans="5:10" ht="31.2" x14ac:dyDescent="0.3">
      <c r="E65" s="2" t="s">
        <v>8</v>
      </c>
      <c r="F65" s="79" t="s">
        <v>80</v>
      </c>
      <c r="G65" s="80">
        <v>274</v>
      </c>
      <c r="H65" s="83">
        <v>265</v>
      </c>
      <c r="I65" s="87">
        <f t="shared" si="3"/>
        <v>-3.3962264150943389E-2</v>
      </c>
      <c r="J65" s="89" t="s">
        <v>114</v>
      </c>
    </row>
    <row r="66" spans="5:10" ht="15.6" x14ac:dyDescent="0.3">
      <c r="E66" s="2" t="s">
        <v>9</v>
      </c>
      <c r="F66" s="79" t="s">
        <v>83</v>
      </c>
      <c r="G66" s="80">
        <v>274</v>
      </c>
      <c r="H66" s="84">
        <v>265</v>
      </c>
      <c r="I66" s="86">
        <f t="shared" si="3"/>
        <v>-3.3962264150943389E-2</v>
      </c>
      <c r="J66" s="92" t="s">
        <v>112</v>
      </c>
    </row>
    <row r="67" spans="5:10" ht="15.6" x14ac:dyDescent="0.3">
      <c r="E67" s="2" t="s">
        <v>1</v>
      </c>
      <c r="F67" s="79" t="s">
        <v>82</v>
      </c>
      <c r="G67" s="80">
        <v>171</v>
      </c>
      <c r="H67" s="83">
        <v>163</v>
      </c>
      <c r="I67" s="88">
        <f t="shared" si="3"/>
        <v>-4.9079754601226933E-2</v>
      </c>
      <c r="J67" s="92" t="s">
        <v>118</v>
      </c>
    </row>
    <row r="68" spans="5:10" ht="15.6" x14ac:dyDescent="0.3">
      <c r="E68" s="2" t="s">
        <v>2</v>
      </c>
      <c r="F68" s="79" t="s">
        <v>84</v>
      </c>
      <c r="G68" s="80">
        <v>291</v>
      </c>
      <c r="H68" s="83">
        <v>281</v>
      </c>
      <c r="I68" s="86">
        <f t="shared" si="3"/>
        <v>-3.5587188612099752E-2</v>
      </c>
      <c r="J68" s="89" t="s">
        <v>106</v>
      </c>
    </row>
    <row r="69" spans="5:10" ht="15.6" x14ac:dyDescent="0.3">
      <c r="E69" s="2" t="s">
        <v>10</v>
      </c>
      <c r="F69" s="79" t="s">
        <v>86</v>
      </c>
      <c r="G69" s="80">
        <v>73</v>
      </c>
      <c r="H69" s="83">
        <v>72</v>
      </c>
      <c r="I69" s="86">
        <f t="shared" si="3"/>
        <v>-1.388888888888884E-2</v>
      </c>
      <c r="J69" s="89" t="s">
        <v>113</v>
      </c>
    </row>
    <row r="70" spans="5:10" ht="15.6" x14ac:dyDescent="0.3">
      <c r="E70" s="2" t="s">
        <v>3</v>
      </c>
      <c r="F70" s="79" t="s">
        <v>17</v>
      </c>
      <c r="G70" s="80">
        <v>321</v>
      </c>
      <c r="H70" s="83">
        <v>312</v>
      </c>
      <c r="I70" s="86">
        <f t="shared" si="3"/>
        <v>-2.8846153846153744E-2</v>
      </c>
      <c r="J70" s="89" t="s">
        <v>110</v>
      </c>
    </row>
    <row r="71" spans="5:10" ht="31.2" x14ac:dyDescent="0.3">
      <c r="E71" s="2" t="s">
        <v>47</v>
      </c>
      <c r="F71" s="79" t="s">
        <v>87</v>
      </c>
      <c r="G71" s="80">
        <v>100</v>
      </c>
      <c r="H71" s="83">
        <v>100</v>
      </c>
      <c r="I71" s="86">
        <f t="shared" si="3"/>
        <v>0</v>
      </c>
      <c r="J71" s="89" t="s">
        <v>111</v>
      </c>
    </row>
    <row r="72" spans="5:10" ht="31.2" x14ac:dyDescent="0.3">
      <c r="E72" s="2" t="s">
        <v>46</v>
      </c>
      <c r="F72" s="79" t="s">
        <v>88</v>
      </c>
      <c r="G72" s="80">
        <v>100</v>
      </c>
      <c r="H72" s="83">
        <v>100</v>
      </c>
      <c r="I72" s="87">
        <f t="shared" si="3"/>
        <v>0</v>
      </c>
      <c r="J72" s="89" t="s">
        <v>115</v>
      </c>
    </row>
    <row r="73" spans="5:10" ht="31.2" x14ac:dyDescent="0.3">
      <c r="E73" s="2" t="s">
        <v>48</v>
      </c>
      <c r="F73" s="79" t="s">
        <v>89</v>
      </c>
      <c r="G73" s="80">
        <v>100</v>
      </c>
      <c r="H73" s="84">
        <v>100</v>
      </c>
      <c r="I73" s="86">
        <f t="shared" si="3"/>
        <v>0</v>
      </c>
      <c r="J73" s="92" t="s">
        <v>123</v>
      </c>
    </row>
  </sheetData>
  <mergeCells count="4">
    <mergeCell ref="E25:J25"/>
    <mergeCell ref="E8:J8"/>
    <mergeCell ref="E42:J42"/>
    <mergeCell ref="E59:J5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Подробности1</vt:lpstr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Aleksandr Samsonov</cp:lastModifiedBy>
  <dcterms:created xsi:type="dcterms:W3CDTF">2015-06-05T18:19:34Z</dcterms:created>
  <dcterms:modified xsi:type="dcterms:W3CDTF">2025-04-26T14:52:36Z</dcterms:modified>
</cp:coreProperties>
</file>