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rmunt\Dropbox\minor2020-2021\"/>
    </mc:Choice>
  </mc:AlternateContent>
  <bookViews>
    <workbookView xWindow="0" yWindow="0" windowWidth="19200" windowHeight="7050"/>
  </bookViews>
  <sheets>
    <sheet name="Information criteria" sheetId="1" r:id="rId1"/>
    <sheet name="Goodness-of-fit" sheetId="2" r:id="rId2"/>
    <sheet name="Bivariate Residuals" sheetId="3" r:id="rId3"/>
    <sheet name="Likelihood-ratio" sheetId="4" r:id="rId4"/>
    <sheet name="Bootstrap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4" l="1"/>
  <c r="H4" i="4"/>
  <c r="H3" i="4"/>
  <c r="G5" i="4"/>
  <c r="G4" i="4"/>
  <c r="G3" i="4"/>
  <c r="G2" i="4"/>
  <c r="D2" i="3"/>
  <c r="G7" i="1"/>
  <c r="J7" i="1" s="1"/>
  <c r="I6" i="1"/>
  <c r="G6" i="1"/>
  <c r="J6" i="1" s="1"/>
  <c r="G5" i="1"/>
  <c r="J5" i="1" s="1"/>
  <c r="J4" i="1"/>
  <c r="I4" i="1"/>
  <c r="H4" i="1"/>
  <c r="G4" i="1"/>
  <c r="H5" i="1" l="1"/>
  <c r="H7" i="1"/>
  <c r="I5" i="1"/>
  <c r="I7" i="1"/>
  <c r="H6" i="1"/>
  <c r="I33" i="2"/>
  <c r="G32" i="2"/>
  <c r="I32" i="2"/>
  <c r="H32" i="2"/>
  <c r="F32" i="2"/>
  <c r="I31" i="2"/>
  <c r="H31" i="2"/>
  <c r="I30" i="2"/>
  <c r="H30" i="2"/>
  <c r="I29" i="2"/>
  <c r="H29" i="2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I3" i="2"/>
  <c r="H3" i="2"/>
  <c r="I2" i="2"/>
  <c r="H2" i="2"/>
  <c r="F6" i="3"/>
  <c r="F5" i="3"/>
  <c r="F4" i="3"/>
  <c r="F3" i="3"/>
  <c r="F2" i="3"/>
  <c r="E5" i="3"/>
  <c r="E4" i="3"/>
  <c r="E3" i="3"/>
  <c r="E2" i="3"/>
  <c r="C6" i="3"/>
  <c r="D6" i="3"/>
  <c r="D5" i="3"/>
  <c r="D4" i="3"/>
  <c r="D3" i="3"/>
  <c r="H2" i="1"/>
</calcChain>
</file>

<file path=xl/sharedStrings.xml><?xml version="1.0" encoding="utf-8"?>
<sst xmlns="http://schemas.openxmlformats.org/spreadsheetml/2006/main" count="69" uniqueCount="43">
  <si>
    <t>1710</t>
  </si>
  <si>
    <t>LL</t>
  </si>
  <si>
    <t>BIC(LL)</t>
  </si>
  <si>
    <t>AIC(LL)</t>
  </si>
  <si>
    <t>AIC3(LL)</t>
  </si>
  <si>
    <t>Npar</t>
  </si>
  <si>
    <t>1-Cluster</t>
  </si>
  <si>
    <t>2-Cluster</t>
  </si>
  <si>
    <t>3-Cluster</t>
  </si>
  <si>
    <t>4-Cluster</t>
  </si>
  <si>
    <t>N</t>
  </si>
  <si>
    <t>ln(N)</t>
  </si>
  <si>
    <t>BIC</t>
  </si>
  <si>
    <t>AIC</t>
  </si>
  <si>
    <t>AIC3</t>
  </si>
  <si>
    <t>-2LL</t>
  </si>
  <si>
    <t>appetite</t>
  </si>
  <si>
    <t>hopeless</t>
  </si>
  <si>
    <t>Observed</t>
  </si>
  <si>
    <t>poor appetite</t>
  </si>
  <si>
    <t>feeling hopeless</t>
  </si>
  <si>
    <t>hopeful</t>
  </si>
  <si>
    <t>good appetite</t>
  </si>
  <si>
    <t>Cluster1</t>
  </si>
  <si>
    <t>Cluster2</t>
  </si>
  <si>
    <t>Cluster Size</t>
  </si>
  <si>
    <t>Estimated</t>
  </si>
  <si>
    <t>n</t>
  </si>
  <si>
    <t>P(y)</t>
  </si>
  <si>
    <t>mu</t>
  </si>
  <si>
    <t>BVR</t>
  </si>
  <si>
    <t>enthus</t>
  </si>
  <si>
    <t>energy</t>
  </si>
  <si>
    <t>sleep</t>
  </si>
  <si>
    <t>L2</t>
  </si>
  <si>
    <t>X2</t>
  </si>
  <si>
    <t>VLMR</t>
  </si>
  <si>
    <t>p-value</t>
  </si>
  <si>
    <t>-2LLdiff</t>
  </si>
  <si>
    <t>L²</t>
  </si>
  <si>
    <t>df</t>
  </si>
  <si>
    <t>Bootstrap p</t>
  </si>
  <si>
    <t>-2LL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</si>
</sst>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0" fillId="0" borderId="0" xfId="0" quotePrefix="1"/>
    <xf numFmtId="0" fontId="1" fillId="0" borderId="0" xfId="0" quotePrefix="1" applyFont="1" applyAlignment="1">
      <alignment horizontal="right" vertical="center" wrapText="1"/>
    </xf>
    <xf numFmtId="0" fontId="0" fillId="2" borderId="0" xfId="0" applyFill="1"/>
    <xf numFmtId="0" fontId="0" fillId="0" borderId="0" xfId="0" applyAlignment="1">
      <alignment horizontal="right" wrapText="1"/>
    </xf>
    <xf numFmtId="0" fontId="0" fillId="0" borderId="0" xfId="0" applyAlignment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0" fontId="0" fillId="2" borderId="0" xfId="0" applyFill="1" applyAlignment="1"/>
    <xf numFmtId="0" fontId="0" fillId="0" borderId="0" xfId="0" quotePrefix="1" applyFont="1" applyAlignment="1">
      <alignment horizontal="right" vertical="center" wrapText="1"/>
    </xf>
    <xf numFmtId="11" fontId="0" fillId="0" borderId="0" xfId="0" applyNumberFormat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zoomScale="130" zoomScaleNormal="130" workbookViewId="0">
      <selection activeCell="C4" sqref="C4:E7"/>
    </sheetView>
  </sheetViews>
  <sheetFormatPr defaultRowHeight="14.5" x14ac:dyDescent="0.35"/>
  <cols>
    <col min="2" max="2" width="9.453125" customWidth="1"/>
    <col min="8" max="8" width="9" customWidth="1"/>
  </cols>
  <sheetData>
    <row r="1" spans="1:10" x14ac:dyDescent="0.35">
      <c r="G1" t="s">
        <v>10</v>
      </c>
      <c r="H1" s="1" t="s">
        <v>0</v>
      </c>
    </row>
    <row r="2" spans="1:10" x14ac:dyDescent="0.35">
      <c r="G2" t="s">
        <v>11</v>
      </c>
      <c r="H2">
        <f>LN(H1)</f>
        <v>7.4442486494967053</v>
      </c>
    </row>
    <row r="3" spans="1:10" x14ac:dyDescent="0.35">
      <c r="A3" s="3"/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6" t="s">
        <v>15</v>
      </c>
      <c r="H3" s="4" t="s">
        <v>12</v>
      </c>
      <c r="I3" s="4" t="s">
        <v>13</v>
      </c>
      <c r="J3" s="4" t="s">
        <v>14</v>
      </c>
    </row>
    <row r="4" spans="1:10" x14ac:dyDescent="0.35">
      <c r="A4" s="2" t="s">
        <v>6</v>
      </c>
      <c r="B4" s="1">
        <v>-4813.1665999999996</v>
      </c>
      <c r="C4" s="1">
        <v>9663.5545000000002</v>
      </c>
      <c r="D4" s="1">
        <v>9636.3331999999991</v>
      </c>
      <c r="E4" s="1">
        <v>9641.3331999999991</v>
      </c>
      <c r="F4" s="1">
        <v>5</v>
      </c>
      <c r="G4">
        <f>-2*B4</f>
        <v>9626.3331999999991</v>
      </c>
      <c r="H4">
        <f>G4+H$2*F4</f>
        <v>9663.5544432474835</v>
      </c>
      <c r="I4">
        <f>G4+2*F4</f>
        <v>9636.3331999999991</v>
      </c>
      <c r="J4">
        <f>G4+3*F4</f>
        <v>9641.3331999999991</v>
      </c>
    </row>
    <row r="5" spans="1:10" x14ac:dyDescent="0.35">
      <c r="A5" s="2" t="s">
        <v>7</v>
      </c>
      <c r="B5" s="1">
        <v>-4370.4561000000003</v>
      </c>
      <c r="C5" s="1">
        <v>8822.7990000000009</v>
      </c>
      <c r="D5" s="1">
        <v>8762.9122000000007</v>
      </c>
      <c r="E5" s="1">
        <v>8773.9122000000007</v>
      </c>
      <c r="F5" s="1">
        <v>11</v>
      </c>
      <c r="G5">
        <f t="shared" ref="G5:G7" si="0">-2*B5</f>
        <v>8740.9122000000007</v>
      </c>
      <c r="H5">
        <f t="shared" ref="H5:H7" si="1">G5+H$2*F5</f>
        <v>8822.7989351444648</v>
      </c>
      <c r="I5">
        <f t="shared" ref="I5:I7" si="2">G5+2*F5</f>
        <v>8762.9122000000007</v>
      </c>
      <c r="J5">
        <f t="shared" ref="J5:J7" si="3">G5+3*F5</f>
        <v>8773.9122000000007</v>
      </c>
    </row>
    <row r="6" spans="1:10" x14ac:dyDescent="0.35">
      <c r="A6" s="2" t="s">
        <v>8</v>
      </c>
      <c r="B6" s="1">
        <v>-4331.1976999999997</v>
      </c>
      <c r="C6" s="1">
        <v>8788.9475999999995</v>
      </c>
      <c r="D6" s="1">
        <v>8696.3953999999994</v>
      </c>
      <c r="E6" s="1">
        <v>8713.3953999999994</v>
      </c>
      <c r="F6" s="1">
        <v>17</v>
      </c>
      <c r="G6">
        <f t="shared" si="0"/>
        <v>8662.3953999999994</v>
      </c>
      <c r="H6">
        <f t="shared" si="1"/>
        <v>8788.9476270414434</v>
      </c>
      <c r="I6">
        <f t="shared" si="2"/>
        <v>8696.3953999999994</v>
      </c>
      <c r="J6">
        <f t="shared" si="3"/>
        <v>8713.3953999999994</v>
      </c>
    </row>
    <row r="7" spans="1:10" x14ac:dyDescent="0.35">
      <c r="A7" s="2" t="s">
        <v>9</v>
      </c>
      <c r="B7" s="1">
        <v>-4323.9164000000001</v>
      </c>
      <c r="C7" s="1">
        <v>8819.0504999999994</v>
      </c>
      <c r="D7" s="1">
        <v>8693.8327000000008</v>
      </c>
      <c r="E7" s="1">
        <v>8716.8327000000008</v>
      </c>
      <c r="F7" s="1">
        <v>23</v>
      </c>
      <c r="G7">
        <f t="shared" si="0"/>
        <v>8647.8328000000001</v>
      </c>
      <c r="H7">
        <f t="shared" si="1"/>
        <v>8819.0505189384239</v>
      </c>
      <c r="I7">
        <f t="shared" si="2"/>
        <v>8693.8328000000001</v>
      </c>
      <c r="J7">
        <f t="shared" si="3"/>
        <v>8716.8328000000001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F2" sqref="F2:G3"/>
    </sheetView>
  </sheetViews>
  <sheetFormatPr defaultRowHeight="14.5" x14ac:dyDescent="0.35"/>
  <cols>
    <col min="7" max="7" width="10.1796875" customWidth="1"/>
  </cols>
  <sheetData>
    <row r="1" spans="1:9" ht="29" x14ac:dyDescent="0.35">
      <c r="A1" s="4" t="s">
        <v>31</v>
      </c>
      <c r="B1" s="4" t="s">
        <v>32</v>
      </c>
      <c r="C1" s="4" t="s">
        <v>33</v>
      </c>
      <c r="D1" s="4" t="s">
        <v>16</v>
      </c>
      <c r="E1" s="4" t="s">
        <v>17</v>
      </c>
      <c r="F1" s="4" t="s">
        <v>18</v>
      </c>
      <c r="G1" s="4" t="s">
        <v>26</v>
      </c>
      <c r="H1" s="4" t="s">
        <v>34</v>
      </c>
      <c r="I1" s="4" t="s">
        <v>35</v>
      </c>
    </row>
    <row r="2" spans="1:9" x14ac:dyDescent="0.3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64</v>
      </c>
      <c r="G2" s="1">
        <v>28.7075</v>
      </c>
      <c r="H2">
        <f>2*F2*LN(F2/G2)</f>
        <v>102.62075784850747</v>
      </c>
      <c r="I2">
        <f>(F2-G2)^2/G2</f>
        <v>43.387984194025961</v>
      </c>
    </row>
    <row r="3" spans="1:9" x14ac:dyDescent="0.35">
      <c r="A3" s="1">
        <v>1</v>
      </c>
      <c r="B3" s="1">
        <v>1</v>
      </c>
      <c r="C3" s="1">
        <v>1</v>
      </c>
      <c r="D3" s="1">
        <v>1</v>
      </c>
      <c r="E3" s="1">
        <v>2</v>
      </c>
      <c r="F3" s="1">
        <v>60</v>
      </c>
      <c r="G3" s="1">
        <v>76.632000000000005</v>
      </c>
      <c r="H3">
        <f t="shared" ref="H3:H31" si="0">2*F3*LN(F3/G3)</f>
        <v>-29.360421823018797</v>
      </c>
      <c r="I3">
        <f t="shared" ref="I3:I31" si="1">(F3-G3)^2/G3</f>
        <v>3.6097638584403402</v>
      </c>
    </row>
    <row r="4" spans="1:9" x14ac:dyDescent="0.35">
      <c r="A4" s="1">
        <v>1</v>
      </c>
      <c r="B4" s="1">
        <v>1</v>
      </c>
      <c r="C4" s="1">
        <v>1</v>
      </c>
      <c r="D4" s="1">
        <v>2</v>
      </c>
      <c r="E4" s="1">
        <v>1</v>
      </c>
      <c r="F4" s="1">
        <v>33</v>
      </c>
      <c r="G4" s="1">
        <v>43.758400000000002</v>
      </c>
      <c r="H4">
        <f t="shared" si="0"/>
        <v>-18.623618171895146</v>
      </c>
      <c r="I4">
        <f t="shared" si="1"/>
        <v>2.6450503345643357</v>
      </c>
    </row>
    <row r="5" spans="1:9" x14ac:dyDescent="0.35">
      <c r="A5" s="1">
        <v>1</v>
      </c>
      <c r="B5" s="1">
        <v>1</v>
      </c>
      <c r="C5" s="1">
        <v>1</v>
      </c>
      <c r="D5" s="1">
        <v>2</v>
      </c>
      <c r="E5" s="1">
        <v>2</v>
      </c>
      <c r="F5" s="1">
        <v>109</v>
      </c>
      <c r="G5" s="1">
        <v>120.5069</v>
      </c>
      <c r="H5">
        <f t="shared" si="0"/>
        <v>-21.878290443110163</v>
      </c>
      <c r="I5">
        <f t="shared" si="1"/>
        <v>1.0987648641696037</v>
      </c>
    </row>
    <row r="6" spans="1:9" x14ac:dyDescent="0.35">
      <c r="A6" s="1">
        <v>1</v>
      </c>
      <c r="B6" s="1">
        <v>1</v>
      </c>
      <c r="C6" s="1">
        <v>2</v>
      </c>
      <c r="D6" s="1">
        <v>1</v>
      </c>
      <c r="E6" s="1">
        <v>1</v>
      </c>
      <c r="F6" s="1">
        <v>23</v>
      </c>
      <c r="G6" s="1">
        <v>26.0381</v>
      </c>
      <c r="H6">
        <f t="shared" si="0"/>
        <v>-5.707065167653731</v>
      </c>
      <c r="I6">
        <f t="shared" si="1"/>
        <v>0.3544825317515487</v>
      </c>
    </row>
    <row r="7" spans="1:9" x14ac:dyDescent="0.35">
      <c r="A7" s="1">
        <v>1</v>
      </c>
      <c r="B7" s="1">
        <v>1</v>
      </c>
      <c r="C7" s="1">
        <v>2</v>
      </c>
      <c r="D7" s="1">
        <v>1</v>
      </c>
      <c r="E7" s="1">
        <v>2</v>
      </c>
      <c r="F7" s="1">
        <v>54</v>
      </c>
      <c r="G7" s="1">
        <v>70.849599999999995</v>
      </c>
      <c r="H7">
        <f t="shared" si="0"/>
        <v>-29.330129573214641</v>
      </c>
      <c r="I7">
        <f t="shared" si="1"/>
        <v>4.0072071001106551</v>
      </c>
    </row>
    <row r="8" spans="1:9" x14ac:dyDescent="0.35">
      <c r="A8" s="1">
        <v>1</v>
      </c>
      <c r="B8" s="1">
        <v>1</v>
      </c>
      <c r="C8" s="1">
        <v>2</v>
      </c>
      <c r="D8" s="1">
        <v>2</v>
      </c>
      <c r="E8" s="1">
        <v>1</v>
      </c>
      <c r="F8" s="1">
        <v>28</v>
      </c>
      <c r="G8" s="1">
        <v>40.327100000000002</v>
      </c>
      <c r="H8">
        <f t="shared" si="0"/>
        <v>-20.429874603908154</v>
      </c>
      <c r="I8">
        <f t="shared" si="1"/>
        <v>3.7681210503606763</v>
      </c>
    </row>
    <row r="9" spans="1:9" x14ac:dyDescent="0.35">
      <c r="A9" s="1">
        <v>1</v>
      </c>
      <c r="B9" s="1">
        <v>1</v>
      </c>
      <c r="C9" s="1">
        <v>2</v>
      </c>
      <c r="D9" s="1">
        <v>2</v>
      </c>
      <c r="E9" s="1">
        <v>2</v>
      </c>
      <c r="F9" s="1">
        <v>179</v>
      </c>
      <c r="G9" s="1">
        <v>134.19450000000001</v>
      </c>
      <c r="H9">
        <f t="shared" si="0"/>
        <v>103.13821253835032</v>
      </c>
      <c r="I9">
        <f t="shared" si="1"/>
        <v>14.959874139774726</v>
      </c>
    </row>
    <row r="10" spans="1:9" x14ac:dyDescent="0.35">
      <c r="A10" s="1">
        <v>1</v>
      </c>
      <c r="B10" s="1">
        <v>2</v>
      </c>
      <c r="C10" s="1">
        <v>1</v>
      </c>
      <c r="D10" s="1">
        <v>1</v>
      </c>
      <c r="E10" s="1">
        <v>1</v>
      </c>
      <c r="F10" s="1">
        <v>5</v>
      </c>
      <c r="G10" s="1">
        <v>6.9951999999999996</v>
      </c>
      <c r="H10">
        <f t="shared" si="0"/>
        <v>-3.3578628712592735</v>
      </c>
      <c r="I10">
        <f t="shared" si="1"/>
        <v>0.56907923147300987</v>
      </c>
    </row>
    <row r="11" spans="1:9" x14ac:dyDescent="0.35">
      <c r="A11" s="1">
        <v>1</v>
      </c>
      <c r="B11" s="1">
        <v>2</v>
      </c>
      <c r="C11" s="1">
        <v>1</v>
      </c>
      <c r="D11" s="1">
        <v>1</v>
      </c>
      <c r="E11" s="1">
        <v>2</v>
      </c>
      <c r="F11" s="1">
        <v>27</v>
      </c>
      <c r="G11" s="1">
        <v>20.717500000000001</v>
      </c>
      <c r="H11">
        <f t="shared" si="0"/>
        <v>14.302338062216501</v>
      </c>
      <c r="I11">
        <f t="shared" si="1"/>
        <v>1.905143296729817</v>
      </c>
    </row>
    <row r="12" spans="1:9" x14ac:dyDescent="0.35">
      <c r="A12" s="1">
        <v>1</v>
      </c>
      <c r="B12" s="1">
        <v>2</v>
      </c>
      <c r="C12" s="1">
        <v>1</v>
      </c>
      <c r="D12" s="1">
        <v>2</v>
      </c>
      <c r="E12" s="1">
        <v>1</v>
      </c>
      <c r="F12" s="1">
        <v>4</v>
      </c>
      <c r="G12" s="1">
        <v>11.633100000000001</v>
      </c>
      <c r="H12">
        <f t="shared" si="0"/>
        <v>-8.5404809753011239</v>
      </c>
      <c r="I12">
        <f t="shared" si="1"/>
        <v>5.0084857527228346</v>
      </c>
    </row>
    <row r="13" spans="1:9" x14ac:dyDescent="0.35">
      <c r="A13" s="1">
        <v>1</v>
      </c>
      <c r="B13" s="1">
        <v>2</v>
      </c>
      <c r="C13" s="1">
        <v>1</v>
      </c>
      <c r="D13" s="1">
        <v>2</v>
      </c>
      <c r="E13" s="1">
        <v>2</v>
      </c>
      <c r="F13" s="1">
        <v>74</v>
      </c>
      <c r="G13" s="1">
        <v>67.25</v>
      </c>
      <c r="H13">
        <f t="shared" si="0"/>
        <v>14.155915058888745</v>
      </c>
      <c r="I13">
        <f t="shared" si="1"/>
        <v>0.67750929368029744</v>
      </c>
    </row>
    <row r="14" spans="1:9" x14ac:dyDescent="0.35">
      <c r="A14" s="1">
        <v>1</v>
      </c>
      <c r="B14" s="1">
        <v>2</v>
      </c>
      <c r="C14" s="1">
        <v>2</v>
      </c>
      <c r="D14" s="1">
        <v>1</v>
      </c>
      <c r="E14" s="1">
        <v>1</v>
      </c>
      <c r="F14" s="1">
        <v>5</v>
      </c>
      <c r="G14" s="1">
        <v>6.6973000000000003</v>
      </c>
      <c r="H14">
        <f t="shared" si="0"/>
        <v>-2.9226654766788691</v>
      </c>
      <c r="I14">
        <f t="shared" si="1"/>
        <v>0.43014756543681792</v>
      </c>
    </row>
    <row r="15" spans="1:9" x14ac:dyDescent="0.35">
      <c r="A15" s="1">
        <v>1</v>
      </c>
      <c r="B15" s="1">
        <v>2</v>
      </c>
      <c r="C15" s="1">
        <v>2</v>
      </c>
      <c r="D15" s="1">
        <v>1</v>
      </c>
      <c r="E15" s="1">
        <v>2</v>
      </c>
      <c r="F15" s="1">
        <v>42</v>
      </c>
      <c r="G15" s="1">
        <v>31.748699999999999</v>
      </c>
      <c r="H15">
        <f t="shared" si="0"/>
        <v>23.504698447845055</v>
      </c>
      <c r="I15">
        <f t="shared" si="1"/>
        <v>3.3100300702075995</v>
      </c>
    </row>
    <row r="16" spans="1:9" x14ac:dyDescent="0.35">
      <c r="A16" s="1">
        <v>1</v>
      </c>
      <c r="B16" s="1">
        <v>2</v>
      </c>
      <c r="C16" s="1">
        <v>2</v>
      </c>
      <c r="D16" s="1">
        <v>2</v>
      </c>
      <c r="E16" s="1">
        <v>1</v>
      </c>
      <c r="F16" s="1">
        <v>13</v>
      </c>
      <c r="G16" s="1">
        <v>16.7928</v>
      </c>
      <c r="H16">
        <f t="shared" si="0"/>
        <v>-6.6560225070591956</v>
      </c>
      <c r="I16">
        <f t="shared" si="1"/>
        <v>0.85663688247344083</v>
      </c>
    </row>
    <row r="17" spans="1:9" x14ac:dyDescent="0.35">
      <c r="A17" s="1">
        <v>1</v>
      </c>
      <c r="B17" s="1">
        <v>2</v>
      </c>
      <c r="C17" s="1">
        <v>2</v>
      </c>
      <c r="D17" s="1">
        <v>2</v>
      </c>
      <c r="E17" s="1">
        <v>2</v>
      </c>
      <c r="F17" s="1">
        <v>268</v>
      </c>
      <c r="G17" s="1">
        <v>285.15210000000002</v>
      </c>
      <c r="H17">
        <f t="shared" si="0"/>
        <v>-33.251157502718534</v>
      </c>
      <c r="I17">
        <f t="shared" si="1"/>
        <v>1.0317109164196954</v>
      </c>
    </row>
    <row r="18" spans="1:9" x14ac:dyDescent="0.35">
      <c r="A18" s="1">
        <v>2</v>
      </c>
      <c r="B18" s="1">
        <v>1</v>
      </c>
      <c r="C18" s="1">
        <v>1</v>
      </c>
      <c r="D18" s="1">
        <v>1</v>
      </c>
      <c r="E18" s="1">
        <v>1</v>
      </c>
      <c r="F18" s="1">
        <v>4</v>
      </c>
      <c r="G18" s="1">
        <v>2.7033</v>
      </c>
      <c r="H18">
        <f t="shared" si="0"/>
        <v>3.1345688975434109</v>
      </c>
      <c r="I18">
        <f t="shared" si="1"/>
        <v>0.62199196907483445</v>
      </c>
    </row>
    <row r="19" spans="1:9" x14ac:dyDescent="0.35">
      <c r="A19" s="1">
        <v>2</v>
      </c>
      <c r="B19" s="1">
        <v>1</v>
      </c>
      <c r="C19" s="1">
        <v>1</v>
      </c>
      <c r="D19" s="1">
        <v>1</v>
      </c>
      <c r="E19" s="1">
        <v>2</v>
      </c>
      <c r="F19" s="1">
        <v>3</v>
      </c>
      <c r="G19" s="1">
        <v>7.6252000000000004</v>
      </c>
      <c r="H19">
        <f t="shared" si="0"/>
        <v>-5.5970775779374495</v>
      </c>
      <c r="I19">
        <f t="shared" si="1"/>
        <v>2.8054969102449774</v>
      </c>
    </row>
    <row r="20" spans="1:9" x14ac:dyDescent="0.35">
      <c r="A20" s="1">
        <v>2</v>
      </c>
      <c r="B20" s="1">
        <v>1</v>
      </c>
      <c r="C20" s="1">
        <v>1</v>
      </c>
      <c r="D20" s="1">
        <v>2</v>
      </c>
      <c r="E20" s="1">
        <v>1</v>
      </c>
      <c r="F20" s="1">
        <v>5</v>
      </c>
      <c r="G20" s="1">
        <v>4.3147000000000002</v>
      </c>
      <c r="H20">
        <f t="shared" si="0"/>
        <v>1.4741011522877179</v>
      </c>
      <c r="I20">
        <f t="shared" si="1"/>
        <v>0.10884559529051839</v>
      </c>
    </row>
    <row r="21" spans="1:9" x14ac:dyDescent="0.35">
      <c r="A21" s="1">
        <v>2</v>
      </c>
      <c r="B21" s="1">
        <v>1</v>
      </c>
      <c r="C21" s="1">
        <v>1</v>
      </c>
      <c r="D21" s="1">
        <v>2</v>
      </c>
      <c r="E21" s="1">
        <v>2</v>
      </c>
      <c r="F21" s="1">
        <v>28</v>
      </c>
      <c r="G21" s="1">
        <v>18.925899999999999</v>
      </c>
      <c r="H21">
        <f t="shared" si="0"/>
        <v>21.933696727027709</v>
      </c>
      <c r="I21">
        <f t="shared" si="1"/>
        <v>4.3506142804305226</v>
      </c>
    </row>
    <row r="22" spans="1:9" x14ac:dyDescent="0.35">
      <c r="A22" s="1">
        <v>2</v>
      </c>
      <c r="B22" s="1">
        <v>1</v>
      </c>
      <c r="C22" s="1">
        <v>2</v>
      </c>
      <c r="D22" s="1">
        <v>1</v>
      </c>
      <c r="E22" s="1">
        <v>1</v>
      </c>
      <c r="F22" s="1">
        <v>2</v>
      </c>
      <c r="G22" s="1">
        <v>2.5225</v>
      </c>
      <c r="H22">
        <f t="shared" si="0"/>
        <v>-0.92841317074272678</v>
      </c>
      <c r="I22">
        <f t="shared" si="1"/>
        <v>0.10822844400396431</v>
      </c>
    </row>
    <row r="23" spans="1:9" x14ac:dyDescent="0.35">
      <c r="A23" s="1">
        <v>2</v>
      </c>
      <c r="B23" s="1">
        <v>1</v>
      </c>
      <c r="C23" s="1">
        <v>2</v>
      </c>
      <c r="D23" s="1">
        <v>1</v>
      </c>
      <c r="E23" s="1">
        <v>2</v>
      </c>
      <c r="F23" s="1">
        <v>6</v>
      </c>
      <c r="G23" s="1">
        <v>9.5690000000000008</v>
      </c>
      <c r="H23">
        <f t="shared" si="0"/>
        <v>-5.6012308508288502</v>
      </c>
      <c r="I23">
        <f t="shared" si="1"/>
        <v>1.3311486048698928</v>
      </c>
    </row>
    <row r="24" spans="1:9" x14ac:dyDescent="0.35">
      <c r="A24" s="1">
        <v>2</v>
      </c>
      <c r="B24" s="1">
        <v>1</v>
      </c>
      <c r="C24" s="1">
        <v>2</v>
      </c>
      <c r="D24" s="1">
        <v>2</v>
      </c>
      <c r="E24" s="1">
        <v>1</v>
      </c>
      <c r="F24" s="1">
        <v>8</v>
      </c>
      <c r="G24" s="1">
        <v>5.1909000000000001</v>
      </c>
      <c r="H24">
        <f t="shared" si="0"/>
        <v>6.9205511861001705</v>
      </c>
      <c r="I24">
        <f t="shared" si="1"/>
        <v>1.5201685276156349</v>
      </c>
    </row>
    <row r="25" spans="1:9" x14ac:dyDescent="0.35">
      <c r="A25" s="1">
        <v>2</v>
      </c>
      <c r="B25" s="1">
        <v>1</v>
      </c>
      <c r="C25" s="1">
        <v>2</v>
      </c>
      <c r="D25" s="1">
        <v>2</v>
      </c>
      <c r="E25" s="1">
        <v>2</v>
      </c>
      <c r="F25" s="1">
        <v>49</v>
      </c>
      <c r="G25" s="1">
        <v>63.133200000000002</v>
      </c>
      <c r="H25">
        <f t="shared" si="0"/>
        <v>-24.835795239782151</v>
      </c>
      <c r="I25">
        <f t="shared" si="1"/>
        <v>3.1639033383386246</v>
      </c>
    </row>
    <row r="26" spans="1:9" x14ac:dyDescent="0.35">
      <c r="A26" s="1">
        <v>2</v>
      </c>
      <c r="B26" s="1">
        <v>2</v>
      </c>
      <c r="C26" s="1">
        <v>1</v>
      </c>
      <c r="D26" s="1">
        <v>1</v>
      </c>
      <c r="E26" s="1">
        <v>2</v>
      </c>
      <c r="F26" s="1">
        <v>9</v>
      </c>
      <c r="G26" s="1">
        <v>5.8956</v>
      </c>
      <c r="H26">
        <f t="shared" si="0"/>
        <v>7.6143288124035635</v>
      </c>
      <c r="I26">
        <f t="shared" si="1"/>
        <v>1.6346596376959088</v>
      </c>
    </row>
    <row r="27" spans="1:9" x14ac:dyDescent="0.35">
      <c r="A27" s="1">
        <v>2</v>
      </c>
      <c r="B27" s="1">
        <v>2</v>
      </c>
      <c r="C27" s="1">
        <v>1</v>
      </c>
      <c r="D27" s="1">
        <v>2</v>
      </c>
      <c r="E27" s="1">
        <v>1</v>
      </c>
      <c r="F27" s="1">
        <v>6</v>
      </c>
      <c r="G27" s="1">
        <v>2.9954999999999998</v>
      </c>
      <c r="H27">
        <f t="shared" si="0"/>
        <v>8.3357796802345501</v>
      </c>
      <c r="I27">
        <f t="shared" si="1"/>
        <v>3.0135270405608421</v>
      </c>
    </row>
    <row r="28" spans="1:9" x14ac:dyDescent="0.35">
      <c r="A28" s="1">
        <v>2</v>
      </c>
      <c r="B28" s="1">
        <v>2</v>
      </c>
      <c r="C28" s="1">
        <v>1</v>
      </c>
      <c r="D28" s="1">
        <v>2</v>
      </c>
      <c r="E28" s="1">
        <v>2</v>
      </c>
      <c r="F28" s="1">
        <v>63</v>
      </c>
      <c r="G28" s="1">
        <v>74.571299999999994</v>
      </c>
      <c r="H28">
        <f t="shared" si="0"/>
        <v>-21.24624452534329</v>
      </c>
      <c r="I28">
        <f t="shared" si="1"/>
        <v>1.7955296969477517</v>
      </c>
    </row>
    <row r="29" spans="1:9" x14ac:dyDescent="0.35">
      <c r="A29" s="1">
        <v>2</v>
      </c>
      <c r="B29" s="1">
        <v>2</v>
      </c>
      <c r="C29" s="1">
        <v>2</v>
      </c>
      <c r="D29" s="1">
        <v>1</v>
      </c>
      <c r="E29" s="1">
        <v>2</v>
      </c>
      <c r="F29" s="1">
        <v>24</v>
      </c>
      <c r="G29" s="1">
        <v>29.171600000000002</v>
      </c>
      <c r="H29">
        <f t="shared" si="0"/>
        <v>-9.3668065392775741</v>
      </c>
      <c r="I29">
        <f t="shared" si="1"/>
        <v>0.91683166367288782</v>
      </c>
    </row>
    <row r="30" spans="1:9" x14ac:dyDescent="0.35">
      <c r="A30" s="1">
        <v>2</v>
      </c>
      <c r="B30" s="1">
        <v>2</v>
      </c>
      <c r="C30" s="1">
        <v>2</v>
      </c>
      <c r="D30" s="1">
        <v>2</v>
      </c>
      <c r="E30" s="1">
        <v>1</v>
      </c>
      <c r="F30" s="1">
        <v>15</v>
      </c>
      <c r="G30" s="1">
        <v>14.1966</v>
      </c>
      <c r="H30">
        <f t="shared" si="0"/>
        <v>1.6514310535271173</v>
      </c>
      <c r="I30">
        <f t="shared" si="1"/>
        <v>4.5465221250158477E-2</v>
      </c>
    </row>
    <row r="31" spans="1:9" x14ac:dyDescent="0.35">
      <c r="A31" s="1">
        <v>2</v>
      </c>
      <c r="B31" s="1">
        <v>2</v>
      </c>
      <c r="C31" s="1">
        <v>2</v>
      </c>
      <c r="D31" s="1">
        <v>2</v>
      </c>
      <c r="E31" s="1">
        <v>2</v>
      </c>
      <c r="F31" s="1">
        <v>500</v>
      </c>
      <c r="G31" s="1">
        <v>479.0591</v>
      </c>
      <c r="H31">
        <f t="shared" si="0"/>
        <v>42.784126576286013</v>
      </c>
      <c r="I31">
        <f t="shared" si="1"/>
        <v>0.91538036290303215</v>
      </c>
    </row>
    <row r="32" spans="1:9" x14ac:dyDescent="0.35">
      <c r="F32">
        <f>SUM(F2:F31)</f>
        <v>1710</v>
      </c>
      <c r="G32">
        <f>SUM(G2:G31)</f>
        <v>1707.8751999999999</v>
      </c>
      <c r="H32" s="7">
        <f>SUM(H2:H31)</f>
        <v>103.93734902148866</v>
      </c>
      <c r="I32">
        <f>SUM(I2:I31)</f>
        <v>109.95178237524095</v>
      </c>
    </row>
    <row r="33" spans="9:9" x14ac:dyDescent="0.35">
      <c r="I33" s="7">
        <f>I32+(F32-G32)</f>
        <v>112.076582375241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F6" sqref="F6"/>
    </sheetView>
  </sheetViews>
  <sheetFormatPr defaultRowHeight="14.5" x14ac:dyDescent="0.35"/>
  <cols>
    <col min="1" max="1" width="15.54296875" customWidth="1"/>
    <col min="2" max="2" width="14.453125" customWidth="1"/>
    <col min="3" max="3" width="10" customWidth="1"/>
    <col min="4" max="4" width="8.08984375" customWidth="1"/>
    <col min="5" max="5" width="8.453125" customWidth="1"/>
    <col min="6" max="6" width="9.90625" customWidth="1"/>
    <col min="9" max="9" width="7.453125" customWidth="1"/>
    <col min="10" max="10" width="16.6328125" customWidth="1"/>
  </cols>
  <sheetData>
    <row r="1" spans="1:12" ht="21.5" customHeight="1" x14ac:dyDescent="0.35">
      <c r="A1" s="4" t="s">
        <v>16</v>
      </c>
      <c r="B1" s="4" t="s">
        <v>17</v>
      </c>
      <c r="C1" s="4" t="s">
        <v>27</v>
      </c>
      <c r="D1" s="4" t="s">
        <v>28</v>
      </c>
      <c r="E1" s="4" t="s">
        <v>29</v>
      </c>
      <c r="F1" s="4" t="s">
        <v>30</v>
      </c>
      <c r="J1" s="1"/>
      <c r="K1" s="4" t="s">
        <v>23</v>
      </c>
      <c r="L1" s="4" t="s">
        <v>24</v>
      </c>
    </row>
    <row r="2" spans="1:12" ht="21.5" customHeight="1" x14ac:dyDescent="0.35">
      <c r="A2" s="8" t="s">
        <v>19</v>
      </c>
      <c r="B2" s="8" t="s">
        <v>20</v>
      </c>
      <c r="C2" s="8">
        <v>103</v>
      </c>
      <c r="D2" s="9">
        <f>K2*K4*K7+L2*L4*L7</f>
        <v>4.4321360967999997E-2</v>
      </c>
      <c r="E2" s="9">
        <f>D2*C$6</f>
        <v>75.789527255279992</v>
      </c>
      <c r="F2" s="9">
        <f>(C2-E2)^2/E2</f>
        <v>9.7692894230260361</v>
      </c>
      <c r="G2" s="9"/>
      <c r="H2" s="9"/>
      <c r="I2" s="9"/>
      <c r="J2" s="10" t="s">
        <v>25</v>
      </c>
      <c r="K2" s="8">
        <v>0.59919999999999995</v>
      </c>
      <c r="L2" s="8">
        <v>0.40079999999999999</v>
      </c>
    </row>
    <row r="3" spans="1:12" ht="21.5" customHeight="1" x14ac:dyDescent="0.35">
      <c r="A3" s="8" t="s">
        <v>19</v>
      </c>
      <c r="B3" s="8" t="s">
        <v>21</v>
      </c>
      <c r="C3" s="8">
        <v>225</v>
      </c>
      <c r="D3" s="9">
        <f>K2*K4*K8+L2*L4*L8</f>
        <v>0.147492319032</v>
      </c>
      <c r="E3" s="9">
        <f t="shared" ref="E3:E5" si="0">D3*C$6</f>
        <v>252.21186554471998</v>
      </c>
      <c r="F3" s="9">
        <f t="shared" ref="F3:F5" si="1">(C3-E3)^2/E3</f>
        <v>2.9359666517855492</v>
      </c>
      <c r="G3" s="9"/>
      <c r="H3" s="9"/>
      <c r="I3" s="9"/>
      <c r="J3" s="10" t="s">
        <v>16</v>
      </c>
      <c r="K3" s="8"/>
      <c r="L3" s="8"/>
    </row>
    <row r="4" spans="1:12" ht="21.5" customHeight="1" x14ac:dyDescent="0.35">
      <c r="A4" s="8" t="s">
        <v>22</v>
      </c>
      <c r="B4" s="8" t="s">
        <v>20</v>
      </c>
      <c r="C4" s="8">
        <v>112</v>
      </c>
      <c r="D4" s="9">
        <f>K2*K5*K7+L2*L5*L7</f>
        <v>8.1375439031999994E-2</v>
      </c>
      <c r="E4" s="9">
        <f t="shared" si="0"/>
        <v>139.15200074472</v>
      </c>
      <c r="F4" s="9">
        <f t="shared" si="1"/>
        <v>5.2980276280307015</v>
      </c>
      <c r="G4" s="9"/>
      <c r="H4" s="9"/>
      <c r="I4" s="9"/>
      <c r="J4" s="11" t="s">
        <v>19</v>
      </c>
      <c r="K4" s="8">
        <v>5.4699999999999999E-2</v>
      </c>
      <c r="L4" s="8">
        <v>0.39679999999999999</v>
      </c>
    </row>
    <row r="5" spans="1:12" ht="21.5" customHeight="1" x14ac:dyDescent="0.35">
      <c r="A5" s="8" t="s">
        <v>22</v>
      </c>
      <c r="B5" s="8" t="s">
        <v>21</v>
      </c>
      <c r="C5" s="8">
        <v>1270</v>
      </c>
      <c r="D5" s="9">
        <f>K2*K5*K8+L2*L5*L8</f>
        <v>0.72681088096799995</v>
      </c>
      <c r="E5" s="9">
        <f t="shared" si="0"/>
        <v>1242.8466064552799</v>
      </c>
      <c r="F5" s="9">
        <f t="shared" si="1"/>
        <v>0.59324037026364573</v>
      </c>
      <c r="G5" s="9"/>
      <c r="H5" s="9"/>
      <c r="I5" s="9"/>
      <c r="J5" s="11" t="s">
        <v>22</v>
      </c>
      <c r="K5" s="8">
        <v>0.94530000000000003</v>
      </c>
      <c r="L5" s="8">
        <v>0.60319999999999996</v>
      </c>
    </row>
    <row r="6" spans="1:12" ht="21.5" customHeight="1" x14ac:dyDescent="0.35">
      <c r="A6" s="9"/>
      <c r="B6" s="9"/>
      <c r="C6" s="9">
        <f>SUM(C2:C5)</f>
        <v>1710</v>
      </c>
      <c r="D6" s="9">
        <f>SUM(D2:D5)</f>
        <v>1</v>
      </c>
      <c r="E6" s="9"/>
      <c r="F6" s="12">
        <f>SUM(F2:F5)</f>
        <v>18.596524073105932</v>
      </c>
      <c r="G6" s="9"/>
      <c r="H6" s="9"/>
      <c r="I6" s="9"/>
      <c r="J6" s="10" t="s">
        <v>17</v>
      </c>
      <c r="K6" s="8"/>
      <c r="L6" s="8"/>
    </row>
    <row r="7" spans="1:12" ht="21.5" customHeight="1" x14ac:dyDescent="0.35">
      <c r="A7" s="9"/>
      <c r="B7" s="9"/>
      <c r="C7" s="9"/>
      <c r="D7" s="9"/>
      <c r="E7" s="9"/>
      <c r="F7" s="9"/>
      <c r="G7" s="9"/>
      <c r="H7" s="9"/>
      <c r="I7" s="9"/>
      <c r="J7" s="11" t="s">
        <v>20</v>
      </c>
      <c r="K7" s="8">
        <v>2.7099999999999999E-2</v>
      </c>
      <c r="L7" s="8">
        <v>0.27310000000000001</v>
      </c>
    </row>
    <row r="8" spans="1:12" ht="21.5" customHeight="1" x14ac:dyDescent="0.35">
      <c r="A8" s="9"/>
      <c r="B8" s="9"/>
      <c r="C8" s="9"/>
      <c r="D8" s="9"/>
      <c r="E8" s="9"/>
      <c r="F8" s="9"/>
      <c r="G8" s="9"/>
      <c r="H8" s="9"/>
      <c r="I8" s="9"/>
      <c r="J8" s="11" t="s">
        <v>21</v>
      </c>
      <c r="K8" s="8">
        <v>0.97289999999999999</v>
      </c>
      <c r="L8" s="8">
        <v>0.72689999999999999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H3" sqref="H3"/>
    </sheetView>
  </sheetViews>
  <sheetFormatPr defaultRowHeight="14.5" x14ac:dyDescent="0.35"/>
  <cols>
    <col min="5" max="5" width="9.453125" customWidth="1"/>
  </cols>
  <sheetData>
    <row r="1" spans="1:8" x14ac:dyDescent="0.35">
      <c r="A1" s="3"/>
      <c r="B1" s="3"/>
      <c r="C1" s="4" t="s">
        <v>1</v>
      </c>
      <c r="D1" s="4" t="s">
        <v>36</v>
      </c>
      <c r="E1" s="4" t="s">
        <v>37</v>
      </c>
      <c r="G1" s="5" t="s">
        <v>15</v>
      </c>
      <c r="H1" s="13" t="s">
        <v>38</v>
      </c>
    </row>
    <row r="2" spans="1:8" x14ac:dyDescent="0.35">
      <c r="A2" s="3"/>
      <c r="B2" s="2" t="s">
        <v>6</v>
      </c>
      <c r="C2" s="1">
        <v>-4813.1665999999996</v>
      </c>
      <c r="D2" s="1"/>
      <c r="E2" s="1"/>
      <c r="G2">
        <f>-2*C2</f>
        <v>9626.3331999999991</v>
      </c>
    </row>
    <row r="3" spans="1:8" x14ac:dyDescent="0.35">
      <c r="A3" s="3"/>
      <c r="B3" s="2" t="s">
        <v>7</v>
      </c>
      <c r="C3" s="1">
        <v>-4370.4561000000003</v>
      </c>
      <c r="D3" s="1">
        <v>885.42100000000005</v>
      </c>
      <c r="E3" s="1">
        <v>0</v>
      </c>
      <c r="G3">
        <f t="shared" ref="G3:G5" si="0">-2*C3</f>
        <v>8740.9122000000007</v>
      </c>
      <c r="H3">
        <f>G2-G3</f>
        <v>885.42099999999846</v>
      </c>
    </row>
    <row r="4" spans="1:8" x14ac:dyDescent="0.35">
      <c r="A4" s="3"/>
      <c r="B4" s="2" t="s">
        <v>8</v>
      </c>
      <c r="C4" s="1">
        <v>-4331.1976999999997</v>
      </c>
      <c r="D4" s="1">
        <v>78.516800000000003</v>
      </c>
      <c r="E4" s="1">
        <v>0</v>
      </c>
      <c r="G4">
        <f t="shared" si="0"/>
        <v>8662.3953999999994</v>
      </c>
      <c r="H4">
        <f t="shared" ref="H4:H5" si="1">G3-G4</f>
        <v>78.51680000000124</v>
      </c>
    </row>
    <row r="5" spans="1:8" x14ac:dyDescent="0.35">
      <c r="A5" s="3"/>
      <c r="B5" s="2" t="s">
        <v>9</v>
      </c>
      <c r="C5" s="1">
        <v>-4323.9164000000001</v>
      </c>
      <c r="D5" s="1">
        <v>14.5627</v>
      </c>
      <c r="E5" s="1">
        <v>1.09E-2</v>
      </c>
      <c r="G5">
        <f t="shared" si="0"/>
        <v>8647.8328000000001</v>
      </c>
      <c r="H5">
        <f t="shared" si="1"/>
        <v>14.562599999999293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N6" sqref="N6"/>
    </sheetView>
  </sheetViews>
  <sheetFormatPr defaultRowHeight="14.5" x14ac:dyDescent="0.35"/>
  <cols>
    <col min="3" max="3" width="6.26953125" customWidth="1"/>
    <col min="4" max="4" width="11" customWidth="1"/>
    <col min="5" max="7" width="11.08984375" customWidth="1"/>
    <col min="9" max="9" width="11.453125" customWidth="1"/>
  </cols>
  <sheetData>
    <row r="1" spans="1:9" x14ac:dyDescent="0.35">
      <c r="A1" s="3"/>
      <c r="B1" s="4" t="s">
        <v>39</v>
      </c>
      <c r="C1" s="4" t="s">
        <v>40</v>
      </c>
      <c r="D1" s="4" t="s">
        <v>37</v>
      </c>
      <c r="E1" s="4" t="s">
        <v>41</v>
      </c>
      <c r="F1" s="4" t="s">
        <v>36</v>
      </c>
      <c r="G1" s="4" t="s">
        <v>37</v>
      </c>
      <c r="H1" s="4" t="s">
        <v>42</v>
      </c>
      <c r="I1" s="4" t="s">
        <v>41</v>
      </c>
    </row>
    <row r="2" spans="1:9" x14ac:dyDescent="0.35">
      <c r="A2" s="2" t="s">
        <v>6</v>
      </c>
      <c r="B2" s="1">
        <v>989.35839999999996</v>
      </c>
      <c r="C2" s="1">
        <v>26</v>
      </c>
      <c r="D2" s="14">
        <v>6.6999999999999999E-192</v>
      </c>
      <c r="E2" s="1">
        <v>0</v>
      </c>
      <c r="H2" s="1"/>
      <c r="I2" s="1"/>
    </row>
    <row r="3" spans="1:9" x14ac:dyDescent="0.35">
      <c r="A3" s="2" t="s">
        <v>7</v>
      </c>
      <c r="B3" s="1">
        <v>103.9374</v>
      </c>
      <c r="C3" s="1">
        <v>20</v>
      </c>
      <c r="D3" s="14">
        <v>2.4999999999999999E-13</v>
      </c>
      <c r="E3" s="1">
        <v>0</v>
      </c>
      <c r="F3" s="1">
        <v>885.42100000000005</v>
      </c>
      <c r="G3" s="1">
        <v>0</v>
      </c>
      <c r="H3" s="1">
        <v>885.42100000000005</v>
      </c>
      <c r="I3" s="1">
        <v>0</v>
      </c>
    </row>
    <row r="4" spans="1:9" x14ac:dyDescent="0.35">
      <c r="A4" s="2" t="s">
        <v>8</v>
      </c>
      <c r="B4" s="1">
        <v>25.4206</v>
      </c>
      <c r="C4" s="1">
        <v>14</v>
      </c>
      <c r="D4" s="1">
        <v>3.1E-2</v>
      </c>
      <c r="E4" s="1">
        <v>3.2000000000000001E-2</v>
      </c>
      <c r="F4" s="1">
        <v>78.516800000000003</v>
      </c>
      <c r="G4" s="1">
        <v>0</v>
      </c>
      <c r="H4" s="1">
        <v>78.516800000000003</v>
      </c>
      <c r="I4" s="1">
        <v>0</v>
      </c>
    </row>
    <row r="5" spans="1:9" x14ac:dyDescent="0.35">
      <c r="A5" s="2" t="s">
        <v>9</v>
      </c>
      <c r="B5" s="1">
        <v>10.857900000000001</v>
      </c>
      <c r="C5" s="1">
        <v>8</v>
      </c>
      <c r="D5" s="1">
        <v>0.21</v>
      </c>
      <c r="E5" s="1">
        <v>0.36199999999999999</v>
      </c>
      <c r="F5" s="1">
        <v>14.5627</v>
      </c>
      <c r="G5" s="1">
        <v>1.09E-2</v>
      </c>
      <c r="H5" s="1">
        <v>14.5627</v>
      </c>
      <c r="I5" s="1">
        <v>0.02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Information criteria</vt:lpstr>
      <vt:lpstr>Goodness-of-fit</vt:lpstr>
      <vt:lpstr>Bivariate Residuals</vt:lpstr>
      <vt:lpstr>Likelihood-ratio</vt:lpstr>
      <vt:lpstr>Bootstrap</vt:lpstr>
    </vt:vector>
  </TitlesOfParts>
  <Company>Tilburg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 Vermunt</dc:creator>
  <cp:lastModifiedBy>Jeroen Vermunt</cp:lastModifiedBy>
  <dcterms:created xsi:type="dcterms:W3CDTF">2021-02-01T09:20:53Z</dcterms:created>
  <dcterms:modified xsi:type="dcterms:W3CDTF">2021-02-01T16:20:22Z</dcterms:modified>
</cp:coreProperties>
</file>