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.killian\Documents\Methods Corner\statistical trainings\em\"/>
    </mc:Choice>
  </mc:AlternateContent>
  <xr:revisionPtr revIDLastSave="0" documentId="13_ncr:1_{1398D220-8DBE-4BC5-A08D-B2776F18DC80}" xr6:coauthVersionLast="47" xr6:coauthVersionMax="47" xr10:uidLastSave="{00000000-0000-0000-0000-000000000000}"/>
  <bookViews>
    <workbookView xWindow="6636" yWindow="0" windowWidth="16404" windowHeight="13800" firstSheet="1" activeTab="6" xr2:uid="{7925A7E6-D98C-4DF1-8680-DEC32D0E1AB9}"/>
  </bookViews>
  <sheets>
    <sheet name="summary" sheetId="3" r:id="rId1"/>
    <sheet name="iter1" sheetId="1" r:id="rId2"/>
    <sheet name="iter2" sheetId="2" r:id="rId3"/>
    <sheet name="iter3" sheetId="4" r:id="rId4"/>
    <sheet name="iter4" sheetId="5" r:id="rId5"/>
    <sheet name="iter5" sheetId="6" r:id="rId6"/>
    <sheet name="iter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C2" i="3"/>
  <c r="B7" i="3"/>
  <c r="B6" i="3"/>
  <c r="B5" i="3"/>
  <c r="B4" i="3"/>
  <c r="B3" i="3"/>
  <c r="B2" i="3"/>
  <c r="C24" i="7"/>
  <c r="H4" i="7" s="1"/>
  <c r="B24" i="7"/>
  <c r="G4" i="7" s="1"/>
  <c r="C23" i="7"/>
  <c r="B23" i="7"/>
  <c r="C22" i="7"/>
  <c r="B22" i="7"/>
  <c r="D11" i="7"/>
  <c r="E8" i="7" s="1"/>
  <c r="E10" i="7"/>
  <c r="H5" i="7"/>
  <c r="E5" i="7"/>
  <c r="H3" i="7"/>
  <c r="G3" i="7"/>
  <c r="I3" i="7" s="1"/>
  <c r="J3" i="7" s="1"/>
  <c r="E3" i="7"/>
  <c r="C24" i="6"/>
  <c r="H4" i="6" s="1"/>
  <c r="B24" i="6"/>
  <c r="C23" i="6"/>
  <c r="B23" i="6"/>
  <c r="C22" i="6"/>
  <c r="B22" i="6"/>
  <c r="D11" i="6"/>
  <c r="E10" i="6" s="1"/>
  <c r="G10" i="6"/>
  <c r="G9" i="6"/>
  <c r="E8" i="6"/>
  <c r="H7" i="6"/>
  <c r="G7" i="6"/>
  <c r="E7" i="6"/>
  <c r="G5" i="6"/>
  <c r="E5" i="6"/>
  <c r="H3" i="6"/>
  <c r="G3" i="6"/>
  <c r="E3" i="6"/>
  <c r="C24" i="5"/>
  <c r="H4" i="5" s="1"/>
  <c r="B24" i="5"/>
  <c r="G6" i="5" s="1"/>
  <c r="C23" i="5"/>
  <c r="H6" i="5" s="1"/>
  <c r="B23" i="5"/>
  <c r="G5" i="5" s="1"/>
  <c r="C22" i="5"/>
  <c r="H9" i="5" s="1"/>
  <c r="B22" i="5"/>
  <c r="G7" i="5" s="1"/>
  <c r="D11" i="5"/>
  <c r="E6" i="5" s="1"/>
  <c r="G10" i="5"/>
  <c r="E10" i="5"/>
  <c r="G9" i="5"/>
  <c r="H8" i="5"/>
  <c r="G8" i="5"/>
  <c r="I8" i="5" s="1"/>
  <c r="J8" i="5" s="1"/>
  <c r="E8" i="5"/>
  <c r="E7" i="5"/>
  <c r="H3" i="5"/>
  <c r="G3" i="5"/>
  <c r="E3" i="5"/>
  <c r="C24" i="4"/>
  <c r="B24" i="4"/>
  <c r="C23" i="4"/>
  <c r="H5" i="4" s="1"/>
  <c r="B23" i="4"/>
  <c r="G5" i="4" s="1"/>
  <c r="C22" i="4"/>
  <c r="H8" i="4" s="1"/>
  <c r="B22" i="4"/>
  <c r="G9" i="4" s="1"/>
  <c r="D11" i="4"/>
  <c r="E10" i="4" s="1"/>
  <c r="G10" i="4"/>
  <c r="E7" i="4"/>
  <c r="E5" i="4"/>
  <c r="H4" i="4"/>
  <c r="G4" i="4"/>
  <c r="I4" i="4" s="1"/>
  <c r="H3" i="4"/>
  <c r="G3" i="4"/>
  <c r="E3" i="4"/>
  <c r="C24" i="2"/>
  <c r="B24" i="2"/>
  <c r="C23" i="2"/>
  <c r="H6" i="2" s="1"/>
  <c r="B23" i="2"/>
  <c r="G10" i="2" s="1"/>
  <c r="C22" i="2"/>
  <c r="H8" i="2" s="1"/>
  <c r="B22" i="2"/>
  <c r="G8" i="2" s="1"/>
  <c r="D11" i="2"/>
  <c r="E10" i="2" s="1"/>
  <c r="H7" i="2"/>
  <c r="G7" i="2"/>
  <c r="E7" i="2"/>
  <c r="G6" i="2"/>
  <c r="I6" i="2" s="1"/>
  <c r="H5" i="2"/>
  <c r="G5" i="2"/>
  <c r="E5" i="2"/>
  <c r="H4" i="2"/>
  <c r="G4" i="2"/>
  <c r="H3" i="2"/>
  <c r="G3" i="2"/>
  <c r="E3" i="2"/>
  <c r="H18" i="1"/>
  <c r="H17" i="1"/>
  <c r="H16" i="1"/>
  <c r="H15" i="1"/>
  <c r="G18" i="1"/>
  <c r="G17" i="1"/>
  <c r="G16" i="1"/>
  <c r="G15" i="1"/>
  <c r="L18" i="1"/>
  <c r="L17" i="1"/>
  <c r="L16" i="1"/>
  <c r="K4" i="1"/>
  <c r="K5" i="1"/>
  <c r="K6" i="1"/>
  <c r="K7" i="1"/>
  <c r="K8" i="1"/>
  <c r="K9" i="1"/>
  <c r="K10" i="1"/>
  <c r="K3" i="1"/>
  <c r="I3" i="1"/>
  <c r="H7" i="1"/>
  <c r="H4" i="1"/>
  <c r="H3" i="1"/>
  <c r="G10" i="1"/>
  <c r="G9" i="1"/>
  <c r="G8" i="1"/>
  <c r="G7" i="1"/>
  <c r="G6" i="1"/>
  <c r="G5" i="1"/>
  <c r="G4" i="1"/>
  <c r="B23" i="1"/>
  <c r="C23" i="1"/>
  <c r="H9" i="1" s="1"/>
  <c r="I9" i="1" s="1"/>
  <c r="J9" i="1" s="1"/>
  <c r="B24" i="1"/>
  <c r="C24" i="1"/>
  <c r="C22" i="1"/>
  <c r="H8" i="1" s="1"/>
  <c r="I8" i="1" s="1"/>
  <c r="J8" i="1" s="1"/>
  <c r="B22" i="1"/>
  <c r="G3" i="1"/>
  <c r="D11" i="1"/>
  <c r="E4" i="1" s="1"/>
  <c r="G8" i="7" l="1"/>
  <c r="H8" i="7"/>
  <c r="I8" i="7" s="1"/>
  <c r="G6" i="7"/>
  <c r="H6" i="7"/>
  <c r="H10" i="6"/>
  <c r="H6" i="6"/>
  <c r="H8" i="6"/>
  <c r="G8" i="6"/>
  <c r="I9" i="5"/>
  <c r="H5" i="5"/>
  <c r="I5" i="5" s="1"/>
  <c r="J5" i="5" s="1"/>
  <c r="G6" i="4"/>
  <c r="H6" i="4"/>
  <c r="G7" i="4"/>
  <c r="I7" i="4" s="1"/>
  <c r="J7" i="4" s="1"/>
  <c r="H7" i="4"/>
  <c r="G8" i="4"/>
  <c r="I8" i="4" s="1"/>
  <c r="H9" i="4"/>
  <c r="I9" i="4" s="1"/>
  <c r="J9" i="4" s="1"/>
  <c r="H10" i="4"/>
  <c r="I10" i="4" s="1"/>
  <c r="I6" i="7"/>
  <c r="J6" i="7" s="1"/>
  <c r="G5" i="7"/>
  <c r="E7" i="7"/>
  <c r="G10" i="7"/>
  <c r="K3" i="7"/>
  <c r="H7" i="7"/>
  <c r="E9" i="7"/>
  <c r="G7" i="7"/>
  <c r="G9" i="7"/>
  <c r="H9" i="7"/>
  <c r="H10" i="7"/>
  <c r="E4" i="7"/>
  <c r="E6" i="7"/>
  <c r="I4" i="7"/>
  <c r="J4" i="7" s="1"/>
  <c r="I8" i="6"/>
  <c r="J8" i="6" s="1"/>
  <c r="I3" i="6"/>
  <c r="J3" i="6" s="1"/>
  <c r="E9" i="6"/>
  <c r="I7" i="6"/>
  <c r="J7" i="6" s="1"/>
  <c r="H9" i="6"/>
  <c r="I9" i="6"/>
  <c r="J9" i="6" s="1"/>
  <c r="G4" i="6"/>
  <c r="E6" i="6"/>
  <c r="I10" i="6"/>
  <c r="J10" i="6" s="1"/>
  <c r="H5" i="6"/>
  <c r="I5" i="6" s="1"/>
  <c r="E4" i="6"/>
  <c r="G6" i="6"/>
  <c r="K9" i="5"/>
  <c r="J9" i="5"/>
  <c r="I6" i="5"/>
  <c r="J6" i="5" s="1"/>
  <c r="H10" i="5"/>
  <c r="E5" i="5"/>
  <c r="K8" i="5"/>
  <c r="I10" i="5"/>
  <c r="J10" i="5" s="1"/>
  <c r="I3" i="5"/>
  <c r="J3" i="5" s="1"/>
  <c r="H7" i="5"/>
  <c r="I7" i="5" s="1"/>
  <c r="E9" i="5"/>
  <c r="G4" i="5"/>
  <c r="E4" i="5"/>
  <c r="K4" i="4"/>
  <c r="J4" i="4"/>
  <c r="I6" i="4"/>
  <c r="J6" i="4" s="1"/>
  <c r="K6" i="4"/>
  <c r="I3" i="4"/>
  <c r="J3" i="4" s="1"/>
  <c r="I5" i="4"/>
  <c r="J5" i="4" s="1"/>
  <c r="E9" i="4"/>
  <c r="E6" i="4"/>
  <c r="E8" i="4"/>
  <c r="E4" i="4"/>
  <c r="H10" i="2"/>
  <c r="I10" i="2" s="1"/>
  <c r="H9" i="2"/>
  <c r="I8" i="2"/>
  <c r="J8" i="2" s="1"/>
  <c r="J6" i="2"/>
  <c r="K6" i="2"/>
  <c r="I3" i="2"/>
  <c r="J3" i="2" s="1"/>
  <c r="I5" i="2"/>
  <c r="J5" i="2" s="1"/>
  <c r="E9" i="2"/>
  <c r="I7" i="2"/>
  <c r="J7" i="2" s="1"/>
  <c r="G9" i="2"/>
  <c r="E4" i="2"/>
  <c r="E6" i="2"/>
  <c r="I4" i="2"/>
  <c r="J4" i="2" s="1"/>
  <c r="E8" i="2"/>
  <c r="L3" i="1"/>
  <c r="N3" i="1" s="1"/>
  <c r="M3" i="1"/>
  <c r="I7" i="1"/>
  <c r="J7" i="1" s="1"/>
  <c r="E10" i="1"/>
  <c r="J3" i="1"/>
  <c r="I6" i="1"/>
  <c r="J6" i="1" s="1"/>
  <c r="E6" i="1"/>
  <c r="H5" i="1"/>
  <c r="I5" i="1" s="1"/>
  <c r="H6" i="1"/>
  <c r="I4" i="1"/>
  <c r="J4" i="1" s="1"/>
  <c r="H10" i="1"/>
  <c r="I10" i="1" s="1"/>
  <c r="J10" i="1" s="1"/>
  <c r="E9" i="1"/>
  <c r="E5" i="1"/>
  <c r="E3" i="1"/>
  <c r="E8" i="1"/>
  <c r="E7" i="1"/>
  <c r="J8" i="7" l="1"/>
  <c r="K8" i="7"/>
  <c r="L8" i="7" s="1"/>
  <c r="N8" i="7" s="1"/>
  <c r="K6" i="7"/>
  <c r="K5" i="5"/>
  <c r="J10" i="4"/>
  <c r="K10" i="4"/>
  <c r="J8" i="4"/>
  <c r="J11" i="4" s="1"/>
  <c r="K8" i="4"/>
  <c r="K9" i="4"/>
  <c r="I9" i="7"/>
  <c r="J9" i="7" s="1"/>
  <c r="L6" i="7"/>
  <c r="N6" i="7" s="1"/>
  <c r="M6" i="7"/>
  <c r="I7" i="7"/>
  <c r="J7" i="7" s="1"/>
  <c r="M3" i="7"/>
  <c r="L3" i="7"/>
  <c r="N3" i="7" s="1"/>
  <c r="M8" i="7"/>
  <c r="K4" i="7"/>
  <c r="I10" i="7"/>
  <c r="J10" i="7" s="1"/>
  <c r="K10" i="7"/>
  <c r="I5" i="7"/>
  <c r="J5" i="7" s="1"/>
  <c r="J5" i="6"/>
  <c r="K5" i="6"/>
  <c r="I6" i="6"/>
  <c r="J6" i="6" s="1"/>
  <c r="K6" i="6"/>
  <c r="K3" i="6"/>
  <c r="I4" i="6"/>
  <c r="J4" i="6" s="1"/>
  <c r="J11" i="6" s="1"/>
  <c r="K8" i="6"/>
  <c r="K10" i="6"/>
  <c r="K9" i="6"/>
  <c r="K7" i="6"/>
  <c r="J7" i="5"/>
  <c r="K7" i="5"/>
  <c r="K6" i="5"/>
  <c r="M8" i="5"/>
  <c r="L8" i="5"/>
  <c r="N8" i="5" s="1"/>
  <c r="K3" i="5"/>
  <c r="M9" i="5"/>
  <c r="L9" i="5"/>
  <c r="N9" i="5" s="1"/>
  <c r="I4" i="5"/>
  <c r="J4" i="5" s="1"/>
  <c r="K4" i="5"/>
  <c r="K10" i="5"/>
  <c r="L4" i="4"/>
  <c r="N4" i="4" s="1"/>
  <c r="M4" i="4"/>
  <c r="K7" i="4"/>
  <c r="L10" i="4"/>
  <c r="N10" i="4" s="1"/>
  <c r="M10" i="4"/>
  <c r="L6" i="4"/>
  <c r="N6" i="4" s="1"/>
  <c r="M6" i="4"/>
  <c r="L8" i="4"/>
  <c r="N8" i="4" s="1"/>
  <c r="M8" i="4"/>
  <c r="K3" i="4"/>
  <c r="K5" i="4"/>
  <c r="J10" i="2"/>
  <c r="K10" i="2"/>
  <c r="K4" i="2"/>
  <c r="M6" i="2"/>
  <c r="L6" i="2"/>
  <c r="N6" i="2" s="1"/>
  <c r="I9" i="2"/>
  <c r="J9" i="2" s="1"/>
  <c r="K3" i="2"/>
  <c r="K8" i="2"/>
  <c r="K7" i="2"/>
  <c r="L10" i="2"/>
  <c r="N10" i="2" s="1"/>
  <c r="M10" i="2"/>
  <c r="J11" i="2"/>
  <c r="L4" i="2"/>
  <c r="N4" i="2" s="1"/>
  <c r="M4" i="2"/>
  <c r="K5" i="2"/>
  <c r="J5" i="1"/>
  <c r="J11" i="1"/>
  <c r="L8" i="1"/>
  <c r="N8" i="1" s="1"/>
  <c r="M8" i="1"/>
  <c r="L10" i="1"/>
  <c r="N10" i="1" s="1"/>
  <c r="M10" i="1"/>
  <c r="M9" i="1"/>
  <c r="L9" i="1"/>
  <c r="N9" i="1" s="1"/>
  <c r="J11" i="7" l="1"/>
  <c r="J11" i="5"/>
  <c r="M5" i="5"/>
  <c r="L5" i="5"/>
  <c r="N5" i="5" s="1"/>
  <c r="L9" i="4"/>
  <c r="N9" i="4" s="1"/>
  <c r="M9" i="4"/>
  <c r="L10" i="7"/>
  <c r="N10" i="7" s="1"/>
  <c r="M10" i="7"/>
  <c r="K7" i="7"/>
  <c r="K9" i="7"/>
  <c r="K5" i="7"/>
  <c r="M4" i="7"/>
  <c r="L4" i="7"/>
  <c r="N4" i="7" s="1"/>
  <c r="M9" i="6"/>
  <c r="L9" i="6"/>
  <c r="N9" i="6" s="1"/>
  <c r="M7" i="6"/>
  <c r="L7" i="6"/>
  <c r="N7" i="6" s="1"/>
  <c r="M8" i="6"/>
  <c r="L8" i="6"/>
  <c r="N8" i="6" s="1"/>
  <c r="M3" i="6"/>
  <c r="L3" i="6"/>
  <c r="N3" i="6" s="1"/>
  <c r="L10" i="6"/>
  <c r="N10" i="6" s="1"/>
  <c r="M10" i="6"/>
  <c r="K4" i="6"/>
  <c r="L6" i="6"/>
  <c r="N6" i="6" s="1"/>
  <c r="M6" i="6"/>
  <c r="M5" i="6"/>
  <c r="L5" i="6"/>
  <c r="N5" i="6" s="1"/>
  <c r="L4" i="5"/>
  <c r="N4" i="5" s="1"/>
  <c r="M4" i="5"/>
  <c r="M10" i="5"/>
  <c r="L10" i="5"/>
  <c r="N10" i="5" s="1"/>
  <c r="M3" i="5"/>
  <c r="L3" i="5"/>
  <c r="N3" i="5" s="1"/>
  <c r="M6" i="5"/>
  <c r="L6" i="5"/>
  <c r="N6" i="5" s="1"/>
  <c r="M7" i="5"/>
  <c r="L7" i="5"/>
  <c r="N7" i="5" s="1"/>
  <c r="M5" i="4"/>
  <c r="L5" i="4"/>
  <c r="N5" i="4" s="1"/>
  <c r="L3" i="4"/>
  <c r="N3" i="4" s="1"/>
  <c r="M3" i="4"/>
  <c r="M7" i="4"/>
  <c r="L7" i="4"/>
  <c r="N7" i="4" s="1"/>
  <c r="M8" i="2"/>
  <c r="L8" i="2"/>
  <c r="N8" i="2" s="1"/>
  <c r="M5" i="2"/>
  <c r="L5" i="2"/>
  <c r="N5" i="2" s="1"/>
  <c r="L7" i="2"/>
  <c r="N7" i="2" s="1"/>
  <c r="M7" i="2"/>
  <c r="M3" i="2"/>
  <c r="L3" i="2"/>
  <c r="N3" i="2" s="1"/>
  <c r="K9" i="2"/>
  <c r="L7" i="1"/>
  <c r="N7" i="1" s="1"/>
  <c r="M7" i="1"/>
  <c r="L4" i="1"/>
  <c r="N4" i="1" s="1"/>
  <c r="L15" i="1" s="1"/>
  <c r="M4" i="1"/>
  <c r="L6" i="1"/>
  <c r="N6" i="1" s="1"/>
  <c r="M6" i="1"/>
  <c r="L5" i="1"/>
  <c r="N5" i="1" s="1"/>
  <c r="M5" i="1"/>
  <c r="K18" i="1" s="1"/>
  <c r="M5" i="7" l="1"/>
  <c r="L5" i="7"/>
  <c r="N5" i="7" s="1"/>
  <c r="M9" i="7"/>
  <c r="L9" i="7"/>
  <c r="N9" i="7" s="1"/>
  <c r="M7" i="7"/>
  <c r="K17" i="7" s="1"/>
  <c r="L7" i="7"/>
  <c r="N7" i="7" s="1"/>
  <c r="L17" i="7" s="1"/>
  <c r="L16" i="7"/>
  <c r="L18" i="6"/>
  <c r="L4" i="6"/>
  <c r="N4" i="6" s="1"/>
  <c r="L15" i="6" s="1"/>
  <c r="H15" i="6" s="1"/>
  <c r="M4" i="6"/>
  <c r="K15" i="6" s="1"/>
  <c r="G15" i="6" s="1"/>
  <c r="K18" i="6"/>
  <c r="K17" i="6"/>
  <c r="K16" i="6"/>
  <c r="L15" i="5"/>
  <c r="H15" i="5" s="1"/>
  <c r="L18" i="5"/>
  <c r="H18" i="5" s="1"/>
  <c r="L17" i="5"/>
  <c r="H17" i="5" s="1"/>
  <c r="L16" i="5"/>
  <c r="K15" i="5"/>
  <c r="G15" i="5" s="1"/>
  <c r="K16" i="5"/>
  <c r="K18" i="5"/>
  <c r="G18" i="5" s="1"/>
  <c r="K17" i="5"/>
  <c r="G17" i="5" s="1"/>
  <c r="K18" i="4"/>
  <c r="K15" i="4"/>
  <c r="G15" i="4" s="1"/>
  <c r="K16" i="4"/>
  <c r="G16" i="4" s="1"/>
  <c r="K17" i="4"/>
  <c r="G17" i="4" s="1"/>
  <c r="L15" i="4"/>
  <c r="H15" i="4" s="1"/>
  <c r="L16" i="4"/>
  <c r="L18" i="4"/>
  <c r="H18" i="4" s="1"/>
  <c r="L17" i="4"/>
  <c r="H17" i="4" s="1"/>
  <c r="K16" i="2"/>
  <c r="K17" i="2"/>
  <c r="M9" i="2"/>
  <c r="K15" i="2" s="1"/>
  <c r="G15" i="2" s="1"/>
  <c r="L9" i="2"/>
  <c r="N9" i="2" s="1"/>
  <c r="L15" i="2" s="1"/>
  <c r="H15" i="2" s="1"/>
  <c r="L16" i="2"/>
  <c r="L18" i="2"/>
  <c r="L17" i="2"/>
  <c r="K16" i="1"/>
  <c r="K15" i="1"/>
  <c r="K17" i="1"/>
  <c r="G16" i="5" l="1"/>
  <c r="H16" i="5"/>
  <c r="L18" i="7"/>
  <c r="K15" i="7"/>
  <c r="G15" i="7" s="1"/>
  <c r="K18" i="7"/>
  <c r="G18" i="7" s="1"/>
  <c r="K16" i="7"/>
  <c r="G16" i="7" s="1"/>
  <c r="L15" i="7"/>
  <c r="H15" i="7" s="1"/>
  <c r="G16" i="6"/>
  <c r="G17" i="6"/>
  <c r="L17" i="6"/>
  <c r="H17" i="6" s="1"/>
  <c r="G18" i="6"/>
  <c r="H18" i="6"/>
  <c r="L16" i="6"/>
  <c r="H16" i="6" s="1"/>
  <c r="H16" i="4"/>
  <c r="G18" i="4"/>
  <c r="H16" i="2"/>
  <c r="H17" i="2"/>
  <c r="K18" i="2"/>
  <c r="G18" i="2" s="1"/>
  <c r="H18" i="2"/>
  <c r="G17" i="2"/>
  <c r="G16" i="2"/>
  <c r="G17" i="7" l="1"/>
  <c r="H18" i="7"/>
  <c r="H16" i="7"/>
  <c r="H17" i="7"/>
</calcChain>
</file>

<file path=xl/sharedStrings.xml><?xml version="1.0" encoding="utf-8"?>
<sst xmlns="http://schemas.openxmlformats.org/spreadsheetml/2006/main" count="165" uniqueCount="24">
  <si>
    <t>Y1</t>
  </si>
  <si>
    <t>Y2</t>
  </si>
  <si>
    <t>Y3</t>
  </si>
  <si>
    <t>n</t>
  </si>
  <si>
    <t>n/N</t>
  </si>
  <si>
    <t>P(X)</t>
  </si>
  <si>
    <t>X=1</t>
  </si>
  <si>
    <t>X=2</t>
  </si>
  <si>
    <t>P(Y1=1|X)</t>
  </si>
  <si>
    <t>P(Y2=1|X)</t>
  </si>
  <si>
    <t>P(Y3=1|X)</t>
  </si>
  <si>
    <t>P(Y1, Y2, Y3|X=x)</t>
  </si>
  <si>
    <t>P(Y1, Y2, Y3)</t>
  </si>
  <si>
    <t>LL</t>
  </si>
  <si>
    <t>P(X=x|Y1, Y2, Y3)</t>
  </si>
  <si>
    <t>Frequencies with X estimated</t>
  </si>
  <si>
    <t>X ~= 1</t>
  </si>
  <si>
    <t>X ~= 2</t>
  </si>
  <si>
    <t>current estimates</t>
  </si>
  <si>
    <t>new estimated probabilities (M step)</t>
  </si>
  <si>
    <t>"observed" frequencies</t>
  </si>
  <si>
    <t>iteration</t>
  </si>
  <si>
    <t>p_x1</t>
  </si>
  <si>
    <t>p_y1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</si>
</sst>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CEF-5584-4E98-BD03-363FB3CFE4FA}">
  <dimension ref="A1:C7"/>
  <sheetViews>
    <sheetView workbookViewId="0">
      <selection activeCell="I21" sqref="I21"/>
    </sheetView>
  </sheetViews>
  <sheetFormatPr defaultRowHeight="14.4" x14ac:dyDescent="0.3"/>
  <sheetData>
    <row r="1" spans="1:3" x14ac:dyDescent="0.3">
      <c r="A1" t="s">
        <v>21</v>
      </c>
      <c r="B1" t="s">
        <v>22</v>
      </c>
      <c r="C1" t="s">
        <v>23</v>
      </c>
    </row>
    <row r="2" spans="1:3" x14ac:dyDescent="0.3">
      <c r="A2">
        <v>1</v>
      </c>
      <c r="B2" s="1">
        <f>iter1!B15</f>
        <v>0.5</v>
      </c>
      <c r="C2" s="1">
        <f>iter1!B16</f>
        <v>0.6</v>
      </c>
    </row>
    <row r="3" spans="1:3" x14ac:dyDescent="0.3">
      <c r="A3">
        <v>2</v>
      </c>
      <c r="B3" s="1">
        <f>iter2!B15</f>
        <v>0.558302059878242</v>
      </c>
      <c r="C3" s="1">
        <f>iter2!B16</f>
        <v>0.83096824306157202</v>
      </c>
    </row>
    <row r="4" spans="1:3" x14ac:dyDescent="0.3">
      <c r="A4">
        <v>3</v>
      </c>
      <c r="B4" s="1">
        <f>iter3!B15</f>
        <v>0.56350097544481126</v>
      </c>
      <c r="C4" s="1">
        <f>iter3!B16</f>
        <v>0.91062983198061231</v>
      </c>
    </row>
    <row r="5" spans="1:3" x14ac:dyDescent="0.3">
      <c r="A5">
        <v>4</v>
      </c>
      <c r="B5" s="1">
        <f>iter4!B15</f>
        <v>0.57466297496476504</v>
      </c>
      <c r="C5" s="1">
        <f>iter4!B16</f>
        <v>0.95353242528021576</v>
      </c>
    </row>
    <row r="6" spans="1:3" x14ac:dyDescent="0.3">
      <c r="A6">
        <v>5</v>
      </c>
      <c r="B6" s="1">
        <f>iter5!B15</f>
        <v>0.58464573086132676</v>
      </c>
      <c r="C6" s="1">
        <f>iter5!B16</f>
        <v>0.96564621187811595</v>
      </c>
    </row>
    <row r="7" spans="1:3" x14ac:dyDescent="0.3">
      <c r="A7">
        <v>6</v>
      </c>
      <c r="B7" s="1">
        <f>iter6!B15</f>
        <v>0.59271214606309797</v>
      </c>
      <c r="C7" s="1">
        <f>iter6!B16</f>
        <v>0.96779457693064019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35ED-0680-4CF3-864A-579F501D8B95}">
  <dimension ref="A1:N24"/>
  <sheetViews>
    <sheetView workbookViewId="0">
      <selection activeCell="F25" sqref="F25"/>
    </sheetView>
  </sheetViews>
  <sheetFormatPr defaultRowHeight="14.4" x14ac:dyDescent="0.3"/>
  <cols>
    <col min="1" max="1" width="10.33203125" customWidth="1"/>
    <col min="9" max="9" width="11.77734375" customWidth="1"/>
    <col min="11" max="11" width="12.6640625" bestFit="1" customWidth="1"/>
  </cols>
  <sheetData>
    <row r="1" spans="1:14" x14ac:dyDescent="0.3">
      <c r="G1" t="s">
        <v>11</v>
      </c>
      <c r="I1" t="s">
        <v>12</v>
      </c>
      <c r="J1" t="s">
        <v>13</v>
      </c>
      <c r="K1" t="s">
        <v>14</v>
      </c>
      <c r="M1" t="s">
        <v>15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6</v>
      </c>
      <c r="H2" t="s">
        <v>7</v>
      </c>
      <c r="K2" t="s">
        <v>6</v>
      </c>
      <c r="L2" t="s">
        <v>7</v>
      </c>
      <c r="M2" t="s">
        <v>6</v>
      </c>
      <c r="N2" t="s">
        <v>7</v>
      </c>
    </row>
    <row r="3" spans="1:14" x14ac:dyDescent="0.3">
      <c r="A3">
        <v>1</v>
      </c>
      <c r="B3">
        <v>1</v>
      </c>
      <c r="C3">
        <v>1</v>
      </c>
      <c r="D3">
        <v>696</v>
      </c>
      <c r="E3" s="1">
        <f>D3/$D$11</f>
        <v>0.40630472854640981</v>
      </c>
      <c r="G3">
        <f>B16*B17*B18</f>
        <v>0.216</v>
      </c>
      <c r="H3">
        <f>C16*C17*C18</f>
        <v>6.4000000000000015E-2</v>
      </c>
      <c r="I3">
        <f t="shared" ref="I3:I10" si="0">G3*$B$15+H3*$C$15</f>
        <v>0.14000000000000001</v>
      </c>
      <c r="J3" s="2">
        <f>D3*LN(I3)</f>
        <v>-1368.4145480354916</v>
      </c>
      <c r="K3" s="1">
        <f>G3*$B$15/I3</f>
        <v>0.77142857142857135</v>
      </c>
      <c r="L3" s="1">
        <f>1-K3</f>
        <v>0.22857142857142865</v>
      </c>
      <c r="M3" s="2">
        <f>K3*D3</f>
        <v>536.91428571428571</v>
      </c>
      <c r="N3" s="2">
        <f>L3*D3</f>
        <v>159.08571428571435</v>
      </c>
    </row>
    <row r="4" spans="1:14" x14ac:dyDescent="0.3">
      <c r="A4">
        <v>1</v>
      </c>
      <c r="B4">
        <v>1</v>
      </c>
      <c r="C4">
        <v>2</v>
      </c>
      <c r="D4">
        <v>68</v>
      </c>
      <c r="E4" s="1">
        <f t="shared" ref="E4:E9" si="1">D4/$D$11</f>
        <v>3.9696438995913602E-2</v>
      </c>
      <c r="G4">
        <f>B16*B17*B24</f>
        <v>0.14399999999999999</v>
      </c>
      <c r="H4">
        <f>C16*C17*C24</f>
        <v>9.6000000000000016E-2</v>
      </c>
      <c r="I4">
        <f t="shared" si="0"/>
        <v>0.12</v>
      </c>
      <c r="J4" s="2">
        <f t="shared" ref="J4:J10" si="2">D4*LN(I4)</f>
        <v>-144.17792046160619</v>
      </c>
      <c r="K4" s="1">
        <f t="shared" ref="K4:K10" si="3">G4*$B$15/I4</f>
        <v>0.6</v>
      </c>
      <c r="L4" s="1">
        <f t="shared" ref="L4:L10" si="4">1-K4</f>
        <v>0.4</v>
      </c>
      <c r="M4" s="2">
        <f t="shared" ref="M4:M10" si="5">K4*D4</f>
        <v>40.799999999999997</v>
      </c>
      <c r="N4" s="2">
        <f t="shared" ref="N4:N10" si="6">L4*D4</f>
        <v>27.200000000000003</v>
      </c>
    </row>
    <row r="5" spans="1:14" x14ac:dyDescent="0.3">
      <c r="A5">
        <v>1</v>
      </c>
      <c r="B5">
        <v>2</v>
      </c>
      <c r="C5">
        <v>1</v>
      </c>
      <c r="D5">
        <v>275</v>
      </c>
      <c r="E5" s="1">
        <f t="shared" si="1"/>
        <v>0.16053706946876825</v>
      </c>
      <c r="G5">
        <f>B16*B23*B18</f>
        <v>0.14399999999999999</v>
      </c>
      <c r="H5">
        <f>C16*C23*C18</f>
        <v>9.6000000000000002E-2</v>
      </c>
      <c r="I5">
        <f t="shared" si="0"/>
        <v>0.12</v>
      </c>
      <c r="J5" s="2">
        <f t="shared" si="2"/>
        <v>-583.07247245502504</v>
      </c>
      <c r="K5" s="1">
        <f t="shared" si="3"/>
        <v>0.6</v>
      </c>
      <c r="L5" s="1">
        <f t="shared" si="4"/>
        <v>0.4</v>
      </c>
      <c r="M5" s="2">
        <f t="shared" si="5"/>
        <v>165</v>
      </c>
      <c r="N5" s="2">
        <f t="shared" si="6"/>
        <v>110</v>
      </c>
    </row>
    <row r="6" spans="1:14" x14ac:dyDescent="0.3">
      <c r="A6">
        <v>1</v>
      </c>
      <c r="B6">
        <v>2</v>
      </c>
      <c r="C6">
        <v>2</v>
      </c>
      <c r="D6">
        <v>130</v>
      </c>
      <c r="E6" s="1">
        <f t="shared" si="1"/>
        <v>7.5890251021599534E-2</v>
      </c>
      <c r="G6">
        <f>B16*B23*B24</f>
        <v>9.6000000000000002E-2</v>
      </c>
      <c r="H6">
        <f>C16*C23*C24</f>
        <v>0.14399999999999999</v>
      </c>
      <c r="I6">
        <f t="shared" si="0"/>
        <v>0.12</v>
      </c>
      <c r="J6" s="2">
        <f t="shared" si="2"/>
        <v>-275.63425970601185</v>
      </c>
      <c r="K6" s="1">
        <f t="shared" si="3"/>
        <v>0.4</v>
      </c>
      <c r="L6" s="1">
        <f t="shared" si="4"/>
        <v>0.6</v>
      </c>
      <c r="M6" s="2">
        <f t="shared" si="5"/>
        <v>52</v>
      </c>
      <c r="N6" s="2">
        <f t="shared" si="6"/>
        <v>78</v>
      </c>
    </row>
    <row r="7" spans="1:14" x14ac:dyDescent="0.3">
      <c r="A7">
        <v>2</v>
      </c>
      <c r="B7">
        <v>1</v>
      </c>
      <c r="C7">
        <v>1</v>
      </c>
      <c r="D7">
        <v>34</v>
      </c>
      <c r="E7" s="1">
        <f t="shared" si="1"/>
        <v>1.9848219497956801E-2</v>
      </c>
      <c r="G7">
        <f>B22*B17*B18</f>
        <v>0.14399999999999999</v>
      </c>
      <c r="H7">
        <f>C22*C17*C18</f>
        <v>9.6000000000000002E-2</v>
      </c>
      <c r="I7">
        <f t="shared" si="0"/>
        <v>0.12</v>
      </c>
      <c r="J7" s="2">
        <f t="shared" si="2"/>
        <v>-72.088960230803096</v>
      </c>
      <c r="K7" s="1">
        <f t="shared" si="3"/>
        <v>0.6</v>
      </c>
      <c r="L7" s="1">
        <f t="shared" si="4"/>
        <v>0.4</v>
      </c>
      <c r="M7" s="2">
        <f t="shared" si="5"/>
        <v>20.399999999999999</v>
      </c>
      <c r="N7" s="2">
        <f t="shared" si="6"/>
        <v>13.600000000000001</v>
      </c>
    </row>
    <row r="8" spans="1:14" x14ac:dyDescent="0.3">
      <c r="A8">
        <v>2</v>
      </c>
      <c r="B8">
        <v>1</v>
      </c>
      <c r="C8">
        <v>2</v>
      </c>
      <c r="D8">
        <v>19</v>
      </c>
      <c r="E8" s="1">
        <f t="shared" si="1"/>
        <v>1.1091652072387624E-2</v>
      </c>
      <c r="G8">
        <f>B22*B17*B24</f>
        <v>9.6000000000000002E-2</v>
      </c>
      <c r="H8">
        <f>C22*C17*C24</f>
        <v>0.14399999999999999</v>
      </c>
      <c r="I8">
        <f t="shared" si="0"/>
        <v>0.12</v>
      </c>
      <c r="J8" s="2">
        <f t="shared" si="2"/>
        <v>-40.285007187801732</v>
      </c>
      <c r="K8" s="1">
        <f t="shared" si="3"/>
        <v>0.4</v>
      </c>
      <c r="L8" s="1">
        <f t="shared" si="4"/>
        <v>0.6</v>
      </c>
      <c r="M8" s="2">
        <f t="shared" si="5"/>
        <v>7.6000000000000005</v>
      </c>
      <c r="N8" s="2">
        <f t="shared" si="6"/>
        <v>11.4</v>
      </c>
    </row>
    <row r="9" spans="1:14" x14ac:dyDescent="0.3">
      <c r="A9">
        <v>2</v>
      </c>
      <c r="B9">
        <v>2</v>
      </c>
      <c r="C9">
        <v>1</v>
      </c>
      <c r="D9">
        <v>125</v>
      </c>
      <c r="E9" s="1">
        <f t="shared" si="1"/>
        <v>7.2971395213076468E-2</v>
      </c>
      <c r="G9">
        <f>B22*B23*B18</f>
        <v>9.6000000000000016E-2</v>
      </c>
      <c r="H9">
        <f>C22*C23*C18</f>
        <v>0.14399999999999999</v>
      </c>
      <c r="I9">
        <f t="shared" si="0"/>
        <v>0.12</v>
      </c>
      <c r="J9" s="2">
        <f t="shared" si="2"/>
        <v>-265.03294202501138</v>
      </c>
      <c r="K9" s="1">
        <f t="shared" si="3"/>
        <v>0.40000000000000008</v>
      </c>
      <c r="L9" s="1">
        <f t="shared" si="4"/>
        <v>0.59999999999999987</v>
      </c>
      <c r="M9" s="2">
        <f t="shared" si="5"/>
        <v>50.000000000000007</v>
      </c>
      <c r="N9" s="2">
        <f t="shared" si="6"/>
        <v>74.999999999999986</v>
      </c>
    </row>
    <row r="10" spans="1:14" x14ac:dyDescent="0.3">
      <c r="A10">
        <v>2</v>
      </c>
      <c r="B10">
        <v>2</v>
      </c>
      <c r="C10">
        <v>2</v>
      </c>
      <c r="D10">
        <v>366</v>
      </c>
      <c r="E10" s="1">
        <f>D10/$D$11</f>
        <v>0.2136602451838879</v>
      </c>
      <c r="G10">
        <f>B22*B23*B24</f>
        <v>6.4000000000000015E-2</v>
      </c>
      <c r="H10">
        <f>C22*C23*C24</f>
        <v>0.216</v>
      </c>
      <c r="I10">
        <f t="shared" si="0"/>
        <v>0.14000000000000001</v>
      </c>
      <c r="J10" s="2">
        <f t="shared" si="2"/>
        <v>-719.59730543245678</v>
      </c>
      <c r="K10" s="1">
        <f t="shared" si="3"/>
        <v>0.22857142857142859</v>
      </c>
      <c r="L10" s="1">
        <f t="shared" si="4"/>
        <v>0.77142857142857135</v>
      </c>
      <c r="M10" s="2">
        <f t="shared" si="5"/>
        <v>83.657142857142858</v>
      </c>
      <c r="N10" s="2">
        <f t="shared" si="6"/>
        <v>282.3428571428571</v>
      </c>
    </row>
    <row r="11" spans="1:14" x14ac:dyDescent="0.3">
      <c r="D11">
        <f>SUM(D3:D10)</f>
        <v>1713</v>
      </c>
      <c r="J11" s="2">
        <f>SUM(J3:J10)</f>
        <v>-3468.3034155342075</v>
      </c>
    </row>
    <row r="12" spans="1:14" x14ac:dyDescent="0.3">
      <c r="J12" s="2"/>
    </row>
    <row r="13" spans="1:14" x14ac:dyDescent="0.3">
      <c r="A13" t="s">
        <v>18</v>
      </c>
      <c r="G13" t="s">
        <v>19</v>
      </c>
      <c r="K13" t="s">
        <v>20</v>
      </c>
    </row>
    <row r="14" spans="1:14" x14ac:dyDescent="0.3">
      <c r="B14" t="s">
        <v>6</v>
      </c>
      <c r="C14" t="s">
        <v>7</v>
      </c>
    </row>
    <row r="15" spans="1:14" x14ac:dyDescent="0.3">
      <c r="A15" t="s">
        <v>5</v>
      </c>
      <c r="B15">
        <v>0.5</v>
      </c>
      <c r="C15">
        <v>0.5</v>
      </c>
      <c r="G15" s="1">
        <f>K15/D11</f>
        <v>0.558302059878242</v>
      </c>
      <c r="H15" s="1">
        <f>L15/D11</f>
        <v>0.44169794012175795</v>
      </c>
      <c r="K15" s="2">
        <f>SUM(M3:M10)</f>
        <v>956.37142857142851</v>
      </c>
      <c r="L15" s="2">
        <f>SUM(N3:N10)</f>
        <v>756.62857142857138</v>
      </c>
    </row>
    <row r="16" spans="1:14" x14ac:dyDescent="0.3">
      <c r="A16" t="s">
        <v>8</v>
      </c>
      <c r="B16">
        <v>0.6</v>
      </c>
      <c r="C16">
        <v>0.4</v>
      </c>
      <c r="G16" s="1">
        <f>K16/K15</f>
        <v>0.83096824306157202</v>
      </c>
      <c r="H16" s="1">
        <f>L16/L15</f>
        <v>0.49467562872894805</v>
      </c>
      <c r="K16" s="2">
        <f>SUM(M3:M6)</f>
        <v>794.71428571428567</v>
      </c>
      <c r="L16" s="2">
        <f>SUM(N3:N6)</f>
        <v>374.28571428571433</v>
      </c>
    </row>
    <row r="17" spans="1:12" x14ac:dyDescent="0.3">
      <c r="A17" t="s">
        <v>9</v>
      </c>
      <c r="B17">
        <v>0.6</v>
      </c>
      <c r="C17">
        <v>0.4</v>
      </c>
      <c r="G17" s="1">
        <f>K17/K15</f>
        <v>0.63334627909061036</v>
      </c>
      <c r="H17" s="1">
        <f>L17/L15</f>
        <v>0.27924628049241002</v>
      </c>
      <c r="K17" s="2">
        <f>SUM(M3:M4,M7:M8)</f>
        <v>605.71428571428567</v>
      </c>
      <c r="L17" s="2">
        <f>SUM(N3,N4,N7,N8)</f>
        <v>211.28571428571433</v>
      </c>
    </row>
    <row r="18" spans="1:12" x14ac:dyDescent="0.3">
      <c r="A18" t="s">
        <v>10</v>
      </c>
      <c r="B18">
        <v>0.6</v>
      </c>
      <c r="C18">
        <v>0.4</v>
      </c>
      <c r="G18" s="1">
        <f>K18/K15</f>
        <v>0.80754638066501361</v>
      </c>
      <c r="H18" s="1">
        <f>L18/L15</f>
        <v>0.47273619817234364</v>
      </c>
      <c r="K18" s="2">
        <f>SUM(M3,M5,M7,M9)</f>
        <v>772.31428571428569</v>
      </c>
      <c r="L18" s="2">
        <f>SUM(N3,N5,N7,N9)</f>
        <v>357.68571428571437</v>
      </c>
    </row>
    <row r="21" spans="1:12" x14ac:dyDescent="0.3">
      <c r="B21" t="s">
        <v>16</v>
      </c>
      <c r="C21" t="s">
        <v>17</v>
      </c>
    </row>
    <row r="22" spans="1:12" x14ac:dyDescent="0.3">
      <c r="B22">
        <f>1-B16</f>
        <v>0.4</v>
      </c>
      <c r="C22">
        <f>1-C16</f>
        <v>0.6</v>
      </c>
    </row>
    <row r="23" spans="1:12" x14ac:dyDescent="0.3">
      <c r="B23">
        <f t="shared" ref="B23:C23" si="7">1-B17</f>
        <v>0.4</v>
      </c>
      <c r="C23">
        <f t="shared" si="7"/>
        <v>0.6</v>
      </c>
    </row>
    <row r="24" spans="1:12" x14ac:dyDescent="0.3">
      <c r="B24">
        <f t="shared" ref="B24:C24" si="8">1-B18</f>
        <v>0.4</v>
      </c>
      <c r="C24">
        <f t="shared" si="8"/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F762-D418-4F4D-920B-01B143DC70E4}">
  <dimension ref="A1:N24"/>
  <sheetViews>
    <sheetView workbookViewId="0">
      <selection activeCell="G15" sqref="G15:H18"/>
    </sheetView>
  </sheetViews>
  <sheetFormatPr defaultRowHeight="14.4" x14ac:dyDescent="0.3"/>
  <cols>
    <col min="1" max="1" width="10.33203125" customWidth="1"/>
    <col min="2" max="3" width="9.5546875" bestFit="1" customWidth="1"/>
    <col min="9" max="9" width="11.77734375" customWidth="1"/>
    <col min="11" max="11" width="12.6640625" bestFit="1" customWidth="1"/>
  </cols>
  <sheetData>
    <row r="1" spans="1:14" x14ac:dyDescent="0.3">
      <c r="G1" t="s">
        <v>11</v>
      </c>
      <c r="I1" t="s">
        <v>12</v>
      </c>
      <c r="J1" t="s">
        <v>13</v>
      </c>
      <c r="K1" t="s">
        <v>14</v>
      </c>
      <c r="M1" t="s">
        <v>15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6</v>
      </c>
      <c r="H2" t="s">
        <v>7</v>
      </c>
      <c r="K2" t="s">
        <v>6</v>
      </c>
      <c r="L2" t="s">
        <v>7</v>
      </c>
      <c r="M2" t="s">
        <v>6</v>
      </c>
      <c r="N2" t="s">
        <v>7</v>
      </c>
    </row>
    <row r="3" spans="1:14" x14ac:dyDescent="0.3">
      <c r="A3">
        <v>1</v>
      </c>
      <c r="B3">
        <v>1</v>
      </c>
      <c r="C3">
        <v>1</v>
      </c>
      <c r="D3">
        <v>696</v>
      </c>
      <c r="E3" s="1">
        <f>D3/$D$11</f>
        <v>0.40630472854640981</v>
      </c>
      <c r="G3">
        <f>B16*B17*B18</f>
        <v>0.42500410537439376</v>
      </c>
      <c r="H3">
        <f>C16*C17*C18</f>
        <v>6.5302043177181579E-2</v>
      </c>
      <c r="I3">
        <f t="shared" ref="I3:I10" si="0">G3*$B$15+H3*$C$15</f>
        <v>0.26612444544433667</v>
      </c>
      <c r="J3" s="2">
        <f>D3*LN(I3)</f>
        <v>-921.3587027526595</v>
      </c>
      <c r="K3" s="1">
        <f>G3*$B$15/I3</f>
        <v>0.89161545115126872</v>
      </c>
      <c r="L3" s="1">
        <f>1-K3</f>
        <v>0.10838454884873128</v>
      </c>
      <c r="M3" s="2">
        <f>K3*D3</f>
        <v>620.56435400128305</v>
      </c>
      <c r="N3" s="2">
        <f>L3*D3</f>
        <v>75.435645998716964</v>
      </c>
    </row>
    <row r="4" spans="1:14" x14ac:dyDescent="0.3">
      <c r="A4">
        <v>1</v>
      </c>
      <c r="B4">
        <v>1</v>
      </c>
      <c r="C4">
        <v>2</v>
      </c>
      <c r="D4">
        <v>68</v>
      </c>
      <c r="E4" s="1">
        <f t="shared" ref="E4:E9" si="1">D4/$D$11</f>
        <v>3.9696438995913602E-2</v>
      </c>
      <c r="G4">
        <f>B16*B17*B24</f>
        <v>0.1012865394111148</v>
      </c>
      <c r="H4">
        <f>C16*C17*C24</f>
        <v>7.2834286195621517E-2</v>
      </c>
      <c r="I4">
        <f t="shared" si="0"/>
        <v>8.8719237774008752E-2</v>
      </c>
      <c r="J4" s="2">
        <f t="shared" ref="J4:J10" si="2">D4*LN(I4)</f>
        <v>-164.71493985931912</v>
      </c>
      <c r="K4" s="1">
        <f t="shared" ref="K4:K10" si="3">G4*$B$15/I4</f>
        <v>0.63738694120894057</v>
      </c>
      <c r="L4" s="1">
        <f t="shared" ref="L4:L10" si="4">1-K4</f>
        <v>0.36261305879105943</v>
      </c>
      <c r="M4" s="2">
        <f t="shared" ref="M4:M10" si="5">K4*D4</f>
        <v>43.342312002207962</v>
      </c>
      <c r="N4" s="2">
        <f t="shared" ref="N4:N10" si="6">L4*D4</f>
        <v>24.657687997792042</v>
      </c>
    </row>
    <row r="5" spans="1:14" x14ac:dyDescent="0.3">
      <c r="A5">
        <v>1</v>
      </c>
      <c r="B5">
        <v>2</v>
      </c>
      <c r="C5">
        <v>1</v>
      </c>
      <c r="D5">
        <v>275</v>
      </c>
      <c r="E5" s="1">
        <f t="shared" si="1"/>
        <v>0.16053706946876825</v>
      </c>
      <c r="G5">
        <f>B16*B23*B18</f>
        <v>0.24604129175754408</v>
      </c>
      <c r="H5">
        <f>C16*C23*C18</f>
        <v>0.16854903287665507</v>
      </c>
      <c r="I5">
        <f t="shared" si="0"/>
        <v>0.21181312063447338</v>
      </c>
      <c r="J5" s="2">
        <f t="shared" si="2"/>
        <v>-426.81399736430615</v>
      </c>
      <c r="K5" s="1">
        <f t="shared" si="3"/>
        <v>0.64852148720471492</v>
      </c>
      <c r="L5" s="1">
        <f t="shared" si="4"/>
        <v>0.35147851279528508</v>
      </c>
      <c r="M5" s="2">
        <f t="shared" si="5"/>
        <v>178.34340898129659</v>
      </c>
      <c r="N5" s="2">
        <f t="shared" si="6"/>
        <v>96.656591018703395</v>
      </c>
    </row>
    <row r="6" spans="1:14" x14ac:dyDescent="0.3">
      <c r="A6">
        <v>1</v>
      </c>
      <c r="B6">
        <v>2</v>
      </c>
      <c r="C6">
        <v>2</v>
      </c>
      <c r="D6">
        <v>130</v>
      </c>
      <c r="E6" s="1">
        <f t="shared" si="1"/>
        <v>7.5890251021599534E-2</v>
      </c>
      <c r="G6">
        <f>B16*B23*B24</f>
        <v>5.8636306518519428E-2</v>
      </c>
      <c r="H6">
        <f>C16*C23*C24</f>
        <v>0.18799026647948983</v>
      </c>
      <c r="I6">
        <f t="shared" si="0"/>
        <v>0.11577168417987241</v>
      </c>
      <c r="J6" s="2">
        <f t="shared" si="2"/>
        <v>-280.29758474040187</v>
      </c>
      <c r="K6" s="1">
        <f t="shared" si="3"/>
        <v>0.28277010000199054</v>
      </c>
      <c r="L6" s="1">
        <f t="shared" si="4"/>
        <v>0.71722989999800946</v>
      </c>
      <c r="M6" s="2">
        <f t="shared" si="5"/>
        <v>36.760113000258769</v>
      </c>
      <c r="N6" s="2">
        <f t="shared" si="6"/>
        <v>93.239886999741231</v>
      </c>
    </row>
    <row r="7" spans="1:14" x14ac:dyDescent="0.3">
      <c r="A7">
        <v>2</v>
      </c>
      <c r="B7">
        <v>1</v>
      </c>
      <c r="C7">
        <v>1</v>
      </c>
      <c r="D7">
        <v>34</v>
      </c>
      <c r="E7" s="1">
        <f t="shared" si="1"/>
        <v>1.9848219497956801E-2</v>
      </c>
      <c r="G7">
        <f>B22*B17*B18</f>
        <v>8.6452390012882241E-2</v>
      </c>
      <c r="H7">
        <f>C22*C17*C18</f>
        <v>6.6707781816568223E-2</v>
      </c>
      <c r="I7">
        <f t="shared" si="0"/>
        <v>7.7731237244059156E-2</v>
      </c>
      <c r="J7" s="2">
        <f t="shared" si="2"/>
        <v>-86.852934674622205</v>
      </c>
      <c r="K7" s="1">
        <f t="shared" si="3"/>
        <v>0.62094145335732742</v>
      </c>
      <c r="L7" s="1">
        <f t="shared" si="4"/>
        <v>0.37905854664267258</v>
      </c>
      <c r="M7" s="2">
        <f t="shared" si="5"/>
        <v>21.112009414149131</v>
      </c>
      <c r="N7" s="2">
        <f t="shared" si="6"/>
        <v>12.887990585850869</v>
      </c>
    </row>
    <row r="8" spans="1:14" x14ac:dyDescent="0.3">
      <c r="A8">
        <v>2</v>
      </c>
      <c r="B8">
        <v>1</v>
      </c>
      <c r="C8">
        <v>2</v>
      </c>
      <c r="D8">
        <v>19</v>
      </c>
      <c r="E8" s="1">
        <f t="shared" si="1"/>
        <v>1.1091652072387624E-2</v>
      </c>
      <c r="G8">
        <f>B22*B17*B24</f>
        <v>2.0603244292219575E-2</v>
      </c>
      <c r="H8">
        <f>C22*C17*C24</f>
        <v>7.4402169303038695E-2</v>
      </c>
      <c r="I8">
        <f t="shared" si="0"/>
        <v>4.4366118650263298E-2</v>
      </c>
      <c r="J8" s="2">
        <f t="shared" si="2"/>
        <v>-59.190304691899819</v>
      </c>
      <c r="K8" s="1">
        <f t="shared" si="3"/>
        <v>0.25927067948398402</v>
      </c>
      <c r="L8" s="1">
        <f t="shared" si="4"/>
        <v>0.74072932051601592</v>
      </c>
      <c r="M8" s="2">
        <f t="shared" si="5"/>
        <v>4.9261429101956962</v>
      </c>
      <c r="N8" s="2">
        <f t="shared" si="6"/>
        <v>14.073857089804303</v>
      </c>
    </row>
    <row r="9" spans="1:14" x14ac:dyDescent="0.3">
      <c r="A9">
        <v>2</v>
      </c>
      <c r="B9">
        <v>2</v>
      </c>
      <c r="C9">
        <v>1</v>
      </c>
      <c r="D9">
        <v>125</v>
      </c>
      <c r="E9" s="1">
        <f t="shared" si="1"/>
        <v>7.2971395213076468E-2</v>
      </c>
      <c r="G9">
        <f>B22*B23*B18</f>
        <v>5.0048593520193571E-2</v>
      </c>
      <c r="H9">
        <f>C22*C23*C18</f>
        <v>0.17217734030193876</v>
      </c>
      <c r="I9">
        <f t="shared" si="0"/>
        <v>0.10399260940334219</v>
      </c>
      <c r="J9" s="2">
        <f t="shared" si="2"/>
        <v>-282.92943072441147</v>
      </c>
      <c r="K9" s="1">
        <f t="shared" si="3"/>
        <v>0.26869441027253305</v>
      </c>
      <c r="L9" s="1">
        <f t="shared" si="4"/>
        <v>0.73130558972746695</v>
      </c>
      <c r="M9" s="2">
        <f t="shared" si="5"/>
        <v>33.586801284066631</v>
      </c>
      <c r="N9" s="2">
        <f t="shared" si="6"/>
        <v>91.413198715933376</v>
      </c>
    </row>
    <row r="10" spans="1:14" x14ac:dyDescent="0.3">
      <c r="A10">
        <v>2</v>
      </c>
      <c r="B10">
        <v>2</v>
      </c>
      <c r="C10">
        <v>2</v>
      </c>
      <c r="D10">
        <v>366</v>
      </c>
      <c r="E10" s="1">
        <f>D10/$D$11</f>
        <v>0.2136602451838879</v>
      </c>
      <c r="G10">
        <f>B22*B23*B24</f>
        <v>1.1927529113132586E-2</v>
      </c>
      <c r="H10">
        <f>C22*C23*C24</f>
        <v>0.19203707984950627</v>
      </c>
      <c r="I10">
        <f t="shared" si="0"/>
        <v>9.1481546669644087E-2</v>
      </c>
      <c r="J10" s="2">
        <f t="shared" si="2"/>
        <v>-875.3321890180448</v>
      </c>
      <c r="K10" s="1">
        <f t="shared" si="3"/>
        <v>7.2792429900283964E-2</v>
      </c>
      <c r="L10" s="1">
        <f t="shared" si="4"/>
        <v>0.92720757009971599</v>
      </c>
      <c r="M10" s="2">
        <f t="shared" si="5"/>
        <v>26.642029343503932</v>
      </c>
      <c r="N10" s="2">
        <f t="shared" si="6"/>
        <v>339.35797065649604</v>
      </c>
    </row>
    <row r="11" spans="1:14" x14ac:dyDescent="0.3">
      <c r="D11">
        <f>SUM(D3:D10)</f>
        <v>1713</v>
      </c>
      <c r="J11" s="2">
        <f>SUM(J3:J10)</f>
        <v>-3097.4900838256654</v>
      </c>
    </row>
    <row r="12" spans="1:14" x14ac:dyDescent="0.3">
      <c r="J12" s="2"/>
    </row>
    <row r="13" spans="1:14" x14ac:dyDescent="0.3">
      <c r="A13" t="s">
        <v>18</v>
      </c>
      <c r="G13" t="s">
        <v>19</v>
      </c>
      <c r="K13" t="s">
        <v>20</v>
      </c>
    </row>
    <row r="14" spans="1:14" x14ac:dyDescent="0.3">
      <c r="B14" t="s">
        <v>6</v>
      </c>
      <c r="C14" t="s">
        <v>7</v>
      </c>
    </row>
    <row r="15" spans="1:14" x14ac:dyDescent="0.3">
      <c r="A15" t="s">
        <v>5</v>
      </c>
      <c r="B15" s="1">
        <v>0.558302059878242</v>
      </c>
      <c r="C15" s="1">
        <v>0.44169794012175795</v>
      </c>
      <c r="G15" s="1">
        <f>K15/D11</f>
        <v>0.56350097544481126</v>
      </c>
      <c r="H15" s="1">
        <f>L15/D11</f>
        <v>0.43649902455518863</v>
      </c>
      <c r="K15" s="2">
        <f>SUM(M3:M10)</f>
        <v>965.27717093696174</v>
      </c>
      <c r="L15" s="2">
        <f>SUM(N3:N10)</f>
        <v>747.72282906303815</v>
      </c>
    </row>
    <row r="16" spans="1:14" x14ac:dyDescent="0.3">
      <c r="A16" t="s">
        <v>8</v>
      </c>
      <c r="B16" s="1">
        <v>0.83096824306157202</v>
      </c>
      <c r="C16" s="1">
        <v>0.49467562872894805</v>
      </c>
      <c r="G16" s="1">
        <f>K16/K15</f>
        <v>0.91062983198061231</v>
      </c>
      <c r="H16" s="1">
        <f>L16/L15</f>
        <v>0.38783062485645398</v>
      </c>
      <c r="K16" s="2">
        <f>SUM(M3:M6)</f>
        <v>879.01018798504629</v>
      </c>
      <c r="L16" s="2">
        <f>SUM(N3:N6)</f>
        <v>289.9898120149536</v>
      </c>
    </row>
    <row r="17" spans="1:12" x14ac:dyDescent="0.3">
      <c r="A17" t="s">
        <v>9</v>
      </c>
      <c r="B17" s="1">
        <v>0.63334627909061036</v>
      </c>
      <c r="C17" s="1">
        <v>0.27924628049241002</v>
      </c>
      <c r="G17" s="1">
        <f>K17/K15</f>
        <v>0.71476342661054526</v>
      </c>
      <c r="H17" s="1">
        <f>L17/L15</f>
        <v>0.16992283334638236</v>
      </c>
      <c r="K17" s="2">
        <f>SUM(M3:M4,M7:M8)</f>
        <v>689.94481832783583</v>
      </c>
      <c r="L17" s="2">
        <f>SUM(N3,N4,N7,N8)</f>
        <v>127.05518167216418</v>
      </c>
    </row>
    <row r="18" spans="1:12" x14ac:dyDescent="0.3">
      <c r="A18" t="s">
        <v>10</v>
      </c>
      <c r="B18" s="1">
        <v>0.80754638066501361</v>
      </c>
      <c r="C18" s="1">
        <v>0.47273619817234364</v>
      </c>
      <c r="G18" s="1">
        <f>K18/K15</f>
        <v>0.88431240205570028</v>
      </c>
      <c r="H18" s="1">
        <f>L18/L15</f>
        <v>0.36964690066444761</v>
      </c>
      <c r="K18" s="2">
        <f>SUM(M3,M5,M7,M9)</f>
        <v>853.60657368079546</v>
      </c>
      <c r="L18" s="2">
        <f>SUM(N3,N5,N7,N9)</f>
        <v>276.39342631920459</v>
      </c>
    </row>
    <row r="21" spans="1:12" x14ac:dyDescent="0.3">
      <c r="B21" t="s">
        <v>16</v>
      </c>
      <c r="C21" t="s">
        <v>17</v>
      </c>
    </row>
    <row r="22" spans="1:12" x14ac:dyDescent="0.3">
      <c r="B22" s="1">
        <f>1-B16</f>
        <v>0.16903175693842798</v>
      </c>
      <c r="C22" s="1">
        <f>1-C16</f>
        <v>0.50532437127105201</v>
      </c>
    </row>
    <row r="23" spans="1:12" x14ac:dyDescent="0.3">
      <c r="B23" s="1">
        <f t="shared" ref="B23:C24" si="7">1-B17</f>
        <v>0.36665372090938964</v>
      </c>
      <c r="C23" s="1">
        <f t="shared" si="7"/>
        <v>0.72075371950758993</v>
      </c>
    </row>
    <row r="24" spans="1:12" x14ac:dyDescent="0.3">
      <c r="B24" s="1">
        <f t="shared" si="7"/>
        <v>0.19245361933498639</v>
      </c>
      <c r="C24" s="1">
        <f t="shared" si="7"/>
        <v>0.52726380182765631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6182-AF73-4C6F-AD71-67E722792E61}">
  <dimension ref="A1:N24"/>
  <sheetViews>
    <sheetView workbookViewId="0">
      <selection activeCell="G15" sqref="G15:H18"/>
    </sheetView>
  </sheetViews>
  <sheetFormatPr defaultRowHeight="14.4" x14ac:dyDescent="0.3"/>
  <cols>
    <col min="1" max="1" width="10.33203125" customWidth="1"/>
    <col min="2" max="3" width="9.5546875" bestFit="1" customWidth="1"/>
    <col min="9" max="9" width="11.77734375" customWidth="1"/>
    <col min="11" max="11" width="12.6640625" bestFit="1" customWidth="1"/>
  </cols>
  <sheetData>
    <row r="1" spans="1:14" x14ac:dyDescent="0.3">
      <c r="G1" t="s">
        <v>11</v>
      </c>
      <c r="I1" t="s">
        <v>12</v>
      </c>
      <c r="J1" t="s">
        <v>13</v>
      </c>
      <c r="K1" t="s">
        <v>14</v>
      </c>
      <c r="M1" t="s">
        <v>15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6</v>
      </c>
      <c r="H2" t="s">
        <v>7</v>
      </c>
      <c r="K2" t="s">
        <v>6</v>
      </c>
      <c r="L2" t="s">
        <v>7</v>
      </c>
      <c r="M2" t="s">
        <v>6</v>
      </c>
      <c r="N2" t="s">
        <v>7</v>
      </c>
    </row>
    <row r="3" spans="1:14" x14ac:dyDescent="0.3">
      <c r="A3">
        <v>1</v>
      </c>
      <c r="B3">
        <v>1</v>
      </c>
      <c r="C3">
        <v>1</v>
      </c>
      <c r="D3">
        <v>696</v>
      </c>
      <c r="E3" s="1">
        <f>D3/$D$11</f>
        <v>0.40630472854640981</v>
      </c>
      <c r="G3">
        <f>B16*B17*B18</f>
        <v>0.5755855885674358</v>
      </c>
      <c r="H3">
        <f>C16*C17*C18</f>
        <v>2.4360203396921673E-2</v>
      </c>
      <c r="I3">
        <f t="shared" ref="I3:I10" si="0">G3*$B$15+H3*$C$15</f>
        <v>0.33497624563044814</v>
      </c>
      <c r="J3" s="2">
        <f>D3*LN(I3)</f>
        <v>-761.21217813297164</v>
      </c>
      <c r="K3" s="1">
        <f>G3*$B$15/I3</f>
        <v>0.96825683862833356</v>
      </c>
      <c r="L3" s="1">
        <f>1-K3</f>
        <v>3.174316137166644E-2</v>
      </c>
      <c r="M3" s="2">
        <f>K3*D3</f>
        <v>673.90675968532014</v>
      </c>
      <c r="N3" s="2">
        <f>L3*D3</f>
        <v>22.093240314679843</v>
      </c>
    </row>
    <row r="4" spans="1:14" x14ac:dyDescent="0.3">
      <c r="A4">
        <v>1</v>
      </c>
      <c r="B4">
        <v>1</v>
      </c>
      <c r="C4">
        <v>2</v>
      </c>
      <c r="D4">
        <v>68</v>
      </c>
      <c r="E4" s="1">
        <f t="shared" ref="E4:E9" si="1">D4/$D$11</f>
        <v>3.9696438995913602E-2</v>
      </c>
      <c r="G4">
        <f>B16*B17*B24</f>
        <v>7.5299310512811787E-2</v>
      </c>
      <c r="H4">
        <f>C16*C17*C24</f>
        <v>4.1541075237184893E-2</v>
      </c>
      <c r="I4">
        <f t="shared" si="0"/>
        <v>6.0563873744296087E-2</v>
      </c>
      <c r="J4" s="2">
        <f t="shared" ref="J4:J10" si="2">D4*LN(I4)</f>
        <v>-190.67585604227588</v>
      </c>
      <c r="K4" s="1">
        <f t="shared" ref="K4:K10" si="3">G4*$B$15/I4</f>
        <v>0.70060305428014924</v>
      </c>
      <c r="L4" s="1">
        <f t="shared" ref="L4:L10" si="4">1-K4</f>
        <v>0.29939694571985076</v>
      </c>
      <c r="M4" s="2">
        <f t="shared" ref="M4:M10" si="5">K4*D4</f>
        <v>47.641007691050149</v>
      </c>
      <c r="N4" s="2">
        <f t="shared" ref="N4:N10" si="6">L4*D4</f>
        <v>20.358992308949851</v>
      </c>
    </row>
    <row r="5" spans="1:14" x14ac:dyDescent="0.3">
      <c r="A5">
        <v>1</v>
      </c>
      <c r="B5">
        <v>2</v>
      </c>
      <c r="C5">
        <v>1</v>
      </c>
      <c r="D5">
        <v>275</v>
      </c>
      <c r="E5" s="1">
        <f t="shared" si="1"/>
        <v>0.16053706946876825</v>
      </c>
      <c r="G5">
        <f>B16*B23*B18</f>
        <v>0.22969566553491827</v>
      </c>
      <c r="H5">
        <f>C16*C23*C18</f>
        <v>0.11900018506402261</v>
      </c>
      <c r="I5">
        <f t="shared" si="0"/>
        <v>0.18137719628670435</v>
      </c>
      <c r="J5" s="2">
        <f t="shared" si="2"/>
        <v>-469.47352615853583</v>
      </c>
      <c r="K5" s="1">
        <f t="shared" si="3"/>
        <v>0.71361634336752366</v>
      </c>
      <c r="L5" s="1">
        <f t="shared" si="4"/>
        <v>0.28638365663247634</v>
      </c>
      <c r="M5" s="2">
        <f t="shared" si="5"/>
        <v>196.244494426069</v>
      </c>
      <c r="N5" s="2">
        <f t="shared" si="6"/>
        <v>78.755505573930989</v>
      </c>
    </row>
    <row r="6" spans="1:14" x14ac:dyDescent="0.3">
      <c r="A6">
        <v>1</v>
      </c>
      <c r="B6">
        <v>2</v>
      </c>
      <c r="C6">
        <v>2</v>
      </c>
      <c r="D6">
        <v>130</v>
      </c>
      <c r="E6" s="1">
        <f t="shared" si="1"/>
        <v>7.5890251021599534E-2</v>
      </c>
      <c r="G6">
        <f>B16*B23*B24</f>
        <v>3.0049267365446507E-2</v>
      </c>
      <c r="H6">
        <f>C16*C23*C24</f>
        <v>0.20292916115832479</v>
      </c>
      <c r="I6">
        <f t="shared" si="0"/>
        <v>0.1055111723712425</v>
      </c>
      <c r="J6" s="2">
        <f t="shared" si="2"/>
        <v>-292.36199621453017</v>
      </c>
      <c r="K6" s="1">
        <f t="shared" si="3"/>
        <v>0.16048339802587716</v>
      </c>
      <c r="L6" s="1">
        <f t="shared" si="4"/>
        <v>0.83951660197412281</v>
      </c>
      <c r="M6" s="2">
        <f t="shared" si="5"/>
        <v>20.862841743364029</v>
      </c>
      <c r="N6" s="2">
        <f t="shared" si="6"/>
        <v>109.13715825663597</v>
      </c>
    </row>
    <row r="7" spans="1:14" x14ac:dyDescent="0.3">
      <c r="A7">
        <v>2</v>
      </c>
      <c r="B7">
        <v>1</v>
      </c>
      <c r="C7">
        <v>1</v>
      </c>
      <c r="D7">
        <v>34</v>
      </c>
      <c r="E7" s="1">
        <f t="shared" si="1"/>
        <v>1.9848219497956801E-2</v>
      </c>
      <c r="G7">
        <f>B22*B17*B18</f>
        <v>5.648857412009875E-2</v>
      </c>
      <c r="H7">
        <f>C22*C17*C18</f>
        <v>3.8451245301690008E-2</v>
      </c>
      <c r="I7">
        <f t="shared" si="0"/>
        <v>4.8615297685282138E-2</v>
      </c>
      <c r="J7" s="2">
        <f t="shared" si="2"/>
        <v>-102.8097790341988</v>
      </c>
      <c r="K7" s="1">
        <f t="shared" si="3"/>
        <v>0.65476029426430604</v>
      </c>
      <c r="L7" s="1">
        <f t="shared" si="4"/>
        <v>0.34523970573569396</v>
      </c>
      <c r="M7" s="2">
        <f t="shared" si="5"/>
        <v>22.261850004986407</v>
      </c>
      <c r="N7" s="2">
        <f t="shared" si="6"/>
        <v>11.738149995013595</v>
      </c>
    </row>
    <row r="8" spans="1:14" x14ac:dyDescent="0.3">
      <c r="A8">
        <v>2</v>
      </c>
      <c r="B8">
        <v>1</v>
      </c>
      <c r="C8">
        <v>2</v>
      </c>
      <c r="D8">
        <v>19</v>
      </c>
      <c r="E8" s="1">
        <f t="shared" si="1"/>
        <v>1.1091652072387624E-2</v>
      </c>
      <c r="G8">
        <f>B22*B17*B24</f>
        <v>7.3899534101989628E-3</v>
      </c>
      <c r="H8">
        <f>C22*C17*C24</f>
        <v>6.5570309410585781E-2</v>
      </c>
      <c r="I8">
        <f t="shared" si="0"/>
        <v>3.2785622052641426E-2</v>
      </c>
      <c r="J8" s="2">
        <f t="shared" si="2"/>
        <v>-64.937539023250025</v>
      </c>
      <c r="K8" s="1">
        <f t="shared" si="3"/>
        <v>0.12701439516543583</v>
      </c>
      <c r="L8" s="1">
        <f t="shared" si="4"/>
        <v>0.87298560483456411</v>
      </c>
      <c r="M8" s="2">
        <f t="shared" si="5"/>
        <v>2.413273508143281</v>
      </c>
      <c r="N8" s="2">
        <f t="shared" si="6"/>
        <v>16.586726491856719</v>
      </c>
    </row>
    <row r="9" spans="1:14" x14ac:dyDescent="0.3">
      <c r="A9">
        <v>2</v>
      </c>
      <c r="B9">
        <v>2</v>
      </c>
      <c r="C9">
        <v>1</v>
      </c>
      <c r="D9">
        <v>125</v>
      </c>
      <c r="E9" s="1">
        <f t="shared" si="1"/>
        <v>7.2971395213076468E-2</v>
      </c>
      <c r="G9">
        <f>B22*B23*B18</f>
        <v>2.2542573833247502E-2</v>
      </c>
      <c r="H9">
        <f>C22*C23*C18</f>
        <v>0.18783526690181329</v>
      </c>
      <c r="I9">
        <f t="shared" si="0"/>
        <v>9.4692673123776661E-2</v>
      </c>
      <c r="J9" s="2">
        <f t="shared" si="2"/>
        <v>-294.63983139004574</v>
      </c>
      <c r="K9" s="1">
        <f t="shared" si="3"/>
        <v>0.13414725685763826</v>
      </c>
      <c r="L9" s="1">
        <f t="shared" si="4"/>
        <v>0.86585274314236171</v>
      </c>
      <c r="M9" s="2">
        <f t="shared" si="5"/>
        <v>16.768407107204784</v>
      </c>
      <c r="N9" s="2">
        <f t="shared" si="6"/>
        <v>108.23159289279522</v>
      </c>
    </row>
    <row r="10" spans="1:14" x14ac:dyDescent="0.3">
      <c r="A10">
        <v>2</v>
      </c>
      <c r="B10">
        <v>2</v>
      </c>
      <c r="C10">
        <v>2</v>
      </c>
      <c r="D10">
        <v>366</v>
      </c>
      <c r="E10" s="1">
        <f>D10/$D$11</f>
        <v>0.2136602451838879</v>
      </c>
      <c r="G10">
        <f>B22*B23*B24</f>
        <v>2.949066655842473E-3</v>
      </c>
      <c r="H10">
        <f>C22*C23*C24</f>
        <v>0.32031255352945687</v>
      </c>
      <c r="I10">
        <f t="shared" si="0"/>
        <v>0.14147791910560856</v>
      </c>
      <c r="J10" s="2">
        <f t="shared" si="2"/>
        <v>-715.75385394455407</v>
      </c>
      <c r="K10" s="1">
        <f t="shared" si="3"/>
        <v>1.1746016252744863E-2</v>
      </c>
      <c r="L10" s="1">
        <f t="shared" si="4"/>
        <v>0.98825398374725515</v>
      </c>
      <c r="M10" s="2">
        <f t="shared" si="5"/>
        <v>4.2990419485046196</v>
      </c>
      <c r="N10" s="2">
        <f t="shared" si="6"/>
        <v>361.70095805149538</v>
      </c>
    </row>
    <row r="11" spans="1:14" x14ac:dyDescent="0.3">
      <c r="D11">
        <f>SUM(D3:D10)</f>
        <v>1713</v>
      </c>
      <c r="J11" s="2">
        <f>SUM(J3:J10)</f>
        <v>-2891.8645599403621</v>
      </c>
    </row>
    <row r="12" spans="1:14" x14ac:dyDescent="0.3">
      <c r="J12" s="2"/>
    </row>
    <row r="13" spans="1:14" x14ac:dyDescent="0.3">
      <c r="A13" t="s">
        <v>18</v>
      </c>
      <c r="G13" t="s">
        <v>19</v>
      </c>
      <c r="K13" t="s">
        <v>20</v>
      </c>
    </row>
    <row r="14" spans="1:14" x14ac:dyDescent="0.3">
      <c r="B14" t="s">
        <v>6</v>
      </c>
      <c r="C14" t="s">
        <v>7</v>
      </c>
    </row>
    <row r="15" spans="1:14" x14ac:dyDescent="0.3">
      <c r="A15" t="s">
        <v>5</v>
      </c>
      <c r="B15" s="1">
        <v>0.56350097544481126</v>
      </c>
      <c r="C15" s="1">
        <v>0.43649902455518863</v>
      </c>
      <c r="G15" s="1">
        <f>K15/D11</f>
        <v>0.57466297496476504</v>
      </c>
      <c r="H15" s="1">
        <f>L15/D11</f>
        <v>0.42533702503523502</v>
      </c>
      <c r="K15" s="2">
        <f>SUM(M3:M10)</f>
        <v>984.39767611464242</v>
      </c>
      <c r="L15" s="2">
        <f>SUM(N3:N10)</f>
        <v>728.60232388535758</v>
      </c>
    </row>
    <row r="16" spans="1:14" x14ac:dyDescent="0.3">
      <c r="A16" t="s">
        <v>8</v>
      </c>
      <c r="B16" s="1">
        <v>0.91062983198061231</v>
      </c>
      <c r="C16" s="1">
        <v>0.38783062485645398</v>
      </c>
      <c r="G16" s="1">
        <f>K16/K15</f>
        <v>0.95353242528021576</v>
      </c>
      <c r="H16" s="1">
        <f>L16/L15</f>
        <v>0.31614625551268544</v>
      </c>
      <c r="K16" s="2">
        <f>SUM(M3:M6)</f>
        <v>938.65510354580329</v>
      </c>
      <c r="L16" s="2">
        <f>SUM(N3:N6)</f>
        <v>230.34489645419666</v>
      </c>
    </row>
    <row r="17" spans="1:12" x14ac:dyDescent="0.3">
      <c r="A17" t="s">
        <v>9</v>
      </c>
      <c r="B17" s="1">
        <v>0.71476342661054526</v>
      </c>
      <c r="C17" s="1">
        <v>0.16992283334638236</v>
      </c>
      <c r="G17" s="1">
        <f>K17/K15</f>
        <v>0.75805023619600187</v>
      </c>
      <c r="H17" s="1">
        <f>L17/L15</f>
        <v>9.7140932426721824E-2</v>
      </c>
      <c r="K17" s="2">
        <f>SUM(M3:M4,M7:M8)</f>
        <v>746.22289088950004</v>
      </c>
      <c r="L17" s="2">
        <f>SUM(N3,N4,N7,N8)</f>
        <v>70.777109110500007</v>
      </c>
    </row>
    <row r="18" spans="1:12" x14ac:dyDescent="0.3">
      <c r="A18" t="s">
        <v>10</v>
      </c>
      <c r="B18" s="1">
        <v>0.88431240205570028</v>
      </c>
      <c r="C18" s="1">
        <v>0.36964690066444761</v>
      </c>
      <c r="G18" s="1">
        <f>K18/K15</f>
        <v>0.92359168787564005</v>
      </c>
      <c r="H18" s="1">
        <f>L18/L15</f>
        <v>0.30307134843995431</v>
      </c>
      <c r="K18" s="2">
        <f>SUM(M3,M5,M7,M9)</f>
        <v>909.18151122358029</v>
      </c>
      <c r="L18" s="2">
        <f>SUM(N3,N5,N7,N9)</f>
        <v>220.81848877641966</v>
      </c>
    </row>
    <row r="21" spans="1:12" x14ac:dyDescent="0.3">
      <c r="B21" t="s">
        <v>16</v>
      </c>
      <c r="C21" t="s">
        <v>17</v>
      </c>
    </row>
    <row r="22" spans="1:12" x14ac:dyDescent="0.3">
      <c r="B22" s="1">
        <f>1-B16</f>
        <v>8.9370168019387686E-2</v>
      </c>
      <c r="C22" s="1">
        <f>1-C16</f>
        <v>0.61216937514354597</v>
      </c>
    </row>
    <row r="23" spans="1:12" x14ac:dyDescent="0.3">
      <c r="B23" s="1">
        <f t="shared" ref="B23:C24" si="7">1-B17</f>
        <v>0.28523657338945474</v>
      </c>
      <c r="C23" s="1">
        <f t="shared" si="7"/>
        <v>0.83007716665361764</v>
      </c>
    </row>
    <row r="24" spans="1:12" x14ac:dyDescent="0.3">
      <c r="B24" s="1">
        <f t="shared" si="7"/>
        <v>0.11568759794429972</v>
      </c>
      <c r="C24" s="1">
        <f t="shared" si="7"/>
        <v>0.63035309933555239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4760-0396-40D2-A766-506DB17D2D77}">
  <dimension ref="A1:N24"/>
  <sheetViews>
    <sheetView workbookViewId="0">
      <selection activeCell="G15" sqref="G15:H18"/>
    </sheetView>
  </sheetViews>
  <sheetFormatPr defaultRowHeight="14.4" x14ac:dyDescent="0.3"/>
  <cols>
    <col min="1" max="1" width="10.33203125" customWidth="1"/>
    <col min="2" max="3" width="9.5546875" bestFit="1" customWidth="1"/>
    <col min="9" max="9" width="11.77734375" customWidth="1"/>
    <col min="11" max="11" width="12.6640625" bestFit="1" customWidth="1"/>
  </cols>
  <sheetData>
    <row r="1" spans="1:14" x14ac:dyDescent="0.3">
      <c r="G1" t="s">
        <v>11</v>
      </c>
      <c r="I1" t="s">
        <v>12</v>
      </c>
      <c r="J1" t="s">
        <v>13</v>
      </c>
      <c r="K1" t="s">
        <v>14</v>
      </c>
      <c r="M1" t="s">
        <v>15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6</v>
      </c>
      <c r="H2" t="s">
        <v>7</v>
      </c>
      <c r="K2" t="s">
        <v>6</v>
      </c>
      <c r="L2" t="s">
        <v>7</v>
      </c>
      <c r="M2" t="s">
        <v>6</v>
      </c>
      <c r="N2" t="s">
        <v>7</v>
      </c>
    </row>
    <row r="3" spans="1:14" x14ac:dyDescent="0.3">
      <c r="A3">
        <v>1</v>
      </c>
      <c r="B3">
        <v>1</v>
      </c>
      <c r="C3">
        <v>1</v>
      </c>
      <c r="D3">
        <v>696</v>
      </c>
      <c r="E3" s="1">
        <f>D3/$D$11</f>
        <v>0.40630472854640981</v>
      </c>
      <c r="G3">
        <f>B16*B17*B18</f>
        <v>0.66759560530133011</v>
      </c>
      <c r="H3">
        <f>C16*C17*C18</f>
        <v>9.3075460027814867E-3</v>
      </c>
      <c r="I3">
        <f t="shared" ref="I3:I10" si="0">G3*$B$15+H3*$C$15</f>
        <v>0.38760132054306712</v>
      </c>
      <c r="J3" s="2">
        <f>D3*LN(I3)</f>
        <v>-659.65348243024073</v>
      </c>
      <c r="K3" s="1">
        <f>G3*$B$15/I3</f>
        <v>0.9897862991755163</v>
      </c>
      <c r="L3" s="1">
        <f>1-K3</f>
        <v>1.0213700824483696E-2</v>
      </c>
      <c r="M3" s="2">
        <f>K3*D3</f>
        <v>688.89126422615936</v>
      </c>
      <c r="N3" s="2">
        <f>L3*D3</f>
        <v>7.1087357738406523</v>
      </c>
    </row>
    <row r="4" spans="1:14" x14ac:dyDescent="0.3">
      <c r="A4">
        <v>1</v>
      </c>
      <c r="B4">
        <v>1</v>
      </c>
      <c r="C4">
        <v>2</v>
      </c>
      <c r="D4">
        <v>68</v>
      </c>
      <c r="E4" s="1">
        <f t="shared" ref="E4:E9" si="1">D4/$D$11</f>
        <v>3.9696438995913602E-2</v>
      </c>
      <c r="G4">
        <f>B16*B17*B24</f>
        <v>5.5229874902883953E-2</v>
      </c>
      <c r="H4">
        <f>C16*C17*C24</f>
        <v>2.1403196040937419E-2</v>
      </c>
      <c r="I4">
        <f t="shared" si="0"/>
        <v>4.0842135948921353E-2</v>
      </c>
      <c r="J4" s="2">
        <f t="shared" ref="J4:J10" si="2">D4*LN(I4)</f>
        <v>-217.46678709144916</v>
      </c>
      <c r="K4" s="1">
        <f t="shared" ref="K4:K10" si="3">G4*$B$15/I4</f>
        <v>0.77710343695825557</v>
      </c>
      <c r="L4" s="1">
        <f t="shared" ref="L4:L10" si="4">1-K4</f>
        <v>0.22289656304174443</v>
      </c>
      <c r="M4" s="2">
        <f t="shared" ref="M4:M10" si="5">K4*D4</f>
        <v>52.843033713161375</v>
      </c>
      <c r="N4" s="2">
        <f t="shared" ref="N4:N10" si="6">L4*D4</f>
        <v>15.156966286838621</v>
      </c>
    </row>
    <row r="5" spans="1:14" x14ac:dyDescent="0.3">
      <c r="A5">
        <v>1</v>
      </c>
      <c r="B5">
        <v>2</v>
      </c>
      <c r="C5">
        <v>1</v>
      </c>
      <c r="D5">
        <v>275</v>
      </c>
      <c r="E5" s="1">
        <f t="shared" si="1"/>
        <v>0.16053706946876825</v>
      </c>
      <c r="G5">
        <f>B16*B23*B18</f>
        <v>0.21307901680737701</v>
      </c>
      <c r="H5">
        <f>C16*C23*C18</f>
        <v>8.650732595969042E-2</v>
      </c>
      <c r="I5">
        <f t="shared" si="0"/>
        <v>0.15924339036854251</v>
      </c>
      <c r="J5" s="2">
        <f t="shared" si="2"/>
        <v>-505.26340978886731</v>
      </c>
      <c r="K5" s="1">
        <f t="shared" si="3"/>
        <v>0.76894005721497982</v>
      </c>
      <c r="L5" s="1">
        <f t="shared" si="4"/>
        <v>0.23105994278502018</v>
      </c>
      <c r="M5" s="2">
        <f t="shared" si="5"/>
        <v>211.45851573411946</v>
      </c>
      <c r="N5" s="2">
        <f t="shared" si="6"/>
        <v>63.541484265880548</v>
      </c>
    </row>
    <row r="6" spans="1:14" x14ac:dyDescent="0.3">
      <c r="A6">
        <v>1</v>
      </c>
      <c r="B6">
        <v>2</v>
      </c>
      <c r="C6">
        <v>2</v>
      </c>
      <c r="D6">
        <v>130</v>
      </c>
      <c r="E6" s="1">
        <f t="shared" si="1"/>
        <v>7.5890251021599534E-2</v>
      </c>
      <c r="G6">
        <f>B16*B23*B24</f>
        <v>1.7627928268624703E-2</v>
      </c>
      <c r="H6">
        <f>C16*C23*C24</f>
        <v>0.19892818750927607</v>
      </c>
      <c r="I6">
        <f t="shared" si="0"/>
        <v>9.4741641172160232E-2</v>
      </c>
      <c r="J6" s="2">
        <f t="shared" si="2"/>
        <v>-306.3582156349114</v>
      </c>
      <c r="K6" s="1">
        <f t="shared" si="3"/>
        <v>0.10692360377107422</v>
      </c>
      <c r="L6" s="1">
        <f t="shared" si="4"/>
        <v>0.89307639622892576</v>
      </c>
      <c r="M6" s="2">
        <f t="shared" si="5"/>
        <v>13.900068490239649</v>
      </c>
      <c r="N6" s="2">
        <f t="shared" si="6"/>
        <v>116.09993150976035</v>
      </c>
    </row>
    <row r="7" spans="1:14" x14ac:dyDescent="0.3">
      <c r="A7">
        <v>2</v>
      </c>
      <c r="B7">
        <v>1</v>
      </c>
      <c r="C7">
        <v>1</v>
      </c>
      <c r="D7">
        <v>34</v>
      </c>
      <c r="E7" s="1">
        <f t="shared" si="1"/>
        <v>1.9848219497956801E-2</v>
      </c>
      <c r="G7">
        <f>B22*B17*B18</f>
        <v>3.2533291841462871E-2</v>
      </c>
      <c r="H7">
        <f>C22*C17*C18</f>
        <v>2.0133087376499575E-2</v>
      </c>
      <c r="I7">
        <f t="shared" si="0"/>
        <v>2.7259025764506745E-2</v>
      </c>
      <c r="J7" s="2">
        <f t="shared" si="2"/>
        <v>-122.48060012794942</v>
      </c>
      <c r="K7" s="1">
        <f t="shared" si="3"/>
        <v>0.68585276805288908</v>
      </c>
      <c r="L7" s="1">
        <f t="shared" si="4"/>
        <v>0.31414723194711092</v>
      </c>
      <c r="M7" s="2">
        <f t="shared" si="5"/>
        <v>23.31899411379823</v>
      </c>
      <c r="N7" s="2">
        <f t="shared" si="6"/>
        <v>10.68100588620177</v>
      </c>
    </row>
    <row r="8" spans="1:14" x14ac:dyDescent="0.3">
      <c r="A8">
        <v>2</v>
      </c>
      <c r="B8">
        <v>1</v>
      </c>
      <c r="C8">
        <v>2</v>
      </c>
      <c r="D8">
        <v>19</v>
      </c>
      <c r="E8" s="1">
        <f t="shared" si="1"/>
        <v>1.1091652072387624E-2</v>
      </c>
      <c r="G8">
        <f>B22*B17*B24</f>
        <v>2.691464150324941E-3</v>
      </c>
      <c r="H8">
        <f>C22*C17*C24</f>
        <v>4.6297103006503332E-2</v>
      </c>
      <c r="I8">
        <f t="shared" si="0"/>
        <v>2.1238556856172704E-2</v>
      </c>
      <c r="J8" s="2">
        <f t="shared" si="2"/>
        <v>-73.186803561286155</v>
      </c>
      <c r="K8" s="1">
        <f t="shared" si="3"/>
        <v>7.2824382848179298E-2</v>
      </c>
      <c r="L8" s="1">
        <f t="shared" si="4"/>
        <v>0.92717561715182073</v>
      </c>
      <c r="M8" s="2">
        <f t="shared" si="5"/>
        <v>1.3836632741154067</v>
      </c>
      <c r="N8" s="2">
        <f t="shared" si="6"/>
        <v>17.616336725884594</v>
      </c>
    </row>
    <row r="9" spans="1:14" x14ac:dyDescent="0.3">
      <c r="A9">
        <v>2</v>
      </c>
      <c r="B9">
        <v>2</v>
      </c>
      <c r="C9">
        <v>1</v>
      </c>
      <c r="D9">
        <v>125</v>
      </c>
      <c r="E9" s="1">
        <f t="shared" si="1"/>
        <v>7.2971395213076468E-2</v>
      </c>
      <c r="G9">
        <f>B22*B23*B18</f>
        <v>1.0383773925470081E-2</v>
      </c>
      <c r="H9">
        <f>C22*C23*C18</f>
        <v>0.18712338910098281</v>
      </c>
      <c r="I9">
        <f t="shared" si="0"/>
        <v>8.5557676050094941E-2</v>
      </c>
      <c r="J9" s="2">
        <f t="shared" si="2"/>
        <v>-307.32056959708251</v>
      </c>
      <c r="K9" s="1">
        <f t="shared" si="3"/>
        <v>6.9744419096637811E-2</v>
      </c>
      <c r="L9" s="1">
        <f t="shared" si="4"/>
        <v>0.93025558090336213</v>
      </c>
      <c r="M9" s="2">
        <f t="shared" si="5"/>
        <v>8.7180523870797266</v>
      </c>
      <c r="N9" s="2">
        <f t="shared" si="6"/>
        <v>116.28194761292026</v>
      </c>
    </row>
    <row r="10" spans="1:14" x14ac:dyDescent="0.3">
      <c r="A10">
        <v>2</v>
      </c>
      <c r="B10">
        <v>2</v>
      </c>
      <c r="C10">
        <v>2</v>
      </c>
      <c r="D10">
        <v>366</v>
      </c>
      <c r="E10" s="1">
        <f>D10/$D$11</f>
        <v>0.2136602451838879</v>
      </c>
      <c r="G10">
        <f>B22*B23*B24</f>
        <v>8.5904480252635082E-4</v>
      </c>
      <c r="H10">
        <f>C22*C23*C24</f>
        <v>0.43030016500332879</v>
      </c>
      <c r="I10">
        <f t="shared" si="0"/>
        <v>0.18351625329653443</v>
      </c>
      <c r="J10" s="2">
        <f t="shared" si="2"/>
        <v>-620.53544722079289</v>
      </c>
      <c r="K10" s="1">
        <f t="shared" si="3"/>
        <v>2.6900137343700572E-3</v>
      </c>
      <c r="L10" s="1">
        <f t="shared" si="4"/>
        <v>0.99730998626562994</v>
      </c>
      <c r="M10" s="2">
        <f t="shared" si="5"/>
        <v>0.98454502677944089</v>
      </c>
      <c r="N10" s="2">
        <f t="shared" si="6"/>
        <v>365.01545497322059</v>
      </c>
    </row>
    <row r="11" spans="1:14" x14ac:dyDescent="0.3">
      <c r="D11">
        <f>SUM(D3:D10)</f>
        <v>1713</v>
      </c>
      <c r="J11" s="2">
        <f>SUM(J3:J10)</f>
        <v>-2812.2653154525792</v>
      </c>
    </row>
    <row r="12" spans="1:14" x14ac:dyDescent="0.3">
      <c r="J12" s="2"/>
    </row>
    <row r="13" spans="1:14" x14ac:dyDescent="0.3">
      <c r="A13" t="s">
        <v>18</v>
      </c>
      <c r="G13" t="s">
        <v>19</v>
      </c>
      <c r="K13" t="s">
        <v>20</v>
      </c>
    </row>
    <row r="14" spans="1:14" x14ac:dyDescent="0.3">
      <c r="B14" t="s">
        <v>6</v>
      </c>
      <c r="C14" t="s">
        <v>7</v>
      </c>
    </row>
    <row r="15" spans="1:14" x14ac:dyDescent="0.3">
      <c r="A15" t="s">
        <v>5</v>
      </c>
      <c r="B15" s="1">
        <v>0.57466297496476504</v>
      </c>
      <c r="C15" s="1">
        <v>0.42533702503523502</v>
      </c>
      <c r="G15" s="1">
        <f>K15/D11</f>
        <v>0.58464573086132676</v>
      </c>
      <c r="H15" s="1">
        <f>L15/D11</f>
        <v>0.41535426913867329</v>
      </c>
      <c r="K15" s="2">
        <f>SUM(M3:M10)</f>
        <v>1001.4981369654527</v>
      </c>
      <c r="L15" s="2">
        <f>SUM(N3:N10)</f>
        <v>711.50186303454734</v>
      </c>
    </row>
    <row r="16" spans="1:14" x14ac:dyDescent="0.3">
      <c r="A16" t="s">
        <v>8</v>
      </c>
      <c r="B16" s="1">
        <v>0.95353242528021576</v>
      </c>
      <c r="C16" s="1">
        <v>0.31614625551268544</v>
      </c>
      <c r="G16" s="1">
        <f>K16/K15</f>
        <v>0.96564621187811595</v>
      </c>
      <c r="H16" s="1">
        <f>L16/L15</f>
        <v>0.28377595102167213</v>
      </c>
      <c r="K16" s="2">
        <f>SUM(M3:M6)</f>
        <v>967.09288216367986</v>
      </c>
      <c r="L16" s="2">
        <f>SUM(N3:N6)</f>
        <v>201.90711783632017</v>
      </c>
    </row>
    <row r="17" spans="1:12" x14ac:dyDescent="0.3">
      <c r="A17" t="s">
        <v>9</v>
      </c>
      <c r="B17" s="1">
        <v>0.75805023619600187</v>
      </c>
      <c r="C17" s="1">
        <v>9.7140932426721824E-2</v>
      </c>
      <c r="G17" s="1">
        <f>K17/K15</f>
        <v>0.76529044542164049</v>
      </c>
      <c r="H17" s="1">
        <f>L17/L15</f>
        <v>7.1065231589295966E-2</v>
      </c>
      <c r="K17" s="2">
        <f>SUM(M3:M4,M7:M8)</f>
        <v>766.43695532723439</v>
      </c>
      <c r="L17" s="2">
        <f>SUM(N3,N4,N7,N8)</f>
        <v>50.563044672765642</v>
      </c>
    </row>
    <row r="18" spans="1:12" x14ac:dyDescent="0.3">
      <c r="A18" t="s">
        <v>10</v>
      </c>
      <c r="B18" s="1">
        <v>0.92359168787564005</v>
      </c>
      <c r="C18" s="1">
        <v>0.30307134843995431</v>
      </c>
      <c r="G18" s="1">
        <f>K18/K15</f>
        <v>0.93099207282231833</v>
      </c>
      <c r="H18" s="1">
        <f>L18/L15</f>
        <v>0.2777409080786174</v>
      </c>
      <c r="K18" s="2">
        <f>SUM(M3,M5,M7,M9)</f>
        <v>932.38682646115683</v>
      </c>
      <c r="L18" s="2">
        <f>SUM(N3,N5,N7,N9)</f>
        <v>197.61317353884323</v>
      </c>
    </row>
    <row r="21" spans="1:12" x14ac:dyDescent="0.3">
      <c r="B21" t="s">
        <v>16</v>
      </c>
      <c r="C21" t="s">
        <v>17</v>
      </c>
    </row>
    <row r="22" spans="1:12" x14ac:dyDescent="0.3">
      <c r="B22" s="1">
        <f>1-B16</f>
        <v>4.6467574719784244E-2</v>
      </c>
      <c r="C22" s="1">
        <f>1-C16</f>
        <v>0.68385374448731451</v>
      </c>
    </row>
    <row r="23" spans="1:12" x14ac:dyDescent="0.3">
      <c r="B23" s="1">
        <f t="shared" ref="B23:C24" si="7">1-B17</f>
        <v>0.24194976380399813</v>
      </c>
      <c r="C23" s="1">
        <f t="shared" si="7"/>
        <v>0.90285906757327816</v>
      </c>
    </row>
    <row r="24" spans="1:12" x14ac:dyDescent="0.3">
      <c r="B24" s="1">
        <f t="shared" si="7"/>
        <v>7.6408312124359945E-2</v>
      </c>
      <c r="C24" s="1">
        <f t="shared" si="7"/>
        <v>0.69692865156004569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5C3A-ADDE-4FDE-B9B1-ECCA3BAF08F8}">
  <dimension ref="A1:N24"/>
  <sheetViews>
    <sheetView workbookViewId="0">
      <selection activeCell="G15" sqref="G15:H18"/>
    </sheetView>
  </sheetViews>
  <sheetFormatPr defaultRowHeight="14.4" x14ac:dyDescent="0.3"/>
  <cols>
    <col min="1" max="1" width="10.33203125" customWidth="1"/>
    <col min="2" max="3" width="9.5546875" bestFit="1" customWidth="1"/>
    <col min="9" max="9" width="11.77734375" customWidth="1"/>
    <col min="11" max="11" width="12.6640625" bestFit="1" customWidth="1"/>
  </cols>
  <sheetData>
    <row r="1" spans="1:14" x14ac:dyDescent="0.3">
      <c r="G1" t="s">
        <v>11</v>
      </c>
      <c r="I1" t="s">
        <v>12</v>
      </c>
      <c r="J1" t="s">
        <v>13</v>
      </c>
      <c r="K1" t="s">
        <v>14</v>
      </c>
      <c r="M1" t="s">
        <v>15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6</v>
      </c>
      <c r="H2" t="s">
        <v>7</v>
      </c>
      <c r="K2" t="s">
        <v>6</v>
      </c>
      <c r="L2" t="s">
        <v>7</v>
      </c>
      <c r="M2" t="s">
        <v>6</v>
      </c>
      <c r="N2" t="s">
        <v>7</v>
      </c>
    </row>
    <row r="3" spans="1:14" x14ac:dyDescent="0.3">
      <c r="A3">
        <v>1</v>
      </c>
      <c r="B3">
        <v>1</v>
      </c>
      <c r="C3">
        <v>1</v>
      </c>
      <c r="D3">
        <v>696</v>
      </c>
      <c r="E3" s="1">
        <f>D3/$D$11</f>
        <v>0.40630472854640981</v>
      </c>
      <c r="G3">
        <f>B16*B17*B18</f>
        <v>0.68800297387209974</v>
      </c>
      <c r="H3">
        <f>C16*C17*C18</f>
        <v>5.6010908186192301E-3</v>
      </c>
      <c r="I3">
        <f t="shared" ref="I3:I10" si="0">G3*$B$15+H3*$C$15</f>
        <v>0.40456443847756701</v>
      </c>
      <c r="J3" s="2">
        <f>D3*LN(I3)</f>
        <v>-629.84119879864454</v>
      </c>
      <c r="K3" s="1">
        <f>G3*$B$15/I3</f>
        <v>0.99424952674510481</v>
      </c>
      <c r="L3" s="1">
        <f>1-K3</f>
        <v>5.7504732548951942E-3</v>
      </c>
      <c r="M3" s="2">
        <f>K3*D3</f>
        <v>691.99767061459295</v>
      </c>
      <c r="N3" s="2">
        <f>L3*D3</f>
        <v>4.0023293854070552</v>
      </c>
    </row>
    <row r="4" spans="1:14" x14ac:dyDescent="0.3">
      <c r="A4">
        <v>1</v>
      </c>
      <c r="B4">
        <v>1</v>
      </c>
      <c r="C4">
        <v>2</v>
      </c>
      <c r="D4">
        <v>68</v>
      </c>
      <c r="E4" s="1">
        <f t="shared" ref="E4:E9" si="1">D4/$D$11</f>
        <v>3.9696438995913602E-2</v>
      </c>
      <c r="G4">
        <f>B16*B17*B24</f>
        <v>5.099684573582345E-2</v>
      </c>
      <c r="H4">
        <f>C16*C17*C24</f>
        <v>1.4565512860208608E-2</v>
      </c>
      <c r="I4">
        <f t="shared" si="0"/>
        <v>3.5864936095524727E-2</v>
      </c>
      <c r="J4" s="2">
        <f t="shared" ref="J4:J10" si="2">D4*LN(I4)</f>
        <v>-226.30367164237606</v>
      </c>
      <c r="K4" s="1">
        <f t="shared" ref="K4:K10" si="3">G4*$B$15/I4</f>
        <v>0.83131580291769158</v>
      </c>
      <c r="L4" s="1">
        <f t="shared" ref="L4:L10" si="4">1-K4</f>
        <v>0.16868419708230842</v>
      </c>
      <c r="M4" s="2">
        <f t="shared" ref="M4:M10" si="5">K4*D4</f>
        <v>56.529474598403027</v>
      </c>
      <c r="N4" s="2">
        <f t="shared" ref="N4:N10" si="6">L4*D4</f>
        <v>11.470525401596973</v>
      </c>
    </row>
    <row r="5" spans="1:14" x14ac:dyDescent="0.3">
      <c r="A5">
        <v>1</v>
      </c>
      <c r="B5">
        <v>2</v>
      </c>
      <c r="C5">
        <v>1</v>
      </c>
      <c r="D5">
        <v>275</v>
      </c>
      <c r="E5" s="1">
        <f t="shared" si="1"/>
        <v>0.16053706946876825</v>
      </c>
      <c r="G5">
        <f>B16*B23*B18</f>
        <v>0.21100599453732702</v>
      </c>
      <c r="H5">
        <f>C16*C23*C18</f>
        <v>7.321509950901324E-2</v>
      </c>
      <c r="I5">
        <f t="shared" si="0"/>
        <v>0.15377395803887811</v>
      </c>
      <c r="J5" s="2">
        <f t="shared" si="2"/>
        <v>-514.87467894274459</v>
      </c>
      <c r="K5" s="1">
        <f t="shared" si="3"/>
        <v>0.80224087007766987</v>
      </c>
      <c r="L5" s="1">
        <f t="shared" si="4"/>
        <v>0.19775912992233013</v>
      </c>
      <c r="M5" s="2">
        <f t="shared" si="5"/>
        <v>220.61623927135921</v>
      </c>
      <c r="N5" s="2">
        <f t="shared" si="6"/>
        <v>54.383760728640787</v>
      </c>
    </row>
    <row r="6" spans="1:14" x14ac:dyDescent="0.3">
      <c r="A6">
        <v>1</v>
      </c>
      <c r="B6">
        <v>2</v>
      </c>
      <c r="C6">
        <v>2</v>
      </c>
      <c r="D6">
        <v>130</v>
      </c>
      <c r="E6" s="1">
        <f t="shared" si="1"/>
        <v>7.5890251021599534E-2</v>
      </c>
      <c r="G6">
        <f>B16*B23*B24</f>
        <v>1.5640397732865737E-2</v>
      </c>
      <c r="H6">
        <f>C16*C23*C24</f>
        <v>0.19039424783383105</v>
      </c>
      <c r="I6">
        <f t="shared" si="0"/>
        <v>8.8225155420721443E-2</v>
      </c>
      <c r="J6" s="2">
        <f t="shared" si="2"/>
        <v>-315.62220921165834</v>
      </c>
      <c r="K6" s="1">
        <f t="shared" si="3"/>
        <v>0.10364494933318591</v>
      </c>
      <c r="L6" s="1">
        <f t="shared" si="4"/>
        <v>0.89635505066681409</v>
      </c>
      <c r="M6" s="2">
        <f t="shared" si="5"/>
        <v>13.473843413314167</v>
      </c>
      <c r="N6" s="2">
        <f t="shared" si="6"/>
        <v>116.52615658668583</v>
      </c>
    </row>
    <row r="7" spans="1:14" x14ac:dyDescent="0.3">
      <c r="A7">
        <v>2</v>
      </c>
      <c r="B7">
        <v>1</v>
      </c>
      <c r="C7">
        <v>1</v>
      </c>
      <c r="D7">
        <v>34</v>
      </c>
      <c r="E7" s="1">
        <f t="shared" si="1"/>
        <v>1.9848219497956801E-2</v>
      </c>
      <c r="G7">
        <f>B22*B17*B18</f>
        <v>2.4476364222108627E-2</v>
      </c>
      <c r="H7">
        <f>C22*C17*C18</f>
        <v>1.4136631135809076E-2</v>
      </c>
      <c r="I7">
        <f t="shared" si="0"/>
        <v>2.0181711942959722E-2</v>
      </c>
      <c r="J7" s="2">
        <f t="shared" si="2"/>
        <v>-132.70126675632861</v>
      </c>
      <c r="K7" s="1">
        <f t="shared" si="3"/>
        <v>0.70905787823687039</v>
      </c>
      <c r="L7" s="1">
        <f t="shared" si="4"/>
        <v>0.29094212176312961</v>
      </c>
      <c r="M7" s="2">
        <f t="shared" si="5"/>
        <v>24.107967860053591</v>
      </c>
      <c r="N7" s="2">
        <f t="shared" si="6"/>
        <v>9.8920321399464068</v>
      </c>
    </row>
    <row r="8" spans="1:14" x14ac:dyDescent="0.3">
      <c r="A8">
        <v>2</v>
      </c>
      <c r="B8">
        <v>1</v>
      </c>
      <c r="C8">
        <v>2</v>
      </c>
      <c r="D8">
        <v>19</v>
      </c>
      <c r="E8" s="1">
        <f t="shared" si="1"/>
        <v>1.1091652072387624E-2</v>
      </c>
      <c r="G8">
        <f>B22*B17*B24</f>
        <v>1.8142615916086821E-3</v>
      </c>
      <c r="H8">
        <f>C22*C17*C24</f>
        <v>3.6761996774659043E-2</v>
      </c>
      <c r="I8">
        <f t="shared" si="0"/>
        <v>1.6329952596616466E-2</v>
      </c>
      <c r="J8" s="2">
        <f t="shared" si="2"/>
        <v>-78.180331222042923</v>
      </c>
      <c r="K8" s="1">
        <f t="shared" si="3"/>
        <v>6.4954278827451514E-2</v>
      </c>
      <c r="L8" s="1">
        <f t="shared" si="4"/>
        <v>0.93504572117254847</v>
      </c>
      <c r="M8" s="2">
        <f t="shared" si="5"/>
        <v>1.2341312977215788</v>
      </c>
      <c r="N8" s="2">
        <f t="shared" si="6"/>
        <v>17.765868702278421</v>
      </c>
    </row>
    <row r="9" spans="1:14" x14ac:dyDescent="0.3">
      <c r="A9">
        <v>2</v>
      </c>
      <c r="B9">
        <v>2</v>
      </c>
      <c r="C9">
        <v>1</v>
      </c>
      <c r="D9">
        <v>125</v>
      </c>
      <c r="E9" s="1">
        <f t="shared" si="1"/>
        <v>7.2971395213076468E-2</v>
      </c>
      <c r="G9">
        <f>B22*B23*B18</f>
        <v>7.5067401907829463E-3</v>
      </c>
      <c r="H9">
        <f>C22*C23*C18</f>
        <v>0.18478808661517582</v>
      </c>
      <c r="I9">
        <f t="shared" si="0"/>
        <v>8.1141304266806602E-2</v>
      </c>
      <c r="J9" s="2">
        <f t="shared" si="2"/>
        <v>-313.94539338204811</v>
      </c>
      <c r="K9" s="1">
        <f t="shared" si="3"/>
        <v>5.408815701058136E-2</v>
      </c>
      <c r="L9" s="1">
        <f t="shared" si="4"/>
        <v>0.94591184298941866</v>
      </c>
      <c r="M9" s="2">
        <f t="shared" si="5"/>
        <v>6.7610196263226703</v>
      </c>
      <c r="N9" s="2">
        <f t="shared" si="6"/>
        <v>118.23898037367734</v>
      </c>
    </row>
    <row r="10" spans="1:14" x14ac:dyDescent="0.3">
      <c r="A10">
        <v>2</v>
      </c>
      <c r="B10">
        <v>2</v>
      </c>
      <c r="C10">
        <v>2</v>
      </c>
      <c r="D10">
        <v>366</v>
      </c>
      <c r="E10" s="1">
        <f>D10/$D$11</f>
        <v>0.2136602451838879</v>
      </c>
      <c r="G10">
        <f>B22*B23*B24</f>
        <v>5.5642211738379831E-4</v>
      </c>
      <c r="H10">
        <f>C22*C23*C24</f>
        <v>0.48053733445268382</v>
      </c>
      <c r="I10">
        <f t="shared" si="0"/>
        <v>0.19991854316092594</v>
      </c>
      <c r="J10" s="2">
        <f t="shared" si="2"/>
        <v>-589.20337233074724</v>
      </c>
      <c r="K10" s="1">
        <f t="shared" si="3"/>
        <v>1.6272118150810907E-3</v>
      </c>
      <c r="L10" s="1">
        <f t="shared" si="4"/>
        <v>0.99837278818491892</v>
      </c>
      <c r="M10" s="2">
        <f t="shared" si="5"/>
        <v>0.59555952431967918</v>
      </c>
      <c r="N10" s="2">
        <f t="shared" si="6"/>
        <v>365.4044404756803</v>
      </c>
    </row>
    <row r="11" spans="1:14" x14ac:dyDescent="0.3">
      <c r="D11">
        <f>SUM(D3:D10)</f>
        <v>1713</v>
      </c>
      <c r="J11" s="2">
        <f>SUM(J3:J10)</f>
        <v>-2800.6721222865904</v>
      </c>
    </row>
    <row r="12" spans="1:14" x14ac:dyDescent="0.3">
      <c r="J12" s="2"/>
    </row>
    <row r="13" spans="1:14" x14ac:dyDescent="0.3">
      <c r="A13" t="s">
        <v>18</v>
      </c>
      <c r="G13" t="s">
        <v>19</v>
      </c>
      <c r="K13" t="s">
        <v>20</v>
      </c>
    </row>
    <row r="14" spans="1:14" x14ac:dyDescent="0.3">
      <c r="B14" t="s">
        <v>6</v>
      </c>
      <c r="C14" t="s">
        <v>7</v>
      </c>
    </row>
    <row r="15" spans="1:14" x14ac:dyDescent="0.3">
      <c r="A15" t="s">
        <v>5</v>
      </c>
      <c r="B15" s="1">
        <v>0.58464573086132676</v>
      </c>
      <c r="C15" s="1">
        <v>0.41535426913867329</v>
      </c>
      <c r="G15" s="1">
        <f>K15/D11</f>
        <v>0.59271214606309797</v>
      </c>
      <c r="H15" s="1">
        <f>L15/D11</f>
        <v>0.40728785393690198</v>
      </c>
      <c r="K15" s="2">
        <f>SUM(M3:M10)</f>
        <v>1015.3159062060868</v>
      </c>
      <c r="L15" s="2">
        <f>SUM(N3:N10)</f>
        <v>697.68409379391312</v>
      </c>
    </row>
    <row r="16" spans="1:14" x14ac:dyDescent="0.3">
      <c r="A16" t="s">
        <v>8</v>
      </c>
      <c r="B16" s="1">
        <v>0.96564621187811595</v>
      </c>
      <c r="C16" s="1">
        <v>0.28377595102167213</v>
      </c>
      <c r="G16" s="1">
        <f>K16/K15</f>
        <v>0.96779457693064019</v>
      </c>
      <c r="H16" s="1">
        <f>L16/L15</f>
        <v>0.26714493530848032</v>
      </c>
      <c r="K16" s="2">
        <f>SUM(M3:M6)</f>
        <v>982.6172278976693</v>
      </c>
      <c r="L16" s="2">
        <f>SUM(N3:N6)</f>
        <v>186.38277210233065</v>
      </c>
    </row>
    <row r="17" spans="1:12" x14ac:dyDescent="0.3">
      <c r="A17" t="s">
        <v>9</v>
      </c>
      <c r="B17" s="1">
        <v>0.76529044542164049</v>
      </c>
      <c r="C17" s="1">
        <v>7.1065231589295966E-2</v>
      </c>
      <c r="G17" s="1">
        <f>K17/K15</f>
        <v>0.76219552913582811</v>
      </c>
      <c r="H17" s="1">
        <f>L17/L15</f>
        <v>6.1819892431099518E-2</v>
      </c>
      <c r="K17" s="2">
        <f>SUM(M3:M4,M7:M8)</f>
        <v>773.86924437077107</v>
      </c>
      <c r="L17" s="2">
        <f>SUM(N3,N4,N7,N8)</f>
        <v>43.130755629228858</v>
      </c>
    </row>
    <row r="18" spans="1:12" x14ac:dyDescent="0.3">
      <c r="A18" t="s">
        <v>10</v>
      </c>
      <c r="B18" s="1">
        <v>0.93099207282231833</v>
      </c>
      <c r="C18" s="1">
        <v>0.2777409080786174</v>
      </c>
      <c r="G18" s="1">
        <f>K18/K15</f>
        <v>0.92925058260716553</v>
      </c>
      <c r="H18" s="1">
        <f>L18/L15</f>
        <v>0.26733747305806621</v>
      </c>
      <c r="K18" s="2">
        <f>SUM(M3,M5,M7,M9)</f>
        <v>943.48289737232835</v>
      </c>
      <c r="L18" s="2">
        <f>SUM(N3,N5,N7,N9)</f>
        <v>186.51710262767159</v>
      </c>
    </row>
    <row r="21" spans="1:12" x14ac:dyDescent="0.3">
      <c r="B21" t="s">
        <v>16</v>
      </c>
      <c r="C21" t="s">
        <v>17</v>
      </c>
    </row>
    <row r="22" spans="1:12" x14ac:dyDescent="0.3">
      <c r="B22" s="1">
        <f>1-B16</f>
        <v>3.4353788121884055E-2</v>
      </c>
      <c r="C22" s="1">
        <f>1-C16</f>
        <v>0.71622404897832781</v>
      </c>
    </row>
    <row r="23" spans="1:12" x14ac:dyDescent="0.3">
      <c r="B23" s="1">
        <f t="shared" ref="B23:C24" si="7">1-B17</f>
        <v>0.23470955457835951</v>
      </c>
      <c r="C23" s="1">
        <f t="shared" si="7"/>
        <v>0.92893476841070399</v>
      </c>
    </row>
    <row r="24" spans="1:12" x14ac:dyDescent="0.3">
      <c r="B24" s="1">
        <f t="shared" si="7"/>
        <v>6.9007927177681672E-2</v>
      </c>
      <c r="C24" s="1">
        <f t="shared" si="7"/>
        <v>0.7222590919213826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8E5F-D4D5-4BC5-9828-52F4B007EB83}">
  <dimension ref="A1:N24"/>
  <sheetViews>
    <sheetView tabSelected="1" workbookViewId="0">
      <selection activeCell="J23" sqref="J23"/>
    </sheetView>
  </sheetViews>
  <sheetFormatPr defaultRowHeight="14.4" x14ac:dyDescent="0.3"/>
  <cols>
    <col min="1" max="1" width="10.33203125" customWidth="1"/>
    <col min="2" max="3" width="9.5546875" bestFit="1" customWidth="1"/>
    <col min="7" max="8" width="12.5546875" bestFit="1" customWidth="1"/>
    <col min="9" max="9" width="11.77734375" customWidth="1"/>
    <col min="11" max="11" width="12.6640625" bestFit="1" customWidth="1"/>
  </cols>
  <sheetData>
    <row r="1" spans="1:14" x14ac:dyDescent="0.3">
      <c r="G1" t="s">
        <v>11</v>
      </c>
      <c r="I1" t="s">
        <v>12</v>
      </c>
      <c r="J1" t="s">
        <v>13</v>
      </c>
      <c r="K1" t="s">
        <v>14</v>
      </c>
      <c r="M1" t="s">
        <v>15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6</v>
      </c>
      <c r="H2" t="s">
        <v>7</v>
      </c>
      <c r="K2" t="s">
        <v>6</v>
      </c>
      <c r="L2" t="s">
        <v>7</v>
      </c>
      <c r="M2" t="s">
        <v>6</v>
      </c>
      <c r="N2" t="s">
        <v>7</v>
      </c>
    </row>
    <row r="3" spans="1:14" x14ac:dyDescent="0.3">
      <c r="A3">
        <v>1</v>
      </c>
      <c r="B3">
        <v>1</v>
      </c>
      <c r="C3">
        <v>1</v>
      </c>
      <c r="D3">
        <v>696</v>
      </c>
      <c r="E3" s="1">
        <f>D3/$D$11</f>
        <v>0.40630472854640981</v>
      </c>
      <c r="G3" s="1">
        <f>B16*B17*B18</f>
        <v>0.68546048391701797</v>
      </c>
      <c r="H3" s="1">
        <f>C16*C17*C18</f>
        <v>4.415043924939019E-3</v>
      </c>
      <c r="I3" s="1">
        <f t="shared" ref="I3:I10" si="0">G3*$B$15+H3*$C$15</f>
        <v>0.40807894822913093</v>
      </c>
      <c r="J3" s="2">
        <f>D3*LN(I3)</f>
        <v>-623.82105742369845</v>
      </c>
      <c r="K3" s="1">
        <f>G3*$B$15/I3</f>
        <v>0.99559351499745607</v>
      </c>
      <c r="L3" s="1">
        <f>1-K3</f>
        <v>4.4064850025439251E-3</v>
      </c>
      <c r="M3" s="2">
        <f>K3*D3</f>
        <v>692.93308643822945</v>
      </c>
      <c r="N3" s="2">
        <f>L3*D3</f>
        <v>3.0669135617705718</v>
      </c>
    </row>
    <row r="4" spans="1:14" x14ac:dyDescent="0.3">
      <c r="A4">
        <v>1</v>
      </c>
      <c r="B4">
        <v>1</v>
      </c>
      <c r="C4">
        <v>2</v>
      </c>
      <c r="D4">
        <v>68</v>
      </c>
      <c r="E4" s="1">
        <f t="shared" ref="E4:E9" si="1">D4/$D$11</f>
        <v>3.9696438995913602E-2</v>
      </c>
      <c r="G4" s="1">
        <f>B16*B17*B24</f>
        <v>5.2188215741416154E-2</v>
      </c>
      <c r="H4" s="1">
        <f>C16*C17*C24</f>
        <v>1.2099827239344272E-2</v>
      </c>
      <c r="I4" s="1">
        <f t="shared" si="0"/>
        <v>3.5860702020618515E-2</v>
      </c>
      <c r="J4" s="2">
        <f t="shared" ref="J4:J10" si="2">D4*LN(I4)</f>
        <v>-226.31169993188368</v>
      </c>
      <c r="K4" s="1">
        <f t="shared" ref="K4:K10" si="3">G4*$B$15/I4</f>
        <v>0.86257623549906182</v>
      </c>
      <c r="L4" s="1">
        <f t="shared" ref="L4:L10" si="4">1-K4</f>
        <v>0.13742376450093818</v>
      </c>
      <c r="M4" s="2">
        <f t="shared" ref="M4:M10" si="5">K4*D4</f>
        <v>58.655184013936207</v>
      </c>
      <c r="N4" s="2">
        <f t="shared" ref="N4:N10" si="6">L4*D4</f>
        <v>9.3448159860637965</v>
      </c>
    </row>
    <row r="5" spans="1:14" x14ac:dyDescent="0.3">
      <c r="A5">
        <v>1</v>
      </c>
      <c r="B5">
        <v>2</v>
      </c>
      <c r="C5">
        <v>1</v>
      </c>
      <c r="D5">
        <v>275</v>
      </c>
      <c r="E5" s="1">
        <f t="shared" si="1"/>
        <v>0.16053706946876825</v>
      </c>
      <c r="G5" s="1">
        <f>B16*B23*B18</f>
        <v>0.21386319053983463</v>
      </c>
      <c r="H5" s="1">
        <f>C16*C23*C18</f>
        <v>6.7002808020690682E-2</v>
      </c>
      <c r="I5" s="1">
        <f t="shared" si="0"/>
        <v>0.15404874051525996</v>
      </c>
      <c r="J5" s="2">
        <f t="shared" si="2"/>
        <v>-514.38371319245186</v>
      </c>
      <c r="K5" s="1">
        <f t="shared" si="3"/>
        <v>0.82285197661976284</v>
      </c>
      <c r="L5" s="1">
        <f t="shared" si="4"/>
        <v>0.17714802338023716</v>
      </c>
      <c r="M5" s="2">
        <f t="shared" si="5"/>
        <v>226.28429357043478</v>
      </c>
      <c r="N5" s="2">
        <f t="shared" si="6"/>
        <v>48.715706429565216</v>
      </c>
    </row>
    <row r="6" spans="1:14" x14ac:dyDescent="0.3">
      <c r="A6">
        <v>1</v>
      </c>
      <c r="B6">
        <v>2</v>
      </c>
      <c r="C6">
        <v>2</v>
      </c>
      <c r="D6">
        <v>130</v>
      </c>
      <c r="E6" s="1">
        <f t="shared" si="1"/>
        <v>7.5890251021599534E-2</v>
      </c>
      <c r="G6" s="1">
        <f>B16*B23*B24</f>
        <v>1.6282686732371356E-2</v>
      </c>
      <c r="H6" s="1">
        <f>C16*C23*C24</f>
        <v>0.18362725612350636</v>
      </c>
      <c r="I6" s="1">
        <f t="shared" si="0"/>
        <v>8.4440097267681702E-2</v>
      </c>
      <c r="J6" s="2">
        <f t="shared" si="2"/>
        <v>-321.32267753143066</v>
      </c>
      <c r="K6" s="1">
        <f t="shared" si="3"/>
        <v>0.11429340454479471</v>
      </c>
      <c r="L6" s="1">
        <f t="shared" si="4"/>
        <v>0.88570659545520525</v>
      </c>
      <c r="M6" s="2">
        <f t="shared" si="5"/>
        <v>14.858142590823313</v>
      </c>
      <c r="N6" s="2">
        <f t="shared" si="6"/>
        <v>115.14185740917668</v>
      </c>
    </row>
    <row r="7" spans="1:14" x14ac:dyDescent="0.3">
      <c r="A7">
        <v>2</v>
      </c>
      <c r="B7">
        <v>1</v>
      </c>
      <c r="C7">
        <v>1</v>
      </c>
      <c r="D7">
        <v>34</v>
      </c>
      <c r="E7" s="1">
        <f t="shared" si="1"/>
        <v>1.9848219497956801E-2</v>
      </c>
      <c r="G7" s="1">
        <f>B22*B17*B18</f>
        <v>2.2810155593027032E-2</v>
      </c>
      <c r="H7" s="1">
        <f>C22*C17*C18</f>
        <v>1.2111729902312601E-2</v>
      </c>
      <c r="I7" s="1">
        <f t="shared" si="0"/>
        <v>1.8452816752952531E-2</v>
      </c>
      <c r="J7" s="2">
        <f t="shared" si="2"/>
        <v>-135.74630052079732</v>
      </c>
      <c r="K7" s="1">
        <f t="shared" si="3"/>
        <v>0.73267168121706916</v>
      </c>
      <c r="L7" s="1">
        <f t="shared" si="4"/>
        <v>0.26732831878293084</v>
      </c>
      <c r="M7" s="2">
        <f t="shared" si="5"/>
        <v>24.91083716138035</v>
      </c>
      <c r="N7" s="2">
        <f t="shared" si="6"/>
        <v>9.0891628386196484</v>
      </c>
    </row>
    <row r="8" spans="1:14" x14ac:dyDescent="0.3">
      <c r="A8">
        <v>2</v>
      </c>
      <c r="B8">
        <v>1</v>
      </c>
      <c r="C8">
        <v>2</v>
      </c>
      <c r="D8">
        <v>19</v>
      </c>
      <c r="E8" s="1">
        <f t="shared" si="1"/>
        <v>1.1091652072387624E-2</v>
      </c>
      <c r="G8" s="1">
        <f>B22*B17*B24</f>
        <v>1.7366738843668742E-3</v>
      </c>
      <c r="H8" s="1">
        <f>C22*C17*C24</f>
        <v>3.3193291364503628E-2</v>
      </c>
      <c r="I8" s="1">
        <f t="shared" si="0"/>
        <v>1.454857210996581E-2</v>
      </c>
      <c r="J8" s="2">
        <f t="shared" si="2"/>
        <v>-80.374986112096991</v>
      </c>
      <c r="K8" s="1">
        <f t="shared" si="3"/>
        <v>7.0752490157416928E-2</v>
      </c>
      <c r="L8" s="1">
        <f t="shared" si="4"/>
        <v>0.92924750984258309</v>
      </c>
      <c r="M8" s="2">
        <f t="shared" si="5"/>
        <v>1.3442973129909217</v>
      </c>
      <c r="N8" s="2">
        <f t="shared" si="6"/>
        <v>17.655702687009079</v>
      </c>
    </row>
    <row r="9" spans="1:14" x14ac:dyDescent="0.3">
      <c r="A9">
        <v>2</v>
      </c>
      <c r="B9">
        <v>2</v>
      </c>
      <c r="C9">
        <v>1</v>
      </c>
      <c r="D9">
        <v>125</v>
      </c>
      <c r="E9" s="1">
        <f t="shared" si="1"/>
        <v>7.2971395213076468E-2</v>
      </c>
      <c r="G9" s="1">
        <f>B22*B23*B18</f>
        <v>7.1167525572858204E-3</v>
      </c>
      <c r="H9" s="1">
        <f>C22*C23*C18</f>
        <v>0.18380789121012392</v>
      </c>
      <c r="I9" s="1">
        <f t="shared" si="0"/>
        <v>7.9080907228867833E-2</v>
      </c>
      <c r="J9" s="2">
        <f t="shared" si="2"/>
        <v>-317.16047605666489</v>
      </c>
      <c r="K9" s="1">
        <f t="shared" si="3"/>
        <v>5.3340127586309544E-2</v>
      </c>
      <c r="L9" s="1">
        <f t="shared" si="4"/>
        <v>0.94665987241369043</v>
      </c>
      <c r="M9" s="2">
        <f t="shared" si="5"/>
        <v>6.6675159482886928</v>
      </c>
      <c r="N9" s="2">
        <f t="shared" si="6"/>
        <v>118.3324840517113</v>
      </c>
    </row>
    <row r="10" spans="1:14" x14ac:dyDescent="0.3">
      <c r="A10">
        <v>2</v>
      </c>
      <c r="B10">
        <v>2</v>
      </c>
      <c r="C10">
        <v>2</v>
      </c>
      <c r="D10">
        <v>366</v>
      </c>
      <c r="E10" s="1">
        <f>D10/$D$11</f>
        <v>0.2136602451838879</v>
      </c>
      <c r="G10" s="1">
        <f>B22*B23*B24</f>
        <v>5.4184103468008307E-4</v>
      </c>
      <c r="H10" s="1">
        <f>C22*C23*C24</f>
        <v>0.50374215221457952</v>
      </c>
      <c r="I10" s="1">
        <f t="shared" si="0"/>
        <v>0.2054892158755226</v>
      </c>
      <c r="J10" s="2">
        <f t="shared" si="2"/>
        <v>-579.14439095260218</v>
      </c>
      <c r="K10" s="1">
        <f t="shared" si="3"/>
        <v>1.5628837801630682E-3</v>
      </c>
      <c r="L10" s="1">
        <f t="shared" si="4"/>
        <v>0.99843711621983688</v>
      </c>
      <c r="M10" s="2">
        <f t="shared" si="5"/>
        <v>0.57201546353968291</v>
      </c>
      <c r="N10" s="2">
        <f t="shared" si="6"/>
        <v>365.42798453646031</v>
      </c>
    </row>
    <row r="11" spans="1:14" x14ac:dyDescent="0.3">
      <c r="D11">
        <f>SUM(D3:D10)</f>
        <v>1713</v>
      </c>
      <c r="J11" s="2">
        <f>SUM(J3:J10)</f>
        <v>-2798.2653017216262</v>
      </c>
    </row>
    <row r="12" spans="1:14" x14ac:dyDescent="0.3">
      <c r="J12" s="2"/>
    </row>
    <row r="13" spans="1:14" x14ac:dyDescent="0.3">
      <c r="A13" t="s">
        <v>18</v>
      </c>
      <c r="G13" t="s">
        <v>19</v>
      </c>
      <c r="K13" t="s">
        <v>20</v>
      </c>
    </row>
    <row r="14" spans="1:14" x14ac:dyDescent="0.3">
      <c r="B14" t="s">
        <v>6</v>
      </c>
      <c r="C14" t="s">
        <v>7</v>
      </c>
    </row>
    <row r="15" spans="1:14" x14ac:dyDescent="0.3">
      <c r="A15" t="s">
        <v>5</v>
      </c>
      <c r="B15" s="1">
        <v>0.59271214606309797</v>
      </c>
      <c r="C15" s="1">
        <v>0.40728785393690198</v>
      </c>
      <c r="G15" s="1">
        <f>K15/D11</f>
        <v>0.59908077787485303</v>
      </c>
      <c r="H15" s="1">
        <f>L15/D11</f>
        <v>0.40091922212514686</v>
      </c>
      <c r="K15" s="2">
        <f>SUM(M3:M10)</f>
        <v>1026.2253724996233</v>
      </c>
      <c r="L15" s="2">
        <f>SUM(N3:N10)</f>
        <v>686.7746275003766</v>
      </c>
    </row>
    <row r="16" spans="1:14" x14ac:dyDescent="0.3">
      <c r="A16" t="s">
        <v>8</v>
      </c>
      <c r="B16" s="1">
        <v>0.96779457693064019</v>
      </c>
      <c r="C16" s="1">
        <v>0.26714493530848032</v>
      </c>
      <c r="G16" s="1">
        <f>K16/K15</f>
        <v>0.96736129627684508</v>
      </c>
      <c r="H16" s="1">
        <f>L16/L15</f>
        <v>0.25666250080923325</v>
      </c>
      <c r="K16" s="2">
        <f>SUM(M3:M6)</f>
        <v>992.73070661342376</v>
      </c>
      <c r="L16" s="2">
        <f>SUM(N3:N6)</f>
        <v>176.26929338657627</v>
      </c>
    </row>
    <row r="17" spans="1:12" x14ac:dyDescent="0.3">
      <c r="A17" t="s">
        <v>9</v>
      </c>
      <c r="B17" s="1">
        <v>0.76219552913582811</v>
      </c>
      <c r="C17" s="1">
        <v>6.1819892431099518E-2</v>
      </c>
      <c r="G17" s="1">
        <f>K17/K15</f>
        <v>0.75796547792607072</v>
      </c>
      <c r="H17" s="1">
        <f>L17/L15</f>
        <v>5.701520339500548E-2</v>
      </c>
      <c r="K17" s="2">
        <f>SUM(M3:M4,M7:M8)</f>
        <v>777.84340492653689</v>
      </c>
      <c r="L17" s="2">
        <f>SUM(N3,N4,N7,N8)</f>
        <v>39.156595073463095</v>
      </c>
    </row>
    <row r="18" spans="1:12" x14ac:dyDescent="0.3">
      <c r="A18" t="s">
        <v>10</v>
      </c>
      <c r="B18" s="1">
        <v>0.92925058260716553</v>
      </c>
      <c r="C18" s="1">
        <v>0.26733747305806621</v>
      </c>
      <c r="G18" s="1">
        <f>K18/K15</f>
        <v>0.92649797851171556</v>
      </c>
      <c r="H18" s="1">
        <f>L18/L15</f>
        <v>0.26093606214590165</v>
      </c>
      <c r="K18" s="2">
        <f>SUM(M3,M5,M7,M9)</f>
        <v>950.79573311833326</v>
      </c>
      <c r="L18" s="2">
        <f>SUM(N3,N5,N7,N9)</f>
        <v>179.20426688166674</v>
      </c>
    </row>
    <row r="21" spans="1:12" x14ac:dyDescent="0.3">
      <c r="B21" t="s">
        <v>16</v>
      </c>
      <c r="C21" t="s">
        <v>17</v>
      </c>
    </row>
    <row r="22" spans="1:12" x14ac:dyDescent="0.3">
      <c r="B22" s="1">
        <f>1-B16</f>
        <v>3.2205423069359806E-2</v>
      </c>
      <c r="C22" s="1">
        <f>1-C16</f>
        <v>0.73285506469151973</v>
      </c>
    </row>
    <row r="23" spans="1:12" x14ac:dyDescent="0.3">
      <c r="B23" s="1">
        <f t="shared" ref="B23:C24" si="7">1-B17</f>
        <v>0.23780447086417189</v>
      </c>
      <c r="C23" s="1">
        <f t="shared" si="7"/>
        <v>0.93818010756890047</v>
      </c>
    </row>
    <row r="24" spans="1:12" x14ac:dyDescent="0.3">
      <c r="B24" s="1">
        <f t="shared" si="7"/>
        <v>7.0749417392834468E-2</v>
      </c>
      <c r="C24" s="1">
        <f t="shared" si="7"/>
        <v>0.73266252694193379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iter1</vt:lpstr>
      <vt:lpstr>iter2</vt:lpstr>
      <vt:lpstr>iter3</vt:lpstr>
      <vt:lpstr>iter4</vt:lpstr>
      <vt:lpstr>iter5</vt:lpstr>
      <vt:lpstr>iter6</vt:lpstr>
    </vt:vector>
  </TitlesOfParts>
  <Company>Tetra Tech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Killian, Dan</dc:creator>
  <cp:lastModifiedBy>Killian, Dan</cp:lastModifiedBy>
  <dcterms:created xsi:type="dcterms:W3CDTF">2023-03-30T19:02:18Z</dcterms:created>
  <dcterms:modified xsi:type="dcterms:W3CDTF">2023-04-05T07:11:10Z</dcterms:modified>
</cp:coreProperties>
</file>