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5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eroen Vermunt\Dropbox\minor2020-2021\"/>
    </mc:Choice>
  </mc:AlternateContent>
  <xr:revisionPtr revIDLastSave="0" documentId="13_ncr:1_{1C0F886F-ADDB-41EA-B84B-28B855A76F1F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solver_adj" localSheetId="0" hidden="1">Sheet1!$B$15:$B$18,Sheet1!$C$16:$C$18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Sheet1!$B$15:$C$18</definedName>
    <definedName name="solver_lhs2" localSheetId="0" hidden="1">Sheet1!$B$15:$C$18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Sheet1!#REF!</definedName>
    <definedName name="solver_pre" localSheetId="0" hidden="1">0.000001</definedName>
    <definedName name="solver_rbv" localSheetId="0" hidden="1">2</definedName>
    <definedName name="solver_rel1" localSheetId="0" hidden="1">1</definedName>
    <definedName name="solver_rel2" localSheetId="0" hidden="1">3</definedName>
    <definedName name="solver_rhs1" localSheetId="0" hidden="1">1</definedName>
    <definedName name="solver_rhs2" localSheetId="0" hidden="1">0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81029"/>
</workbook>
</file>

<file path=xl/calcChain.xml><?xml version="1.0" encoding="utf-8"?>
<calcChain xmlns="http://schemas.openxmlformats.org/spreadsheetml/2006/main">
  <c r="D11" i="1" l="1"/>
  <c r="E8" i="1" s="1"/>
  <c r="E5" i="1" l="1"/>
  <c r="E9" i="1"/>
  <c r="E3" i="1"/>
  <c r="E6" i="1"/>
  <c r="E10" i="1"/>
  <c r="E7" i="1"/>
  <c r="E4" i="1"/>
  <c r="G4" i="1"/>
  <c r="G7" i="1"/>
  <c r="G10" i="1"/>
  <c r="G8" i="1"/>
  <c r="G5" i="1"/>
  <c r="G9" i="1"/>
  <c r="G3" i="1"/>
  <c r="G6" i="1"/>
  <c r="H3" i="1" l="1"/>
  <c r="I3" i="1" s="1"/>
  <c r="H4" i="1"/>
  <c r="I4" i="1" s="1"/>
  <c r="H8" i="1"/>
  <c r="I8" i="1" s="1"/>
  <c r="J8" i="1" s="1"/>
  <c r="H5" i="1"/>
  <c r="I5" i="1" s="1"/>
  <c r="K5" i="1" s="1"/>
  <c r="M5" i="1" s="1"/>
  <c r="H10" i="1"/>
  <c r="I10" i="1" s="1"/>
  <c r="K10" i="1" s="1"/>
  <c r="M10" i="1" s="1"/>
  <c r="H6" i="1"/>
  <c r="I6" i="1" s="1"/>
  <c r="J6" i="1" s="1"/>
  <c r="H7" i="1"/>
  <c r="I7" i="1" s="1"/>
  <c r="H9" i="1"/>
  <c r="K3" i="1" l="1"/>
  <c r="M3" i="1" s="1"/>
  <c r="J3" i="1"/>
  <c r="L3" i="1"/>
  <c r="N3" i="1" s="1"/>
  <c r="K7" i="1"/>
  <c r="M7" i="1" s="1"/>
  <c r="J7" i="1"/>
  <c r="L7" i="1"/>
  <c r="N7" i="1" s="1"/>
  <c r="L8" i="1"/>
  <c r="N8" i="1" s="1"/>
  <c r="L6" i="1"/>
  <c r="N6" i="1" s="1"/>
  <c r="K6" i="1"/>
  <c r="M6" i="1" s="1"/>
  <c r="J10" i="1"/>
  <c r="L5" i="1"/>
  <c r="N5" i="1" s="1"/>
  <c r="K4" i="1"/>
  <c r="M4" i="1" s="1"/>
  <c r="J4" i="1"/>
  <c r="L10" i="1"/>
  <c r="N10" i="1" s="1"/>
  <c r="L4" i="1"/>
  <c r="N4" i="1" s="1"/>
  <c r="I9" i="1"/>
  <c r="K8" i="1"/>
  <c r="M8" i="1" s="1"/>
  <c r="J5" i="1"/>
  <c r="L17" i="1" l="1"/>
  <c r="L16" i="1"/>
  <c r="K16" i="1"/>
  <c r="K17" i="1"/>
  <c r="K9" i="1"/>
  <c r="M9" i="1" s="1"/>
  <c r="K18" i="1" s="1"/>
  <c r="J9" i="1"/>
  <c r="J11" i="1" s="1"/>
  <c r="K15" i="1"/>
  <c r="G16" i="1" s="1"/>
  <c r="L9" i="1"/>
  <c r="N9" i="1" s="1"/>
  <c r="L18" i="1" l="1"/>
  <c r="L15" i="1"/>
  <c r="G15" i="1" s="1"/>
  <c r="G18" i="1"/>
  <c r="G17" i="1"/>
  <c r="H15" i="1" l="1"/>
  <c r="H17" i="1"/>
  <c r="H16" i="1"/>
  <c r="H18" i="1"/>
</calcChain>
</file>

<file path=xl/sharedStrings.xml><?xml version="1.0" encoding="utf-8"?>
<sst xmlns="http://schemas.openxmlformats.org/spreadsheetml/2006/main" count="26" uniqueCount="20">
  <si>
    <t>X=1</t>
  </si>
  <si>
    <t>X=2</t>
  </si>
  <si>
    <t>DATA (N=1713)</t>
  </si>
  <si>
    <t>Y1</t>
  </si>
  <si>
    <t>Y2</t>
  </si>
  <si>
    <t>Y3</t>
  </si>
  <si>
    <t>n</t>
  </si>
  <si>
    <t>n/N</t>
  </si>
  <si>
    <t>Frequencies with  X estimated</t>
  </si>
  <si>
    <t>P(X=x|Y1,Y2,Y3)</t>
  </si>
  <si>
    <t>P(Y1,Y2,Y3|X=x)</t>
  </si>
  <si>
    <t>new estimated probabilties (M step)</t>
  </si>
  <si>
    <t>P(X)</t>
  </si>
  <si>
    <t>P(Y1=1|X)</t>
  </si>
  <si>
    <t>P(Y2=1|X)</t>
  </si>
  <si>
    <t>P(Y3=1|X)</t>
  </si>
  <si>
    <t>P(Y1,Y2,Y3)</t>
  </si>
  <si>
    <t>LL value</t>
  </si>
  <si>
    <t xml:space="preserve">"current" estimates </t>
  </si>
  <si>
    <t>"observed" frequencies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</si>
</sst>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0.5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/>
    <xf numFmtId="0" fontId="0" fillId="0" borderId="2" xfId="0" applyBorder="1"/>
    <xf numFmtId="0" fontId="0" fillId="0" borderId="0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Border="1" applyAlignment="1"/>
    <xf numFmtId="164" fontId="0" fillId="0" borderId="0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 applyAlignment="1"/>
    <xf numFmtId="164" fontId="0" fillId="0" borderId="3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/>
    <xf numFmtId="0" fontId="0" fillId="0" borderId="3" xfId="0" applyBorder="1"/>
    <xf numFmtId="0" fontId="0" fillId="0" borderId="1" xfId="0" applyBorder="1"/>
    <xf numFmtId="164" fontId="0" fillId="0" borderId="0" xfId="0" applyNumberFormat="1"/>
    <xf numFmtId="164" fontId="0" fillId="0" borderId="0" xfId="0" applyNumberFormat="1" applyBorder="1" applyAlignment="1">
      <alignment horizontal="right"/>
    </xf>
    <xf numFmtId="164" fontId="0" fillId="2" borderId="0" xfId="0" applyNumberFormat="1" applyFill="1" applyBorder="1" applyAlignment="1">
      <alignment horizontal="center"/>
    </xf>
    <xf numFmtId="164" fontId="0" fillId="2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N24"/>
  <sheetViews>
    <sheetView tabSelected="1" zoomScale="130" zoomScaleNormal="130" workbookViewId="0">
      <selection activeCell="L18" sqref="L18"/>
    </sheetView>
  </sheetViews>
  <sheetFormatPr defaultRowHeight="14.4" x14ac:dyDescent="0.3"/>
  <cols>
    <col min="1" max="1" width="10.33203125" customWidth="1"/>
    <col min="2" max="2" width="8.109375" customWidth="1"/>
    <col min="3" max="3" width="7.5546875" customWidth="1"/>
    <col min="4" max="4" width="5.33203125" customWidth="1"/>
    <col min="5" max="5" width="8" customWidth="1"/>
    <col min="6" max="6" width="2.33203125" customWidth="1"/>
    <col min="7" max="7" width="11.44140625" customWidth="1"/>
    <col min="8" max="8" width="9.88671875" customWidth="1"/>
    <col min="9" max="10" width="12.5546875" customWidth="1"/>
    <col min="11" max="11" width="12.44140625" customWidth="1"/>
    <col min="12" max="12" width="9.88671875" customWidth="1"/>
    <col min="13" max="13" width="9.44140625" customWidth="1"/>
  </cols>
  <sheetData>
    <row r="1" spans="1:14" x14ac:dyDescent="0.3">
      <c r="A1" s="4" t="s">
        <v>2</v>
      </c>
      <c r="B1" s="4"/>
      <c r="C1" s="4"/>
      <c r="D1" s="4"/>
      <c r="E1" s="4"/>
      <c r="G1" t="s">
        <v>10</v>
      </c>
      <c r="I1" t="s">
        <v>16</v>
      </c>
      <c r="J1" t="s">
        <v>17</v>
      </c>
      <c r="K1" t="s">
        <v>9</v>
      </c>
      <c r="M1" t="s">
        <v>8</v>
      </c>
    </row>
    <row r="2" spans="1:14" x14ac:dyDescent="0.3">
      <c r="A2" s="12" t="s">
        <v>3</v>
      </c>
      <c r="B2" s="12" t="s">
        <v>4</v>
      </c>
      <c r="C2" s="12" t="s">
        <v>5</v>
      </c>
      <c r="D2" s="12" t="s">
        <v>6</v>
      </c>
      <c r="E2" s="12" t="s">
        <v>7</v>
      </c>
      <c r="F2" s="1"/>
      <c r="G2" s="1" t="s">
        <v>0</v>
      </c>
      <c r="H2" s="1" t="s">
        <v>1</v>
      </c>
      <c r="K2" s="1" t="s">
        <v>0</v>
      </c>
      <c r="L2" s="1" t="s">
        <v>1</v>
      </c>
      <c r="M2" s="1" t="s">
        <v>0</v>
      </c>
      <c r="N2" s="1" t="s">
        <v>1</v>
      </c>
    </row>
    <row r="3" spans="1:14" x14ac:dyDescent="0.3">
      <c r="A3" s="6">
        <v>1</v>
      </c>
      <c r="B3" s="5">
        <v>1</v>
      </c>
      <c r="C3" s="5">
        <v>1</v>
      </c>
      <c r="D3" s="7">
        <v>696</v>
      </c>
      <c r="E3" s="8">
        <f>D3/D$11</f>
        <v>0.40630472854640981</v>
      </c>
      <c r="F3" s="2"/>
      <c r="G3" s="2">
        <f>B16*B17*B18</f>
        <v>0.216</v>
      </c>
      <c r="H3" s="2">
        <f>C16*C17*C18</f>
        <v>6.4000000000000015E-2</v>
      </c>
      <c r="I3" s="2">
        <f>G3*B$15+H3*C$15</f>
        <v>0.14000000000000001</v>
      </c>
      <c r="J3" s="2">
        <f>D3*LN(I3)</f>
        <v>-1368.4145480354916</v>
      </c>
      <c r="K3" s="2">
        <f>G3*B$15/I3</f>
        <v>0.77142857142857135</v>
      </c>
      <c r="L3" s="2">
        <f>H3*C$15/I3</f>
        <v>0.22857142857142859</v>
      </c>
      <c r="M3" s="17">
        <f>K3*D3</f>
        <v>536.91428571428571</v>
      </c>
      <c r="N3" s="17">
        <f>L3*D3</f>
        <v>159.08571428571429</v>
      </c>
    </row>
    <row r="4" spans="1:14" x14ac:dyDescent="0.3">
      <c r="A4" s="5">
        <v>1</v>
      </c>
      <c r="B4" s="5">
        <v>1</v>
      </c>
      <c r="C4" s="5">
        <v>2</v>
      </c>
      <c r="D4" s="7">
        <v>68</v>
      </c>
      <c r="E4" s="8">
        <f t="shared" ref="E4:E10" si="0">D4/D$11</f>
        <v>3.9696438995913602E-2</v>
      </c>
      <c r="F4" s="2"/>
      <c r="G4" s="2">
        <f>B16*B17*(1-B18)</f>
        <v>0.14399999999999999</v>
      </c>
      <c r="H4" s="2">
        <f>C16*C17*(1-C18)</f>
        <v>9.6000000000000016E-2</v>
      </c>
      <c r="I4" s="2">
        <f t="shared" ref="I4:I10" si="1">G4*B$15+H4*C$15</f>
        <v>0.12</v>
      </c>
      <c r="J4" s="2">
        <f t="shared" ref="J4:J10" si="2">D4*LN(I4)</f>
        <v>-144.17792046160619</v>
      </c>
      <c r="K4" s="2">
        <f t="shared" ref="K4:K10" si="3">G4*B$15/I4</f>
        <v>0.6</v>
      </c>
      <c r="L4" s="2">
        <f t="shared" ref="L4:L10" si="4">H4*C$15/I4</f>
        <v>0.40000000000000008</v>
      </c>
      <c r="M4" s="17">
        <f>K4*D4</f>
        <v>40.799999999999997</v>
      </c>
      <c r="N4" s="17">
        <f>L4*D4</f>
        <v>27.200000000000006</v>
      </c>
    </row>
    <row r="5" spans="1:14" x14ac:dyDescent="0.3">
      <c r="A5" s="5">
        <v>1</v>
      </c>
      <c r="B5" s="5">
        <v>2</v>
      </c>
      <c r="C5" s="5">
        <v>1</v>
      </c>
      <c r="D5" s="7">
        <v>275</v>
      </c>
      <c r="E5" s="8">
        <f t="shared" si="0"/>
        <v>0.16053706946876825</v>
      </c>
      <c r="F5" s="2"/>
      <c r="G5" s="2">
        <f>B16*(1-B17)*B18</f>
        <v>0.14399999999999999</v>
      </c>
      <c r="H5" s="2">
        <f>C16*(1-C17)*C18</f>
        <v>9.6000000000000002E-2</v>
      </c>
      <c r="I5" s="2">
        <f t="shared" si="1"/>
        <v>0.12</v>
      </c>
      <c r="J5" s="2">
        <f t="shared" si="2"/>
        <v>-583.07247245502504</v>
      </c>
      <c r="K5" s="2">
        <f t="shared" si="3"/>
        <v>0.6</v>
      </c>
      <c r="L5" s="2">
        <f t="shared" si="4"/>
        <v>0.4</v>
      </c>
      <c r="M5" s="17">
        <f>K5*D5</f>
        <v>165</v>
      </c>
      <c r="N5" s="17">
        <f>L5*D5</f>
        <v>110</v>
      </c>
    </row>
    <row r="6" spans="1:14" x14ac:dyDescent="0.3">
      <c r="A6" s="5">
        <v>1</v>
      </c>
      <c r="B6" s="5">
        <v>2</v>
      </c>
      <c r="C6" s="5">
        <v>2</v>
      </c>
      <c r="D6" s="7">
        <v>130</v>
      </c>
      <c r="E6" s="8">
        <f t="shared" si="0"/>
        <v>7.5890251021599534E-2</v>
      </c>
      <c r="F6" s="2"/>
      <c r="G6" s="2">
        <f>B16*(1-B17)*(1-B18)</f>
        <v>9.6000000000000002E-2</v>
      </c>
      <c r="H6" s="2">
        <f>C16*(1-C17)*(1-C18)</f>
        <v>0.14399999999999999</v>
      </c>
      <c r="I6" s="2">
        <f t="shared" si="1"/>
        <v>0.12</v>
      </c>
      <c r="J6" s="2">
        <f t="shared" si="2"/>
        <v>-275.63425970601185</v>
      </c>
      <c r="K6" s="2">
        <f t="shared" si="3"/>
        <v>0.4</v>
      </c>
      <c r="L6" s="2">
        <f t="shared" si="4"/>
        <v>0.6</v>
      </c>
      <c r="M6" s="17">
        <f>K6*D6</f>
        <v>52</v>
      </c>
      <c r="N6" s="17">
        <f>L6*D6</f>
        <v>78</v>
      </c>
    </row>
    <row r="7" spans="1:14" x14ac:dyDescent="0.3">
      <c r="A7" s="5">
        <v>2</v>
      </c>
      <c r="B7" s="5">
        <v>1</v>
      </c>
      <c r="C7" s="5">
        <v>1</v>
      </c>
      <c r="D7" s="7">
        <v>34</v>
      </c>
      <c r="E7" s="8">
        <f t="shared" si="0"/>
        <v>1.9848219497956801E-2</v>
      </c>
      <c r="F7" s="2"/>
      <c r="G7" s="2">
        <f>(1-B16)*B17*B18</f>
        <v>0.14399999999999999</v>
      </c>
      <c r="H7" s="2">
        <f>(1-C16)*C17*C18</f>
        <v>9.6000000000000002E-2</v>
      </c>
      <c r="I7" s="2">
        <f t="shared" si="1"/>
        <v>0.12</v>
      </c>
      <c r="J7" s="2">
        <f t="shared" si="2"/>
        <v>-72.088960230803096</v>
      </c>
      <c r="K7" s="2">
        <f t="shared" si="3"/>
        <v>0.6</v>
      </c>
      <c r="L7" s="2">
        <f t="shared" si="4"/>
        <v>0.4</v>
      </c>
      <c r="M7" s="17">
        <f>K7*D7</f>
        <v>20.399999999999999</v>
      </c>
      <c r="N7" s="17">
        <f>L7*D7</f>
        <v>13.600000000000001</v>
      </c>
    </row>
    <row r="8" spans="1:14" x14ac:dyDescent="0.3">
      <c r="A8" s="5">
        <v>2</v>
      </c>
      <c r="B8" s="5">
        <v>1</v>
      </c>
      <c r="C8" s="5">
        <v>2</v>
      </c>
      <c r="D8" s="7">
        <v>19</v>
      </c>
      <c r="E8" s="8">
        <f t="shared" si="0"/>
        <v>1.1091652072387624E-2</v>
      </c>
      <c r="F8" s="2"/>
      <c r="G8" s="2">
        <f>(1-B16)*B17*(1-B18)</f>
        <v>9.6000000000000002E-2</v>
      </c>
      <c r="H8" s="2">
        <f>(1-C16)*C17*(1-C18)</f>
        <v>0.14399999999999999</v>
      </c>
      <c r="I8" s="2">
        <f t="shared" si="1"/>
        <v>0.12</v>
      </c>
      <c r="J8" s="2">
        <f t="shared" si="2"/>
        <v>-40.285007187801732</v>
      </c>
      <c r="K8" s="2">
        <f t="shared" si="3"/>
        <v>0.4</v>
      </c>
      <c r="L8" s="2">
        <f t="shared" si="4"/>
        <v>0.6</v>
      </c>
      <c r="M8" s="17">
        <f>K8*D8</f>
        <v>7.6000000000000005</v>
      </c>
      <c r="N8" s="17">
        <f>L8*D8</f>
        <v>11.4</v>
      </c>
    </row>
    <row r="9" spans="1:14" x14ac:dyDescent="0.3">
      <c r="A9" s="5">
        <v>2</v>
      </c>
      <c r="B9" s="5">
        <v>2</v>
      </c>
      <c r="C9" s="5">
        <v>1</v>
      </c>
      <c r="D9" s="7">
        <v>125</v>
      </c>
      <c r="E9" s="8">
        <f t="shared" si="0"/>
        <v>7.2971395213076468E-2</v>
      </c>
      <c r="F9" s="2"/>
      <c r="G9" s="2">
        <f>(1-B16)*(1-B17)*B18</f>
        <v>9.6000000000000016E-2</v>
      </c>
      <c r="H9" s="2">
        <f>(1-C16)*(1-C17)*C18</f>
        <v>0.14399999999999999</v>
      </c>
      <c r="I9" s="2">
        <f t="shared" si="1"/>
        <v>0.12</v>
      </c>
      <c r="J9" s="2">
        <f t="shared" si="2"/>
        <v>-265.03294202501138</v>
      </c>
      <c r="K9" s="2">
        <f t="shared" si="3"/>
        <v>0.40000000000000008</v>
      </c>
      <c r="L9" s="2">
        <f t="shared" si="4"/>
        <v>0.6</v>
      </c>
      <c r="M9" s="17">
        <f>K9*D9</f>
        <v>50.000000000000007</v>
      </c>
      <c r="N9" s="17">
        <f>L9*D9</f>
        <v>75</v>
      </c>
    </row>
    <row r="10" spans="1:14" x14ac:dyDescent="0.3">
      <c r="A10" s="9">
        <v>2</v>
      </c>
      <c r="B10" s="9">
        <v>2</v>
      </c>
      <c r="C10" s="9">
        <v>2</v>
      </c>
      <c r="D10" s="10">
        <v>366</v>
      </c>
      <c r="E10" s="11">
        <f t="shared" si="0"/>
        <v>0.2136602451838879</v>
      </c>
      <c r="F10" s="2"/>
      <c r="G10" s="2">
        <f>(1-B16)*(1-B17)*(1-B18)</f>
        <v>6.4000000000000015E-2</v>
      </c>
      <c r="H10" s="2">
        <f>(1-C16)*(1-C17)*(1-C18)</f>
        <v>0.216</v>
      </c>
      <c r="I10" s="2">
        <f t="shared" si="1"/>
        <v>0.14000000000000001</v>
      </c>
      <c r="J10" s="2">
        <f t="shared" si="2"/>
        <v>-719.59730543245678</v>
      </c>
      <c r="K10" s="2">
        <f t="shared" si="3"/>
        <v>0.22857142857142859</v>
      </c>
      <c r="L10" s="2">
        <f t="shared" si="4"/>
        <v>0.77142857142857135</v>
      </c>
      <c r="M10" s="17">
        <f>K10*D10</f>
        <v>83.657142857142858</v>
      </c>
      <c r="N10" s="17">
        <f>L10*D10</f>
        <v>282.3428571428571</v>
      </c>
    </row>
    <row r="11" spans="1:14" x14ac:dyDescent="0.3">
      <c r="D11" s="3">
        <f>SUM(D3:D10)</f>
        <v>1713</v>
      </c>
      <c r="I11" s="2"/>
      <c r="J11" s="19">
        <f>SUM(J3:J10)</f>
        <v>-3468.3034155342075</v>
      </c>
    </row>
    <row r="13" spans="1:14" x14ac:dyDescent="0.3">
      <c r="A13" t="s">
        <v>18</v>
      </c>
      <c r="G13" t="s">
        <v>11</v>
      </c>
      <c r="K13" t="s">
        <v>19</v>
      </c>
    </row>
    <row r="14" spans="1:14" x14ac:dyDescent="0.3">
      <c r="A14" s="15"/>
      <c r="B14" s="12" t="s">
        <v>0</v>
      </c>
      <c r="C14" s="12" t="s">
        <v>1</v>
      </c>
    </row>
    <row r="15" spans="1:14" x14ac:dyDescent="0.3">
      <c r="A15" s="13" t="s">
        <v>12</v>
      </c>
      <c r="B15" s="8">
        <v>0.5</v>
      </c>
      <c r="C15" s="8">
        <v>0.5</v>
      </c>
      <c r="G15" s="18">
        <f>K15/(K15+L15)</f>
        <v>0.558302059878242</v>
      </c>
      <c r="H15" s="18">
        <f>L15/(K15+L15)</f>
        <v>0.44169794012175795</v>
      </c>
      <c r="K15" s="8">
        <f>SUM(M3:M10)</f>
        <v>956.37142857142851</v>
      </c>
      <c r="L15" s="8">
        <f>SUM(N3:N10)</f>
        <v>756.62857142857138</v>
      </c>
    </row>
    <row r="16" spans="1:14" x14ac:dyDescent="0.3">
      <c r="A16" s="13" t="s">
        <v>13</v>
      </c>
      <c r="B16" s="8">
        <v>0.6</v>
      </c>
      <c r="C16" s="8">
        <v>0.4</v>
      </c>
      <c r="G16" s="18">
        <f>K16/K$15</f>
        <v>0.83096824306157202</v>
      </c>
      <c r="H16" s="18">
        <f t="shared" ref="H16:H18" si="5">L16/L$15</f>
        <v>0.49467562872894805</v>
      </c>
      <c r="K16" s="8">
        <f>SUM(M3:M6)</f>
        <v>794.71428571428567</v>
      </c>
      <c r="L16" s="8">
        <f>SUM(N3:N6)</f>
        <v>374.28571428571433</v>
      </c>
    </row>
    <row r="17" spans="1:12" x14ac:dyDescent="0.3">
      <c r="A17" s="13" t="s">
        <v>14</v>
      </c>
      <c r="B17" s="8">
        <v>0.6</v>
      </c>
      <c r="C17" s="8">
        <v>0.4</v>
      </c>
      <c r="G17" s="18">
        <f t="shared" ref="G17:G18" si="6">K17/K$15</f>
        <v>0.63334627909061036</v>
      </c>
      <c r="H17" s="18">
        <f t="shared" si="5"/>
        <v>0.27924628049240996</v>
      </c>
      <c r="K17" s="8">
        <f>(M3+M4+M7+M8)</f>
        <v>605.71428571428567</v>
      </c>
      <c r="L17" s="8">
        <f>(N3+N4+N7+N8)</f>
        <v>211.28571428571431</v>
      </c>
    </row>
    <row r="18" spans="1:12" x14ac:dyDescent="0.3">
      <c r="A18" s="14" t="s">
        <v>15</v>
      </c>
      <c r="B18" s="11">
        <v>0.6</v>
      </c>
      <c r="C18" s="11">
        <v>0.4</v>
      </c>
      <c r="G18" s="18">
        <f t="shared" si="6"/>
        <v>0.80754638066501361</v>
      </c>
      <c r="H18" s="18">
        <f t="shared" si="5"/>
        <v>0.47273619817234352</v>
      </c>
      <c r="K18" s="8">
        <f>(M3+M5+M7+M9)</f>
        <v>772.31428571428569</v>
      </c>
      <c r="L18" s="8">
        <f>(N3+N5+N7+N9)</f>
        <v>357.68571428571431</v>
      </c>
    </row>
    <row r="21" spans="1:12" x14ac:dyDescent="0.3">
      <c r="B21" s="16"/>
      <c r="C21" s="16"/>
    </row>
    <row r="22" spans="1:12" x14ac:dyDescent="0.3">
      <c r="B22" s="16"/>
      <c r="C22" s="16"/>
    </row>
    <row r="23" spans="1:12" x14ac:dyDescent="0.3">
      <c r="B23" s="16"/>
      <c r="C23" s="16"/>
    </row>
    <row r="24" spans="1:12" x14ac:dyDescent="0.3">
      <c r="B24" s="16"/>
      <c r="C24" s="16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Tilburg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Vermunt.J.</dc:creator>
  <cp:lastModifiedBy>Jeroen Vermunt</cp:lastModifiedBy>
  <dcterms:created xsi:type="dcterms:W3CDTF">2010-03-08T12:35:39Z</dcterms:created>
  <dcterms:modified xsi:type="dcterms:W3CDTF">2021-02-02T16:51:57Z</dcterms:modified>
</cp:coreProperties>
</file>