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7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8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Assigment\Assigment\"/>
    </mc:Choice>
  </mc:AlternateContent>
  <xr:revisionPtr revIDLastSave="0" documentId="13_ncr:1_{17CF9CFC-2295-443C-8471-9479C4CF8052}" xr6:coauthVersionLast="36" xr6:coauthVersionMax="47" xr10:uidLastSave="{00000000-0000-0000-0000-000000000000}"/>
  <bookViews>
    <workbookView xWindow="0" yWindow="0" windowWidth="20490" windowHeight="10920" firstSheet="4" activeTab="7" xr2:uid="{5444394E-CFDE-4AEC-BAE2-07096B917DD6}"/>
  </bookViews>
  <sheets>
    <sheet name="Sheet1" sheetId="1" r:id="rId1"/>
    <sheet name="Questions on measure of dispers" sheetId="2" r:id="rId2"/>
    <sheet name="Questions on Measure of Skewnes" sheetId="3" r:id="rId3"/>
    <sheet name="Questions on Percentile and Qua" sheetId="4" r:id="rId4"/>
    <sheet name="Questions on Correlation and Co" sheetId="5" r:id="rId5"/>
    <sheet name="Questions on discrete and conti" sheetId="6" r:id="rId6"/>
    <sheet name="Questions on Discrete Distribut" sheetId="7" r:id="rId7"/>
    <sheet name="Confidence Interval Problems" sheetId="8" r:id="rId8"/>
  </sheets>
  <definedNames>
    <definedName name="_xlchart.v1.0" hidden="1">'Questions on measure of dispers'!$A$498:$A$597</definedName>
    <definedName name="_xlchart.v1.1" hidden="1">'Questions on measure of dispers'!$A$498:$A$598</definedName>
    <definedName name="_xlchart.v1.10" hidden="1">'Questions on measure of dispers'!$A$609:$A$658</definedName>
    <definedName name="_xlchart.v1.11" hidden="1">'Questions on measure of dispers'!$B$608:$B$657</definedName>
    <definedName name="_xlchart.v1.12" hidden="1">'Questions on measure of dispers'!$B$608:$B$658</definedName>
    <definedName name="_xlchart.v1.13" hidden="1">'Questions on measure of dispers'!$B$609:$B$658</definedName>
    <definedName name="_xlchart.v1.14" hidden="1">'Questions on measure of dispers'!$A$450:$A$456</definedName>
    <definedName name="_xlchart.v1.15" hidden="1">'Questions on measure of dispers'!$A$450:$A$457</definedName>
    <definedName name="_xlchart.v1.16" hidden="1">'Questions on measure of dispers'!$A$451:$A$457</definedName>
    <definedName name="_xlchart.v1.17" hidden="1">'Questions on measure of dispers'!$B$449</definedName>
    <definedName name="_xlchart.v1.18" hidden="1">'Questions on measure of dispers'!$B$450</definedName>
    <definedName name="_xlchart.v1.19" hidden="1">'Questions on measure of dispers'!$B$450:$B$456</definedName>
    <definedName name="_xlchart.v1.2" hidden="1">'Questions on measure of dispers'!$A$499:$A$598</definedName>
    <definedName name="_xlchart.v1.20" hidden="1">'Questions on measure of dispers'!$B$450:$B$457</definedName>
    <definedName name="_xlchart.v1.21" hidden="1">'Questions on measure of dispers'!$B$451:$B$457</definedName>
    <definedName name="_xlchart.v1.22" hidden="1">'Questions on measure of dispers'!$A$666:$A$765</definedName>
    <definedName name="_xlchart.v1.23" hidden="1">'Questions on measure of dispers'!$A$666:$A$766</definedName>
    <definedName name="_xlchart.v1.24" hidden="1">'Questions on measure of dispers'!$A$667:$A$766</definedName>
    <definedName name="_xlchart.v1.25" hidden="1">'Questions on measure of dispers'!$B$665</definedName>
    <definedName name="_xlchart.v1.26" hidden="1">'Questions on measure of dispers'!$B$666</definedName>
    <definedName name="_xlchart.v1.27" hidden="1">'Questions on measure of dispers'!$B$666:$B$765</definedName>
    <definedName name="_xlchart.v1.28" hidden="1">'Questions on measure of dispers'!$B$666:$B$766</definedName>
    <definedName name="_xlchart.v1.29" hidden="1">'Questions on measure of dispers'!$B$667:$B$766</definedName>
    <definedName name="_xlchart.v1.3" hidden="1">'Questions on measure of dispers'!$B$497</definedName>
    <definedName name="_xlchart.v1.30" hidden="1">'Questions on Measure of Skewnes'!$B$398:$B$497</definedName>
    <definedName name="_xlchart.v1.31" hidden="1">'Questions on Measure of Skewnes'!$B$398:$B$497</definedName>
    <definedName name="_xlchart.v1.32" hidden="1">'Questions on Measure of Skewnes'!$A$181:$A$280</definedName>
    <definedName name="_xlchart.v1.33" hidden="1">'Questions on Measure of Skewnes'!$A$8:$A$57</definedName>
    <definedName name="_xlchart.v1.34" hidden="1">'Questions on Measure of Skewnes'!$B$290:$B$389</definedName>
    <definedName name="_xlchart.v1.4" hidden="1">'Questions on measure of dispers'!$B$498</definedName>
    <definedName name="_xlchart.v1.5" hidden="1">'Questions on measure of dispers'!$B$498:$B$597</definedName>
    <definedName name="_xlchart.v1.6" hidden="1">'Questions on measure of dispers'!$B$498:$B$598</definedName>
    <definedName name="_xlchart.v1.7" hidden="1">'Questions on measure of dispers'!$B$499:$B$598</definedName>
    <definedName name="_xlchart.v1.8" hidden="1">'Questions on measure of dispers'!$A$608:$A$657</definedName>
    <definedName name="_xlchart.v1.9" hidden="1">'Questions on measure of dispers'!$A$608:$A$658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8" l="1"/>
  <c r="G14" i="8"/>
  <c r="F38" i="8"/>
  <c r="F36" i="8"/>
  <c r="F37" i="8" s="1"/>
  <c r="F35" i="8"/>
  <c r="C33" i="8"/>
  <c r="C38" i="8"/>
  <c r="C37" i="8"/>
  <c r="G16" i="8" l="1"/>
  <c r="G15" i="8"/>
  <c r="C56" i="6" l="1"/>
  <c r="D81" i="7"/>
  <c r="D75" i="7"/>
  <c r="C79" i="7"/>
  <c r="C58" i="7"/>
  <c r="H39" i="7"/>
  <c r="H41" i="7"/>
  <c r="H37" i="7"/>
  <c r="H36" i="7"/>
  <c r="C25" i="7"/>
  <c r="A19" i="7"/>
  <c r="D14" i="7"/>
  <c r="F115" i="6"/>
  <c r="C116" i="6"/>
  <c r="E78" i="6"/>
  <c r="D78" i="6"/>
  <c r="C80" i="6"/>
  <c r="E94" i="6" l="1"/>
  <c r="F91" i="6"/>
  <c r="F88" i="6"/>
  <c r="C69" i="6"/>
  <c r="D54" i="6"/>
  <c r="D42" i="6"/>
  <c r="C33" i="6"/>
  <c r="C31" i="6"/>
  <c r="C30" i="6"/>
  <c r="C29" i="6"/>
  <c r="C21" i="6"/>
  <c r="E8" i="6"/>
  <c r="L4" i="6"/>
  <c r="D11" i="6"/>
  <c r="B14" i="6"/>
  <c r="E62" i="5"/>
  <c r="E61" i="5"/>
  <c r="E34" i="5"/>
  <c r="E33" i="5"/>
  <c r="E11" i="5"/>
  <c r="E10" i="5"/>
  <c r="E361" i="4"/>
  <c r="E360" i="4"/>
  <c r="E359" i="4"/>
  <c r="E355" i="4"/>
  <c r="E354" i="4"/>
  <c r="E353" i="4"/>
  <c r="E242" i="4"/>
  <c r="E241" i="4"/>
  <c r="E240" i="4"/>
  <c r="E235" i="4"/>
  <c r="E234" i="4"/>
  <c r="E233" i="4"/>
  <c r="F138" i="4"/>
  <c r="F137" i="4"/>
  <c r="F136" i="4"/>
  <c r="F132" i="4"/>
  <c r="F131" i="4"/>
  <c r="F130" i="4"/>
  <c r="F30" i="4"/>
  <c r="F29" i="4"/>
  <c r="F28" i="4"/>
  <c r="F27" i="4"/>
  <c r="F23" i="4"/>
  <c r="H22" i="4"/>
  <c r="G22" i="4"/>
  <c r="F22" i="4"/>
  <c r="F21" i="4"/>
  <c r="F410" i="3"/>
  <c r="F406" i="3"/>
  <c r="F298" i="3"/>
  <c r="F295" i="3"/>
  <c r="E187" i="3"/>
  <c r="E184" i="3"/>
  <c r="E10" i="3"/>
  <c r="K805" i="2"/>
  <c r="K804" i="2"/>
  <c r="K803" i="2"/>
  <c r="H805" i="2"/>
  <c r="E805" i="2" s="1"/>
  <c r="H804" i="2"/>
  <c r="H803" i="2"/>
  <c r="E798" i="2"/>
  <c r="E797" i="2"/>
  <c r="E796" i="2"/>
  <c r="X210" i="2"/>
  <c r="X208" i="2"/>
  <c r="X207" i="2"/>
  <c r="X206" i="2"/>
  <c r="U210" i="2"/>
  <c r="U208" i="2"/>
  <c r="U207" i="2"/>
  <c r="U206" i="2"/>
  <c r="R210" i="2"/>
  <c r="R208" i="2"/>
  <c r="R207" i="2"/>
  <c r="R206" i="2"/>
  <c r="O210" i="2"/>
  <c r="O208" i="2"/>
  <c r="O207" i="2"/>
  <c r="O206" i="2"/>
  <c r="C217" i="2"/>
  <c r="C215" i="2"/>
  <c r="C214" i="2"/>
  <c r="C213" i="2"/>
  <c r="B168" i="3"/>
  <c r="B165" i="3"/>
  <c r="E13" i="3"/>
  <c r="E688" i="2"/>
  <c r="E628" i="2"/>
  <c r="E517" i="2"/>
  <c r="F327" i="2"/>
  <c r="F328" i="2"/>
  <c r="L230" i="2"/>
  <c r="L229" i="2"/>
  <c r="L228" i="2"/>
  <c r="E53" i="2"/>
  <c r="E54" i="2"/>
  <c r="E55" i="2"/>
  <c r="E106" i="2"/>
  <c r="E107" i="2"/>
  <c r="E109" i="2"/>
  <c r="E110" i="2"/>
  <c r="E433" i="2"/>
  <c r="E432" i="2"/>
  <c r="E431" i="2"/>
  <c r="E381" i="2"/>
  <c r="E380" i="2"/>
  <c r="E378" i="2"/>
  <c r="E377" i="2"/>
  <c r="E326" i="2"/>
  <c r="E325" i="2"/>
  <c r="I225" i="2"/>
  <c r="I224" i="2"/>
  <c r="I223" i="2"/>
  <c r="I222" i="2"/>
  <c r="E18" i="2"/>
  <c r="E19" i="2"/>
  <c r="E21" i="2"/>
  <c r="E22" i="2"/>
  <c r="E23" i="2"/>
  <c r="E24" i="2"/>
  <c r="E25" i="2"/>
  <c r="H5" i="2"/>
  <c r="H4" i="2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3" i="2"/>
  <c r="E3" i="2" s="1"/>
  <c r="K4" i="2"/>
  <c r="B13" i="2"/>
  <c r="H3" i="2"/>
  <c r="F37" i="1"/>
  <c r="F36" i="1"/>
  <c r="F35" i="1"/>
  <c r="F13" i="1"/>
  <c r="F12" i="1"/>
  <c r="F11" i="1"/>
  <c r="E4" i="1"/>
  <c r="E3" i="1"/>
  <c r="X209" i="2" l="1"/>
  <c r="E804" i="2"/>
  <c r="U209" i="2"/>
  <c r="E803" i="2"/>
  <c r="O209" i="2"/>
  <c r="I226" i="2"/>
  <c r="R209" i="2"/>
  <c r="E108" i="2"/>
  <c r="E379" i="2"/>
  <c r="F329" i="2"/>
  <c r="E434" i="2"/>
  <c r="C216" i="2"/>
  <c r="E20" i="2"/>
  <c r="E13" i="2"/>
</calcChain>
</file>

<file path=xl/sharedStrings.xml><?xml version="1.0" encoding="utf-8"?>
<sst xmlns="http://schemas.openxmlformats.org/spreadsheetml/2006/main" count="2159" uniqueCount="1284">
  <si>
    <t>Retail store</t>
  </si>
  <si>
    <t>Week 1</t>
  </si>
  <si>
    <t>week 2</t>
  </si>
  <si>
    <t>week 3</t>
  </si>
  <si>
    <t>week 4</t>
  </si>
  <si>
    <t>Week</t>
  </si>
  <si>
    <t>Units</t>
  </si>
  <si>
    <t>Mean</t>
  </si>
  <si>
    <t>Median</t>
  </si>
  <si>
    <t>Mode</t>
  </si>
  <si>
    <t>Retail store has not repeted value. It cannot use mode</t>
  </si>
  <si>
    <t>235/4=58.75</t>
  </si>
  <si>
    <t>55+60/2=57.5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</si>
  <si>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</si>
  <si>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</si>
  <si>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</si>
  <si>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</si>
  <si>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</si>
  <si>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</si>
  <si>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</si>
  <si>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</si>
  <si>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</si>
  <si>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</si>
  <si>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</si>
  <si>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</si>
  <si>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</si>
  <si>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</si>
  <si>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</si>
  <si>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</si>
  <si>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</si>
  <si>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</si>
  <si>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</si>
  <si>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</si>
  <si>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Meadian</t>
  </si>
  <si>
    <t>Q1= 16 minutes is the avg  wating time for customer at the restaurant.</t>
  </si>
  <si>
    <t>Q2= 15 minutes  is the typical or central waiting time experienced by customer.</t>
  </si>
  <si>
    <t>Q3=10 minutes most frequantly occurring waiting  times for customer.</t>
  </si>
  <si>
    <t>minutes</t>
  </si>
  <si>
    <t>minutes2</t>
  </si>
  <si>
    <t>Q1=58 units are the avg weekly sales of the product category</t>
  </si>
  <si>
    <t>Q2=58 units are the typical oe central sales value for product categorey.</t>
  </si>
  <si>
    <t>Car Rental company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</si>
  <si>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</si>
  <si>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</si>
  <si>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</si>
  <si>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</si>
  <si>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</si>
  <si>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</si>
  <si>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</si>
  <si>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</si>
  <si>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</si>
  <si>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</si>
  <si>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</si>
  <si>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</si>
  <si>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</si>
  <si>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</si>
  <si>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</si>
  <si>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</si>
  <si>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</si>
  <si>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</si>
  <si>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</si>
  <si>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</si>
  <si>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</si>
  <si>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</si>
  <si>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</si>
  <si>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</si>
  <si>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</si>
  <si>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</si>
  <si>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</si>
  <si>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</si>
  <si>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</si>
  <si>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</si>
  <si>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</si>
  <si>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</si>
  <si>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</si>
  <si>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</si>
  <si>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</si>
  <si>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</si>
  <si>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</si>
  <si>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</si>
  <si>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</si>
  <si>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</si>
  <si>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</si>
  <si>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</si>
  <si>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</si>
  <si>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</si>
  <si>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</si>
  <si>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</si>
  <si>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</si>
  <si>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</si>
  <si>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</si>
  <si>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Days</t>
  </si>
  <si>
    <t>Customer</t>
  </si>
  <si>
    <t>customer1</t>
  </si>
  <si>
    <t>Q1=3 days are  the average rental duration for customers at the car rental company</t>
  </si>
  <si>
    <t>Q3=2 days are  most frequently occurring rental durations for customers</t>
  </si>
  <si>
    <t>Q2=3 days are the typical or central rental duration experienced by customers</t>
  </si>
  <si>
    <t>Q3=NoOne units are  most frequently occurring sales figures for theproduct category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</si>
  <si>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</si>
  <si>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</si>
  <si>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</si>
  <si>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</si>
  <si>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</si>
  <si>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</si>
  <si>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</si>
  <si>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</si>
  <si>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</si>
  <si>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</si>
  <si>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</t>
  </si>
  <si>
    <t>units</t>
  </si>
  <si>
    <t>Range</t>
  </si>
  <si>
    <t>variance</t>
  </si>
  <si>
    <t>mean</t>
  </si>
  <si>
    <t>avg</t>
  </si>
  <si>
    <t>Total</t>
  </si>
  <si>
    <t>Standard Deviation: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</si>
  <si>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</si>
  <si>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</si>
  <si>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</si>
  <si>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</si>
  <si>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</si>
  <si>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</si>
  <si>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</si>
  <si>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</si>
  <si>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</si>
  <si>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</si>
  <si>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</si>
  <si>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</si>
  <si>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</si>
  <si>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</si>
  <si>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</si>
  <si>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</si>
  <si>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</si>
  <si>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</si>
  <si>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</si>
  <si>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</si>
  <si>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sales</t>
  </si>
  <si>
    <t>Max</t>
  </si>
  <si>
    <t>Min</t>
  </si>
  <si>
    <t>Variance</t>
  </si>
  <si>
    <t>stander  Deviation</t>
  </si>
  <si>
    <t>mode</t>
  </si>
  <si>
    <t>Q--2</t>
  </si>
  <si>
    <t>Q1=400 Dollar sales is the range of daily sales.</t>
  </si>
  <si>
    <t>Q3=114.7336 dollar sales is the standard deviation of the daily sales</t>
  </si>
  <si>
    <t>Q2=13300.49 dollar sales is the variance of the daily sales</t>
  </si>
  <si>
    <t>customer</t>
  </si>
  <si>
    <t>Ratings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</si>
  <si>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</si>
  <si>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</si>
  <si>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</si>
  <si>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</si>
  <si>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</si>
  <si>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</si>
  <si>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</si>
  <si>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</si>
  <si>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</si>
  <si>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</si>
  <si>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</si>
  <si>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</si>
  <si>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</si>
  <si>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</si>
  <si>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</si>
  <si>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</si>
  <si>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</si>
  <si>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</si>
  <si>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</si>
  <si>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</si>
  <si>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</si>
  <si>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</si>
  <si>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</si>
  <si>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</si>
  <si>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</si>
  <si>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</si>
  <si>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</si>
  <si>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</si>
  <si>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</si>
  <si>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</si>
  <si>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B49:B98</t>
  </si>
  <si>
    <t>Avg</t>
  </si>
  <si>
    <t>Stander Divesion</t>
  </si>
  <si>
    <t>Q1=7.5 Rating is the average satisfaction rating</t>
  </si>
  <si>
    <t>Q2=1.035 Rating is the standard deviation of the satisfaction ratings</t>
  </si>
  <si>
    <t>Q--4</t>
  </si>
  <si>
    <t xml:space="preserve">Randome select  smaple 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</si>
  <si>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</si>
  <si>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</si>
  <si>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</si>
  <si>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</si>
  <si>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</si>
  <si>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</si>
  <si>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</si>
  <si>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</si>
  <si>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</si>
  <si>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</si>
  <si>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</si>
  <si>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</si>
  <si>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</si>
  <si>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</si>
  <si>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</si>
  <si>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</si>
  <si>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</si>
  <si>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</si>
  <si>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</si>
  <si>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</si>
  <si>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</si>
  <si>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</si>
  <si>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</si>
  <si>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</si>
  <si>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</si>
  <si>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</si>
  <si>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</si>
  <si>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</si>
  <si>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</si>
  <si>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</si>
  <si>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</si>
  <si>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</si>
  <si>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</si>
  <si>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</si>
  <si>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</si>
  <si>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</si>
  <si>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</si>
  <si>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</si>
  <si>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</si>
  <si>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</si>
  <si>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</si>
  <si>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</si>
  <si>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</si>
  <si>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</si>
  <si>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</si>
  <si>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</si>
  <si>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</si>
  <si>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</si>
  <si>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</si>
  <si>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</si>
  <si>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</si>
  <si>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</si>
  <si>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</si>
  <si>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</si>
  <si>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</si>
  <si>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</si>
  <si>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</si>
  <si>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</si>
  <si>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</si>
  <si>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</si>
  <si>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</si>
  <si>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</si>
  <si>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</si>
  <si>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</si>
  <si>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</si>
  <si>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</si>
  <si>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</si>
  <si>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</si>
  <si>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</si>
  <si>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</si>
  <si>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</si>
  <si>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</si>
  <si>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</si>
  <si>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</si>
  <si>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</si>
  <si>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</si>
  <si>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</si>
  <si>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</si>
  <si>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</si>
  <si>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</si>
  <si>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</si>
  <si>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</si>
  <si>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</si>
  <si>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</si>
  <si>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</si>
  <si>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</si>
  <si>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</si>
  <si>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</si>
  <si>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</si>
  <si>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</si>
  <si>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</si>
  <si>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</si>
  <si>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</si>
  <si>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</si>
  <si>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</si>
  <si>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</si>
  <si>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</si>
  <si>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</si>
  <si>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</si>
  <si>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</si>
  <si>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Minutes</t>
  </si>
  <si>
    <t>Rang</t>
  </si>
  <si>
    <t>Stander  Divesion</t>
  </si>
  <si>
    <t>Q1= 16.22  is the average wait time for customers at the call
center</t>
  </si>
  <si>
    <t>Measure of Central Tendency:</t>
  </si>
  <si>
    <t xml:space="preserve"> Measure of Dispersion:</t>
  </si>
  <si>
    <t>Q2=19 2 is the range of wait times for customers at the call
center</t>
  </si>
  <si>
    <t>Q3=4.14  is the standard deviation of the wait times for customers
at the call center</t>
  </si>
  <si>
    <t>Q--7</t>
  </si>
  <si>
    <t>Model A</t>
  </si>
  <si>
    <t>Model B</t>
  </si>
  <si>
    <t>Model C</t>
  </si>
  <si>
    <t>Model D</t>
  </si>
  <si>
    <t>Model E</t>
  </si>
  <si>
    <t xml:space="preserve">Measure of Dispersion: </t>
  </si>
  <si>
    <t>Q2=19 is the range of fuel efficiency for each vehicle model?</t>
  </si>
  <si>
    <t>Q3=32.49 is the variance of the fuel efficiency for each vehicle
model?</t>
  </si>
  <si>
    <t>Q--8</t>
  </si>
  <si>
    <t>Employee</t>
  </si>
  <si>
    <t>Age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</si>
  <si>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</si>
  <si>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</si>
  <si>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</si>
  <si>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</si>
  <si>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</si>
  <si>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</si>
  <si>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</si>
  <si>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</si>
  <si>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</si>
  <si>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</si>
  <si>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</si>
  <si>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</si>
  <si>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</si>
  <si>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</si>
  <si>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</si>
  <si>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</si>
  <si>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</si>
  <si>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</si>
  <si>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</si>
  <si>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</si>
  <si>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</si>
  <si>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</si>
  <si>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</si>
  <si>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</si>
  <si>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</si>
  <si>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</si>
  <si>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</si>
  <si>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</si>
  <si>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</si>
  <si>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</si>
  <si>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</si>
  <si>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</si>
  <si>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</si>
  <si>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</si>
  <si>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</si>
  <si>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</si>
  <si>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</si>
  <si>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</si>
  <si>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</si>
  <si>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</si>
  <si>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</si>
  <si>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</si>
  <si>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</si>
  <si>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</si>
  <si>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</si>
  <si>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</si>
  <si>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</si>
  <si>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</si>
  <si>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</si>
  <si>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</si>
  <si>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</si>
  <si>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</si>
  <si>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</si>
  <si>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</si>
  <si>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</si>
  <si>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56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</si>
  <si>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</si>
  <si>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</si>
  <si>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</si>
  <si>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</si>
  <si>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</si>
  <si>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</si>
  <si>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</si>
  <si>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</si>
  <si>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</si>
  <si>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</si>
  <si>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</si>
  <si>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</si>
  <si>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</si>
  <si>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</si>
  <si>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</si>
  <si>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</si>
  <si>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</si>
  <si>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</si>
  <si>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75</t>
  </si>
  <si>
    <t>Employee 76</t>
  </si>
  <si>
    <t>Employee 77</t>
  </si>
  <si>
    <t>Employee 78</t>
  </si>
  <si>
    <t>Employee 79</t>
  </si>
  <si>
    <t>Employee 80</t>
  </si>
  <si>
    <t>Employee 81</t>
  </si>
  <si>
    <t>Employee 82</t>
  </si>
  <si>
    <t>Employee 83</t>
  </si>
  <si>
    <t>Employee 84</t>
  </si>
  <si>
    <t>Employee 85</t>
  </si>
  <si>
    <t>Employee 86</t>
  </si>
  <si>
    <t>Employee 87</t>
  </si>
  <si>
    <t>Employee 88</t>
  </si>
  <si>
    <t>Employee 89</t>
  </si>
  <si>
    <t>Employee 90</t>
  </si>
  <si>
    <t>Employee 91</t>
  </si>
  <si>
    <t>Employee 92</t>
  </si>
  <si>
    <t>Employee 93</t>
  </si>
  <si>
    <t>Employee 94</t>
  </si>
  <si>
    <t>Employee 95</t>
  </si>
  <si>
    <t>Employee 96</t>
  </si>
  <si>
    <t>Employee 97</t>
  </si>
  <si>
    <t>Employee 98</t>
  </si>
  <si>
    <t>Employee 99</t>
  </si>
  <si>
    <t>Employee 100</t>
  </si>
  <si>
    <t>max</t>
  </si>
  <si>
    <t>Frequency Distribution:</t>
  </si>
  <si>
    <t>Q1=Create a frequency distribution table for the ages of the
employees.</t>
  </si>
  <si>
    <t>Q2=31 is  the mode (most common age) among the employees?</t>
  </si>
  <si>
    <t>Q3=35 is the median age of the employees</t>
  </si>
  <si>
    <t>Q4=18 is the range of ages among the employees?</t>
  </si>
  <si>
    <t>customer 1</t>
  </si>
  <si>
    <t>Purchase</t>
  </si>
  <si>
    <t>Q---9</t>
  </si>
  <si>
    <t>Interqurtile Range</t>
  </si>
  <si>
    <t>Q---1</t>
  </si>
  <si>
    <t>Q--3</t>
  </si>
  <si>
    <t>Shipment 1</t>
  </si>
  <si>
    <t>Shipment 2</t>
  </si>
  <si>
    <t>Shipment 3</t>
  </si>
  <si>
    <t>Shipment 4</t>
  </si>
  <si>
    <t>Shipment 5</t>
  </si>
  <si>
    <t>Shipment 6</t>
  </si>
  <si>
    <t>Shipment 7</t>
  </si>
  <si>
    <t>Shipment 8</t>
  </si>
  <si>
    <t>Shipment 9</t>
  </si>
  <si>
    <t>Shipment 10</t>
  </si>
  <si>
    <t>Shipment 11</t>
  </si>
  <si>
    <t>Shipment 12</t>
  </si>
  <si>
    <t>Shipment 13</t>
  </si>
  <si>
    <t>Shipment 14</t>
  </si>
  <si>
    <t>Shipment 15</t>
  </si>
  <si>
    <t>Shipment 16</t>
  </si>
  <si>
    <t>Shipment 17</t>
  </si>
  <si>
    <t>Shipment 18</t>
  </si>
  <si>
    <t>Shipment 19</t>
  </si>
  <si>
    <t>Shipment 20</t>
  </si>
  <si>
    <t>Shipment 21</t>
  </si>
  <si>
    <t>Shipment 22</t>
  </si>
  <si>
    <t>Shipment 23</t>
  </si>
  <si>
    <t>Shipment 24</t>
  </si>
  <si>
    <t>Shipment 25</t>
  </si>
  <si>
    <t>Shipment 26</t>
  </si>
  <si>
    <t>Shipment 27</t>
  </si>
  <si>
    <t>Shipment 28</t>
  </si>
  <si>
    <t>Shipment 29</t>
  </si>
  <si>
    <t>Shipment 30</t>
  </si>
  <si>
    <t>Shipment 31</t>
  </si>
  <si>
    <t>Shipment 32</t>
  </si>
  <si>
    <t>Shipment 33</t>
  </si>
  <si>
    <t>Shipment 34</t>
  </si>
  <si>
    <t>Shipment 35</t>
  </si>
  <si>
    <t>Shipment 36</t>
  </si>
  <si>
    <t>Shipment 37</t>
  </si>
  <si>
    <t>Shipment 38</t>
  </si>
  <si>
    <t>Shipment 39</t>
  </si>
  <si>
    <t>Shipment 40</t>
  </si>
  <si>
    <t>Shipment 41</t>
  </si>
  <si>
    <t>Shipment 42</t>
  </si>
  <si>
    <t>Shipment 43</t>
  </si>
  <si>
    <t>Shipment 44</t>
  </si>
  <si>
    <t>Shipment 45</t>
  </si>
  <si>
    <t>Shipment 46</t>
  </si>
  <si>
    <t>Shipment 47</t>
  </si>
  <si>
    <t>Shipment 48</t>
  </si>
  <si>
    <t>Shipment 49</t>
  </si>
  <si>
    <t>Shipment 50</t>
  </si>
  <si>
    <t>min</t>
  </si>
  <si>
    <t>Stander Deviation</t>
  </si>
  <si>
    <t>Q3= 1.52 day is the standard deviation of the delivery times?</t>
  </si>
  <si>
    <t>Q1 =6  day  is the range of the delivery times?</t>
  </si>
  <si>
    <t>Q2 =2.33 day is the variance of the delivery times?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</si>
  <si>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</si>
  <si>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</si>
  <si>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</si>
  <si>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</si>
  <si>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</si>
  <si>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</si>
  <si>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</si>
  <si>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</si>
  <si>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</si>
  <si>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</si>
  <si>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</si>
  <si>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</si>
  <si>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</t>
  </si>
  <si>
    <t>Dollar</t>
  </si>
  <si>
    <t>Q1= 132  is the average monthly revenue for the product</t>
  </si>
  <si>
    <t>Measure of Dispersion:</t>
  </si>
  <si>
    <t>Q2=2. 45  is the range of monthly revenue for the product</t>
  </si>
  <si>
    <t>Q---5</t>
  </si>
  <si>
    <t>Q--6</t>
  </si>
  <si>
    <t>Age group</t>
  </si>
  <si>
    <t>21-30</t>
  </si>
  <si>
    <t>31-40</t>
  </si>
  <si>
    <t>41-50</t>
  </si>
  <si>
    <t>Count employee</t>
  </si>
  <si>
    <t>Q1</t>
  </si>
  <si>
    <t>Q3</t>
  </si>
  <si>
    <t>IQR</t>
  </si>
  <si>
    <t xml:space="preserve"> </t>
  </si>
  <si>
    <t>Q--10</t>
  </si>
  <si>
    <t>Problem : A manufacturing company wants to analyze the defect rates of its</t>
  </si>
  <si>
    <t>production line to identify the frequency of different types of defects.</t>
  </si>
  <si>
    <t>Data:</t>
  </si>
  <si>
    <t>Let's consider the types of defects and their corresponding frequencies observed in a</t>
  </si>
  <si>
    <t>sample of 200 products:</t>
  </si>
  <si>
    <t>Defect Type: A, B, C, D, E, F, G</t>
  </si>
  <si>
    <t>Frequency: 30, 40, 20, 10, 45, 25, 30</t>
  </si>
  <si>
    <t>Defect type</t>
  </si>
  <si>
    <t>A</t>
  </si>
  <si>
    <t>B</t>
  </si>
  <si>
    <t>C</t>
  </si>
  <si>
    <t>E</t>
  </si>
  <si>
    <t>F</t>
  </si>
  <si>
    <t>G</t>
  </si>
  <si>
    <t xml:space="preserve">D </t>
  </si>
  <si>
    <t>Frequency</t>
  </si>
  <si>
    <t>1. Bar Chart: Create a bar chart to visualize the frequency of different defect types.</t>
  </si>
  <si>
    <t>2. Most Common Defect: Which defect type has the highest frequency?</t>
  </si>
  <si>
    <t>3. Histogram: Create a histogram to represent the defect frequencies.</t>
  </si>
  <si>
    <t>Q---11</t>
  </si>
  <si>
    <t xml:space="preserve"> Problem : A survey was conducted to gather feedback from customers about their</t>
  </si>
  <si>
    <t>satisfaction levels with a specific service on a scale of 1 to 5.</t>
  </si>
  <si>
    <t>Let's consider the satisfaction ratings from 100 customers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</si>
  <si>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</si>
  <si>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</si>
  <si>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</si>
  <si>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</si>
  <si>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</si>
  <si>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</si>
  <si>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</si>
  <si>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</si>
  <si>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</si>
  <si>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</si>
  <si>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</si>
  <si>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</si>
  <si>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</si>
  <si>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</si>
  <si>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</si>
  <si>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</si>
  <si>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</si>
  <si>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</si>
  <si>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</si>
  <si>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</si>
  <si>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</si>
  <si>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</si>
  <si>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</si>
  <si>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</si>
  <si>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</si>
  <si>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</si>
  <si>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</si>
  <si>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</si>
  <si>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</si>
  <si>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</si>
  <si>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</si>
  <si>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</si>
  <si>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</si>
  <si>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</si>
  <si>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</si>
  <si>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</si>
  <si>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</si>
  <si>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</si>
  <si>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</si>
  <si>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</si>
  <si>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</si>
  <si>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</si>
  <si>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</si>
  <si>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</si>
  <si>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</si>
  <si>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</si>
  <si>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</si>
  <si>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</si>
  <si>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</si>
  <si>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</si>
  <si>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1. Histogram: Create a histogram to visualize the distribution of satisfaction ratings.</t>
  </si>
  <si>
    <t>2. Mode: Which satisfaction rating has the highest frequency?</t>
  </si>
  <si>
    <t>3. Bar Chart: Create a bar chart to display the frequency of each satisfaction rating.</t>
  </si>
  <si>
    <t>Q-12</t>
  </si>
  <si>
    <t>Problem : A company wants to analyze the monthly sales figures of its products to</t>
  </si>
  <si>
    <t>understand the sales distribution across different price ranges.</t>
  </si>
  <si>
    <t>Let's consider the monthly sales figures (in thousands of dollars) for a sample of 50</t>
  </si>
  <si>
    <t>products:</t>
  </si>
  <si>
    <t>Ratings2</t>
  </si>
  <si>
    <t>Sales</t>
  </si>
  <si>
    <t>Product</t>
  </si>
  <si>
    <t>2. Measure of Central Tendency: What is the average monthly sales figure?</t>
  </si>
  <si>
    <t>3. Bar Chart: Create a bar chart to display the frequency of sales in different price</t>
  </si>
  <si>
    <t>1. Histogram: Create a histogram to visualize the sales distribution across different price ranges</t>
  </si>
  <si>
    <t>Q---13</t>
  </si>
  <si>
    <t>Problem : A study was conducted to analyze the response times of a website for</t>
  </si>
  <si>
    <t>different user locations.</t>
  </si>
  <si>
    <t>Let's consider the response times (in milliseconds) for a sample of 200 user requests:</t>
  </si>
  <si>
    <t xml:space="preserve">sample </t>
  </si>
  <si>
    <t>Response times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</si>
  <si>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</si>
  <si>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</si>
  <si>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</si>
  <si>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</si>
  <si>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</si>
  <si>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</si>
  <si>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</si>
  <si>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</si>
  <si>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</si>
  <si>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</si>
  <si>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</si>
  <si>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</si>
  <si>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</si>
  <si>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</si>
  <si>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</si>
  <si>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</si>
  <si>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</si>
  <si>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</si>
  <si>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</si>
  <si>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</si>
  <si>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</si>
  <si>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</si>
  <si>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</si>
  <si>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</si>
  <si>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</si>
  <si>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</si>
  <si>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</si>
  <si>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</si>
  <si>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</si>
  <si>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</si>
  <si>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</si>
  <si>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</si>
  <si>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</si>
  <si>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</si>
  <si>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</si>
  <si>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</si>
  <si>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</si>
  <si>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</si>
  <si>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</si>
  <si>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</si>
  <si>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</si>
  <si>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</si>
  <si>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</si>
  <si>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</si>
  <si>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</si>
  <si>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</si>
  <si>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</si>
  <si>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</si>
  <si>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</si>
  <si>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</si>
  <si>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</si>
  <si>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</si>
  <si>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</si>
  <si>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</si>
  <si>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</si>
  <si>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</si>
  <si>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</si>
  <si>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</si>
  <si>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</si>
  <si>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</si>
  <si>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</si>
  <si>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</si>
  <si>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</si>
  <si>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</si>
  <si>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</si>
  <si>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</si>
  <si>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</si>
  <si>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</si>
  <si>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</si>
  <si>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</si>
  <si>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</si>
  <si>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</si>
  <si>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</si>
  <si>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</si>
  <si>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</si>
  <si>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</si>
  <si>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</si>
  <si>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</si>
  <si>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</si>
  <si>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</si>
  <si>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</si>
  <si>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</si>
  <si>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</si>
  <si>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</si>
  <si>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</si>
  <si>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</si>
  <si>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</si>
  <si>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</si>
  <si>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</si>
  <si>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</si>
  <si>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</si>
  <si>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</si>
  <si>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</si>
  <si>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</si>
  <si>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</si>
  <si>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</si>
  <si>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</si>
  <si>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</si>
  <si>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</si>
  <si>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</si>
  <si>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1. Histogram: Create a histogram to visualize the distribution of response times.</t>
  </si>
  <si>
    <t>2. Measure of Central Tendency: What is the median response time?</t>
  </si>
  <si>
    <t>different ranges</t>
  </si>
  <si>
    <t>3. Bar Chart: Create a bar chart to display the frequency of response times within Different ranges</t>
  </si>
  <si>
    <t>Q---14</t>
  </si>
  <si>
    <t>Problem : A company wants to analyze the sales performance of its products</t>
  </si>
  <si>
    <t>across different regions.</t>
  </si>
  <si>
    <t>Let's consider the sales figures (in thousands of dollars) for a sample of 50 products in</t>
  </si>
  <si>
    <t>three regions:</t>
  </si>
  <si>
    <t>Products</t>
  </si>
  <si>
    <t>Region 1</t>
  </si>
  <si>
    <t>Region 2</t>
  </si>
  <si>
    <t>Region 3</t>
  </si>
  <si>
    <t>1. Bar Chart: Create a bar chart to compare the sales figures across the three regions.</t>
  </si>
  <si>
    <t>2. Measure of Central Tendency: What is the average sales figure for each region?</t>
  </si>
  <si>
    <t>3. Measure of Dispersion</t>
  </si>
  <si>
    <t>: What is the range of sales figures in each region</t>
  </si>
  <si>
    <t>Question : A company wants to analyze the monthly returns of its investment</t>
  </si>
  <si>
    <t>portfolio to understand the distribution and risk associated with the returns</t>
  </si>
  <si>
    <t>Let's consider the monthly returns (%) for the portfolio over a one-year period:</t>
  </si>
  <si>
    <t>Returns</t>
  </si>
  <si>
    <t>Skewness: Calculate the skewness of the monthly returns.</t>
  </si>
  <si>
    <t>2. Kurtosis: Calculate the kurtosis of the monthly returns.</t>
  </si>
  <si>
    <t>3. Interpretation: Based on the skewness and kurtosis values, what can be said about</t>
  </si>
  <si>
    <t>the distribution of returns?</t>
  </si>
  <si>
    <t>Kurtosis</t>
  </si>
  <si>
    <t>Skeness</t>
  </si>
  <si>
    <t>Interpretation</t>
  </si>
  <si>
    <t>Question : A research study wants to analyze the income distribution of a</t>
  </si>
  <si>
    <t>population to understand the level of income inequality.</t>
  </si>
  <si>
    <t>Let's consider the monthly incomes (in thousands of dollars) of a sample of 100</t>
  </si>
  <si>
    <t>individuals</t>
  </si>
  <si>
    <t>Q---2</t>
  </si>
  <si>
    <t>Sample</t>
  </si>
  <si>
    <t>Income</t>
  </si>
  <si>
    <t>1. Skewness: Calculate the skewness of the income distribution.</t>
  </si>
  <si>
    <t>2. Kurtosis: Calculate the kurtosis of the income distribution.</t>
  </si>
  <si>
    <t>3. Interpretation: Based on the skewness and kurtosis values, what can be inferred</t>
  </si>
  <si>
    <t>about the income inequality?</t>
  </si>
  <si>
    <t>Skewness</t>
  </si>
  <si>
    <t>kurtosis</t>
  </si>
  <si>
    <t>interpretation</t>
  </si>
  <si>
    <t>Row Labels</t>
  </si>
  <si>
    <t>Grand Total</t>
  </si>
  <si>
    <t>Sum of Sales</t>
  </si>
  <si>
    <t xml:space="preserve">Negative  </t>
  </si>
  <si>
    <t>Q---3</t>
  </si>
  <si>
    <t>Question : A survey was conducted to analyze the satisfaction ratings of</t>
  </si>
  <si>
    <t>customers on a scale of 1 to 5 for a specific product.</t>
  </si>
  <si>
    <t>Let's consider the satisfaction ratings from 200 customers</t>
  </si>
  <si>
    <t>1. Skewness: Calculate the skewness of the satisfaction ratings.</t>
  </si>
  <si>
    <t>2. Kurtosis: Calculate the kurtosis of the satisfaction ratings.</t>
  </si>
  <si>
    <t>Q---4</t>
  </si>
  <si>
    <t>about the satisfaction ratings distribution</t>
  </si>
  <si>
    <t>Question : A study wants to analyze the distribution of house prices in a specific</t>
  </si>
  <si>
    <t>city to understand the market trends.</t>
  </si>
  <si>
    <t>Let's consider the house prices (in thousands of dollars) for</t>
  </si>
  <si>
    <t>a sample of 150 houses:</t>
  </si>
  <si>
    <t>House</t>
  </si>
  <si>
    <t>prices</t>
  </si>
  <si>
    <t>House 1</t>
  </si>
  <si>
    <t>House 2</t>
  </si>
  <si>
    <t>House 3</t>
  </si>
  <si>
    <t>House 4</t>
  </si>
  <si>
    <t>House 5</t>
  </si>
  <si>
    <t>House 6</t>
  </si>
  <si>
    <t>House 7</t>
  </si>
  <si>
    <t>House 8</t>
  </si>
  <si>
    <t>House 9</t>
  </si>
  <si>
    <t>House 10</t>
  </si>
  <si>
    <t>House 11</t>
  </si>
  <si>
    <t>House 12</t>
  </si>
  <si>
    <t>House 13</t>
  </si>
  <si>
    <t>House 14</t>
  </si>
  <si>
    <t>House 15</t>
  </si>
  <si>
    <t>House 16</t>
  </si>
  <si>
    <t>House 17</t>
  </si>
  <si>
    <t>House 18</t>
  </si>
  <si>
    <t>House 19</t>
  </si>
  <si>
    <t>House 20</t>
  </si>
  <si>
    <t>House 21</t>
  </si>
  <si>
    <t>House 22</t>
  </si>
  <si>
    <t>House 23</t>
  </si>
  <si>
    <t>House 24</t>
  </si>
  <si>
    <t>House 25</t>
  </si>
  <si>
    <t>House 26</t>
  </si>
  <si>
    <t>House 27</t>
  </si>
  <si>
    <t>House 28</t>
  </si>
  <si>
    <t>House 29</t>
  </si>
  <si>
    <t>House 30</t>
  </si>
  <si>
    <t>House 31</t>
  </si>
  <si>
    <t>House 32</t>
  </si>
  <si>
    <t>House 33</t>
  </si>
  <si>
    <t>House 34</t>
  </si>
  <si>
    <t>House 35</t>
  </si>
  <si>
    <t>House 36</t>
  </si>
  <si>
    <t>House 37</t>
  </si>
  <si>
    <t>House 38</t>
  </si>
  <si>
    <t>House 39</t>
  </si>
  <si>
    <t>House 40</t>
  </si>
  <si>
    <t>House 41</t>
  </si>
  <si>
    <t>House 42</t>
  </si>
  <si>
    <t>House 43</t>
  </si>
  <si>
    <t>House 44</t>
  </si>
  <si>
    <t>House 45</t>
  </si>
  <si>
    <t>House 46</t>
  </si>
  <si>
    <t>House 47</t>
  </si>
  <si>
    <t>House 48</t>
  </si>
  <si>
    <t>House 49</t>
  </si>
  <si>
    <t>House 50</t>
  </si>
  <si>
    <t>House 51</t>
  </si>
  <si>
    <t>House 52</t>
  </si>
  <si>
    <t>House 53</t>
  </si>
  <si>
    <t>House 54</t>
  </si>
  <si>
    <t>House 55</t>
  </si>
  <si>
    <t>House 56</t>
  </si>
  <si>
    <t>House 57</t>
  </si>
  <si>
    <t>House 58</t>
  </si>
  <si>
    <t>House 59</t>
  </si>
  <si>
    <t>House 60</t>
  </si>
  <si>
    <t>House 61</t>
  </si>
  <si>
    <t>House 62</t>
  </si>
  <si>
    <t>House 63</t>
  </si>
  <si>
    <t>House 64</t>
  </si>
  <si>
    <t>House 65</t>
  </si>
  <si>
    <t>House 66</t>
  </si>
  <si>
    <t>House 67</t>
  </si>
  <si>
    <t>House 68</t>
  </si>
  <si>
    <t>House 69</t>
  </si>
  <si>
    <t>House 70</t>
  </si>
  <si>
    <t>House 71</t>
  </si>
  <si>
    <t>House 72</t>
  </si>
  <si>
    <t>House 73</t>
  </si>
  <si>
    <t>House 74</t>
  </si>
  <si>
    <t>House 75</t>
  </si>
  <si>
    <t>House 76</t>
  </si>
  <si>
    <t>House 77</t>
  </si>
  <si>
    <t>House 78</t>
  </si>
  <si>
    <t>House 79</t>
  </si>
  <si>
    <t>House 80</t>
  </si>
  <si>
    <t>House 81</t>
  </si>
  <si>
    <t>House 82</t>
  </si>
  <si>
    <t>House 83</t>
  </si>
  <si>
    <t>House 84</t>
  </si>
  <si>
    <t>House 85</t>
  </si>
  <si>
    <t>House 86</t>
  </si>
  <si>
    <t>House 87</t>
  </si>
  <si>
    <t>House 88</t>
  </si>
  <si>
    <t>House 89</t>
  </si>
  <si>
    <t>House 90</t>
  </si>
  <si>
    <t>House 91</t>
  </si>
  <si>
    <t>House 92</t>
  </si>
  <si>
    <t>House 93</t>
  </si>
  <si>
    <t>House 94</t>
  </si>
  <si>
    <t>House 95</t>
  </si>
  <si>
    <t>House 96</t>
  </si>
  <si>
    <t>House 97</t>
  </si>
  <si>
    <t>House 98</t>
  </si>
  <si>
    <t>House 99</t>
  </si>
  <si>
    <t>House 100</t>
  </si>
  <si>
    <t>1. Skewness: Calculate the skewness of the house price distribution.</t>
  </si>
  <si>
    <t>2. Kurtosis: Calculate the kurtosis of the house price distribution.</t>
  </si>
  <si>
    <t>about the distribution of house prices</t>
  </si>
  <si>
    <t>Question : A company wants to analyze the waiting times of customers at a</t>
  </si>
  <si>
    <t>service center to improve operational efficiency.</t>
  </si>
  <si>
    <t>Let's consider the waiting times (in minutes) for a sample of 100 customers</t>
  </si>
  <si>
    <t>Customer 101</t>
  </si>
  <si>
    <t>Customer 102</t>
  </si>
  <si>
    <t>Customer 103</t>
  </si>
  <si>
    <t>Waiting Times</t>
  </si>
  <si>
    <t>1. Skewness: Calculate the skewness of the waiting time distribution.</t>
  </si>
  <si>
    <t>: Calculate the kurtosis of the waiting time distribution.</t>
  </si>
  <si>
    <t>about the waiting time distribution?</t>
  </si>
  <si>
    <t xml:space="preserve">2. Kurtosis </t>
  </si>
  <si>
    <t>Question : A company wants to analyze the salary distribution of its employees to</t>
  </si>
  <si>
    <t>determine the income levels at different percentiles.</t>
  </si>
  <si>
    <t>Let's consider the monthly salaries (in thousands of dollars) of a sample of 200</t>
  </si>
  <si>
    <t>employees</t>
  </si>
  <si>
    <t>Employees</t>
  </si>
  <si>
    <t>Salary</t>
  </si>
  <si>
    <t>Employees 1</t>
  </si>
  <si>
    <t>Employees 2</t>
  </si>
  <si>
    <t>Employees 3</t>
  </si>
  <si>
    <t>Employees 4</t>
  </si>
  <si>
    <t>Employees 5</t>
  </si>
  <si>
    <t>Employees 6</t>
  </si>
  <si>
    <t>Employees 7</t>
  </si>
  <si>
    <t>Employees 8</t>
  </si>
  <si>
    <t>Employees 9</t>
  </si>
  <si>
    <t>Employees 10</t>
  </si>
  <si>
    <t>Employees 11</t>
  </si>
  <si>
    <t>Employees 12</t>
  </si>
  <si>
    <t>Employees 13</t>
  </si>
  <si>
    <t>Employees 14</t>
  </si>
  <si>
    <t>Employees 15</t>
  </si>
  <si>
    <t>Employees 16</t>
  </si>
  <si>
    <t>Employees 17</t>
  </si>
  <si>
    <t>Employees 18</t>
  </si>
  <si>
    <t>Employees 19</t>
  </si>
  <si>
    <t>Employees 20</t>
  </si>
  <si>
    <t>Employees 21</t>
  </si>
  <si>
    <t>Employees 22</t>
  </si>
  <si>
    <t>Employees 23</t>
  </si>
  <si>
    <t>Employees 24</t>
  </si>
  <si>
    <t>Employees 25</t>
  </si>
  <si>
    <t>Employees 26</t>
  </si>
  <si>
    <t>Employees 27</t>
  </si>
  <si>
    <t>Employees 28</t>
  </si>
  <si>
    <t>Employees 29</t>
  </si>
  <si>
    <t>Employees 30</t>
  </si>
  <si>
    <t>Employees 31</t>
  </si>
  <si>
    <t>Employees 32</t>
  </si>
  <si>
    <t>Employees 33</t>
  </si>
  <si>
    <t>Employees 34</t>
  </si>
  <si>
    <t>Employees 35</t>
  </si>
  <si>
    <t>Employees 36</t>
  </si>
  <si>
    <t>Employees 37</t>
  </si>
  <si>
    <t>Employees 38</t>
  </si>
  <si>
    <t>Employees 39</t>
  </si>
  <si>
    <t>Employees 40</t>
  </si>
  <si>
    <t>Employees 41</t>
  </si>
  <si>
    <t>Employees 42</t>
  </si>
  <si>
    <t>Employees 43</t>
  </si>
  <si>
    <t>Employees 44</t>
  </si>
  <si>
    <t>Employees 45</t>
  </si>
  <si>
    <t>Employees 46</t>
  </si>
  <si>
    <t>Employees 47</t>
  </si>
  <si>
    <t>Employees 48</t>
  </si>
  <si>
    <t>Employees 49</t>
  </si>
  <si>
    <t>Employees 50</t>
  </si>
  <si>
    <t>Employees 51</t>
  </si>
  <si>
    <t>Employees 52</t>
  </si>
  <si>
    <t>Employees 53</t>
  </si>
  <si>
    <t>Employees 54</t>
  </si>
  <si>
    <t>Employees 55</t>
  </si>
  <si>
    <t>Employees 56</t>
  </si>
  <si>
    <t>Employees 57</t>
  </si>
  <si>
    <t>Employees 58</t>
  </si>
  <si>
    <t>Employees 59</t>
  </si>
  <si>
    <t>Employees 60</t>
  </si>
  <si>
    <t>Employees 61</t>
  </si>
  <si>
    <t>Employees 62</t>
  </si>
  <si>
    <t>Employees 63</t>
  </si>
  <si>
    <t>Employees 64</t>
  </si>
  <si>
    <t>Employees 65</t>
  </si>
  <si>
    <t>Employees 66</t>
  </si>
  <si>
    <t>Employees 67</t>
  </si>
  <si>
    <t>Employees 68</t>
  </si>
  <si>
    <t>Employees 69</t>
  </si>
  <si>
    <t>Employees 70</t>
  </si>
  <si>
    <t>Employees 71</t>
  </si>
  <si>
    <t>Employees 72</t>
  </si>
  <si>
    <t>Employees 73</t>
  </si>
  <si>
    <t>Employees 74</t>
  </si>
  <si>
    <t>Employees 75</t>
  </si>
  <si>
    <t>Employees 76</t>
  </si>
  <si>
    <t>Employees 77</t>
  </si>
  <si>
    <t>Employees 78</t>
  </si>
  <si>
    <t>Employees 79</t>
  </si>
  <si>
    <t>Employees 80</t>
  </si>
  <si>
    <t>Employees 81</t>
  </si>
  <si>
    <t>Employees 82</t>
  </si>
  <si>
    <t>Employees 83</t>
  </si>
  <si>
    <t>Employees 84</t>
  </si>
  <si>
    <t>Employees 85</t>
  </si>
  <si>
    <t>Employees 86</t>
  </si>
  <si>
    <t>Employees 87</t>
  </si>
  <si>
    <t>Employees 88</t>
  </si>
  <si>
    <t>Employees 89</t>
  </si>
  <si>
    <t>Employees 90</t>
  </si>
  <si>
    <t>Employees 91</t>
  </si>
  <si>
    <t>Employees 92</t>
  </si>
  <si>
    <t>Employees 93</t>
  </si>
  <si>
    <t>Employees 94</t>
  </si>
  <si>
    <t>Employees 95</t>
  </si>
  <si>
    <t>Employees 96</t>
  </si>
  <si>
    <t>Employees 97</t>
  </si>
  <si>
    <t>Employees 98</t>
  </si>
  <si>
    <t>Employees 99</t>
  </si>
  <si>
    <t>Employees 100</t>
  </si>
  <si>
    <t>Questions:</t>
  </si>
  <si>
    <t>1. Quartiles: Calculate the first quartile (Q1), median (Q2), and third quartile (Q3) of the</t>
  </si>
  <si>
    <t>salary distribution.</t>
  </si>
  <si>
    <t>2. Percentiles: Calculate the 10th percentile, 25th percentile, 75th percentile, and 90th</t>
  </si>
  <si>
    <t>percentile of the salary distribution.</t>
  </si>
  <si>
    <t>Q2</t>
  </si>
  <si>
    <t>10Th Percentile</t>
  </si>
  <si>
    <t>25 Th</t>
  </si>
  <si>
    <t>75 th</t>
  </si>
  <si>
    <t>90 th</t>
  </si>
  <si>
    <t>Question : A research study wants to analyze the weight distribution of a sample</t>
  </si>
  <si>
    <t>of individuals to assess their health and body composition.</t>
  </si>
  <si>
    <t>Let's consider the weights (in kilograms) of a sample of 100 individuals</t>
  </si>
  <si>
    <t xml:space="preserve">Sample </t>
  </si>
  <si>
    <t>Sample 101</t>
  </si>
  <si>
    <t>Sample 102</t>
  </si>
  <si>
    <t>Sample 103</t>
  </si>
  <si>
    <t>Sample 104</t>
  </si>
  <si>
    <t>Sample 105</t>
  </si>
  <si>
    <t>Weigh</t>
  </si>
  <si>
    <t>weight distribution.</t>
  </si>
  <si>
    <t>2. Percentiles: Calculate the 15th percentile, 50th percentile, and 85th percentile of the</t>
  </si>
  <si>
    <t>15 th</t>
  </si>
  <si>
    <t>50 th</t>
  </si>
  <si>
    <t>85 th</t>
  </si>
  <si>
    <t>Question : A retail store wants to analyze the distribution of customer purchase</t>
  </si>
  <si>
    <t>amounts to identify their spending patterns.</t>
  </si>
  <si>
    <t>Let's consider the purchase amounts (in dollars) of a sample of 150 customers</t>
  </si>
  <si>
    <t>Customer 104</t>
  </si>
  <si>
    <t>Customer 105</t>
  </si>
  <si>
    <t>Customer 106</t>
  </si>
  <si>
    <t>Customer 107</t>
  </si>
  <si>
    <t>Customer 108</t>
  </si>
  <si>
    <t>Customer 109</t>
  </si>
  <si>
    <t>Customer 110</t>
  </si>
  <si>
    <t>Amounts</t>
  </si>
  <si>
    <t>purchase amount distribution.</t>
  </si>
  <si>
    <t>2. Percentiles: Calculate the 20th percentile, 40th percentile, and 80th percentile of the</t>
  </si>
  <si>
    <t>20 th</t>
  </si>
  <si>
    <t>40 th</t>
  </si>
  <si>
    <t>80 th</t>
  </si>
  <si>
    <t>Question : A manufacturing company wants to analyze the defect rates in its</t>
  </si>
  <si>
    <t>production process to evaluate product quality.</t>
  </si>
  <si>
    <t>Let's consider the defect rates (in percentage) for a sample of 300 products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</si>
  <si>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</si>
  <si>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</si>
  <si>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</si>
  <si>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</si>
  <si>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</si>
  <si>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</si>
  <si>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</si>
  <si>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</si>
  <si>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</si>
  <si>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</si>
  <si>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</si>
  <si>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</si>
  <si>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</si>
  <si>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</si>
  <si>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</si>
  <si>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Defect Rates</t>
  </si>
  <si>
    <t>defect rate distribution.</t>
  </si>
  <si>
    <t>O1</t>
  </si>
  <si>
    <t>2. Percentiles: Calculate the 25th percentile, 50th percentile, and 75th percentile of the</t>
  </si>
  <si>
    <t>25 th</t>
  </si>
  <si>
    <t>Question : A marketing department wants to understand the relationship between</t>
  </si>
  <si>
    <t>advertising expenditure and sales revenue to assess the effectiveness of their</t>
  </si>
  <si>
    <t>advertising campaigns.</t>
  </si>
  <si>
    <t>Let's consider the monthly advertising expenditure (in thousands of dollars) and</t>
  </si>
  <si>
    <t>corresponding sales revenue (in thousands of dollars) for a sample of 12 months:</t>
  </si>
  <si>
    <t>Advertising expenditure</t>
  </si>
  <si>
    <t>Sales revenue</t>
  </si>
  <si>
    <t>covariance</t>
  </si>
  <si>
    <t>coreation</t>
  </si>
  <si>
    <t>Q----2</t>
  </si>
  <si>
    <t>Question : An investment analyst wants to assess the relationship between the</t>
  </si>
  <si>
    <t>stock prices of two companies to identify potential investment opportunities.</t>
  </si>
  <si>
    <t>Let's consider the daily closing prices (in dollars) of Company A and Company B for a</t>
  </si>
  <si>
    <t>sample of 20 trading days</t>
  </si>
  <si>
    <t>Compnay a</t>
  </si>
  <si>
    <t>company 2</t>
  </si>
  <si>
    <t>Covariance</t>
  </si>
  <si>
    <t>Question : A researcher wants to examine the relationship between the hours</t>
  </si>
  <si>
    <t>spent studying and the exam scores of a group of students.</t>
  </si>
  <si>
    <t>Let's consider the number of hours spent studying and the corresponding exam scores</t>
  </si>
  <si>
    <t>for a sample of 30 students:</t>
  </si>
  <si>
    <t xml:space="preserve">Hours Spent </t>
  </si>
  <si>
    <t>Exame scrores</t>
  </si>
  <si>
    <t>Coreation</t>
  </si>
  <si>
    <t>Discrete Random Variable</t>
  </si>
  <si>
    <t>1. Problem: A fair six-sided die is rolled 100 times. What is the probability of rolling</t>
  </si>
  <si>
    <t>exactly five 3's?</t>
  </si>
  <si>
    <t>Data: Number of rolls (n) = 100</t>
  </si>
  <si>
    <t>outcomes</t>
  </si>
  <si>
    <t>2. Problem: In a deck of 52 playing cards, five cards are randomly drawn without</t>
  </si>
  <si>
    <t>replacement. What is the probability of getting two hearts?</t>
  </si>
  <si>
    <t>Data: Number of hearts in the deck (N) = 13, Number of cards drawn (n) = 5</t>
  </si>
  <si>
    <t>binomial destribution</t>
  </si>
  <si>
    <t>hypergematric</t>
  </si>
  <si>
    <t>Problem: A multiple-choice test consists of 10 questions, each with four possible</t>
  </si>
  <si>
    <t>answers. If a student randomly guesses on each question, what is the probability of</t>
  </si>
  <si>
    <t>getting at least 8 questions correct?</t>
  </si>
  <si>
    <t>Data: Number of questions (n) = 10, Number of possible answers per question (k) = 4</t>
  </si>
  <si>
    <t>X1</t>
  </si>
  <si>
    <t>X2</t>
  </si>
  <si>
    <t>X3</t>
  </si>
  <si>
    <t>Problem: A bag contains 30 red balls, 20 blue balls, and 10 green balls. Three balls</t>
  </si>
  <si>
    <t>are drawn without replacement. What is the probability that all three balls are blue?</t>
  </si>
  <si>
    <t>Data: Number of blue balls in the bag (N) = 20, Number of balls drawn (n) = 3</t>
  </si>
  <si>
    <t>Sample_size</t>
  </si>
  <si>
    <t>Number_Sample</t>
  </si>
  <si>
    <t>Population_s</t>
  </si>
  <si>
    <t>Number_pop</t>
  </si>
  <si>
    <t>Cumulative</t>
  </si>
  <si>
    <t>Hypergeometric</t>
  </si>
  <si>
    <t>Q--5</t>
  </si>
  <si>
    <t>5. Problem: In a football match, a player scores a goal with a 0.3 probability per shot. If</t>
  </si>
  <si>
    <t>the player takes 10 shots, what is the probability of scoring exactly three goals?</t>
  </si>
  <si>
    <t>Data: Number of shots (n) = 10, Probability of scoring per shot (p) = 0.</t>
  </si>
  <si>
    <t>number_s</t>
  </si>
  <si>
    <t>trials</t>
  </si>
  <si>
    <t>probability</t>
  </si>
  <si>
    <t>cumulative</t>
  </si>
  <si>
    <t>Flase</t>
  </si>
  <si>
    <t>Bionomial Distibustion</t>
  </si>
  <si>
    <t>Continuous Random Variable</t>
  </si>
  <si>
    <t>Q--1</t>
  </si>
  <si>
    <t>1. Problem: The heights of students in a class are normally distributed with a mean of</t>
  </si>
  <si>
    <t>165 cm and a standard deviation of 10 cm. What is the probability that a randomly</t>
  </si>
  <si>
    <t>selected student is taller than 180 cm?</t>
  </si>
  <si>
    <t>Data: Mean height (μ) = 165 cm, Standard deviation (σ) = 10 cm, Height threshold (x)</t>
  </si>
  <si>
    <t>= 180 cm</t>
  </si>
  <si>
    <t>2. Problem: The waiting times at a coffee shop are exponentially distributed with a mean</t>
  </si>
  <si>
    <t>of 5 minutes. What is the probability that a customer waits less than 3 minutes?</t>
  </si>
  <si>
    <t>Data: Mean waiting time (μ) = 5 minutes, Waiting time threshold (x) = 3 minutes</t>
  </si>
  <si>
    <t>3. Problem: The lifetimes of a certain brand of light bulbs are normally distributed with a</t>
  </si>
  <si>
    <t>mean of 1000 hours and a standard deviation of 100 hours. What is the probability that</t>
  </si>
  <si>
    <t>a randomly selected light bulb lasts between 900 and 1100 hours?</t>
  </si>
  <si>
    <t>Normal distribution</t>
  </si>
  <si>
    <t>Exponential Distribution</t>
  </si>
  <si>
    <t>x1</t>
  </si>
  <si>
    <t>Stander division</t>
  </si>
  <si>
    <t>Normal Distribution</t>
  </si>
  <si>
    <t>X1=900</t>
  </si>
  <si>
    <t>X2=1100</t>
  </si>
  <si>
    <t>Between</t>
  </si>
  <si>
    <t>1100-900</t>
  </si>
  <si>
    <t>4. Problem: The weights of apples in a basket follow a uniform distribution between 100</t>
  </si>
  <si>
    <t>grams and 200 grams. What is the probability that a randomly selected apple weighs</t>
  </si>
  <si>
    <t>between 150 and 170 grams?</t>
  </si>
  <si>
    <t>Data: Weight range (lower limit x1, upper limit x2)</t>
  </si>
  <si>
    <t>5. Problem: The time taken to complete a task is exponentially distributed with a mean</t>
  </si>
  <si>
    <t>of 20 minutes. What is the probability that the task is completed in less than 15</t>
  </si>
  <si>
    <t>minutes?</t>
  </si>
  <si>
    <t>Data: Mean time (μ) = 20 minutes, Time threshold (x) = 15 minut</t>
  </si>
  <si>
    <t>=</t>
  </si>
  <si>
    <t>lamda</t>
  </si>
  <si>
    <t>X</t>
  </si>
  <si>
    <t>Expontion distribution</t>
  </si>
  <si>
    <t>Discrete Distribution</t>
  </si>
  <si>
    <t>:</t>
  </si>
  <si>
    <t>1. Problem: A company sells smartphones, and the number of defects per batch follows</t>
  </si>
  <si>
    <t>a Poisson distribution with a mean of 2 defects. What is the probability of having exactly</t>
  </si>
  <si>
    <t>3 defects in a randomly selected batch?</t>
  </si>
  <si>
    <t>Data: Mean number of defects (λ) = 2, Number of defects (x) = 3</t>
  </si>
  <si>
    <t>Explanation: The problem involves a discrete distribution (Poisson) because we are</t>
  </si>
  <si>
    <t>dealing with the count of defects in a batch of smartphones. The Poisson distribution</t>
  </si>
  <si>
    <t>models the probability of a given number of events occurring within a fixed interval of</t>
  </si>
  <si>
    <t>time or space</t>
  </si>
  <si>
    <t>poisson Distribution</t>
  </si>
  <si>
    <t>2. Problem: In a game, a player has a 0.3 probability of winning each round. If the</t>
  </si>
  <si>
    <t>player plays 10 rounds, what is the probability of winning exactly 3 rounds?</t>
  </si>
  <si>
    <t>Data: Probability of winning (p) = 0.3, Number of rounds (n) = 10, Number of wins (x)</t>
  </si>
  <si>
    <t>Explanation: This problem also involves a discrete distribution (Binomial) because we</t>
  </si>
  <si>
    <t>are dealing with a fixed number of independent trials (rounds) with a probability of</t>
  </si>
  <si>
    <t>success (winning) in each trial. The Binomial distribution models the probability of</t>
  </si>
  <si>
    <t>achieving a certain number of successes in a fixed number of trials</t>
  </si>
  <si>
    <t>Binomial Distribution</t>
  </si>
  <si>
    <t>3. Problem: A six-sided fair die is rolled three times. What is the probability of obtaining</t>
  </si>
  <si>
    <t>at least one 6?</t>
  </si>
  <si>
    <t>Data: Number of rolls (n) = 3</t>
  </si>
  <si>
    <t>Explanation: Here, we have a discrete distribution (Geometric) since we are interested</t>
  </si>
  <si>
    <t>in the number of trials required to achieve the first success (rolling a 6) in a sequence of</t>
  </si>
  <si>
    <t>independent trials. The Geometric distribution models the probability of achieving the</t>
  </si>
  <si>
    <t>first success on a specific trial.</t>
  </si>
  <si>
    <t>Geometric Distribution</t>
  </si>
  <si>
    <t>p</t>
  </si>
  <si>
    <t>q</t>
  </si>
  <si>
    <t>k</t>
  </si>
  <si>
    <t>(1-p)K-1p</t>
  </si>
  <si>
    <t>Continuous Distribution:</t>
  </si>
  <si>
    <t>1. Problem: The weights of apples in a basket follow a normal distribution with a mean</t>
  </si>
  <si>
    <t>of 150 grams and a standard deviation of 10 grams. What is the probability that a</t>
  </si>
  <si>
    <t>randomly selected apple weighs between 140 and 160 grams?</t>
  </si>
  <si>
    <t>Data: Mean weight (μ) = 150 grams, Standard deviation (σ) = 10 grams, Weight range</t>
  </si>
  <si>
    <t>(lower limit x1, upper limit x2)</t>
  </si>
  <si>
    <t>Explanation: This problem involves a continuous distribution (Normal) since we are</t>
  </si>
  <si>
    <t>dealing with the weights of apples, which can take on any value within a range. The</t>
  </si>
  <si>
    <t>Normal distribution is commonly used to model continuous variables with a symmetric</t>
  </si>
  <si>
    <t>bell-shaped distribution.</t>
  </si>
  <si>
    <t>2. Problem: The lifetimes of a certain brand of light bulbs are exponentially distributed</t>
  </si>
  <si>
    <t>with a mean of 1000 hours. What is the probability that a randomly selected light bulb</t>
  </si>
  <si>
    <t>lasts more than 900 hours?</t>
  </si>
  <si>
    <t>Data: Mean lifetime (μ) = 1000 hours, Lifetime threshold (x) = 900 hours</t>
  </si>
  <si>
    <t>Explanation: Here, we have a continuous distribution (Exponential) since we are</t>
  </si>
  <si>
    <t>interested in the time until an event (light bulb failure) occurs. The Exponential</t>
  </si>
  <si>
    <t>distribution models the probability of waiting a certain amount of time before the event</t>
  </si>
  <si>
    <t>happens.</t>
  </si>
  <si>
    <t xml:space="preserve">normal Distribution </t>
  </si>
  <si>
    <t>Exponentially Distributed</t>
  </si>
  <si>
    <t>1-0.59343</t>
  </si>
  <si>
    <t>Failure</t>
  </si>
  <si>
    <t>Success</t>
  </si>
  <si>
    <t>Confidence Interval Problems:</t>
  </si>
  <si>
    <t>1. Problem: A study is conducted to estimate the mean height of a population. A random</t>
  </si>
  <si>
    <t>sample of 100 individuals is selected, and their heights are measured. Calculate a 95%</t>
  </si>
  <si>
    <t>confidence interval for the population mean height, given that the sample mean height is</t>
  </si>
  <si>
    <t>170 cm and the sample standard deviation is 8 cm.</t>
  </si>
  <si>
    <t>Data: Sample size (n) = 100, Sample mean (x̄) = 170 cm, Sample standard deviation</t>
  </si>
  <si>
    <t>(s) = 8 cm, Confidence level = 95%</t>
  </si>
  <si>
    <t>Explanation: In this problem, we use a sample to estimate the population mean height.</t>
  </si>
  <si>
    <t>By calculating a confidence interval, we provide a range of plausible values for the</t>
  </si>
  <si>
    <t>population mean. The 95% confidence level indicates that we are 95% confident that</t>
  </si>
  <si>
    <t>the true population mean height falls within the calculated interval.</t>
  </si>
  <si>
    <t>2. Problem: A survey is conducted to estimate the proportion of people in a city who</t>
  </si>
  <si>
    <t>support a particular policy. A random sample of 500 individuals is surveyed, and 320 of</t>
  </si>
  <si>
    <t>them express support for the policy. Calculate a 90% confidence interval for the</t>
  </si>
  <si>
    <t>population proportion, given the sample proportion.</t>
  </si>
  <si>
    <t>Data: Sample size (n) = 500, Number of successes (x) = 320, Confidence level = 90%</t>
  </si>
  <si>
    <t>Explanation: In this problem, we aim to estimate the population proportion based on the</t>
  </si>
  <si>
    <t>sample proportion. By constructing a confidence interval, we provide a range of</t>
  </si>
  <si>
    <t>plausible values for the population proportion. The 90% confidence level indicates that</t>
  </si>
  <si>
    <t>we are 90% confident that the true population proportion falls within the calculated</t>
  </si>
  <si>
    <t>interval.</t>
  </si>
  <si>
    <t>Hypothesis Testing Problems:</t>
  </si>
  <si>
    <t>3. Problem: A researcher wants to test whether a new teaching method improves</t>
  </si>
  <si>
    <t>student performance. A random sample of 50 students is divided into two groups: one</t>
  </si>
  <si>
    <t>group taught using the new method and the other using the traditional method. The</t>
  </si>
  <si>
    <t>average test scores of the two groups are compared. State the null and alternative</t>
  </si>
  <si>
    <t>hypotheses for this study.</t>
  </si>
  <si>
    <t>Data: Sample size (n) = 50, Test scores of the two groups</t>
  </si>
  <si>
    <t>Explanation: In this problem, we are interested in comparing the means of two groups</t>
  </si>
  <si>
    <t>(new method vs. traditional method). The null hypothesis (H0) states that there is no</t>
  </si>
  <si>
    <t>significant difference between the means, while the alternative hypothesis (Ha)</t>
  </si>
  <si>
    <t>suggests that there is a significant difference</t>
  </si>
  <si>
    <t>4. Problem: A manufacturing company claims that the average weight of its product is</t>
  </si>
  <si>
    <t>500 grams. To test this claim, a random sample of 25 products is selected, and their</t>
  </si>
  <si>
    <t>weights are measured. The sample mean weight is found to be 510 grams with a</t>
  </si>
  <si>
    <t>sample standard deviation of 20 grams. Perform a hypothesis test to determine if there</t>
  </si>
  <si>
    <t>is evidence to support the company's claim.</t>
  </si>
  <si>
    <t>Data: Sample size (n) = 25, Sample mean (x̄) = 510 grams, Sample standard</t>
  </si>
  <si>
    <t>deviation (s) = 20 grams, Population mean (μ) = 500 grams</t>
  </si>
  <si>
    <t>Explanation: In this problem, we are conducting a hypothesis test to assess whether the</t>
  </si>
  <si>
    <t>sample mean weight provides evidence to support the company's claim about the</t>
  </si>
  <si>
    <t>population mean weight. The null hypothesis (H0) assumes that the population mean</t>
  </si>
  <si>
    <t>weight is equal to the claimed value, while the alternative hypothesis (Ha) suggests</t>
  </si>
  <si>
    <t>otherwise</t>
  </si>
  <si>
    <t>binomial Distribution</t>
  </si>
  <si>
    <t xml:space="preserve">Smaple Mean </t>
  </si>
  <si>
    <t>Std</t>
  </si>
  <si>
    <t>Sample size</t>
  </si>
  <si>
    <t>Confident value</t>
  </si>
  <si>
    <t>Margin Error</t>
  </si>
  <si>
    <t>Lower limit</t>
  </si>
  <si>
    <t>Upeer Limit</t>
  </si>
  <si>
    <t>The 95% confidence interval for the population mean height is approximately 168.432 cm to 171.568 cm.</t>
  </si>
  <si>
    <t>Number of success</t>
  </si>
  <si>
    <t>Sample Size</t>
  </si>
  <si>
    <t>Propotion of success(P)</t>
  </si>
  <si>
    <t>Z value</t>
  </si>
  <si>
    <t>alpha</t>
  </si>
  <si>
    <t>The 90% confidence interval for the population proportion of people in the city who support the particular policy is approximately 0.60468 to 0.67532.</t>
  </si>
  <si>
    <t>Using Z test</t>
  </si>
  <si>
    <t>Sample Mean</t>
  </si>
  <si>
    <t>Sample Standerd</t>
  </si>
  <si>
    <t>Population Mean</t>
  </si>
  <si>
    <t>&lt;=30 so using t test</t>
  </si>
  <si>
    <t>Step =1</t>
  </si>
  <si>
    <t>Step=2</t>
  </si>
  <si>
    <t>Null hypothesis H0 mean is 500 that is normal Population is 500</t>
  </si>
  <si>
    <t>Alternative hypothesis H1 mean is not 500 that is not normal population is not 500</t>
  </si>
  <si>
    <t>t = (x̄ - μ) / (s / √n)</t>
  </si>
  <si>
    <t>Step=3</t>
  </si>
  <si>
    <t xml:space="preserve">Calculate the t-statistic: </t>
  </si>
  <si>
    <t>Step 4</t>
  </si>
  <si>
    <t>significant lavel is 0.05</t>
  </si>
  <si>
    <t>Degree of fredom</t>
  </si>
  <si>
    <t>n-1</t>
  </si>
  <si>
    <t>Z=tab</t>
  </si>
  <si>
    <t>Step 5: Compare the t-statistic with the critical t-value: Since the absolute value of the t-statistic (|2.5| = 2.5) is greater than the critical t-value (2.064) at the 5% significance level, we can reject the null hypothesis (H0).</t>
  </si>
  <si>
    <t>P(150 ≤ X ≤ 170) = (170 - 150) / (200 - 100)</t>
  </si>
  <si>
    <t xml:space="preserve">                 = 20 / 100</t>
  </si>
  <si>
    <t xml:space="preserve">                 = 0.2</t>
  </si>
  <si>
    <t>Restaurant Data</t>
  </si>
  <si>
    <t>Q-1. Problem: A manufacturing company wants to analyze the production output of a specific  machine to understand the variability or spread in its performance.</t>
  </si>
  <si>
    <t>Q2.-Ans  =  123.33 units are the variance of the production output for the machine.</t>
  </si>
  <si>
    <t>Q3-Ans = 11.1055 are the standard deviation of the production output for the machine.</t>
  </si>
  <si>
    <t>Q1. Ans  =  35 units are  the range of the production output for the machine.</t>
  </si>
  <si>
    <t>Q--2   Problem: A retail store wants to analyze the sales of a specific product to understand the variability in daily sales and assess its inventory management.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</si>
  <si>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</si>
  <si>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</si>
  <si>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</si>
  <si>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</si>
  <si>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</si>
  <si>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</si>
  <si>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</si>
  <si>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</si>
  <si>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</si>
  <si>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</si>
  <si>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</si>
  <si>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Q1=What is  is the average fuel efficiency for each vehicle model?
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</si>
</sst>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3" tint="-0.49998474074526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wrapText="1"/>
    </xf>
    <xf numFmtId="0" fontId="1" fillId="2" borderId="0" xfId="0" applyFont="1" applyFill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7" fillId="0" borderId="0" xfId="0" applyFont="1"/>
    <xf numFmtId="0" fontId="3" fillId="0" borderId="0" xfId="0" applyFont="1"/>
    <xf numFmtId="0" fontId="8" fillId="0" borderId="0" xfId="0" applyFont="1"/>
    <xf numFmtId="9" fontId="0" fillId="0" borderId="0" xfId="0" applyNumberFormat="1"/>
    <xf numFmtId="0" fontId="9" fillId="2" borderId="0" xfId="0" applyFont="1" applyFill="1"/>
    <xf numFmtId="9" fontId="0" fillId="2" borderId="0" xfId="0" applyNumberFormat="1" applyFill="1"/>
    <xf numFmtId="0" fontId="0" fillId="2" borderId="0" xfId="0" applyFill="1"/>
    <xf numFmtId="0" fontId="9" fillId="0" borderId="0" xfId="0" applyFont="1"/>
    <xf numFmtId="0" fontId="9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'Questions on measure of dispers'!$B$450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'Questions on measure of dispers'!$A$451:$A$457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 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'Questions on measure of dispers'!$B$451:$B$457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8-4A75-B526-6A287AE81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22156032"/>
        <c:axId val="2022151712"/>
      </c:barChart>
      <c:catAx>
        <c:axId val="202215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51712"/>
        <c:crosses val="autoZero"/>
        <c:auto val="1"/>
        <c:lblAlgn val="ctr"/>
        <c:lblOffset val="100"/>
        <c:noMultiLvlLbl val="0"/>
      </c:catAx>
      <c:valAx>
        <c:axId val="20221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'Questions on measure of dispers'!$A$498</c:f>
              <c:strCache>
                <c:ptCount val="1"/>
                <c:pt idx="0">
                  <c:v>Customer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'Questions on measure of dispers'!$D$501</c:f>
              <c:numCache>
                <c:formatCode>General</c:formatCode>
                <c:ptCount val="1"/>
              </c:numCache>
            </c:numRef>
          </c:cat>
          <c:val>
            <c:numRef>
              <c:f>'Questions on measure of dispers'!$B$498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A-4437-8EA3-63BC64438877}"/>
            </c:ext>
          </c:extLst>
        </c:ser>
        <c:ser>
          <c:idx val="1"/>
          <c:order val="1"/>
          <c:tx>
            <c:strRef>
              <c:f>'Questions on measure of dispers'!$A$499</c:f>
              <c:strCache>
                <c:ptCount val="1"/>
                <c:pt idx="0">
                  <c:v>Customer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'Questions on measure of dispers'!$D$501</c:f>
              <c:numCache>
                <c:formatCode>General</c:formatCode>
                <c:ptCount val="1"/>
              </c:numCache>
            </c:numRef>
          </c:cat>
          <c:val>
            <c:numRef>
              <c:f>'Questions on measure of dispers'!$B$499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A-4437-8EA3-63BC64438877}"/>
            </c:ext>
          </c:extLst>
        </c:ser>
        <c:ser>
          <c:idx val="2"/>
          <c:order val="2"/>
          <c:tx>
            <c:strRef>
              <c:f>'Questions on measure of dispers'!$A$500</c:f>
              <c:strCache>
                <c:ptCount val="1"/>
                <c:pt idx="0">
                  <c:v>Customer 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'Questions on measure of dispers'!$D$501</c:f>
              <c:numCache>
                <c:formatCode>General</c:formatCode>
                <c:ptCount val="1"/>
              </c:numCache>
            </c:numRef>
          </c:cat>
          <c:val>
            <c:numRef>
              <c:f>'Questions on measure of dispers'!$B$500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3A-4437-8EA3-63BC64438877}"/>
            </c:ext>
          </c:extLst>
        </c:ser>
        <c:ser>
          <c:idx val="3"/>
          <c:order val="3"/>
          <c:tx>
            <c:strRef>
              <c:f>'Questions on measure of dispers'!$A$501</c:f>
              <c:strCache>
                <c:ptCount val="1"/>
                <c:pt idx="0">
                  <c:v>Customer 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'Questions on measure of dispers'!$D$501</c:f>
              <c:numCache>
                <c:formatCode>General</c:formatCode>
                <c:ptCount val="1"/>
              </c:numCache>
            </c:numRef>
          </c:cat>
          <c:val>
            <c:numRef>
              <c:f>'Questions on measure of dispers'!$B$501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3A-4437-8EA3-63BC64438877}"/>
            </c:ext>
          </c:extLst>
        </c:ser>
        <c:ser>
          <c:idx val="4"/>
          <c:order val="4"/>
          <c:tx>
            <c:strRef>
              <c:f>'Questions on measure of dispers'!$A$502</c:f>
              <c:strCache>
                <c:ptCount val="1"/>
                <c:pt idx="0">
                  <c:v>Customer 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'Questions on measure of dispers'!$D$501</c:f>
              <c:numCache>
                <c:formatCode>General</c:formatCode>
                <c:ptCount val="1"/>
              </c:numCache>
            </c:numRef>
          </c:cat>
          <c:val>
            <c:numRef>
              <c:f>'Questions on measure of dispers'!$B$502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3A-4437-8EA3-63BC64438877}"/>
            </c:ext>
          </c:extLst>
        </c:ser>
        <c:ser>
          <c:idx val="5"/>
          <c:order val="5"/>
          <c:tx>
            <c:strRef>
              <c:f>'Questions on measure of dispers'!$A$503</c:f>
              <c:strCache>
                <c:ptCount val="1"/>
                <c:pt idx="0">
                  <c:v>Customer 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'Questions on measure of dispers'!$D$501</c:f>
              <c:numCache>
                <c:formatCode>General</c:formatCode>
                <c:ptCount val="1"/>
              </c:numCache>
            </c:numRef>
          </c:cat>
          <c:val>
            <c:numRef>
              <c:f>'Questions on measure of dispers'!$B$503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3A-4437-8EA3-63BC64438877}"/>
            </c:ext>
          </c:extLst>
        </c:ser>
        <c:ser>
          <c:idx val="6"/>
          <c:order val="6"/>
          <c:tx>
            <c:strRef>
              <c:f>'Questions on measure of dispers'!$A$504</c:f>
              <c:strCache>
                <c:ptCount val="1"/>
                <c:pt idx="0">
                  <c:v>Customer 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'Questions on measure of dispers'!$D$501</c:f>
              <c:numCache>
                <c:formatCode>General</c:formatCode>
                <c:ptCount val="1"/>
              </c:numCache>
            </c:numRef>
          </c:cat>
          <c:val>
            <c:numRef>
              <c:f>'Questions on measure of dispers'!$B$504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3A-4437-8EA3-63BC64438877}"/>
            </c:ext>
          </c:extLst>
        </c:ser>
        <c:ser>
          <c:idx val="7"/>
          <c:order val="7"/>
          <c:tx>
            <c:strRef>
              <c:f>'Questions on measure of dispers'!$A$505</c:f>
              <c:strCache>
                <c:ptCount val="1"/>
                <c:pt idx="0">
                  <c:v>Customer 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'Questions on measure of dispers'!$D$501</c:f>
              <c:numCache>
                <c:formatCode>General</c:formatCode>
                <c:ptCount val="1"/>
              </c:numCache>
            </c:numRef>
          </c:cat>
          <c:val>
            <c:numRef>
              <c:f>'Questions on measure of dispers'!$B$505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3A-4437-8EA3-63BC64438877}"/>
            </c:ext>
          </c:extLst>
        </c:ser>
        <c:ser>
          <c:idx val="8"/>
          <c:order val="8"/>
          <c:tx>
            <c:strRef>
              <c:f>'Questions on measure of dispers'!$A$506</c:f>
              <c:strCache>
                <c:ptCount val="1"/>
                <c:pt idx="0">
                  <c:v>Customer 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'Questions on measure of dispers'!$D$501</c:f>
              <c:numCache>
                <c:formatCode>General</c:formatCode>
                <c:ptCount val="1"/>
              </c:numCache>
            </c:numRef>
          </c:cat>
          <c:val>
            <c:numRef>
              <c:f>'Questions on measure of dispers'!$B$506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3A-4437-8EA3-63BC64438877}"/>
            </c:ext>
          </c:extLst>
        </c:ser>
        <c:ser>
          <c:idx val="9"/>
          <c:order val="9"/>
          <c:tx>
            <c:strRef>
              <c:f>'Questions on measure of dispers'!$A$507</c:f>
              <c:strCache>
                <c:ptCount val="1"/>
                <c:pt idx="0">
                  <c:v>Customer 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'Questions on measure of dispers'!$D$501</c:f>
              <c:numCache>
                <c:formatCode>General</c:formatCode>
                <c:ptCount val="1"/>
              </c:numCache>
            </c:numRef>
          </c:cat>
          <c:val>
            <c:numRef>
              <c:f>'Questions on measure of dispers'!$B$507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3A-4437-8EA3-63BC64438877}"/>
            </c:ext>
          </c:extLst>
        </c:ser>
        <c:ser>
          <c:idx val="10"/>
          <c:order val="10"/>
          <c:tx>
            <c:strRef>
              <c:f>'Questions on measure of dispers'!$A$508</c:f>
              <c:strCache>
                <c:ptCount val="1"/>
                <c:pt idx="0">
                  <c:v>Customer 10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'Questions on measure of dispers'!$D$501</c:f>
              <c:numCache>
                <c:formatCode>General</c:formatCode>
                <c:ptCount val="1"/>
              </c:numCache>
            </c:numRef>
          </c:cat>
          <c:val>
            <c:numRef>
              <c:f>'Questions on measure of dispers'!$B$508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3A-4437-8EA3-63BC6443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34430288"/>
        <c:axId val="2134430768"/>
        <c:extLst>
          <c:ext xmlns:c15="http://schemas.microsoft.com/office/drawing/2012/chart" uri="{02D57815-91ED-43cb-92C2-25804820EDAC}"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'Questions on measure of dispers'!$A$509</c15:sqref>
                        </c15:formulaRef>
                      </c:ext>
                    </c:extLst>
                    <c:strCache>
                      <c:ptCount val="1"/>
                      <c:pt idx="0">
                        <c:v>Customer 11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'Questions on measure of dispers'!$B$509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D83A-4437-8EA3-63BC6443887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dispers'!$A$510</c15:sqref>
                        </c15:formulaRef>
                      </c:ext>
                    </c:extLst>
                    <c:strCache>
                      <c:ptCount val="1"/>
                      <c:pt idx="0">
                        <c:v>Customer 12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83A-4437-8EA3-63BC6443887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dispers'!$A$511</c15:sqref>
                        </c15:formulaRef>
                      </c:ext>
                    </c:extLst>
                    <c:strCache>
                      <c:ptCount val="1"/>
                      <c:pt idx="0">
                        <c:v>Customer 13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dispers'!$B$511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83A-4437-8EA3-63BC6443887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dispers'!$A$512</c15:sqref>
                        </c15:formulaRef>
                      </c:ext>
                    </c:extLst>
                    <c:strCache>
                      <c:ptCount val="1"/>
                      <c:pt idx="0">
                        <c:v>Customer 14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dispers'!$B$512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83A-4437-8EA3-63BC6443887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dispers'!$A$513</c15:sqref>
                        </c15:formulaRef>
                      </c:ext>
                    </c:extLst>
                    <c:strCache>
                      <c:ptCount val="1"/>
                      <c:pt idx="0">
                        <c:v>Customer 15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83A-4437-8EA3-63BC64438877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dispers'!$A$514</c15:sqref>
                        </c15:formulaRef>
                      </c:ext>
                    </c:extLst>
                    <c:strCache>
                      <c:ptCount val="1"/>
                      <c:pt idx="0">
                        <c:v>Customer 16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83A-4437-8EA3-63BC64438877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dispers'!$A$515</c15:sqref>
                        </c15:formulaRef>
                      </c:ext>
                    </c:extLst>
                    <c:strCache>
                      <c:ptCount val="1"/>
                      <c:pt idx="0">
                        <c:v>Customer 17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83A-4437-8EA3-63BC64438877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dispers'!$A$516</c15:sqref>
                        </c15:formulaRef>
                      </c:ext>
                    </c:extLst>
                    <c:strCache>
                      <c:ptCount val="1"/>
                      <c:pt idx="0">
                        <c:v>Customer 18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83A-4437-8EA3-63BC64438877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dispers'!$A$517</c15:sqref>
                        </c15:formulaRef>
                      </c:ext>
                    </c:extLst>
                    <c:strCache>
                      <c:ptCount val="1"/>
                      <c:pt idx="0">
                        <c:v>Customer 19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dispers'!$B$517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83A-4437-8EA3-63BC64438877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dispers'!$A$518</c15:sqref>
                        </c15:formulaRef>
                      </c:ext>
                    </c:extLst>
                    <c:strCache>
                      <c:ptCount val="1"/>
                      <c:pt idx="0">
                        <c:v>Customer 20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dispers'!$B$518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83A-4437-8EA3-63BC64438877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dispers'!$A$519</c15:sqref>
                        </c15:formulaRef>
                      </c:ext>
                    </c:extLst>
                    <c:strCache>
                      <c:ptCount val="1"/>
                      <c:pt idx="0">
                        <c:v>Customer 21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dispers'!$B$519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83A-4437-8EA3-63BC64438877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dispers'!$A$520</c15:sqref>
                        </c15:formulaRef>
                      </c:ext>
                    </c:extLst>
                    <c:strCache>
                      <c:ptCount val="1"/>
                      <c:pt idx="0">
                        <c:v>Customer 22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dispers'!$B$520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83A-4437-8EA3-63BC64438877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dispers'!$A$521</c15:sqref>
                        </c15:formulaRef>
                      </c:ext>
                    </c:extLst>
                    <c:strCache>
                      <c:ptCount val="1"/>
                      <c:pt idx="0">
                        <c:v>Customer 23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dispers'!$B$521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83A-4437-8EA3-63BC64438877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dispers'!$A$522</c15:sqref>
                        </c15:formulaRef>
                      </c:ext>
                    </c:extLst>
                    <c:strCache>
                      <c:ptCount val="1"/>
                      <c:pt idx="0">
                        <c:v>Customer 24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dispers'!$B$522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83A-4437-8EA3-63BC64438877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dispers'!$A$523</c15:sqref>
                        </c15:formulaRef>
                      </c:ext>
                    </c:extLst>
                    <c:strCache>
                      <c:ptCount val="1"/>
                      <c:pt idx="0">
                        <c:v>Customer 25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dispers'!$B$523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83A-4437-8EA3-63BC64438877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dispers'!$A$524</c15:sqref>
                        </c15:formulaRef>
                      </c:ext>
                    </c:extLst>
                    <c:strCache>
                      <c:ptCount val="1"/>
                      <c:pt idx="0">
                        <c:v>Customer 26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dispers'!$B$524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83A-4437-8EA3-63BC64438877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dispers'!$A$525</c15:sqref>
                        </c15:formulaRef>
                      </c:ext>
                    </c:extLst>
                    <c:strCache>
                      <c:ptCount val="1"/>
                      <c:pt idx="0">
                        <c:v>Customer 27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dispers'!$B$525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83A-4437-8EA3-63BC64438877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dispers'!$A$526</c15:sqref>
                        </c15:formulaRef>
                      </c:ext>
                    </c:extLst>
                    <c:strCache>
                      <c:ptCount val="1"/>
                      <c:pt idx="0">
                        <c:v>Customer 28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dispers'!$B$526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83A-4437-8EA3-63BC64438877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dispers'!$A$527</c15:sqref>
                        </c15:formulaRef>
                      </c:ext>
                    </c:extLst>
                    <c:strCache>
                      <c:ptCount val="1"/>
                      <c:pt idx="0">
                        <c:v>Customer 29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dispers'!$B$527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D83A-4437-8EA3-63BC64438877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dispers'!$A$528</c15:sqref>
                        </c15:formulaRef>
                      </c:ext>
                    </c:extLst>
                    <c:strCache>
                      <c:ptCount val="1"/>
                      <c:pt idx="0">
                        <c:v>Customer 30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dispers'!$B$528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D83A-4437-8EA3-63BC64438877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dispers'!$A$529</c15:sqref>
                        </c15:formulaRef>
                      </c:ext>
                    </c:extLst>
                    <c:strCache>
                      <c:ptCount val="1"/>
                      <c:pt idx="0">
                        <c:v>Customer 31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dispers'!$B$529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D83A-4437-8EA3-63BC64438877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dispers'!$A$530</c15:sqref>
                        </c15:formulaRef>
                      </c:ext>
                    </c:extLst>
                    <c:strCache>
                      <c:ptCount val="1"/>
                      <c:pt idx="0">
                        <c:v>Customer 32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dispers'!$B$530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D83A-4437-8EA3-63BC64438877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dispers'!$A$531</c15:sqref>
                        </c15:formulaRef>
                      </c:ext>
                    </c:extLst>
                    <c:strCache>
                      <c:ptCount val="1"/>
                      <c:pt idx="0">
                        <c:v>Customer 33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dispers'!$B$531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D83A-4437-8EA3-63BC64438877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dispers'!$A$532</c15:sqref>
                        </c15:formulaRef>
                      </c:ext>
                    </c:extLst>
                    <c:strCache>
                      <c:ptCount val="1"/>
                      <c:pt idx="0">
                        <c:v>Customer 34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dispers'!$B$532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D83A-4437-8EA3-63BC64438877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dispers'!$A$533</c15:sqref>
                        </c15:formulaRef>
                      </c:ext>
                    </c:extLst>
                    <c:strCache>
                      <c:ptCount val="1"/>
                      <c:pt idx="0">
                        <c:v>Customer 35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dispers'!$B$533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D83A-4437-8EA3-63BC64438877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dispers'!$A$534</c15:sqref>
                        </c15:formulaRef>
                      </c:ext>
                    </c:extLst>
                    <c:strCache>
                      <c:ptCount val="1"/>
                      <c:pt idx="0">
                        <c:v>Customer 36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dispers'!$B$534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D83A-4437-8EA3-63BC64438877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dispers'!$A$535</c15:sqref>
                        </c15:formulaRef>
                      </c:ext>
                    </c:extLst>
                    <c:strCache>
                      <c:ptCount val="1"/>
                      <c:pt idx="0">
                        <c:v>Customer 37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dispers'!$B$535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D83A-4437-8EA3-63BC64438877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dispers'!$A$536</c15:sqref>
                        </c15:formulaRef>
                      </c:ext>
                    </c:extLst>
                    <c:strCache>
                      <c:ptCount val="1"/>
                      <c:pt idx="0">
                        <c:v>Customer 38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dispers'!$B$536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83A-4437-8EA3-63BC64438877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dispers'!$A$537</c15:sqref>
                        </c15:formulaRef>
                      </c:ext>
                    </c:extLst>
                    <c:strCache>
                      <c:ptCount val="1"/>
                      <c:pt idx="0">
                        <c:v>Customer 39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D83A-4437-8EA3-63BC64438877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dispers'!$A$538</c15:sqref>
                        </c15:formulaRef>
                      </c:ext>
                    </c:extLst>
                    <c:strCache>
                      <c:ptCount val="1"/>
                      <c:pt idx="0">
                        <c:v>Customer 40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dispers'!$B$538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D83A-4437-8EA3-63BC64438877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dispers'!$A$539</c15:sqref>
                        </c15:formulaRef>
                      </c:ext>
                    </c:extLst>
                    <c:strCache>
                      <c:ptCount val="1"/>
                      <c:pt idx="0">
                        <c:v>Customer 41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D83A-4437-8EA3-63BC64438877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dispers'!$A$540</c15:sqref>
                        </c15:formulaRef>
                      </c:ext>
                    </c:extLst>
                    <c:strCache>
                      <c:ptCount val="1"/>
                      <c:pt idx="0">
                        <c:v>Customer 42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dispers'!$B$540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D83A-4437-8EA3-63BC64438877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dispers'!$A$541</c15:sqref>
                        </c15:formulaRef>
                      </c:ext>
                    </c:extLst>
                    <c:strCache>
                      <c:ptCount val="1"/>
                      <c:pt idx="0">
                        <c:v>Customer 43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D83A-4437-8EA3-63BC64438877}"/>
                  </c:ext>
                </c:extLst>
              </c15:ser>
            </c15:filteredBarSeries>
            <c15:filteredB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dispers'!$A$542</c15:sqref>
                        </c15:formulaRef>
                      </c:ext>
                    </c:extLst>
                    <c:strCache>
                      <c:ptCount val="1"/>
                      <c:pt idx="0">
                        <c:v>Customer 44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dispers'!$B$542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D83A-4437-8EA3-63BC64438877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dispers'!$A$543</c15:sqref>
                        </c15:formulaRef>
                      </c:ext>
                    </c:extLst>
                    <c:strCache>
                      <c:ptCount val="1"/>
                      <c:pt idx="0">
                        <c:v>Customer 45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dispers'!$B$543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D83A-4437-8EA3-63BC64438877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dispers'!$A$544</c15:sqref>
                        </c15:formulaRef>
                      </c:ext>
                    </c:extLst>
                    <c:strCache>
                      <c:ptCount val="1"/>
                      <c:pt idx="0">
                        <c:v>Customer 46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dispers'!$B$544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D83A-4437-8EA3-63BC64438877}"/>
                  </c:ext>
                </c:extLst>
              </c15:ser>
            </c15:filteredBarSeries>
            <c15:filteredBar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dispers'!$A$545</c15:sqref>
                        </c15:formulaRef>
                      </c:ext>
                    </c:extLst>
                    <c:strCache>
                      <c:ptCount val="1"/>
                      <c:pt idx="0">
                        <c:v>Customer 47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dispers'!$B$545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D83A-4437-8EA3-63BC64438877}"/>
                  </c:ext>
                </c:extLst>
              </c15:ser>
            </c15:filteredBarSeries>
            <c15:filteredBar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dispers'!$A$546</c15:sqref>
                        </c15:formulaRef>
                      </c:ext>
                    </c:extLst>
                    <c:strCache>
                      <c:ptCount val="1"/>
                      <c:pt idx="0">
                        <c:v>Customer 48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50000"/>
                          <a:lumOff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50000"/>
                          <a:lumOff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50000"/>
                          <a:lumOff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D83A-4437-8EA3-63BC64438877}"/>
                  </c:ext>
                </c:extLst>
              </c15:ser>
            </c15:filteredBarSeries>
            <c15:filteredBar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dispers'!$A$547</c15:sqref>
                        </c15:formulaRef>
                      </c:ext>
                    </c:extLst>
                    <c:strCache>
                      <c:ptCount val="1"/>
                      <c:pt idx="0">
                        <c:v>Customer 49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50000"/>
                          <a:lumOff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50000"/>
                          <a:lumOff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50000"/>
                          <a:lumOff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dispers'!$B$547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D83A-4437-8EA3-63BC64438877}"/>
                  </c:ext>
                </c:extLst>
              </c15:ser>
            </c15:filteredBarSeries>
            <c15:filteredBar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dispers'!$A$548</c15:sqref>
                        </c15:formulaRef>
                      </c:ext>
                    </c:extLst>
                    <c:strCache>
                      <c:ptCount val="1"/>
                      <c:pt idx="0">
                        <c:v>Customer 50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50000"/>
                          <a:lumOff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50000"/>
                          <a:lumOff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50000"/>
                          <a:lumOff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dispers'!$B$548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D83A-4437-8EA3-63BC64438877}"/>
                  </c:ext>
                </c:extLst>
              </c15:ser>
            </c15:filteredBarSeries>
            <c15:filteredBar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dispers'!$A$549</c15:sqref>
                        </c15:formulaRef>
                      </c:ext>
                    </c:extLst>
                    <c:strCache>
                      <c:ptCount val="1"/>
                      <c:pt idx="0">
                        <c:v>Customer 51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50000"/>
                          <a:lumOff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50000"/>
                          <a:lumOff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50000"/>
                          <a:lumOff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dispers'!$B$549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D83A-4437-8EA3-63BC64438877}"/>
                  </c:ext>
                </c:extLst>
              </c15:ser>
            </c15:filteredBarSeries>
            <c15:filteredBar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dispers'!$A$550</c15:sqref>
                        </c15:formulaRef>
                      </c:ext>
                    </c:extLst>
                    <c:strCache>
                      <c:ptCount val="1"/>
                      <c:pt idx="0">
                        <c:v>Customer 52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50000"/>
                          <a:lumOff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50000"/>
                          <a:lumOff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50000"/>
                          <a:lumOff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dispers'!$B$550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D83A-4437-8EA3-63BC64438877}"/>
                  </c:ext>
                </c:extLst>
              </c15:ser>
            </c15:filteredBarSeries>
            <c15:filteredBar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dispers'!$A$551</c15:sqref>
                        </c15:formulaRef>
                      </c:ext>
                    </c:extLst>
                    <c:strCache>
                      <c:ptCount val="1"/>
                      <c:pt idx="0">
                        <c:v>Customer 53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50000"/>
                          <a:lumOff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50000"/>
                          <a:lumOff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50000"/>
                          <a:lumOff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dispers'!$B$551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D83A-4437-8EA3-63BC64438877}"/>
                  </c:ext>
                </c:extLst>
              </c15:ser>
            </c15:filteredBarSeries>
            <c15:filteredBar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dispers'!$A$552</c15:sqref>
                        </c15:formulaRef>
                      </c:ext>
                    </c:extLst>
                    <c:strCache>
                      <c:ptCount val="1"/>
                      <c:pt idx="0">
                        <c:v>Customer 54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dispers'!$B$552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D83A-4437-8EA3-63BC64438877}"/>
                  </c:ext>
                </c:extLst>
              </c15:ser>
            </c15:filteredBarSeries>
            <c15:filteredBar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dispers'!$A$553</c15:sqref>
                        </c15:formulaRef>
                      </c:ext>
                    </c:extLst>
                    <c:strCache>
                      <c:ptCount val="1"/>
                      <c:pt idx="0">
                        <c:v>Customer 55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dispers'!$B$553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D83A-4437-8EA3-63BC64438877}"/>
                  </c:ext>
                </c:extLst>
              </c15:ser>
            </c15:filteredBarSeries>
            <c15:filteredBar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dispers'!$A$554</c15:sqref>
                        </c15:formulaRef>
                      </c:ext>
                    </c:extLst>
                    <c:strCache>
                      <c:ptCount val="1"/>
                      <c:pt idx="0">
                        <c:v>Customer 56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dispers'!$B$554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D83A-4437-8EA3-63BC64438877}"/>
                  </c:ext>
                </c:extLst>
              </c15:ser>
            </c15:filteredBarSeries>
            <c15:filteredBar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dispers'!$A$555</c15:sqref>
                        </c15:formulaRef>
                      </c:ext>
                    </c:extLst>
                    <c:strCache>
                      <c:ptCount val="1"/>
                      <c:pt idx="0">
                        <c:v>Customer 57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dispers'!$B$555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D83A-4437-8EA3-63BC64438877}"/>
                  </c:ext>
                </c:extLst>
              </c15:ser>
            </c15:filteredBarSeries>
            <c15:filteredBar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dispers'!$A$556</c15:sqref>
                        </c15:formulaRef>
                      </c:ext>
                    </c:extLst>
                    <c:strCache>
                      <c:ptCount val="1"/>
                      <c:pt idx="0">
                        <c:v>Customer 58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dispers'!$B$556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D83A-4437-8EA3-63BC64438877}"/>
                  </c:ext>
                </c:extLst>
              </c15:ser>
            </c15:filteredBarSeries>
            <c15:filteredBar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dispers'!$A$557</c15:sqref>
                        </c15:formulaRef>
                      </c:ext>
                    </c:extLst>
                    <c:strCache>
                      <c:ptCount val="1"/>
                      <c:pt idx="0">
                        <c:v>Customer 59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dispers'!$B$557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D83A-4437-8EA3-63BC64438877}"/>
                  </c:ext>
                </c:extLst>
              </c15:ser>
            </c15:filteredBarSeries>
            <c15:filteredBar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dispers'!$A$558</c15:sqref>
                        </c15:formulaRef>
                      </c:ext>
                    </c:extLst>
                    <c:strCache>
                      <c:ptCount val="1"/>
                      <c:pt idx="0">
                        <c:v>Customer 60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dispers'!$B$558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D83A-4437-8EA3-63BC64438877}"/>
                  </c:ext>
                </c:extLst>
              </c15:ser>
            </c15:filteredBarSeries>
            <c15:filteredBar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dispers'!$A$559</c15:sqref>
                        </c15:formulaRef>
                      </c:ext>
                    </c:extLst>
                    <c:strCache>
                      <c:ptCount val="1"/>
                      <c:pt idx="0">
                        <c:v>Customer 61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dispers'!$B$559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D83A-4437-8EA3-63BC64438877}"/>
                  </c:ext>
                </c:extLst>
              </c15:ser>
            </c15:filteredBarSeries>
            <c15:filteredBar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dispers'!$A$560</c15:sqref>
                        </c15:formulaRef>
                      </c:ext>
                    </c:extLst>
                    <c:strCache>
                      <c:ptCount val="1"/>
                      <c:pt idx="0">
                        <c:v>Customer 62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dispers'!$B$560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D83A-4437-8EA3-63BC64438877}"/>
                  </c:ext>
                </c:extLst>
              </c15:ser>
            </c15:filteredBarSeries>
            <c15:filteredBar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dispers'!$A$561</c15:sqref>
                        </c15:formulaRef>
                      </c:ext>
                    </c:extLst>
                    <c:strCache>
                      <c:ptCount val="1"/>
                      <c:pt idx="0">
                        <c:v>Customer 63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dispers'!$B$561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D83A-4437-8EA3-63BC64438877}"/>
                  </c:ext>
                </c:extLst>
              </c15:ser>
            </c15:filteredBarSeries>
            <c15:filteredBar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dispers'!$A$562</c15:sqref>
                        </c15:formulaRef>
                      </c:ext>
                    </c:extLst>
                    <c:strCache>
                      <c:ptCount val="1"/>
                      <c:pt idx="0">
                        <c:v>Customer 64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dispers'!$B$562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D83A-4437-8EA3-63BC64438877}"/>
                  </c:ext>
                </c:extLst>
              </c15:ser>
            </c15:filteredBarSeries>
            <c15:filteredBar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dispers'!$A$563</c15:sqref>
                        </c15:formulaRef>
                      </c:ext>
                    </c:extLst>
                    <c:strCache>
                      <c:ptCount val="1"/>
                      <c:pt idx="0">
                        <c:v>Customer 65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dispers'!$B$563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D83A-4437-8EA3-63BC64438877}"/>
                  </c:ext>
                </c:extLst>
              </c15:ser>
            </c15:filteredBarSeries>
            <c15:filteredBar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dispers'!$A$564</c15:sqref>
                        </c15:formulaRef>
                      </c:ext>
                    </c:extLst>
                    <c:strCache>
                      <c:ptCount val="1"/>
                      <c:pt idx="0">
                        <c:v>Customer 66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dispers'!$B$564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D83A-4437-8EA3-63BC64438877}"/>
                  </c:ext>
                </c:extLst>
              </c15:ser>
            </c15:filteredBarSeries>
            <c15:filteredBar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dispers'!$A$565</c15:sqref>
                        </c15:formulaRef>
                      </c:ext>
                    </c:extLst>
                    <c:strCache>
                      <c:ptCount val="1"/>
                      <c:pt idx="0">
                        <c:v>Customer 67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dispers'!$B$565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D83A-4437-8EA3-63BC64438877}"/>
                  </c:ext>
                </c:extLst>
              </c15:ser>
            </c15:filteredBarSeries>
            <c15:filteredBar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dispers'!$A$566</c15:sqref>
                        </c15:formulaRef>
                      </c:ext>
                    </c:extLst>
                    <c:strCache>
                      <c:ptCount val="1"/>
                      <c:pt idx="0">
                        <c:v>Customer 68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dispers'!$B$566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D83A-4437-8EA3-63BC64438877}"/>
                  </c:ext>
                </c:extLst>
              </c15:ser>
            </c15:filteredBarSeries>
            <c15:filteredBar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dispers'!$A$567</c15:sqref>
                        </c15:formulaRef>
                      </c:ext>
                    </c:extLst>
                    <c:strCache>
                      <c:ptCount val="1"/>
                      <c:pt idx="0">
                        <c:v>Customer 69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D83A-4437-8EA3-63BC64438877}"/>
                  </c:ext>
                </c:extLst>
              </c15:ser>
            </c15:filteredBarSeries>
            <c15:filteredBar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dispers'!$A$568</c15:sqref>
                        </c15:formulaRef>
                      </c:ext>
                    </c:extLst>
                    <c:strCache>
                      <c:ptCount val="1"/>
                      <c:pt idx="0">
                        <c:v>Customer 70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dispers'!$B$568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D83A-4437-8EA3-63BC64438877}"/>
                  </c:ext>
                </c:extLst>
              </c15:ser>
            </c15:filteredBarSeries>
            <c15:filteredBarSeries>
              <c15:ser>
                <c:idx val="71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dispers'!$A$569</c15:sqref>
                        </c15:formulaRef>
                      </c:ext>
                    </c:extLst>
                    <c:strCache>
                      <c:ptCount val="1"/>
                      <c:pt idx="0">
                        <c:v>Customer 71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dispers'!$B$569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D83A-4437-8EA3-63BC64438877}"/>
                  </c:ext>
                </c:extLst>
              </c15:ser>
            </c15:filteredBarSeries>
            <c15:filteredBar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dispers'!$A$570</c15:sqref>
                        </c15:formulaRef>
                      </c:ext>
                    </c:extLst>
                    <c:strCache>
                      <c:ptCount val="1"/>
                      <c:pt idx="0">
                        <c:v>Customer 72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dispers'!$B$570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D83A-4437-8EA3-63BC64438877}"/>
                  </c:ext>
                </c:extLst>
              </c15:ser>
            </c15:filteredBarSeries>
            <c15:filteredBarSeries>
              <c15:ser>
                <c:idx val="73"/>
                <c:order val="7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dispers'!$A$571</c15:sqref>
                        </c15:formulaRef>
                      </c:ext>
                    </c:extLst>
                    <c:strCache>
                      <c:ptCount val="1"/>
                      <c:pt idx="0">
                        <c:v>Customer 73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dispers'!$B$571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D83A-4437-8EA3-63BC64438877}"/>
                  </c:ext>
                </c:extLst>
              </c15:ser>
            </c15:filteredBarSeries>
            <c15:filteredBarSeries>
              <c15:ser>
                <c:idx val="74"/>
                <c:order val="7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dispers'!$A$572</c15:sqref>
                        </c15:formulaRef>
                      </c:ext>
                    </c:extLst>
                    <c:strCache>
                      <c:ptCount val="1"/>
                      <c:pt idx="0">
                        <c:v>Customer 74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dispers'!$B$572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D83A-4437-8EA3-63BC64438877}"/>
                  </c:ext>
                </c:extLst>
              </c15:ser>
            </c15:filteredBarSeries>
            <c15:filteredBarSeries>
              <c15:ser>
                <c:idx val="75"/>
                <c:order val="7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dispers'!$A$573</c15:sqref>
                        </c15:formulaRef>
                      </c:ext>
                    </c:extLst>
                    <c:strCache>
                      <c:ptCount val="1"/>
                      <c:pt idx="0">
                        <c:v>Customer 75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dispers'!$B$573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D83A-4437-8EA3-63BC64438877}"/>
                  </c:ext>
                </c:extLst>
              </c15:ser>
            </c15:filteredBarSeries>
            <c15:filteredBarSeries>
              <c15:ser>
                <c:idx val="76"/>
                <c:order val="7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dispers'!$A$574</c15:sqref>
                        </c15:formulaRef>
                      </c:ext>
                    </c:extLst>
                    <c:strCache>
                      <c:ptCount val="1"/>
                      <c:pt idx="0">
                        <c:v>Customer 76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dispers'!$B$574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D83A-4437-8EA3-63BC64438877}"/>
                  </c:ext>
                </c:extLst>
              </c15:ser>
            </c15:filteredBarSeries>
            <c15:filteredBarSeries>
              <c15:ser>
                <c:idx val="77"/>
                <c:order val="7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dispers'!$A$575</c15:sqref>
                        </c15:formulaRef>
                      </c:ext>
                    </c:extLst>
                    <c:strCache>
                      <c:ptCount val="1"/>
                      <c:pt idx="0">
                        <c:v>Customer 77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dispers'!$B$575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D83A-4437-8EA3-63BC64438877}"/>
                  </c:ext>
                </c:extLst>
              </c15:ser>
            </c15:filteredBarSeries>
            <c15:filteredBarSeries>
              <c15:ser>
                <c:idx val="78"/>
                <c:order val="7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dispers'!$A$576</c15:sqref>
                        </c15:formulaRef>
                      </c:ext>
                    </c:extLst>
                    <c:strCache>
                      <c:ptCount val="1"/>
                      <c:pt idx="0">
                        <c:v>Customer 78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dispers'!$B$576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D83A-4437-8EA3-63BC64438877}"/>
                  </c:ext>
                </c:extLst>
              </c15:ser>
            </c15:filteredBarSeries>
            <c15:filteredBarSeries>
              <c15:ser>
                <c:idx val="79"/>
                <c:order val="7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dispers'!$A$577</c15:sqref>
                        </c15:formulaRef>
                      </c:ext>
                    </c:extLst>
                    <c:strCache>
                      <c:ptCount val="1"/>
                      <c:pt idx="0">
                        <c:v>Customer 79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dispers'!$B$577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D83A-4437-8EA3-63BC64438877}"/>
                  </c:ext>
                </c:extLst>
              </c15:ser>
            </c15:filteredBarSeries>
            <c15:filteredBarSeries>
              <c15:ser>
                <c:idx val="80"/>
                <c:order val="8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dispers'!$A$578</c15:sqref>
                        </c15:formulaRef>
                      </c:ext>
                    </c:extLst>
                    <c:strCache>
                      <c:ptCount val="1"/>
                      <c:pt idx="0">
                        <c:v>Customer 80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dispers'!$B$578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0-D83A-4437-8EA3-63BC64438877}"/>
                  </c:ext>
                </c:extLst>
              </c15:ser>
            </c15:filteredBarSeries>
            <c15:filteredBarSeries>
              <c15:ser>
                <c:idx val="81"/>
                <c:order val="8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dispers'!$A$579</c15:sqref>
                        </c15:formulaRef>
                      </c:ext>
                    </c:extLst>
                    <c:strCache>
                      <c:ptCount val="1"/>
                      <c:pt idx="0">
                        <c:v>Customer 81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dispers'!$B$579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D83A-4437-8EA3-63BC64438877}"/>
                  </c:ext>
                </c:extLst>
              </c15:ser>
            </c15:filteredBarSeries>
            <c15:filteredBarSeries>
              <c15:ser>
                <c:idx val="82"/>
                <c:order val="8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dispers'!$A$580</c15:sqref>
                        </c15:formulaRef>
                      </c:ext>
                    </c:extLst>
                    <c:strCache>
                      <c:ptCount val="1"/>
                      <c:pt idx="0">
                        <c:v>Customer 82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dispers'!$B$580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D83A-4437-8EA3-63BC64438877}"/>
                  </c:ext>
                </c:extLst>
              </c15:ser>
            </c15:filteredBarSeries>
            <c15:filteredBarSeries>
              <c15:ser>
                <c:idx val="83"/>
                <c:order val="8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dispers'!$A$581</c15:sqref>
                        </c15:formulaRef>
                      </c:ext>
                    </c:extLst>
                    <c:strCache>
                      <c:ptCount val="1"/>
                      <c:pt idx="0">
                        <c:v>Customer 83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lumOff val="4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lumOff val="4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Off val="4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dispers'!$B$581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D83A-4437-8EA3-63BC64438877}"/>
                  </c:ext>
                </c:extLst>
              </c15:ser>
            </c15:filteredBarSeries>
            <c15:filteredBarSeries>
              <c15:ser>
                <c:idx val="84"/>
                <c:order val="8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dispers'!$A$582</c15:sqref>
                        </c15:formulaRef>
                      </c:ext>
                    </c:extLst>
                    <c:strCache>
                      <c:ptCount val="1"/>
                      <c:pt idx="0">
                        <c:v>Customer 84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dispers'!$B$582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D83A-4437-8EA3-63BC64438877}"/>
                  </c:ext>
                </c:extLst>
              </c15:ser>
            </c15:filteredBarSeries>
            <c15:filteredBarSeries>
              <c15:ser>
                <c:idx val="85"/>
                <c:order val="8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dispers'!$A$583</c15:sqref>
                        </c15:formulaRef>
                      </c:ext>
                    </c:extLst>
                    <c:strCache>
                      <c:ptCount val="1"/>
                      <c:pt idx="0">
                        <c:v>Customer 85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dispers'!$B$583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D83A-4437-8EA3-63BC64438877}"/>
                  </c:ext>
                </c:extLst>
              </c15:ser>
            </c15:filteredBarSeries>
            <c15:filteredBarSeries>
              <c15:ser>
                <c:idx val="86"/>
                <c:order val="8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dispers'!$A$584</c15:sqref>
                        </c15:formulaRef>
                      </c:ext>
                    </c:extLst>
                    <c:strCache>
                      <c:ptCount val="1"/>
                      <c:pt idx="0">
                        <c:v>Customer 86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dispers'!$B$584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D83A-4437-8EA3-63BC64438877}"/>
                  </c:ext>
                </c:extLst>
              </c15:ser>
            </c15:filteredBarSeries>
            <c15:filteredBarSeries>
              <c15:ser>
                <c:idx val="87"/>
                <c:order val="8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dispers'!$A$585</c15:sqref>
                        </c15:formulaRef>
                      </c:ext>
                    </c:extLst>
                    <c:strCache>
                      <c:ptCount val="1"/>
                      <c:pt idx="0">
                        <c:v>Customer 87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dispers'!$B$585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D83A-4437-8EA3-63BC64438877}"/>
                  </c:ext>
                </c:extLst>
              </c15:ser>
            </c15:filteredBarSeries>
            <c15:filteredBarSeries>
              <c15:ser>
                <c:idx val="88"/>
                <c:order val="8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dispers'!$A$586</c15:sqref>
                        </c15:formulaRef>
                      </c:ext>
                    </c:extLst>
                    <c:strCache>
                      <c:ptCount val="1"/>
                      <c:pt idx="0">
                        <c:v>Customer 88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dispers'!$B$586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D83A-4437-8EA3-63BC64438877}"/>
                  </c:ext>
                </c:extLst>
              </c15:ser>
            </c15:filteredBarSeries>
            <c15:filteredBarSeries>
              <c15:ser>
                <c:idx val="89"/>
                <c:order val="8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dispers'!$A$587</c15:sqref>
                        </c15:formulaRef>
                      </c:ext>
                    </c:extLst>
                    <c:strCache>
                      <c:ptCount val="1"/>
                      <c:pt idx="0">
                        <c:v>Customer 89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5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5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5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D83A-4437-8EA3-63BC64438877}"/>
                  </c:ext>
                </c:extLst>
              </c15:ser>
            </c15:filteredBarSeries>
            <c15:filteredBarSeries>
              <c15:ser>
                <c:idx val="90"/>
                <c:order val="9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dispers'!$A$588</c15:sqref>
                        </c15:formulaRef>
                      </c:ext>
                    </c:extLst>
                    <c:strCache>
                      <c:ptCount val="1"/>
                      <c:pt idx="0">
                        <c:v>Customer 90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dispers'!$B$588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D83A-4437-8EA3-63BC64438877}"/>
                  </c:ext>
                </c:extLst>
              </c15:ser>
            </c15:filteredBarSeries>
            <c15:filteredBarSeries>
              <c15:ser>
                <c:idx val="91"/>
                <c:order val="9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dispers'!$A$589</c15:sqref>
                        </c15:formulaRef>
                      </c:ext>
                    </c:extLst>
                    <c:strCache>
                      <c:ptCount val="1"/>
                      <c:pt idx="0">
                        <c:v>Customer 91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dispers'!$B$589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D83A-4437-8EA3-63BC64438877}"/>
                  </c:ext>
                </c:extLst>
              </c15:ser>
            </c15:filteredBarSeries>
            <c15:filteredBarSeries>
              <c15:ser>
                <c:idx val="92"/>
                <c:order val="9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dispers'!$A$590</c15:sqref>
                        </c15:formulaRef>
                      </c:ext>
                    </c:extLst>
                    <c:strCache>
                      <c:ptCount val="1"/>
                      <c:pt idx="0">
                        <c:v>Customer 92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dispers'!$B$590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D83A-4437-8EA3-63BC64438877}"/>
                  </c:ext>
                </c:extLst>
              </c15:ser>
            </c15:filteredBarSeries>
            <c15:filteredBarSeries>
              <c15:ser>
                <c:idx val="93"/>
                <c:order val="9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dispers'!$A$591</c15:sqref>
                        </c15:formulaRef>
                      </c:ext>
                    </c:extLst>
                    <c:strCache>
                      <c:ptCount val="1"/>
                      <c:pt idx="0">
                        <c:v>Customer 93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dispers'!$B$591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D83A-4437-8EA3-63BC64438877}"/>
                  </c:ext>
                </c:extLst>
              </c15:ser>
            </c15:filteredBarSeries>
            <c15:filteredBarSeries>
              <c15:ser>
                <c:idx val="94"/>
                <c:order val="9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dispers'!$A$592</c15:sqref>
                        </c15:formulaRef>
                      </c:ext>
                    </c:extLst>
                    <c:strCache>
                      <c:ptCount val="1"/>
                      <c:pt idx="0">
                        <c:v>Customer 94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dispers'!$B$592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D83A-4437-8EA3-63BC64438877}"/>
                  </c:ext>
                </c:extLst>
              </c15:ser>
            </c15:filteredBarSeries>
            <c15:filteredBarSeries>
              <c15:ser>
                <c:idx val="95"/>
                <c:order val="9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dispers'!$A$593</c15:sqref>
                        </c15:formulaRef>
                      </c:ext>
                    </c:extLst>
                    <c:strCache>
                      <c:ptCount val="1"/>
                      <c:pt idx="0">
                        <c:v>Customer 95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70000"/>
                          <a:lumOff val="3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70000"/>
                          <a:lumOff val="3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70000"/>
                          <a:lumOff val="3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D83A-4437-8EA3-63BC64438877}"/>
                  </c:ext>
                </c:extLst>
              </c15:ser>
            </c15:filteredBarSeries>
            <c15:filteredBarSeries>
              <c15:ser>
                <c:idx val="96"/>
                <c:order val="9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dispers'!$A$594</c15:sqref>
                        </c15:formulaRef>
                      </c:ext>
                    </c:extLst>
                    <c:strCache>
                      <c:ptCount val="1"/>
                      <c:pt idx="0">
                        <c:v>Customer 96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dispers'!$B$594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D83A-4437-8EA3-63BC64438877}"/>
                  </c:ext>
                </c:extLst>
              </c15:ser>
            </c15:filteredBarSeries>
            <c15:filteredBarSeries>
              <c15:ser>
                <c:idx val="97"/>
                <c:order val="9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dispers'!$A$595</c15:sqref>
                        </c15:formulaRef>
                      </c:ext>
                    </c:extLst>
                    <c:strCache>
                      <c:ptCount val="1"/>
                      <c:pt idx="0">
                        <c:v>Customer 97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dispers'!$B$595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D83A-4437-8EA3-63BC64438877}"/>
                  </c:ext>
                </c:extLst>
              </c15:ser>
            </c15:filteredBarSeries>
            <c15:filteredBarSeries>
              <c15:ser>
                <c:idx val="98"/>
                <c:order val="9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dispers'!$A$596</c15:sqref>
                        </c15:formulaRef>
                      </c:ext>
                    </c:extLst>
                    <c:strCache>
                      <c:ptCount val="1"/>
                      <c:pt idx="0">
                        <c:v>Customer 98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dispers'!$B$596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D83A-4437-8EA3-63BC64438877}"/>
                  </c:ext>
                </c:extLst>
              </c15:ser>
            </c15:filteredBarSeries>
            <c15:filteredBarSeries>
              <c15:ser>
                <c:idx val="99"/>
                <c:order val="9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dispers'!$A$597</c15:sqref>
                        </c15:formulaRef>
                      </c:ext>
                    </c:extLst>
                    <c:strCache>
                      <c:ptCount val="1"/>
                      <c:pt idx="0">
                        <c:v>Customer 99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dispers'!$B$597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D83A-4437-8EA3-63BC64438877}"/>
                  </c:ext>
                </c:extLst>
              </c15:ser>
            </c15:filteredBarSeries>
            <c15:filteredBarSeries>
              <c15:ser>
                <c:idx val="100"/>
                <c:order val="10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dispers'!$A$598</c15:sqref>
                        </c15:formulaRef>
                      </c:ext>
                    </c:extLst>
                    <c:strCache>
                      <c:ptCount val="1"/>
                      <c:pt idx="0">
                        <c:v>Customer 100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7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7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7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dispers'!$D$501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'Questions on measure of dispers'!$B$598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D83A-4437-8EA3-63BC64438877}"/>
                  </c:ext>
                </c:extLst>
              </c15:ser>
            </c15:filteredBarSeries>
          </c:ext>
        </c:extLst>
      </c:barChart>
      <c:catAx>
        <c:axId val="213443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30768"/>
        <c:crosses val="autoZero"/>
        <c:auto val="1"/>
        <c:lblAlgn val="ctr"/>
        <c:lblOffset val="100"/>
        <c:noMultiLvlLbl val="0"/>
      </c:catAx>
      <c:valAx>
        <c:axId val="213443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'Questions on measure of dispers'!$B$608</c:f>
              <c:strCache>
                <c:ptCount val="1"/>
                <c:pt idx="0">
                  <c:v>Sales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'Questions on measure of dispers'!$A$609:$A$658</c:f>
              <c:strCache>
                <c:ptCount val="50"/>
                <c:pt idx="0">
                  <c:v>Sample 9</c:v>
                </c:pt>
                <c:pt idx="1">
                  <c:v>Sample 8</c:v>
                </c:pt>
                <c:pt idx="2">
                  <c:v>Sample 7</c:v>
                </c:pt>
                <c:pt idx="3">
                  <c:v>Sample 6</c:v>
                </c:pt>
                <c:pt idx="4">
                  <c:v>Sample 50</c:v>
                </c:pt>
                <c:pt idx="5">
                  <c:v>Sample 5</c:v>
                </c:pt>
                <c:pt idx="6">
                  <c:v>Sample 49</c:v>
                </c:pt>
                <c:pt idx="7">
                  <c:v>Sample 48</c:v>
                </c:pt>
                <c:pt idx="8">
                  <c:v>Sample 47</c:v>
                </c:pt>
                <c:pt idx="9">
                  <c:v>Sample 46</c:v>
                </c:pt>
                <c:pt idx="10">
                  <c:v>Sample 45</c:v>
                </c:pt>
                <c:pt idx="11">
                  <c:v>Sample 44</c:v>
                </c:pt>
                <c:pt idx="12">
                  <c:v>Sample 43</c:v>
                </c:pt>
                <c:pt idx="13">
                  <c:v>Sample 42</c:v>
                </c:pt>
                <c:pt idx="14">
                  <c:v>Sample 41</c:v>
                </c:pt>
                <c:pt idx="15">
                  <c:v>Sample 40</c:v>
                </c:pt>
                <c:pt idx="16">
                  <c:v>Sample 4</c:v>
                </c:pt>
                <c:pt idx="17">
                  <c:v>Sample 39</c:v>
                </c:pt>
                <c:pt idx="18">
                  <c:v>Sample 38</c:v>
                </c:pt>
                <c:pt idx="19">
                  <c:v>Sample 37</c:v>
                </c:pt>
                <c:pt idx="20">
                  <c:v>Sample 36</c:v>
                </c:pt>
                <c:pt idx="21">
                  <c:v>Sample 35</c:v>
                </c:pt>
                <c:pt idx="22">
                  <c:v>Sample 34</c:v>
                </c:pt>
                <c:pt idx="23">
                  <c:v>Sample 33</c:v>
                </c:pt>
                <c:pt idx="24">
                  <c:v>Sample 32</c:v>
                </c:pt>
                <c:pt idx="25">
                  <c:v>Sample 31</c:v>
                </c:pt>
                <c:pt idx="26">
                  <c:v>Sample 30</c:v>
                </c:pt>
                <c:pt idx="27">
                  <c:v>Sample 3</c:v>
                </c:pt>
                <c:pt idx="28">
                  <c:v>Sample 29</c:v>
                </c:pt>
                <c:pt idx="29">
                  <c:v>Sample 28</c:v>
                </c:pt>
                <c:pt idx="30">
                  <c:v>Sample 27</c:v>
                </c:pt>
                <c:pt idx="31">
                  <c:v>Sample 26</c:v>
                </c:pt>
                <c:pt idx="32">
                  <c:v>Sample 25</c:v>
                </c:pt>
                <c:pt idx="33">
                  <c:v>Sample 24</c:v>
                </c:pt>
                <c:pt idx="34">
                  <c:v>Sample 23</c:v>
                </c:pt>
                <c:pt idx="35">
                  <c:v>Sample 22</c:v>
                </c:pt>
                <c:pt idx="36">
                  <c:v>Sample 21</c:v>
                </c:pt>
                <c:pt idx="37">
                  <c:v>Sample 20</c:v>
                </c:pt>
                <c:pt idx="38">
                  <c:v>Sample 2</c:v>
                </c:pt>
                <c:pt idx="39">
                  <c:v>Sample 19</c:v>
                </c:pt>
                <c:pt idx="40">
                  <c:v>Sample 18</c:v>
                </c:pt>
                <c:pt idx="41">
                  <c:v>Sample 17</c:v>
                </c:pt>
                <c:pt idx="42">
                  <c:v>Sample 16</c:v>
                </c:pt>
                <c:pt idx="43">
                  <c:v>Sample 15</c:v>
                </c:pt>
                <c:pt idx="44">
                  <c:v>Sample 14</c:v>
                </c:pt>
                <c:pt idx="45">
                  <c:v>Sample 13</c:v>
                </c:pt>
                <c:pt idx="46">
                  <c:v>Sample 12</c:v>
                </c:pt>
                <c:pt idx="47">
                  <c:v>Sample 11</c:v>
                </c:pt>
                <c:pt idx="48">
                  <c:v>Sample 10</c:v>
                </c:pt>
                <c:pt idx="49">
                  <c:v>Sample 1</c:v>
                </c:pt>
              </c:strCache>
            </c:strRef>
          </c:cat>
          <c:val>
            <c:numRef>
              <c:f>'Questions on measure of dispers'!$B$609:$B$658</c:f>
              <c:numCache>
                <c:formatCode>General</c:formatCode>
                <c:ptCount val="50"/>
                <c:pt idx="0">
                  <c:v>36</c:v>
                </c:pt>
                <c:pt idx="1">
                  <c:v>30</c:v>
                </c:pt>
                <c:pt idx="2">
                  <c:v>42</c:v>
                </c:pt>
                <c:pt idx="3">
                  <c:v>29</c:v>
                </c:pt>
                <c:pt idx="4">
                  <c:v>43</c:v>
                </c:pt>
                <c:pt idx="5">
                  <c:v>38</c:v>
                </c:pt>
                <c:pt idx="6">
                  <c:v>38</c:v>
                </c:pt>
                <c:pt idx="7">
                  <c:v>35</c:v>
                </c:pt>
                <c:pt idx="8">
                  <c:v>28</c:v>
                </c:pt>
                <c:pt idx="9">
                  <c:v>39</c:v>
                </c:pt>
                <c:pt idx="10">
                  <c:v>33</c:v>
                </c:pt>
                <c:pt idx="11">
                  <c:v>42</c:v>
                </c:pt>
                <c:pt idx="12">
                  <c:v>40</c:v>
                </c:pt>
                <c:pt idx="13">
                  <c:v>37</c:v>
                </c:pt>
                <c:pt idx="14">
                  <c:v>31</c:v>
                </c:pt>
                <c:pt idx="15">
                  <c:v>29</c:v>
                </c:pt>
                <c:pt idx="16">
                  <c:v>45</c:v>
                </c:pt>
                <c:pt idx="17">
                  <c:v>36</c:v>
                </c:pt>
                <c:pt idx="18">
                  <c:v>32</c:v>
                </c:pt>
                <c:pt idx="19">
                  <c:v>28</c:v>
                </c:pt>
                <c:pt idx="20">
                  <c:v>43</c:v>
                </c:pt>
                <c:pt idx="21">
                  <c:v>39</c:v>
                </c:pt>
                <c:pt idx="22">
                  <c:v>30</c:v>
                </c:pt>
                <c:pt idx="23">
                  <c:v>46</c:v>
                </c:pt>
                <c:pt idx="24">
                  <c:v>34</c:v>
                </c:pt>
                <c:pt idx="25">
                  <c:v>37</c:v>
                </c:pt>
                <c:pt idx="26">
                  <c:v>35</c:v>
                </c:pt>
                <c:pt idx="27">
                  <c:v>32</c:v>
                </c:pt>
                <c:pt idx="28">
                  <c:v>41</c:v>
                </c:pt>
                <c:pt idx="29">
                  <c:v>33</c:v>
                </c:pt>
                <c:pt idx="30">
                  <c:v>38</c:v>
                </c:pt>
                <c:pt idx="31">
                  <c:v>45</c:v>
                </c:pt>
                <c:pt idx="32">
                  <c:v>31</c:v>
                </c:pt>
                <c:pt idx="33">
                  <c:v>29</c:v>
                </c:pt>
                <c:pt idx="34">
                  <c:v>42</c:v>
                </c:pt>
                <c:pt idx="35">
                  <c:v>40</c:v>
                </c:pt>
                <c:pt idx="36">
                  <c:v>36</c:v>
                </c:pt>
                <c:pt idx="37">
                  <c:v>33</c:v>
                </c:pt>
                <c:pt idx="38">
                  <c:v>28</c:v>
                </c:pt>
                <c:pt idx="39">
                  <c:v>28</c:v>
                </c:pt>
                <c:pt idx="40">
                  <c:v>39</c:v>
                </c:pt>
                <c:pt idx="41">
                  <c:v>34</c:v>
                </c:pt>
                <c:pt idx="42">
                  <c:v>30</c:v>
                </c:pt>
                <c:pt idx="43">
                  <c:v>37</c:v>
                </c:pt>
                <c:pt idx="44">
                  <c:v>43</c:v>
                </c:pt>
                <c:pt idx="45">
                  <c:v>39</c:v>
                </c:pt>
                <c:pt idx="46">
                  <c:v>31</c:v>
                </c:pt>
                <c:pt idx="47">
                  <c:v>47</c:v>
                </c:pt>
                <c:pt idx="48">
                  <c:v>41</c:v>
                </c:pt>
                <c:pt idx="4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C-4346-8173-3044C9E61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76565632"/>
        <c:axId val="176566592"/>
      </c:barChart>
      <c:catAx>
        <c:axId val="176565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6592"/>
        <c:crosses val="autoZero"/>
        <c:auto val="1"/>
        <c:lblAlgn val="ctr"/>
        <c:lblOffset val="100"/>
        <c:noMultiLvlLbl val="0"/>
      </c:catAx>
      <c:valAx>
        <c:axId val="176566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'Questions on measure of dispers'!$B$666</c:f>
              <c:strCache>
                <c:ptCount val="1"/>
                <c:pt idx="0">
                  <c:v>Response times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'Questions on measure of dispers'!$A$667:$A$766</c15:sqref>
                  </c15:fullRef>
                </c:ext>
              </c:extLst>
              <c:f>'Questions on measure of dispers'!$A$667:$A$674</c:f>
              <c:strCache>
                <c:ptCount val="8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  <c:pt idx="6">
                  <c:v>sample 7</c:v>
                </c:pt>
                <c:pt idx="7">
                  <c:v>sample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'Questions on measure of dispers'!$B$667:$B$766</c15:sqref>
                  </c15:fullRef>
                </c:ext>
              </c:extLst>
              <c:f>'Questions on measure of dispers'!$B$667:$B$674</c:f>
              <c:numCache>
                <c:formatCode>General</c:formatCode>
                <c:ptCount val="8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C-4111-8B4B-C3059D6BA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132733600"/>
        <c:axId val="2132728800"/>
      </c:barChart>
      <c:catAx>
        <c:axId val="2132733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28800"/>
        <c:crosses val="autoZero"/>
        <c:auto val="1"/>
        <c:lblAlgn val="ctr"/>
        <c:lblOffset val="100"/>
        <c:noMultiLvlLbl val="0"/>
      </c:catAx>
      <c:valAx>
        <c:axId val="213272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assignment.xlsx]Questions on measure of dispers!PivotTable1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'Questions on measure of dispers'!$E$778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'Questions on measure of dispers'!$D$779:$D$782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'Questions on measure of dispers'!$E$779:$E$782</c:f>
              <c:numCache>
                <c:formatCode>General</c:formatCode>
                <c:ptCount val="3"/>
                <c:pt idx="0">
                  <c:v>363</c:v>
                </c:pt>
                <c:pt idx="1">
                  <c:v>325</c:v>
                </c:pt>
                <c:pt idx="2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5-4190-94C3-7346FF86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3795231"/>
        <c:axId val="1623800511"/>
      </c:barChart>
      <c:catAx>
        <c:axId val="162379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00511"/>
        <c:crosses val="autoZero"/>
        <c:auto val="1"/>
        <c:lblAlgn val="ctr"/>
        <c:lblOffset val="100"/>
        <c:noMultiLvlLbl val="0"/>
      </c:catAx>
      <c:valAx>
        <c:axId val="162380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9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_xlchart.v1.20</cx:f>
      </cx:numDim>
    </cx:data>
  </cx:chartData>
  <cx:chart>
    <cx:title pos="t" align="ctr" overlay="0"/>
    <cx:plotArea>
      <cx:plotAreaRegion>
        <cx:series layoutId="clusteredColumn" uniqueId="{B4E7CA56-015F-4D03-B987-44CEFED162E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FD616A10-333B-4ACD-BF82-074D23FF478C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_xlchart.v1.12</cx:f>
      </cx:numDim>
    </cx:data>
  </cx:chartData>
  <cx:chart>
    <cx:title pos="t" align="ctr" overlay="0"/>
    <cx:plotArea>
      <cx:plotAreaRegion>
        <cx:series layoutId="clusteredColumn" uniqueId="{8DDB2A5B-B057-43B1-9F26-C92D9296BD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_xlchart.v1.28</cx:f>
      </cx:numDim>
    </cx:data>
  </cx:chartData>
  <cx:chart>
    <cx:title pos="t" align="ctr" overlay="0"/>
    <cx:plotArea>
      <cx:plotAreaRegion>
        <cx:series layoutId="clusteredColumn" uniqueId="{074C8A3D-00E4-4B8A-826B-299CBE70DB1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</cx:chartData>
  <cx:chart>
    <cx:title pos="t" align="ctr" overlay="0"/>
    <cx:plotArea>
      <cx:plotAreaRegion>
        <cx:series layoutId="clusteredColumn" uniqueId="{836AF382-FE6C-4897-B14C-4F0E7EFCCBD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</cx:chartData>
  <cx:chart>
    <cx:title pos="t" align="ctr" overlay="0"/>
    <cx:plotArea>
      <cx:plotAreaRegion>
        <cx:series layoutId="clusteredColumn" uniqueId="{D3ABD289-F69A-4B57-9929-575C0C669A0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</cx:chartData>
  <cx:chart>
    <cx:title pos="t" align="ctr" overlay="0"/>
    <cx:plotArea>
      <cx:plotAreaRegion>
        <cx:series layoutId="clusteredColumn" uniqueId="{1255183B-A209-4863-B285-95828FB10BF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/>
    <cx:plotArea>
      <cx:plotAreaRegion>
        <cx:series layoutId="clusteredColumn" uniqueId="{198F7D9B-9A5D-40F4-A9B5-85F2317A898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microsoft.com/office/2014/relationships/chartEx" Target="../charts/chartEx2.xml"/><Relationship Id="rId9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459</xdr:row>
      <xdr:rowOff>104775</xdr:rowOff>
    </xdr:from>
    <xdr:to>
      <xdr:col>4</xdr:col>
      <xdr:colOff>95249</xdr:colOff>
      <xdr:row>471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076E3-4612-6C25-A9EB-C5ED4ADBD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475</xdr:row>
      <xdr:rowOff>90487</xdr:rowOff>
    </xdr:from>
    <xdr:to>
      <xdr:col>4</xdr:col>
      <xdr:colOff>247650</xdr:colOff>
      <xdr:row>489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F3EB969-DD71-DBF6-E6A5-2D6CCFF2D3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0216037"/>
              <a:ext cx="38957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100012</xdr:colOff>
      <xdr:row>519</xdr:row>
      <xdr:rowOff>138112</xdr:rowOff>
    </xdr:from>
    <xdr:to>
      <xdr:col>8</xdr:col>
      <xdr:colOff>171450</xdr:colOff>
      <xdr:row>532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3E4D0C-2720-D9DD-13FD-884B0BEB0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</xdr:colOff>
      <xdr:row>500</xdr:row>
      <xdr:rowOff>14287</xdr:rowOff>
    </xdr:from>
    <xdr:to>
      <xdr:col>8</xdr:col>
      <xdr:colOff>376237</xdr:colOff>
      <xdr:row>514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A5FBB08-3E09-EC65-E6AD-CF01FE4908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6537" y="94902337"/>
              <a:ext cx="37814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495300</xdr:colOff>
      <xdr:row>612</xdr:row>
      <xdr:rowOff>42862</xdr:rowOff>
    </xdr:from>
    <xdr:to>
      <xdr:col>8</xdr:col>
      <xdr:colOff>466725</xdr:colOff>
      <xdr:row>624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B4476579-B66A-0BAC-D9ED-BD41DC14FC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7075" y="116266912"/>
              <a:ext cx="3381375" cy="2319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552450</xdr:colOff>
      <xdr:row>631</xdr:row>
      <xdr:rowOff>14287</xdr:rowOff>
    </xdr:from>
    <xdr:to>
      <xdr:col>8</xdr:col>
      <xdr:colOff>314325</xdr:colOff>
      <xdr:row>645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6D3149-4CDD-79C1-5F5A-B2AC4F3E7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9525</xdr:colOff>
      <xdr:row>669</xdr:row>
      <xdr:rowOff>176212</xdr:rowOff>
    </xdr:from>
    <xdr:to>
      <xdr:col>9</xdr:col>
      <xdr:colOff>114300</xdr:colOff>
      <xdr:row>684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CEEE1830-20E2-ADDE-C725-D817357C9D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1300" y="127258762"/>
              <a:ext cx="4124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180975</xdr:colOff>
      <xdr:row>692</xdr:row>
      <xdr:rowOff>14287</xdr:rowOff>
    </xdr:from>
    <xdr:to>
      <xdr:col>8</xdr:col>
      <xdr:colOff>552450</xdr:colOff>
      <xdr:row>706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A5BA0D1-50C7-1C11-99AF-187477E8A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561975</xdr:colOff>
      <xdr:row>782</xdr:row>
      <xdr:rowOff>114300</xdr:rowOff>
    </xdr:from>
    <xdr:to>
      <xdr:col>8</xdr:col>
      <xdr:colOff>9525</xdr:colOff>
      <xdr:row>793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FE74FF-DA74-7D95-5DE7-D01BB6F0A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16</xdr:row>
      <xdr:rowOff>90487</xdr:rowOff>
    </xdr:from>
    <xdr:to>
      <xdr:col>12</xdr:col>
      <xdr:colOff>257175</xdr:colOff>
      <xdr:row>30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EECE792-EE3C-66B4-ABB4-6F99530768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00550" y="31384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191</xdr:row>
      <xdr:rowOff>166687</xdr:rowOff>
    </xdr:from>
    <xdr:to>
      <xdr:col>9</xdr:col>
      <xdr:colOff>361950</xdr:colOff>
      <xdr:row>206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AA69535-A58B-8D3D-0342-5C730B0BA3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6525" y="365521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302</xdr:row>
      <xdr:rowOff>14287</xdr:rowOff>
    </xdr:from>
    <xdr:to>
      <xdr:col>10</xdr:col>
      <xdr:colOff>361950</xdr:colOff>
      <xdr:row>316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342D094-082B-7853-30AC-5E27266384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6125" y="57545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413</xdr:row>
      <xdr:rowOff>176212</xdr:rowOff>
    </xdr:from>
    <xdr:to>
      <xdr:col>10</xdr:col>
      <xdr:colOff>361950</xdr:colOff>
      <xdr:row>428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86FAD4C-5FE2-40F5-87EA-E9400DCBEC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6125" y="788527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12.456082060184" createdVersion="8" refreshedVersion="8" minRefreshableVersion="3" recordCount="29" xr:uid="{C65157EB-0361-45FA-AAFD-668946198175}">
  <cacheSource type="worksheet">
    <worksheetSource name="Table12"/>
  </cacheSource>
  <cacheFields count="2">
    <cacheField name="Products" numFmtId="0">
      <sharedItems count="3">
        <s v="Region 1"/>
        <s v="Region 2"/>
        <s v="Region 3"/>
      </sharedItems>
    </cacheField>
    <cacheField name="Sales" numFmtId="0">
      <sharedItems containsSemiMixedTypes="0" containsString="0" containsNumber="1" containsInteger="1" minValue="28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45"/>
  </r>
  <r>
    <x v="0"/>
    <n v="35"/>
  </r>
  <r>
    <x v="0"/>
    <n v="40"/>
  </r>
  <r>
    <x v="0"/>
    <n v="38"/>
  </r>
  <r>
    <x v="0"/>
    <n v="42"/>
  </r>
  <r>
    <x v="0"/>
    <n v="37"/>
  </r>
  <r>
    <x v="0"/>
    <n v="39"/>
  </r>
  <r>
    <x v="0"/>
    <n v="43"/>
  </r>
  <r>
    <x v="0"/>
    <n v="44"/>
  </r>
  <r>
    <x v="1"/>
    <n v="32"/>
  </r>
  <r>
    <x v="1"/>
    <n v="28"/>
  </r>
  <r>
    <x v="1"/>
    <n v="30"/>
  </r>
  <r>
    <x v="1"/>
    <n v="34"/>
  </r>
  <r>
    <x v="1"/>
    <n v="33"/>
  </r>
  <r>
    <x v="1"/>
    <n v="35"/>
  </r>
  <r>
    <x v="1"/>
    <n v="31"/>
  </r>
  <r>
    <x v="1"/>
    <n v="29"/>
  </r>
  <r>
    <x v="1"/>
    <n v="36"/>
  </r>
  <r>
    <x v="1"/>
    <n v="37"/>
  </r>
  <r>
    <x v="2"/>
    <n v="40"/>
  </r>
  <r>
    <x v="2"/>
    <n v="39"/>
  </r>
  <r>
    <x v="2"/>
    <n v="42"/>
  </r>
  <r>
    <x v="2"/>
    <n v="41"/>
  </r>
  <r>
    <x v="2"/>
    <n v="38"/>
  </r>
  <r>
    <x v="2"/>
    <n v="43"/>
  </r>
  <r>
    <x v="2"/>
    <n v="45"/>
  </r>
  <r>
    <x v="2"/>
    <n v="44"/>
  </r>
  <r>
    <x v="2"/>
    <n v="41"/>
  </r>
  <r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5D5B2-7CF8-488D-B59E-79920A26375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778:E782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B0D3C2-1D91-4C39-8A72-75ED5FEE2788}" name="Table1" displayName="Table1" ref="A10:C30" totalsRowShown="0">
  <autoFilter ref="A10:C30" xr:uid="{90B0D3C2-1D91-4C39-8A72-75ED5FEE2788}"/>
  <sortState ref="A11:C30">
    <sortCondition ref="C10:C30"/>
  </sortState>
  <tableColumns count="3">
    <tableColumn id="1" xr3:uid="{63577DEC-D857-4A7B-AC1E-FB684C7A0080}" name="Customer"/>
    <tableColumn id="2" xr3:uid="{057725EC-5FEE-4266-81C7-41307EBD6384}" name="minutes"/>
    <tableColumn id="3" xr3:uid="{24022BC4-DCE6-48A1-94F8-50605CF2AE5E}" name="minutes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27B0FC-C51B-4240-8855-598AC29AD8B1}" name="Table13" displayName="Table13" ref="A2:B13" totalsRowShown="0" headerRowDxfId="1">
  <autoFilter ref="A2:B13" xr:uid="{8772FF9D-16EF-4A74-9602-DF8EC9EF9E78}"/>
  <tableColumns count="2">
    <tableColumn id="1" xr3:uid="{4693B490-E494-46B3-81AA-525F74185E3A}" name="Day"/>
    <tableColumn id="2" xr3:uid="{BE28509D-B06E-4327-B4C4-9717709039FB}" name="uni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AFCB04-FD4E-4233-97AB-DAC3057A0D43}" name="Table14" displayName="Table14" ref="A16:B46" totalsRowShown="0" headerRowDxfId="0">
  <autoFilter ref="A16:B46" xr:uid="{EA6F0801-37BD-497A-BA0F-144DE9105D5B}"/>
  <tableColumns count="2">
    <tableColumn id="1" xr3:uid="{6813B452-5000-4FBA-8B4E-F9C2A7C2DD77}" name="Day"/>
    <tableColumn id="2" xr3:uid="{4524E1AE-E5C8-456D-BC1B-67F3FFD4580E}" name="sal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FC0F3E6-8B1C-4E43-AAA5-4ED9D9FD88C1}" name="Table15" displayName="Table15" ref="A50:B100" totalsRowShown="0">
  <autoFilter ref="A50:B100" xr:uid="{FDA0880B-A007-4DC7-B5EF-0495AFA6D2A9}"/>
  <tableColumns count="2">
    <tableColumn id="1" xr3:uid="{AE010537-0817-4F91-A542-BA3FC460AD2B}" name="customer"/>
    <tableColumn id="2" xr3:uid="{C931BBDB-3128-4E53-8EED-CCEB008C846E}" name="Rating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7D3F9DD-7120-459C-8F25-AE782C7A0413}" name="Table16" displayName="Table16" ref="A103:B203" totalsRowShown="0">
  <autoFilter ref="A103:B203" xr:uid="{25F4D08B-48F9-4451-9ABB-6E0AE44E1D26}"/>
  <tableColumns count="2">
    <tableColumn id="1" xr3:uid="{21119F3C-7F94-48B3-A99A-9C30345D8B58}" name="Randome select  smaple "/>
    <tableColumn id="2" xr3:uid="{49678B69-D5EC-4D56-AA13-3FD0BB33ED26}" name="Minute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5C7A786-41DC-4A9F-A5EA-F09074AE9B32}" name="Table18" displayName="Table18" ref="A206:K211" totalsRowShown="0">
  <autoFilter ref="A206:K211" xr:uid="{470280C3-7B65-4B38-94EA-7F8EDCF79437}"/>
  <tableColumns count="11">
    <tableColumn id="1" xr3:uid="{CA8EFAC7-1978-4CE6-BDC3-A33CD52EA619}" name="Column1"/>
    <tableColumn id="2" xr3:uid="{789C1665-D0C6-40B8-84AF-7DE3923A802A}" name="Column2"/>
    <tableColumn id="3" xr3:uid="{DD67FAC9-AA04-48F4-9EB3-47CE5D3FCC4F}" name="Column3"/>
    <tableColumn id="4" xr3:uid="{FA0CAA5F-9C61-4444-A077-52CABD53932E}" name="Column4"/>
    <tableColumn id="5" xr3:uid="{4118115A-D089-42E8-8082-FA1D3EB5DF4E}" name="Column5"/>
    <tableColumn id="6" xr3:uid="{8AB79F3F-3F92-4E86-8D7F-C8329BEA036B}" name="Column6"/>
    <tableColumn id="7" xr3:uid="{86E3B33A-4371-4842-B05C-9DE788DE7761}" name="Column7"/>
    <tableColumn id="8" xr3:uid="{56FC63A8-848F-4B7C-B993-8DF42681D76B}" name="Column8"/>
    <tableColumn id="9" xr3:uid="{6C68189D-3DB7-4714-9CB9-148F10DA0A8F}" name="Column9"/>
    <tableColumn id="10" xr3:uid="{499A96BA-5556-4E37-839D-BB639B7C5058}" name="Column10"/>
    <tableColumn id="11" xr3:uid="{27E9123D-838B-4AEE-8586-9C3FE062C60B}" name="Column1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20884B-900F-44EB-977B-002E4D02C479}" name="Table19" displayName="Table19" ref="A220:B320" totalsRowShown="0">
  <autoFilter ref="A220:B320" xr:uid="{63D6395C-6488-4350-B02E-9E148783890F}"/>
  <tableColumns count="2">
    <tableColumn id="1" xr3:uid="{269CAA7E-FD98-490D-AD35-DC5DF23A3792}" name="Employee"/>
    <tableColumn id="2" xr3:uid="{FD8047C1-E058-4574-B4F0-4F9B52D12320}" name="Ag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249875F-E5DB-4F66-BF84-DC2DF5B19AEA}" name="Table20" displayName="Table20" ref="A376:B426" totalsRowShown="0">
  <autoFilter ref="A376:B426" xr:uid="{D35B16F3-8348-442C-A459-F36916AC6879}"/>
  <tableColumns count="2">
    <tableColumn id="1" xr3:uid="{EA04933F-A5CC-4930-BB06-47D3B17840AB}" name="Column1"/>
    <tableColumn id="2" xr3:uid="{AAB9AB2F-B57B-459F-8F77-1212A9FDD8F7}" name="Column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3A99AC4-2CDB-4E37-9FB6-8F3FE9034AC1}" name="Table21" displayName="Table21" ref="A429:B441" totalsRowShown="0">
  <autoFilter ref="A429:B441" xr:uid="{779370DA-BF75-4A29-AA56-767284E7BA9F}"/>
  <tableColumns count="2">
    <tableColumn id="1" xr3:uid="{14D9C992-E3E9-47AC-89F9-659B3FE30502}" name="Month"/>
    <tableColumn id="2" xr3:uid="{BE6EECE3-6162-4153-A437-A76C3B519121}" name="Dollar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D98ED5-CDD3-4E8B-8F20-A105FE13794E}" name="Table6" displayName="Table6" ref="A7:A57" totalsRowShown="0">
  <autoFilter ref="A7:A57" xr:uid="{84D98ED5-CDD3-4E8B-8F20-A105FE13794E}"/>
  <tableColumns count="1">
    <tableColumn id="1" xr3:uid="{6F128046-4F09-4474-AE1A-2CDF774A62ED}" name="Return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BBABD21-86BE-4D06-B1EF-67EE55F5CB54}" name="Table10" displayName="Table10" ref="A289:B389" totalsRowShown="0">
  <autoFilter ref="A289:B389" xr:uid="{9BBABD21-86BE-4D06-B1EF-67EE55F5CB54}"/>
  <tableColumns count="2">
    <tableColumn id="1" xr3:uid="{0D389F80-5C7E-47F4-B5A5-DDAAEBB9AC8B}" name="House"/>
    <tableColumn id="2" xr3:uid="{2BF36BD4-45F7-4E82-ADB2-A5B3EE92A831}" name="pric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F8BF77-8CE6-47A5-A7FE-288390EFB2D7}" name="Table3" displayName="Table3" ref="A2:B6" totalsRowShown="0" headerRowDxfId="3">
  <autoFilter ref="A2:B6" xr:uid="{38F8BF77-8CE6-47A5-A7FE-288390EFB2D7}"/>
  <tableColumns count="2">
    <tableColumn id="1" xr3:uid="{71DC036D-D985-4167-8BDF-875893A6A74A}" name="Week"/>
    <tableColumn id="2" xr3:uid="{EBF0A578-A7BC-485A-A8F4-112DAEC4F0E0}" name="Unit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16DBA0-BC3B-407B-838B-50FC6E57F859}" name="Table11" displayName="Table11" ref="A397:B497" totalsRowShown="0">
  <autoFilter ref="A397:B497" xr:uid="{D016DBA0-BC3B-407B-838B-50FC6E57F859}"/>
  <tableColumns count="2">
    <tableColumn id="1" xr3:uid="{F00F4BEF-12F9-4E84-99B1-D0EBFBB7666D}" name="Customer"/>
    <tableColumn id="2" xr3:uid="{A7F358AE-0A17-481E-9EBD-19417DDFF093}" name="Waiting Times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528602D-051F-47AD-948C-01403FF833B9}" name="Table22" displayName="Table22" ref="A66:B162" totalsRowShown="0">
  <autoFilter ref="A66:B162" xr:uid="{0C373B6D-610E-4A6E-871A-3919034ED88C}"/>
  <tableColumns count="2">
    <tableColumn id="1" xr3:uid="{7C3293CB-E90A-4FD9-9102-79EE0F4F6D16}" name="Sample"/>
    <tableColumn id="2" xr3:uid="{ED53DA24-A160-47E4-A2C3-B7DED31648FD}" name="Incom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8058A0D-009F-415C-9787-F1EB8C8B61B6}" name="Table23" displayName="Table23" ref="A180:A280" totalsRowShown="0">
  <autoFilter ref="A180:A280" xr:uid="{CF80CB6C-3800-4D4E-9D8A-C20C7CC687E1}"/>
  <tableColumns count="1">
    <tableColumn id="1" xr3:uid="{0C2678BE-806B-4FAD-817C-C120F5ADA091}" name="Rating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9B6D924-C23A-4A0B-8044-1C1CE4E82E4F}" name="Table24" displayName="Table24" ref="A8:B108" totalsRowShown="0">
  <autoFilter ref="A8:B108" xr:uid="{88B2134D-993C-4129-ABA9-BA17A1EBA463}"/>
  <tableColumns count="2">
    <tableColumn id="1" xr3:uid="{F7E514E8-E1AC-4F08-8E37-0CC6921F7835}" name="Employees"/>
    <tableColumn id="2" xr3:uid="{764CA826-751B-46E2-B12D-B5BFC9DF8A88}" name="Salary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7FD31D4-2E1A-424B-ABA9-448EF95697AF}" name="Table25" displayName="Table25" ref="A118:B218" totalsRowShown="0">
  <autoFilter ref="A118:B218" xr:uid="{73E08E86-2CAB-47E7-8EBF-2D3CEF012A6B}"/>
  <tableColumns count="2">
    <tableColumn id="1" xr3:uid="{487AFEA3-6358-49E9-87BF-7E8ED41E3CA2}" name="Sample "/>
    <tableColumn id="2" xr3:uid="{355326AD-FB84-48EF-B401-6EE014FD206C}" name="Weigh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767A5B-B3FF-403E-9A92-3D63FDD65AD9}" name="Table26" displayName="Table26" ref="A227:B337" totalsRowShown="0">
  <autoFilter ref="A227:B337" xr:uid="{5500B193-C042-4851-850F-E005806F2D49}"/>
  <tableColumns count="2">
    <tableColumn id="1" xr3:uid="{2F6A2E9B-D1DA-42DB-A8C6-73670E3F84F9}" name="Customer"/>
    <tableColumn id="2" xr3:uid="{B1A49AE2-4193-4BA6-9A86-93C2F974907A}" name="Amount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6A6DF17-69F7-4837-89CF-1B76803B4B96}" name="Table27" displayName="Table27" ref="A346:B466" totalsRowShown="0">
  <autoFilter ref="A346:B466" xr:uid="{E9F0E265-1D6B-452A-A097-618F6C4F6C9B}"/>
  <tableColumns count="2">
    <tableColumn id="1" xr3:uid="{DBD72627-B230-4D62-BF8C-47C2C9E49821}" name="Product"/>
    <tableColumn id="2" xr3:uid="{B0B7C2AB-6F19-48E2-AC0E-13DE619B0B16}" name="Defect Rate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E195653-3D3C-4030-A95E-9F37BE583831}" name="Table28" displayName="Table28" ref="A9:B21" totalsRowShown="0">
  <autoFilter ref="A9:B21" xr:uid="{B4F92128-1FC8-4F10-B665-A78DA03BD3DA}"/>
  <tableColumns count="2">
    <tableColumn id="1" xr3:uid="{B8C2DB71-C004-4633-9504-471A73956743}" name="Advertising expenditure"/>
    <tableColumn id="2" xr3:uid="{FF4CAF2B-7DBB-4C7B-BDD4-C4DC46FB39E4}" name="Sales revenue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C23B6CC-E3DF-4542-93F8-1E0E2804B9D8}" name="Table29" displayName="Table29" ref="A30:B49" totalsRowShown="0">
  <autoFilter ref="A30:B49" xr:uid="{868BA17C-8216-4AA5-B054-799FF4EAA5FD}"/>
  <tableColumns count="2">
    <tableColumn id="1" xr3:uid="{723B7C58-7534-49F6-B1B9-E2AFB2739EBF}" name="Compnay a"/>
    <tableColumn id="2" xr3:uid="{478310EF-7F77-4DE2-A551-EB6A0BFA6849}" name="company 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F45D348-AC28-493D-B118-4BAADCDC0709}" name="Table30" displayName="Table30" ref="A58:B88" totalsRowShown="0">
  <autoFilter ref="A58:B88" xr:uid="{295EEF59-6F1B-4FEA-9A85-BE1AF5EEB835}"/>
  <tableColumns count="2">
    <tableColumn id="1" xr3:uid="{45A6A567-E6A7-4991-8641-113EB669906A}" name="Hours Spent "/>
    <tableColumn id="2" xr3:uid="{4B40FA54-8805-48E0-959E-E55299503953}" name="Exame scror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556AF4-8691-4FB9-96E3-563207AF04A8}" name="Table4" displayName="Table4" ref="A34:B84" totalsRowShown="0" headerRowDxfId="2">
  <autoFilter ref="A34:B84" xr:uid="{42556AF4-8691-4FB9-96E3-563207AF04A8}"/>
  <tableColumns count="2">
    <tableColumn id="1" xr3:uid="{F3800ABA-481D-436F-BCE5-9E1667782E9D}" name="Customer"/>
    <tableColumn id="2" xr3:uid="{42474BBA-38D8-4472-9E70-059B67D8919B}" name="Day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897EEF-88F2-4606-8525-816A67E3A9ED}" name="Table2" displayName="Table2" ref="A323:B373" totalsRowShown="0">
  <autoFilter ref="A323:B373" xr:uid="{69897EEF-88F2-4606-8525-816A67E3A9ED}"/>
  <sortState ref="A324:B373">
    <sortCondition ref="B323:B373"/>
  </sortState>
  <tableColumns count="2">
    <tableColumn id="1" xr3:uid="{A46E9C4B-A85E-4117-84B6-04038942356A}" name="Customer"/>
    <tableColumn id="2" xr3:uid="{A9056355-D911-4F30-B7E8-A7B269B6518E}" name="Purch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35DDA2-F7BE-4F2E-9A66-E21CA7D182CC}" name="Table5" displayName="Table5" ref="A450:B457" totalsRowShown="0">
  <autoFilter ref="A450:B457" xr:uid="{DF35DDA2-F7BE-4F2E-9A66-E21CA7D182CC}"/>
  <tableColumns count="2">
    <tableColumn id="1" xr3:uid="{CE43583C-8559-4C05-9266-0BFBBD0BEEAB}" name="Defect type"/>
    <tableColumn id="2" xr3:uid="{00AA628D-E8B3-48EA-BDDF-750C5FA1C3C2}" name="Frequenc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48B165A-5478-469A-9E1C-5D15396AC714}" name="Table7" displayName="Table7" ref="A498:B598" totalsRowShown="0">
  <autoFilter ref="A498:B598" xr:uid="{C48B165A-5478-469A-9E1C-5D15396AC714}"/>
  <tableColumns count="2">
    <tableColumn id="1" xr3:uid="{073EA813-6F3C-4DBD-A339-7F3FBC9B07E5}" name="Customer"/>
    <tableColumn id="2" xr3:uid="{066E8520-F0F4-474B-8025-BE3121AD6BE5}" name="Ratings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70AF8C-8AB2-4F82-AC4C-ECC05EB95084}" name="Table8" displayName="Table8" ref="A608:B658" totalsRowShown="0">
  <autoFilter ref="A608:B658" xr:uid="{5E70AF8C-8AB2-4F82-AC4C-ECC05EB95084}"/>
  <sortState ref="A609:B658">
    <sortCondition descending="1" ref="A608:A658"/>
  </sortState>
  <tableColumns count="2">
    <tableColumn id="1" xr3:uid="{F5B60987-65EB-4801-99E9-C9F4BAB86CA3}" name="Product"/>
    <tableColumn id="2" xr3:uid="{B3E12DDD-A4F5-45B5-A8B1-7FC411620C5A}" name="Sal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5544958-F538-4E45-A292-AF90DF31B256}" name="Table9" displayName="Table9" ref="A666:B766" totalsRowShown="0">
  <autoFilter ref="A666:B766" xr:uid="{05544958-F538-4E45-A292-AF90DF31B256}"/>
  <tableColumns count="2">
    <tableColumn id="1" xr3:uid="{27C5F4BD-2DB8-4F3D-B914-454F1AC3DBCE}" name="sample "/>
    <tableColumn id="2" xr3:uid="{EC9E1041-6C3B-450B-9210-81ACD091E7FE}" name="Response time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A00154A-9881-4E7C-8906-9C332EAAED81}" name="Table12" displayName="Table12" ref="A776:B805" totalsRowShown="0">
  <autoFilter ref="A776:B805" xr:uid="{9A00154A-9881-4E7C-8906-9C332EAAED81}"/>
  <tableColumns count="2">
    <tableColumn id="1" xr3:uid="{D9A337E0-8FC4-4337-A6EE-D0E10F277C2D}" name="Products"/>
    <tableColumn id="2" xr3:uid="{1C0EC7EC-7395-4B4C-87A3-B9323BC004EF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drawing" Target="../drawings/drawing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printerSettings" Target="../printerSettings/printerSettings2.bin"/><Relationship Id="rId16" Type="http://schemas.openxmlformats.org/officeDocument/2006/relationships/table" Target="../tables/table16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DF481-06E0-4810-B269-E2EE7EE49C35}">
  <dimension ref="A1:K84"/>
  <sheetViews>
    <sheetView topLeftCell="A82" workbookViewId="0">
      <selection activeCell="E19" sqref="E19"/>
    </sheetView>
  </sheetViews>
  <sheetFormatPr defaultRowHeight="15" x14ac:dyDescent="0.25"/>
  <cols>
    <col min="1" max="1" width="12" bestFit="1" customWidth="1"/>
    <col min="2" max="3" width="11" customWidth="1"/>
  </cols>
  <sheetData>
    <row r="1" spans="1:11" ht="30" customHeight="1" x14ac:dyDescent="0.4">
      <c r="A1" s="16" t="s">
        <v>0</v>
      </c>
      <c r="B1" s="17"/>
      <c r="C1" s="17"/>
    </row>
    <row r="2" spans="1:11" x14ac:dyDescent="0.25">
      <c r="A2" s="1" t="s">
        <v>5</v>
      </c>
      <c r="B2" s="1" t="s">
        <v>6</v>
      </c>
      <c r="C2" s="1"/>
    </row>
    <row r="3" spans="1:11" x14ac:dyDescent="0.25">
      <c r="A3" t="s">
        <v>1</v>
      </c>
      <c r="B3">
        <v>50</v>
      </c>
      <c r="D3" s="2" t="s">
        <v>7</v>
      </c>
      <c r="E3">
        <f>GEOMEAN(B3:B6)</f>
        <v>58.296904665627707</v>
      </c>
      <c r="G3" t="s">
        <v>11</v>
      </c>
      <c r="K3" t="s">
        <v>39</v>
      </c>
    </row>
    <row r="4" spans="1:11" x14ac:dyDescent="0.25">
      <c r="A4" t="s">
        <v>2</v>
      </c>
      <c r="B4">
        <v>60</v>
      </c>
      <c r="D4" s="2" t="s">
        <v>8</v>
      </c>
      <c r="E4">
        <f>MEDIAN(B3:B6)</f>
        <v>57.5</v>
      </c>
      <c r="G4" t="s">
        <v>12</v>
      </c>
      <c r="K4" t="s">
        <v>40</v>
      </c>
    </row>
    <row r="5" spans="1:11" x14ac:dyDescent="0.25">
      <c r="A5" t="s">
        <v>3</v>
      </c>
      <c r="B5">
        <v>55</v>
      </c>
      <c r="D5" s="2" t="s">
        <v>9</v>
      </c>
      <c r="E5" t="s">
        <v>10</v>
      </c>
      <c r="K5" t="s">
        <v>97</v>
      </c>
    </row>
    <row r="6" spans="1:11" x14ac:dyDescent="0.25">
      <c r="A6" t="s">
        <v>4</v>
      </c>
      <c r="B6">
        <v>70</v>
      </c>
    </row>
    <row r="9" spans="1:11" ht="30" customHeight="1" x14ac:dyDescent="0.35">
      <c r="A9" s="19" t="s">
        <v>1266</v>
      </c>
      <c r="B9" s="19"/>
      <c r="C9" s="19"/>
    </row>
    <row r="10" spans="1:11" x14ac:dyDescent="0.25">
      <c r="A10" t="s">
        <v>92</v>
      </c>
      <c r="B10" t="s">
        <v>37</v>
      </c>
      <c r="C10" t="s">
        <v>38</v>
      </c>
    </row>
    <row r="11" spans="1:11" x14ac:dyDescent="0.25">
      <c r="A11" t="s">
        <v>14</v>
      </c>
      <c r="B11">
        <v>10</v>
      </c>
      <c r="C11">
        <v>10</v>
      </c>
      <c r="E11" s="2" t="s">
        <v>7</v>
      </c>
      <c r="F11">
        <f>GEOMEAN(Table1[minutes])</f>
        <v>15.952449472374589</v>
      </c>
      <c r="H11" t="s">
        <v>34</v>
      </c>
    </row>
    <row r="12" spans="1:11" x14ac:dyDescent="0.25">
      <c r="A12" t="s">
        <v>18</v>
      </c>
      <c r="B12">
        <v>10</v>
      </c>
      <c r="C12">
        <v>10</v>
      </c>
      <c r="E12" s="2" t="s">
        <v>33</v>
      </c>
      <c r="F12">
        <f>MEDIAN(Table1[minutes2])</f>
        <v>15</v>
      </c>
      <c r="H12" t="s">
        <v>35</v>
      </c>
    </row>
    <row r="13" spans="1:11" x14ac:dyDescent="0.25">
      <c r="A13" t="s">
        <v>22</v>
      </c>
      <c r="B13">
        <v>10</v>
      </c>
      <c r="C13">
        <v>10</v>
      </c>
      <c r="E13" s="2" t="s">
        <v>9</v>
      </c>
      <c r="F13">
        <f>MODE(Table1[minutes2])</f>
        <v>10</v>
      </c>
      <c r="H13" t="s">
        <v>36</v>
      </c>
    </row>
    <row r="14" spans="1:11" x14ac:dyDescent="0.25">
      <c r="A14" t="s">
        <v>23</v>
      </c>
      <c r="B14">
        <v>10</v>
      </c>
      <c r="C14">
        <v>10</v>
      </c>
    </row>
    <row r="15" spans="1:11" x14ac:dyDescent="0.25">
      <c r="A15" t="s">
        <v>29</v>
      </c>
      <c r="B15">
        <v>10</v>
      </c>
      <c r="C15">
        <v>10</v>
      </c>
    </row>
    <row r="16" spans="1:11" x14ac:dyDescent="0.25">
      <c r="A16" t="s">
        <v>30</v>
      </c>
      <c r="B16">
        <v>10</v>
      </c>
      <c r="C16">
        <v>10</v>
      </c>
    </row>
    <row r="17" spans="1:3" x14ac:dyDescent="0.25">
      <c r="A17" t="s">
        <v>13</v>
      </c>
      <c r="B17">
        <v>15</v>
      </c>
      <c r="C17">
        <v>15</v>
      </c>
    </row>
    <row r="18" spans="1:3" x14ac:dyDescent="0.25">
      <c r="A18" t="s">
        <v>17</v>
      </c>
      <c r="B18">
        <v>15</v>
      </c>
      <c r="C18">
        <v>15</v>
      </c>
    </row>
    <row r="19" spans="1:3" x14ac:dyDescent="0.25">
      <c r="A19" t="s">
        <v>21</v>
      </c>
      <c r="B19">
        <v>15</v>
      </c>
      <c r="C19">
        <v>15</v>
      </c>
    </row>
    <row r="20" spans="1:3" x14ac:dyDescent="0.25">
      <c r="A20" t="s">
        <v>25</v>
      </c>
      <c r="B20">
        <v>15</v>
      </c>
      <c r="C20">
        <v>15</v>
      </c>
    </row>
    <row r="21" spans="1:3" x14ac:dyDescent="0.25">
      <c r="A21" t="s">
        <v>28</v>
      </c>
      <c r="B21">
        <v>15</v>
      </c>
      <c r="C21">
        <v>15</v>
      </c>
    </row>
    <row r="22" spans="1:3" x14ac:dyDescent="0.25">
      <c r="A22" t="s">
        <v>15</v>
      </c>
      <c r="B22">
        <v>20</v>
      </c>
      <c r="C22">
        <v>20</v>
      </c>
    </row>
    <row r="23" spans="1:3" x14ac:dyDescent="0.25">
      <c r="A23" t="s">
        <v>20</v>
      </c>
      <c r="B23">
        <v>20</v>
      </c>
      <c r="C23">
        <v>20</v>
      </c>
    </row>
    <row r="24" spans="1:3" x14ac:dyDescent="0.25">
      <c r="A24" t="s">
        <v>26</v>
      </c>
      <c r="B24">
        <v>20</v>
      </c>
      <c r="C24">
        <v>20</v>
      </c>
    </row>
    <row r="25" spans="1:3" x14ac:dyDescent="0.25">
      <c r="A25" t="s">
        <v>27</v>
      </c>
      <c r="B25">
        <v>20</v>
      </c>
      <c r="C25">
        <v>20</v>
      </c>
    </row>
    <row r="26" spans="1:3" x14ac:dyDescent="0.25">
      <c r="A26" t="s">
        <v>31</v>
      </c>
      <c r="B26">
        <v>20</v>
      </c>
      <c r="C26">
        <v>20</v>
      </c>
    </row>
    <row r="27" spans="1:3" x14ac:dyDescent="0.25">
      <c r="A27" t="s">
        <v>16</v>
      </c>
      <c r="B27">
        <v>25</v>
      </c>
      <c r="C27">
        <v>25</v>
      </c>
    </row>
    <row r="28" spans="1:3" x14ac:dyDescent="0.25">
      <c r="A28" t="s">
        <v>24</v>
      </c>
      <c r="B28">
        <v>25</v>
      </c>
      <c r="C28">
        <v>25</v>
      </c>
    </row>
    <row r="29" spans="1:3" x14ac:dyDescent="0.25">
      <c r="A29" t="s">
        <v>32</v>
      </c>
      <c r="B29">
        <v>25</v>
      </c>
      <c r="C29">
        <v>25</v>
      </c>
    </row>
    <row r="30" spans="1:3" x14ac:dyDescent="0.25">
      <c r="A30" t="s">
        <v>19</v>
      </c>
      <c r="B30">
        <v>30</v>
      </c>
      <c r="C30">
        <v>30</v>
      </c>
    </row>
    <row r="33" spans="1:8" ht="30" customHeight="1" x14ac:dyDescent="0.3">
      <c r="A33" s="18" t="s">
        <v>41</v>
      </c>
      <c r="B33" s="18"/>
    </row>
    <row r="34" spans="1:8" x14ac:dyDescent="0.25">
      <c r="A34" s="1" t="s">
        <v>92</v>
      </c>
      <c r="B34" s="1" t="s">
        <v>91</v>
      </c>
    </row>
    <row r="35" spans="1:8" x14ac:dyDescent="0.25">
      <c r="A35" t="s">
        <v>93</v>
      </c>
      <c r="B35">
        <v>3</v>
      </c>
      <c r="E35" s="2" t="s">
        <v>7</v>
      </c>
      <c r="F35">
        <f>GEOMEAN((Table4[Days]))</f>
        <v>3.0585606414650646</v>
      </c>
      <c r="H35" t="s">
        <v>94</v>
      </c>
    </row>
    <row r="36" spans="1:8" x14ac:dyDescent="0.25">
      <c r="A36" t="s">
        <v>42</v>
      </c>
      <c r="B36">
        <v>2</v>
      </c>
      <c r="E36" s="2" t="s">
        <v>8</v>
      </c>
      <c r="F36">
        <f>MEDIAN(Table4[Days])</f>
        <v>3</v>
      </c>
      <c r="H36" t="s">
        <v>96</v>
      </c>
    </row>
    <row r="37" spans="1:8" x14ac:dyDescent="0.25">
      <c r="A37" t="s">
        <v>43</v>
      </c>
      <c r="B37">
        <v>5</v>
      </c>
      <c r="E37" s="2" t="s">
        <v>9</v>
      </c>
      <c r="F37">
        <f>MODE(Table4[Days])</f>
        <v>2</v>
      </c>
      <c r="H37" t="s">
        <v>95</v>
      </c>
    </row>
    <row r="38" spans="1:8" x14ac:dyDescent="0.25">
      <c r="A38" t="s">
        <v>44</v>
      </c>
      <c r="B38">
        <v>4</v>
      </c>
    </row>
    <row r="39" spans="1:8" x14ac:dyDescent="0.25">
      <c r="A39" t="s">
        <v>45</v>
      </c>
      <c r="B39">
        <v>7</v>
      </c>
    </row>
    <row r="40" spans="1:8" x14ac:dyDescent="0.25">
      <c r="A40" t="s">
        <v>46</v>
      </c>
      <c r="B40">
        <v>2</v>
      </c>
    </row>
    <row r="41" spans="1:8" x14ac:dyDescent="0.25">
      <c r="A41" t="s">
        <v>47</v>
      </c>
      <c r="B41">
        <v>3</v>
      </c>
    </row>
    <row r="42" spans="1:8" x14ac:dyDescent="0.25">
      <c r="A42" t="s">
        <v>48</v>
      </c>
      <c r="B42">
        <v>3</v>
      </c>
    </row>
    <row r="43" spans="1:8" x14ac:dyDescent="0.25">
      <c r="A43" t="s">
        <v>49</v>
      </c>
      <c r="B43">
        <v>1</v>
      </c>
    </row>
    <row r="44" spans="1:8" x14ac:dyDescent="0.25">
      <c r="A44" t="s">
        <v>50</v>
      </c>
      <c r="B44">
        <v>6</v>
      </c>
    </row>
    <row r="45" spans="1:8" x14ac:dyDescent="0.25">
      <c r="A45" t="s">
        <v>51</v>
      </c>
      <c r="B45">
        <v>4</v>
      </c>
    </row>
    <row r="46" spans="1:8" x14ac:dyDescent="0.25">
      <c r="A46" t="s">
        <v>52</v>
      </c>
      <c r="B46">
        <v>2</v>
      </c>
    </row>
    <row r="47" spans="1:8" x14ac:dyDescent="0.25">
      <c r="A47" t="s">
        <v>53</v>
      </c>
      <c r="B47">
        <v>3</v>
      </c>
    </row>
    <row r="48" spans="1:8" x14ac:dyDescent="0.25">
      <c r="A48" t="s">
        <v>54</v>
      </c>
      <c r="B48">
        <v>5</v>
      </c>
    </row>
    <row r="49" spans="1:2" x14ac:dyDescent="0.25">
      <c r="A49" t="s">
        <v>55</v>
      </c>
      <c r="B49">
        <v>2</v>
      </c>
    </row>
    <row r="50" spans="1:2" x14ac:dyDescent="0.25">
      <c r="A50" t="s">
        <v>56</v>
      </c>
      <c r="B50">
        <v>4</v>
      </c>
    </row>
    <row r="51" spans="1:2" x14ac:dyDescent="0.25">
      <c r="A51" t="s">
        <v>57</v>
      </c>
      <c r="B51">
        <v>2</v>
      </c>
    </row>
    <row r="52" spans="1:2" x14ac:dyDescent="0.25">
      <c r="A52" t="s">
        <v>58</v>
      </c>
      <c r="B52">
        <v>1</v>
      </c>
    </row>
    <row r="53" spans="1:2" x14ac:dyDescent="0.25">
      <c r="A53" t="s">
        <v>59</v>
      </c>
      <c r="B53">
        <v>3</v>
      </c>
    </row>
    <row r="54" spans="1:2" x14ac:dyDescent="0.25">
      <c r="A54" t="s">
        <v>60</v>
      </c>
      <c r="B54">
        <v>5</v>
      </c>
    </row>
    <row r="55" spans="1:2" x14ac:dyDescent="0.25">
      <c r="A55" t="s">
        <v>61</v>
      </c>
      <c r="B55">
        <v>6</v>
      </c>
    </row>
    <row r="56" spans="1:2" x14ac:dyDescent="0.25">
      <c r="A56" t="s">
        <v>62</v>
      </c>
      <c r="B56">
        <v>3</v>
      </c>
    </row>
    <row r="57" spans="1:2" x14ac:dyDescent="0.25">
      <c r="A57" t="s">
        <v>63</v>
      </c>
      <c r="B57">
        <v>2</v>
      </c>
    </row>
    <row r="58" spans="1:2" x14ac:dyDescent="0.25">
      <c r="A58" t="s">
        <v>64</v>
      </c>
      <c r="B58">
        <v>1</v>
      </c>
    </row>
    <row r="59" spans="1:2" x14ac:dyDescent="0.25">
      <c r="A59" t="s">
        <v>65</v>
      </c>
      <c r="B59">
        <v>4</v>
      </c>
    </row>
    <row r="60" spans="1:2" x14ac:dyDescent="0.25">
      <c r="A60" t="s">
        <v>66</v>
      </c>
      <c r="B60">
        <v>2</v>
      </c>
    </row>
    <row r="61" spans="1:2" x14ac:dyDescent="0.25">
      <c r="A61" t="s">
        <v>67</v>
      </c>
      <c r="B61">
        <v>4</v>
      </c>
    </row>
    <row r="62" spans="1:2" x14ac:dyDescent="0.25">
      <c r="A62" t="s">
        <v>68</v>
      </c>
      <c r="B62">
        <v>5</v>
      </c>
    </row>
    <row r="63" spans="1:2" x14ac:dyDescent="0.25">
      <c r="A63" t="s">
        <v>69</v>
      </c>
      <c r="B63">
        <v>3</v>
      </c>
    </row>
    <row r="64" spans="1:2" x14ac:dyDescent="0.25">
      <c r="A64" t="s">
        <v>70</v>
      </c>
      <c r="B64">
        <v>2</v>
      </c>
    </row>
    <row r="65" spans="1:2" x14ac:dyDescent="0.25">
      <c r="A65" t="s">
        <v>71</v>
      </c>
      <c r="B65">
        <v>7</v>
      </c>
    </row>
    <row r="66" spans="1:2" x14ac:dyDescent="0.25">
      <c r="A66" t="s">
        <v>72</v>
      </c>
      <c r="B66">
        <v>2</v>
      </c>
    </row>
    <row r="67" spans="1:2" x14ac:dyDescent="0.25">
      <c r="A67" t="s">
        <v>73</v>
      </c>
      <c r="B67">
        <v>3</v>
      </c>
    </row>
    <row r="68" spans="1:2" x14ac:dyDescent="0.25">
      <c r="A68" t="s">
        <v>74</v>
      </c>
      <c r="B68">
        <v>4</v>
      </c>
    </row>
    <row r="69" spans="1:2" x14ac:dyDescent="0.25">
      <c r="A69" t="s">
        <v>75</v>
      </c>
      <c r="B69">
        <v>5</v>
      </c>
    </row>
    <row r="70" spans="1:2" x14ac:dyDescent="0.25">
      <c r="A70" t="s">
        <v>76</v>
      </c>
      <c r="B70">
        <v>1</v>
      </c>
    </row>
    <row r="71" spans="1:2" x14ac:dyDescent="0.25">
      <c r="A71" t="s">
        <v>77</v>
      </c>
      <c r="B71">
        <v>6</v>
      </c>
    </row>
    <row r="72" spans="1:2" x14ac:dyDescent="0.25">
      <c r="A72" t="s">
        <v>78</v>
      </c>
      <c r="B72">
        <v>2</v>
      </c>
    </row>
    <row r="73" spans="1:2" x14ac:dyDescent="0.25">
      <c r="A73" t="s">
        <v>79</v>
      </c>
      <c r="B73">
        <v>4</v>
      </c>
    </row>
    <row r="74" spans="1:2" x14ac:dyDescent="0.25">
      <c r="A74" t="s">
        <v>80</v>
      </c>
      <c r="B74">
        <v>3</v>
      </c>
    </row>
    <row r="75" spans="1:2" x14ac:dyDescent="0.25">
      <c r="A75" t="s">
        <v>81</v>
      </c>
      <c r="B75">
        <v>5</v>
      </c>
    </row>
    <row r="76" spans="1:2" x14ac:dyDescent="0.25">
      <c r="A76" t="s">
        <v>82</v>
      </c>
      <c r="B76">
        <v>3</v>
      </c>
    </row>
    <row r="77" spans="1:2" x14ac:dyDescent="0.25">
      <c r="A77" t="s">
        <v>83</v>
      </c>
      <c r="B77">
        <v>2</v>
      </c>
    </row>
    <row r="78" spans="1:2" x14ac:dyDescent="0.25">
      <c r="A78" t="s">
        <v>84</v>
      </c>
      <c r="B78">
        <v>4</v>
      </c>
    </row>
    <row r="79" spans="1:2" x14ac:dyDescent="0.25">
      <c r="A79" t="s">
        <v>85</v>
      </c>
      <c r="B79">
        <v>2</v>
      </c>
    </row>
    <row r="80" spans="1:2" x14ac:dyDescent="0.25">
      <c r="A80" t="s">
        <v>86</v>
      </c>
      <c r="B80">
        <v>6</v>
      </c>
    </row>
    <row r="81" spans="1:2" x14ac:dyDescent="0.25">
      <c r="A81" t="s">
        <v>87</v>
      </c>
      <c r="B81">
        <v>3</v>
      </c>
    </row>
    <row r="82" spans="1:2" x14ac:dyDescent="0.25">
      <c r="A82" t="s">
        <v>88</v>
      </c>
      <c r="B82">
        <v>2</v>
      </c>
    </row>
    <row r="83" spans="1:2" x14ac:dyDescent="0.25">
      <c r="A83" t="s">
        <v>89</v>
      </c>
      <c r="B83">
        <v>4</v>
      </c>
    </row>
    <row r="84" spans="1:2" x14ac:dyDescent="0.25">
      <c r="A84" t="s">
        <v>90</v>
      </c>
      <c r="B84">
        <v>5</v>
      </c>
    </row>
  </sheetData>
  <mergeCells count="3">
    <mergeCell ref="A1:C1"/>
    <mergeCell ref="A33:B33"/>
    <mergeCell ref="A9:C9"/>
  </mergeCells>
  <phoneticPr fontId="2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C25DF-6100-493F-9100-10234BD47AAA}">
  <dimension ref="A1:X805"/>
  <sheetViews>
    <sheetView topLeftCell="A470" workbookViewId="0">
      <selection activeCell="C428" sqref="C428"/>
    </sheetView>
  </sheetViews>
  <sheetFormatPr defaultRowHeight="15" x14ac:dyDescent="0.25"/>
  <cols>
    <col min="1" max="1" width="25" customWidth="1"/>
    <col min="2" max="2" width="17.140625" customWidth="1"/>
    <col min="3" max="3" width="11" customWidth="1"/>
    <col min="4" max="4" width="13.140625" bestFit="1" customWidth="1"/>
    <col min="5" max="5" width="12.140625" bestFit="1" customWidth="1"/>
    <col min="6" max="9" width="11" customWidth="1"/>
    <col min="10" max="11" width="12" customWidth="1"/>
  </cols>
  <sheetData>
    <row r="1" spans="1:15" x14ac:dyDescent="0.25">
      <c r="A1" s="22" t="s">
        <v>1267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5" x14ac:dyDescent="0.25">
      <c r="A2" s="3" t="s">
        <v>108</v>
      </c>
      <c r="B2" s="3" t="s">
        <v>109</v>
      </c>
    </row>
    <row r="3" spans="1:15" x14ac:dyDescent="0.25">
      <c r="A3" t="s">
        <v>98</v>
      </c>
      <c r="B3">
        <v>120</v>
      </c>
      <c r="C3">
        <v>122</v>
      </c>
      <c r="D3">
        <f>B3-C3</f>
        <v>-2</v>
      </c>
      <c r="E3">
        <f>POWER(D3,2)</f>
        <v>4</v>
      </c>
      <c r="G3" t="s">
        <v>110</v>
      </c>
      <c r="H3">
        <f>MAX(B3:B12)-MIN(B3:B12)</f>
        <v>35</v>
      </c>
      <c r="J3" t="s">
        <v>112</v>
      </c>
      <c r="K3">
        <v>122</v>
      </c>
    </row>
    <row r="4" spans="1:15" x14ac:dyDescent="0.25">
      <c r="A4" t="s">
        <v>99</v>
      </c>
      <c r="B4">
        <v>110</v>
      </c>
      <c r="C4">
        <v>122</v>
      </c>
      <c r="D4">
        <f t="shared" ref="D4:D12" si="0">B4-C4</f>
        <v>-12</v>
      </c>
      <c r="E4">
        <f t="shared" ref="E4:E12" si="1">POWER(D4,2)</f>
        <v>144</v>
      </c>
      <c r="G4" t="s">
        <v>111</v>
      </c>
      <c r="H4">
        <f>_xlfn.VAR.S(B3:B12)</f>
        <v>123.33333333333333</v>
      </c>
      <c r="J4" t="s">
        <v>113</v>
      </c>
      <c r="K4">
        <f>AVERAGE(B3:B12)</f>
        <v>122</v>
      </c>
    </row>
    <row r="5" spans="1:15" x14ac:dyDescent="0.25">
      <c r="A5" t="s">
        <v>100</v>
      </c>
      <c r="B5">
        <v>130</v>
      </c>
      <c r="C5">
        <v>122</v>
      </c>
      <c r="D5">
        <f t="shared" si="0"/>
        <v>8</v>
      </c>
      <c r="E5">
        <f t="shared" si="1"/>
        <v>64</v>
      </c>
      <c r="G5" t="s">
        <v>115</v>
      </c>
      <c r="H5">
        <f>_xlfn.STDEV.S(B3:B12)</f>
        <v>11.105554165971787</v>
      </c>
    </row>
    <row r="6" spans="1:15" x14ac:dyDescent="0.25">
      <c r="A6" t="s">
        <v>101</v>
      </c>
      <c r="B6">
        <v>115</v>
      </c>
      <c r="C6">
        <v>122</v>
      </c>
      <c r="D6">
        <f t="shared" si="0"/>
        <v>-7</v>
      </c>
      <c r="E6">
        <f t="shared" si="1"/>
        <v>49</v>
      </c>
    </row>
    <row r="7" spans="1:15" x14ac:dyDescent="0.25">
      <c r="A7" t="s">
        <v>102</v>
      </c>
      <c r="B7">
        <v>125</v>
      </c>
      <c r="C7">
        <v>122</v>
      </c>
      <c r="D7">
        <f t="shared" si="0"/>
        <v>3</v>
      </c>
      <c r="E7">
        <f t="shared" si="1"/>
        <v>9</v>
      </c>
    </row>
    <row r="8" spans="1:15" x14ac:dyDescent="0.25">
      <c r="A8" t="s">
        <v>103</v>
      </c>
      <c r="B8">
        <v>105</v>
      </c>
      <c r="C8">
        <v>122</v>
      </c>
      <c r="D8">
        <f t="shared" si="0"/>
        <v>-17</v>
      </c>
      <c r="E8">
        <f t="shared" si="1"/>
        <v>289</v>
      </c>
      <c r="I8" t="s">
        <v>1270</v>
      </c>
    </row>
    <row r="9" spans="1:15" x14ac:dyDescent="0.25">
      <c r="A9" t="s">
        <v>104</v>
      </c>
      <c r="B9">
        <v>135</v>
      </c>
      <c r="C9">
        <v>122</v>
      </c>
      <c r="D9">
        <f t="shared" si="0"/>
        <v>13</v>
      </c>
      <c r="E9">
        <f t="shared" si="1"/>
        <v>169</v>
      </c>
      <c r="I9" t="s">
        <v>1268</v>
      </c>
    </row>
    <row r="10" spans="1:15" ht="16.5" customHeight="1" x14ac:dyDescent="0.25">
      <c r="A10" t="s">
        <v>105</v>
      </c>
      <c r="B10">
        <v>115</v>
      </c>
      <c r="C10">
        <v>122</v>
      </c>
      <c r="D10">
        <f t="shared" si="0"/>
        <v>-7</v>
      </c>
      <c r="E10">
        <f t="shared" si="1"/>
        <v>49</v>
      </c>
      <c r="I10" t="s">
        <v>1269</v>
      </c>
    </row>
    <row r="11" spans="1:15" x14ac:dyDescent="0.25">
      <c r="A11" t="s">
        <v>106</v>
      </c>
      <c r="B11">
        <v>125</v>
      </c>
      <c r="C11">
        <v>122</v>
      </c>
      <c r="D11">
        <f t="shared" si="0"/>
        <v>3</v>
      </c>
      <c r="E11">
        <f t="shared" si="1"/>
        <v>9</v>
      </c>
    </row>
    <row r="12" spans="1:15" x14ac:dyDescent="0.25">
      <c r="A12" t="s">
        <v>107</v>
      </c>
      <c r="B12">
        <v>140</v>
      </c>
      <c r="C12">
        <v>122</v>
      </c>
      <c r="D12">
        <f t="shared" si="0"/>
        <v>18</v>
      </c>
      <c r="E12">
        <f t="shared" si="1"/>
        <v>324</v>
      </c>
    </row>
    <row r="13" spans="1:15" x14ac:dyDescent="0.25">
      <c r="A13" t="s">
        <v>114</v>
      </c>
      <c r="B13">
        <f>SUM(B3:B12)</f>
        <v>1220</v>
      </c>
      <c r="E13">
        <f>SUM(E3:E12)</f>
        <v>1110</v>
      </c>
    </row>
    <row r="15" spans="1:15" x14ac:dyDescent="0.25">
      <c r="A15" s="23" t="s">
        <v>1271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1:15" x14ac:dyDescent="0.25">
      <c r="A16" s="3" t="s">
        <v>108</v>
      </c>
      <c r="B16" s="3" t="s">
        <v>136</v>
      </c>
    </row>
    <row r="17" spans="1:9" x14ac:dyDescent="0.25">
      <c r="A17" t="s">
        <v>98</v>
      </c>
      <c r="B17">
        <v>500</v>
      </c>
    </row>
    <row r="18" spans="1:9" x14ac:dyDescent="0.25">
      <c r="A18" t="s">
        <v>99</v>
      </c>
      <c r="B18">
        <v>700</v>
      </c>
      <c r="D18" t="s">
        <v>137</v>
      </c>
      <c r="E18">
        <f>MAX(B17:B46)</f>
        <v>800</v>
      </c>
    </row>
    <row r="19" spans="1:9" x14ac:dyDescent="0.25">
      <c r="A19" t="s">
        <v>100</v>
      </c>
      <c r="B19">
        <v>400</v>
      </c>
      <c r="D19" t="s">
        <v>138</v>
      </c>
      <c r="E19">
        <f>MIN(B17:B46)</f>
        <v>400</v>
      </c>
      <c r="I19" t="s">
        <v>143</v>
      </c>
    </row>
    <row r="20" spans="1:9" x14ac:dyDescent="0.25">
      <c r="A20" t="s">
        <v>101</v>
      </c>
      <c r="B20">
        <v>600</v>
      </c>
      <c r="D20" t="s">
        <v>110</v>
      </c>
      <c r="E20">
        <f>E18-E19</f>
        <v>400</v>
      </c>
      <c r="I20" t="s">
        <v>145</v>
      </c>
    </row>
    <row r="21" spans="1:9" x14ac:dyDescent="0.25">
      <c r="A21" t="s">
        <v>102</v>
      </c>
      <c r="B21">
        <v>550</v>
      </c>
      <c r="D21" t="s">
        <v>139</v>
      </c>
      <c r="E21">
        <f>_xlfn.VAR.S(B18:B46)</f>
        <v>13300.492610837466</v>
      </c>
      <c r="I21" t="s">
        <v>144</v>
      </c>
    </row>
    <row r="22" spans="1:9" x14ac:dyDescent="0.25">
      <c r="A22" t="s">
        <v>103</v>
      </c>
      <c r="B22">
        <v>750</v>
      </c>
      <c r="D22" t="s">
        <v>140</v>
      </c>
      <c r="E22">
        <f>_xlfn.STDEV.S(B17:B46)</f>
        <v>114.73357443855863</v>
      </c>
    </row>
    <row r="23" spans="1:9" x14ac:dyDescent="0.25">
      <c r="A23" t="s">
        <v>104</v>
      </c>
      <c r="B23">
        <v>650</v>
      </c>
      <c r="D23" t="s">
        <v>7</v>
      </c>
      <c r="E23">
        <f>GEOMEAN(B17:B46)</f>
        <v>584.05457242643456</v>
      </c>
    </row>
    <row r="24" spans="1:9" x14ac:dyDescent="0.25">
      <c r="A24" t="s">
        <v>105</v>
      </c>
      <c r="B24">
        <v>500</v>
      </c>
      <c r="D24" t="s">
        <v>8</v>
      </c>
      <c r="E24">
        <f>MEDIAN(B17:B46)</f>
        <v>600</v>
      </c>
    </row>
    <row r="25" spans="1:9" x14ac:dyDescent="0.25">
      <c r="A25" t="s">
        <v>106</v>
      </c>
      <c r="B25">
        <v>600</v>
      </c>
      <c r="D25" t="s">
        <v>141</v>
      </c>
      <c r="E25">
        <f>MODE(B17:B46)</f>
        <v>550</v>
      </c>
    </row>
    <row r="26" spans="1:9" x14ac:dyDescent="0.25">
      <c r="A26" t="s">
        <v>107</v>
      </c>
      <c r="B26">
        <v>550</v>
      </c>
    </row>
    <row r="27" spans="1:9" x14ac:dyDescent="0.25">
      <c r="A27" t="s">
        <v>116</v>
      </c>
      <c r="B27">
        <v>800</v>
      </c>
    </row>
    <row r="28" spans="1:9" x14ac:dyDescent="0.25">
      <c r="A28" t="s">
        <v>117</v>
      </c>
      <c r="B28">
        <v>450</v>
      </c>
    </row>
    <row r="29" spans="1:9" x14ac:dyDescent="0.25">
      <c r="A29" t="s">
        <v>118</v>
      </c>
      <c r="B29">
        <v>700</v>
      </c>
    </row>
    <row r="30" spans="1:9" x14ac:dyDescent="0.25">
      <c r="A30" t="s">
        <v>119</v>
      </c>
      <c r="B30">
        <v>550</v>
      </c>
    </row>
    <row r="31" spans="1:9" x14ac:dyDescent="0.25">
      <c r="A31" t="s">
        <v>120</v>
      </c>
      <c r="B31">
        <v>600</v>
      </c>
    </row>
    <row r="32" spans="1:9" x14ac:dyDescent="0.25">
      <c r="A32" t="s">
        <v>121</v>
      </c>
      <c r="B32">
        <v>400</v>
      </c>
    </row>
    <row r="33" spans="1:2" x14ac:dyDescent="0.25">
      <c r="A33" t="s">
        <v>122</v>
      </c>
      <c r="B33">
        <v>650</v>
      </c>
    </row>
    <row r="34" spans="1:2" x14ac:dyDescent="0.25">
      <c r="A34" t="s">
        <v>123</v>
      </c>
      <c r="B34">
        <v>500</v>
      </c>
    </row>
    <row r="35" spans="1:2" x14ac:dyDescent="0.25">
      <c r="A35" t="s">
        <v>124</v>
      </c>
      <c r="B35">
        <v>750</v>
      </c>
    </row>
    <row r="36" spans="1:2" x14ac:dyDescent="0.25">
      <c r="A36" t="s">
        <v>125</v>
      </c>
      <c r="B36">
        <v>550</v>
      </c>
    </row>
    <row r="37" spans="1:2" x14ac:dyDescent="0.25">
      <c r="A37" t="s">
        <v>126</v>
      </c>
      <c r="B37">
        <v>700</v>
      </c>
    </row>
    <row r="38" spans="1:2" x14ac:dyDescent="0.25">
      <c r="A38" t="s">
        <v>127</v>
      </c>
      <c r="B38">
        <v>600</v>
      </c>
    </row>
    <row r="39" spans="1:2" x14ac:dyDescent="0.25">
      <c r="A39" t="s">
        <v>128</v>
      </c>
      <c r="B39">
        <v>500</v>
      </c>
    </row>
    <row r="40" spans="1:2" x14ac:dyDescent="0.25">
      <c r="A40" t="s">
        <v>129</v>
      </c>
      <c r="B40">
        <v>800</v>
      </c>
    </row>
    <row r="41" spans="1:2" x14ac:dyDescent="0.25">
      <c r="A41" t="s">
        <v>130</v>
      </c>
      <c r="B41">
        <v>550</v>
      </c>
    </row>
    <row r="42" spans="1:2" x14ac:dyDescent="0.25">
      <c r="A42" t="s">
        <v>131</v>
      </c>
      <c r="B42">
        <v>650</v>
      </c>
    </row>
    <row r="43" spans="1:2" x14ac:dyDescent="0.25">
      <c r="A43" t="s">
        <v>132</v>
      </c>
      <c r="B43">
        <v>400</v>
      </c>
    </row>
    <row r="44" spans="1:2" x14ac:dyDescent="0.25">
      <c r="A44" t="s">
        <v>133</v>
      </c>
      <c r="B44">
        <v>600</v>
      </c>
    </row>
    <row r="45" spans="1:2" x14ac:dyDescent="0.25">
      <c r="A45" t="s">
        <v>134</v>
      </c>
      <c r="B45">
        <v>750</v>
      </c>
    </row>
    <row r="46" spans="1:2" x14ac:dyDescent="0.25">
      <c r="A46" t="s">
        <v>135</v>
      </c>
      <c r="B46">
        <v>550</v>
      </c>
    </row>
    <row r="49" spans="1:9" x14ac:dyDescent="0.25">
      <c r="A49" t="s">
        <v>489</v>
      </c>
    </row>
    <row r="50" spans="1:9" x14ac:dyDescent="0.25">
      <c r="A50" t="s">
        <v>146</v>
      </c>
      <c r="B50" t="s">
        <v>147</v>
      </c>
    </row>
    <row r="51" spans="1:9" x14ac:dyDescent="0.25">
      <c r="A51" t="s">
        <v>13</v>
      </c>
      <c r="B51">
        <v>8</v>
      </c>
    </row>
    <row r="52" spans="1:9" x14ac:dyDescent="0.25">
      <c r="A52" t="s">
        <v>42</v>
      </c>
      <c r="B52">
        <v>7</v>
      </c>
    </row>
    <row r="53" spans="1:9" x14ac:dyDescent="0.25">
      <c r="A53" t="s">
        <v>15</v>
      </c>
      <c r="B53">
        <v>9</v>
      </c>
      <c r="D53" t="s">
        <v>179</v>
      </c>
      <c r="E53">
        <f>AVERAGE(B51:B100)</f>
        <v>7.5</v>
      </c>
      <c r="F53" t="s">
        <v>178</v>
      </c>
      <c r="I53" t="s">
        <v>181</v>
      </c>
    </row>
    <row r="54" spans="1:9" x14ac:dyDescent="0.25">
      <c r="A54" t="s">
        <v>16</v>
      </c>
      <c r="B54">
        <v>6</v>
      </c>
      <c r="D54" t="s">
        <v>7</v>
      </c>
      <c r="E54">
        <f>GEOMEAN(B51:B100)</f>
        <v>7.4290821381802274</v>
      </c>
      <c r="I54" t="s">
        <v>182</v>
      </c>
    </row>
    <row r="55" spans="1:9" x14ac:dyDescent="0.25">
      <c r="A55" t="s">
        <v>17</v>
      </c>
      <c r="B55">
        <v>7</v>
      </c>
      <c r="D55" t="s">
        <v>180</v>
      </c>
      <c r="E55">
        <f>_xlfn.STDEV.S(B51:B100)</f>
        <v>1.0350983390135313</v>
      </c>
    </row>
    <row r="56" spans="1:9" x14ac:dyDescent="0.25">
      <c r="A56" t="s">
        <v>18</v>
      </c>
      <c r="B56">
        <v>8</v>
      </c>
    </row>
    <row r="57" spans="1:9" x14ac:dyDescent="0.25">
      <c r="A57" t="s">
        <v>19</v>
      </c>
      <c r="B57">
        <v>9</v>
      </c>
    </row>
    <row r="58" spans="1:9" x14ac:dyDescent="0.25">
      <c r="A58" t="s">
        <v>20</v>
      </c>
      <c r="B58">
        <v>8</v>
      </c>
    </row>
    <row r="59" spans="1:9" x14ac:dyDescent="0.25">
      <c r="A59" t="s">
        <v>21</v>
      </c>
      <c r="B59">
        <v>7</v>
      </c>
    </row>
    <row r="60" spans="1:9" x14ac:dyDescent="0.25">
      <c r="A60" t="s">
        <v>22</v>
      </c>
      <c r="B60">
        <v>6</v>
      </c>
    </row>
    <row r="61" spans="1:9" x14ac:dyDescent="0.25">
      <c r="A61" t="s">
        <v>23</v>
      </c>
      <c r="B61">
        <v>8</v>
      </c>
    </row>
    <row r="62" spans="1:9" x14ac:dyDescent="0.25">
      <c r="A62" t="s">
        <v>24</v>
      </c>
      <c r="B62">
        <v>9</v>
      </c>
    </row>
    <row r="63" spans="1:9" x14ac:dyDescent="0.25">
      <c r="A63" t="s">
        <v>25</v>
      </c>
      <c r="B63">
        <v>7</v>
      </c>
    </row>
    <row r="64" spans="1:9" x14ac:dyDescent="0.25">
      <c r="A64" t="s">
        <v>26</v>
      </c>
      <c r="B64">
        <v>8</v>
      </c>
    </row>
    <row r="65" spans="1:2" x14ac:dyDescent="0.25">
      <c r="A65" t="s">
        <v>27</v>
      </c>
      <c r="B65">
        <v>7</v>
      </c>
    </row>
    <row r="66" spans="1:2" x14ac:dyDescent="0.25">
      <c r="A66" t="s">
        <v>28</v>
      </c>
      <c r="B66">
        <v>6</v>
      </c>
    </row>
    <row r="67" spans="1:2" x14ac:dyDescent="0.25">
      <c r="A67" t="s">
        <v>29</v>
      </c>
      <c r="B67">
        <v>8</v>
      </c>
    </row>
    <row r="68" spans="1:2" x14ac:dyDescent="0.25">
      <c r="A68" t="s">
        <v>30</v>
      </c>
      <c r="B68">
        <v>9</v>
      </c>
    </row>
    <row r="69" spans="1:2" x14ac:dyDescent="0.25">
      <c r="A69" t="s">
        <v>31</v>
      </c>
      <c r="B69">
        <v>6</v>
      </c>
    </row>
    <row r="70" spans="1:2" x14ac:dyDescent="0.25">
      <c r="A70" t="s">
        <v>32</v>
      </c>
      <c r="B70">
        <v>7</v>
      </c>
    </row>
    <row r="71" spans="1:2" x14ac:dyDescent="0.25">
      <c r="A71" t="s">
        <v>148</v>
      </c>
      <c r="B71">
        <v>8</v>
      </c>
    </row>
    <row r="72" spans="1:2" x14ac:dyDescent="0.25">
      <c r="A72" t="s">
        <v>149</v>
      </c>
      <c r="B72">
        <v>9</v>
      </c>
    </row>
    <row r="73" spans="1:2" x14ac:dyDescent="0.25">
      <c r="A73" t="s">
        <v>150</v>
      </c>
      <c r="B73">
        <v>7</v>
      </c>
    </row>
    <row r="74" spans="1:2" x14ac:dyDescent="0.25">
      <c r="A74" t="s">
        <v>151</v>
      </c>
      <c r="B74">
        <v>6</v>
      </c>
    </row>
    <row r="75" spans="1:2" x14ac:dyDescent="0.25">
      <c r="A75" t="s">
        <v>152</v>
      </c>
      <c r="B75">
        <v>7</v>
      </c>
    </row>
    <row r="76" spans="1:2" x14ac:dyDescent="0.25">
      <c r="A76" t="s">
        <v>153</v>
      </c>
      <c r="B76">
        <v>8</v>
      </c>
    </row>
    <row r="77" spans="1:2" x14ac:dyDescent="0.25">
      <c r="A77" t="s">
        <v>154</v>
      </c>
      <c r="B77">
        <v>9</v>
      </c>
    </row>
    <row r="78" spans="1:2" x14ac:dyDescent="0.25">
      <c r="A78" t="s">
        <v>155</v>
      </c>
      <c r="B78">
        <v>8</v>
      </c>
    </row>
    <row r="79" spans="1:2" x14ac:dyDescent="0.25">
      <c r="A79" t="s">
        <v>156</v>
      </c>
      <c r="B79">
        <v>7</v>
      </c>
    </row>
    <row r="80" spans="1:2" x14ac:dyDescent="0.25">
      <c r="A80" t="s">
        <v>157</v>
      </c>
      <c r="B80">
        <v>6</v>
      </c>
    </row>
    <row r="81" spans="1:2" x14ac:dyDescent="0.25">
      <c r="A81" t="s">
        <v>158</v>
      </c>
      <c r="B81">
        <v>9</v>
      </c>
    </row>
    <row r="82" spans="1:2" x14ac:dyDescent="0.25">
      <c r="A82" t="s">
        <v>159</v>
      </c>
      <c r="B82">
        <v>8</v>
      </c>
    </row>
    <row r="83" spans="1:2" x14ac:dyDescent="0.25">
      <c r="A83" t="s">
        <v>160</v>
      </c>
      <c r="B83">
        <v>7</v>
      </c>
    </row>
    <row r="84" spans="1:2" x14ac:dyDescent="0.25">
      <c r="A84" t="s">
        <v>161</v>
      </c>
      <c r="B84">
        <v>6</v>
      </c>
    </row>
    <row r="85" spans="1:2" x14ac:dyDescent="0.25">
      <c r="A85" t="s">
        <v>162</v>
      </c>
      <c r="B85">
        <v>8</v>
      </c>
    </row>
    <row r="86" spans="1:2" x14ac:dyDescent="0.25">
      <c r="A86" t="s">
        <v>163</v>
      </c>
      <c r="B86">
        <v>9</v>
      </c>
    </row>
    <row r="87" spans="1:2" x14ac:dyDescent="0.25">
      <c r="A87" t="s">
        <v>164</v>
      </c>
      <c r="B87">
        <v>7</v>
      </c>
    </row>
    <row r="88" spans="1:2" x14ac:dyDescent="0.25">
      <c r="A88" t="s">
        <v>165</v>
      </c>
      <c r="B88">
        <v>8</v>
      </c>
    </row>
    <row r="89" spans="1:2" x14ac:dyDescent="0.25">
      <c r="A89" t="s">
        <v>166</v>
      </c>
      <c r="B89">
        <v>7</v>
      </c>
    </row>
    <row r="90" spans="1:2" x14ac:dyDescent="0.25">
      <c r="A90" t="s">
        <v>167</v>
      </c>
      <c r="B90">
        <v>6</v>
      </c>
    </row>
    <row r="91" spans="1:2" x14ac:dyDescent="0.25">
      <c r="A91" t="s">
        <v>168</v>
      </c>
      <c r="B91">
        <v>9</v>
      </c>
    </row>
    <row r="92" spans="1:2" x14ac:dyDescent="0.25">
      <c r="A92" t="s">
        <v>169</v>
      </c>
      <c r="B92">
        <v>8</v>
      </c>
    </row>
    <row r="93" spans="1:2" x14ac:dyDescent="0.25">
      <c r="A93" t="s">
        <v>170</v>
      </c>
      <c r="B93">
        <v>7</v>
      </c>
    </row>
    <row r="94" spans="1:2" x14ac:dyDescent="0.25">
      <c r="A94" t="s">
        <v>171</v>
      </c>
      <c r="B94">
        <v>6</v>
      </c>
    </row>
    <row r="95" spans="1:2" x14ac:dyDescent="0.25">
      <c r="A95" t="s">
        <v>172</v>
      </c>
      <c r="B95">
        <v>7</v>
      </c>
    </row>
    <row r="96" spans="1:2" x14ac:dyDescent="0.25">
      <c r="A96" t="s">
        <v>173</v>
      </c>
      <c r="B96">
        <v>8</v>
      </c>
    </row>
    <row r="97" spans="1:9" x14ac:dyDescent="0.25">
      <c r="A97" t="s">
        <v>174</v>
      </c>
      <c r="B97">
        <v>9</v>
      </c>
    </row>
    <row r="98" spans="1:9" x14ac:dyDescent="0.25">
      <c r="A98" t="s">
        <v>175</v>
      </c>
      <c r="B98">
        <v>8</v>
      </c>
    </row>
    <row r="99" spans="1:9" x14ac:dyDescent="0.25">
      <c r="A99" t="s">
        <v>176</v>
      </c>
      <c r="B99">
        <v>7</v>
      </c>
    </row>
    <row r="100" spans="1:9" x14ac:dyDescent="0.25">
      <c r="A100" t="s">
        <v>177</v>
      </c>
      <c r="B100">
        <v>6</v>
      </c>
    </row>
    <row r="102" spans="1:9" x14ac:dyDescent="0.25">
      <c r="A102" t="s">
        <v>490</v>
      </c>
    </row>
    <row r="103" spans="1:9" x14ac:dyDescent="0.25">
      <c r="A103" t="s">
        <v>184</v>
      </c>
      <c r="B103" t="s">
        <v>285</v>
      </c>
    </row>
    <row r="104" spans="1:9" x14ac:dyDescent="0.25">
      <c r="A104" t="s">
        <v>185</v>
      </c>
      <c r="B104">
        <v>10</v>
      </c>
    </row>
    <row r="105" spans="1:9" x14ac:dyDescent="0.25">
      <c r="A105" t="s">
        <v>186</v>
      </c>
      <c r="B105">
        <v>15</v>
      </c>
      <c r="H105" t="s">
        <v>289</v>
      </c>
    </row>
    <row r="106" spans="1:9" x14ac:dyDescent="0.25">
      <c r="A106" t="s">
        <v>187</v>
      </c>
      <c r="B106">
        <v>12</v>
      </c>
      <c r="D106" t="s">
        <v>137</v>
      </c>
      <c r="E106">
        <f>MAX(B104:B203)</f>
        <v>27</v>
      </c>
      <c r="I106" t="s">
        <v>288</v>
      </c>
    </row>
    <row r="107" spans="1:9" x14ac:dyDescent="0.25">
      <c r="A107" t="s">
        <v>188</v>
      </c>
      <c r="B107">
        <v>18</v>
      </c>
      <c r="D107" t="s">
        <v>138</v>
      </c>
      <c r="E107">
        <f>MIN(B104:B203)</f>
        <v>8</v>
      </c>
      <c r="H107" t="s">
        <v>290</v>
      </c>
      <c r="I107" t="s">
        <v>291</v>
      </c>
    </row>
    <row r="108" spans="1:9" x14ac:dyDescent="0.25">
      <c r="A108" t="s">
        <v>189</v>
      </c>
      <c r="B108">
        <v>20</v>
      </c>
      <c r="D108" t="s">
        <v>286</v>
      </c>
      <c r="E108">
        <f>E106-E107</f>
        <v>19</v>
      </c>
      <c r="I108" t="s">
        <v>292</v>
      </c>
    </row>
    <row r="109" spans="1:9" x14ac:dyDescent="0.25">
      <c r="A109" t="s">
        <v>190</v>
      </c>
      <c r="B109">
        <v>25</v>
      </c>
      <c r="D109" t="s">
        <v>7</v>
      </c>
      <c r="E109">
        <f>GEOMEAN(B104:B203)</f>
        <v>16.224650000966637</v>
      </c>
    </row>
    <row r="110" spans="1:9" x14ac:dyDescent="0.25">
      <c r="A110" t="s">
        <v>191</v>
      </c>
      <c r="B110">
        <v>8</v>
      </c>
      <c r="D110" t="s">
        <v>287</v>
      </c>
      <c r="E110">
        <f>_xlfn.STDEV.S(B104:B203)</f>
        <v>4.1429506881014673</v>
      </c>
    </row>
    <row r="111" spans="1:9" x14ac:dyDescent="0.25">
      <c r="A111" t="s">
        <v>192</v>
      </c>
      <c r="B111">
        <v>14</v>
      </c>
    </row>
    <row r="112" spans="1:9" x14ac:dyDescent="0.25">
      <c r="A112" t="s">
        <v>193</v>
      </c>
      <c r="B112">
        <v>16</v>
      </c>
    </row>
    <row r="113" spans="1:2" x14ac:dyDescent="0.25">
      <c r="A113" t="s">
        <v>194</v>
      </c>
      <c r="B113">
        <v>22</v>
      </c>
    </row>
    <row r="114" spans="1:2" x14ac:dyDescent="0.25">
      <c r="A114" t="s">
        <v>195</v>
      </c>
      <c r="B114">
        <v>9</v>
      </c>
    </row>
    <row r="115" spans="1:2" x14ac:dyDescent="0.25">
      <c r="A115" t="s">
        <v>196</v>
      </c>
      <c r="B115">
        <v>17</v>
      </c>
    </row>
    <row r="116" spans="1:2" x14ac:dyDescent="0.25">
      <c r="A116" t="s">
        <v>197</v>
      </c>
      <c r="B116">
        <v>11</v>
      </c>
    </row>
    <row r="117" spans="1:2" x14ac:dyDescent="0.25">
      <c r="A117" t="s">
        <v>198</v>
      </c>
      <c r="B117">
        <v>13</v>
      </c>
    </row>
    <row r="118" spans="1:2" x14ac:dyDescent="0.25">
      <c r="A118" t="s">
        <v>199</v>
      </c>
      <c r="B118">
        <v>19</v>
      </c>
    </row>
    <row r="119" spans="1:2" x14ac:dyDescent="0.25">
      <c r="A119" t="s">
        <v>200</v>
      </c>
      <c r="B119">
        <v>23</v>
      </c>
    </row>
    <row r="120" spans="1:2" x14ac:dyDescent="0.25">
      <c r="A120" t="s">
        <v>201</v>
      </c>
      <c r="B120">
        <v>21</v>
      </c>
    </row>
    <row r="121" spans="1:2" x14ac:dyDescent="0.25">
      <c r="A121" t="s">
        <v>202</v>
      </c>
      <c r="B121">
        <v>16</v>
      </c>
    </row>
    <row r="122" spans="1:2" x14ac:dyDescent="0.25">
      <c r="A122" t="s">
        <v>203</v>
      </c>
      <c r="B122">
        <v>24</v>
      </c>
    </row>
    <row r="123" spans="1:2" x14ac:dyDescent="0.25">
      <c r="A123" t="s">
        <v>204</v>
      </c>
      <c r="B123">
        <v>27</v>
      </c>
    </row>
    <row r="124" spans="1:2" x14ac:dyDescent="0.25">
      <c r="A124" t="s">
        <v>205</v>
      </c>
      <c r="B124">
        <v>13</v>
      </c>
    </row>
    <row r="125" spans="1:2" x14ac:dyDescent="0.25">
      <c r="A125" t="s">
        <v>206</v>
      </c>
      <c r="B125">
        <v>10</v>
      </c>
    </row>
    <row r="126" spans="1:2" x14ac:dyDescent="0.25">
      <c r="A126" t="s">
        <v>207</v>
      </c>
      <c r="B126">
        <v>18</v>
      </c>
    </row>
    <row r="127" spans="1:2" x14ac:dyDescent="0.25">
      <c r="A127" t="s">
        <v>208</v>
      </c>
      <c r="B127">
        <v>16</v>
      </c>
    </row>
    <row r="128" spans="1:2" x14ac:dyDescent="0.25">
      <c r="A128" t="s">
        <v>209</v>
      </c>
      <c r="B128">
        <v>12</v>
      </c>
    </row>
    <row r="129" spans="1:2" x14ac:dyDescent="0.25">
      <c r="A129" t="s">
        <v>210</v>
      </c>
      <c r="B129">
        <v>14</v>
      </c>
    </row>
    <row r="130" spans="1:2" x14ac:dyDescent="0.25">
      <c r="A130" t="s">
        <v>211</v>
      </c>
      <c r="B130">
        <v>19</v>
      </c>
    </row>
    <row r="131" spans="1:2" x14ac:dyDescent="0.25">
      <c r="A131" t="s">
        <v>212</v>
      </c>
      <c r="B131">
        <v>21</v>
      </c>
    </row>
    <row r="132" spans="1:2" x14ac:dyDescent="0.25">
      <c r="A132" t="s">
        <v>213</v>
      </c>
      <c r="B132">
        <v>11</v>
      </c>
    </row>
    <row r="133" spans="1:2" x14ac:dyDescent="0.25">
      <c r="A133" t="s">
        <v>214</v>
      </c>
      <c r="B133">
        <v>17</v>
      </c>
    </row>
    <row r="134" spans="1:2" x14ac:dyDescent="0.25">
      <c r="A134" t="s">
        <v>215</v>
      </c>
      <c r="B134">
        <v>15</v>
      </c>
    </row>
    <row r="135" spans="1:2" x14ac:dyDescent="0.25">
      <c r="A135" t="s">
        <v>216</v>
      </c>
      <c r="B135">
        <v>20</v>
      </c>
    </row>
    <row r="136" spans="1:2" x14ac:dyDescent="0.25">
      <c r="A136" t="s">
        <v>217</v>
      </c>
      <c r="B136">
        <v>26</v>
      </c>
    </row>
    <row r="137" spans="1:2" x14ac:dyDescent="0.25">
      <c r="A137" t="s">
        <v>218</v>
      </c>
      <c r="B137">
        <v>13</v>
      </c>
    </row>
    <row r="138" spans="1:2" x14ac:dyDescent="0.25">
      <c r="A138" t="s">
        <v>219</v>
      </c>
      <c r="B138">
        <v>12</v>
      </c>
    </row>
    <row r="139" spans="1:2" x14ac:dyDescent="0.25">
      <c r="A139" t="s">
        <v>220</v>
      </c>
      <c r="B139">
        <v>14</v>
      </c>
    </row>
    <row r="140" spans="1:2" x14ac:dyDescent="0.25">
      <c r="A140" t="s">
        <v>221</v>
      </c>
      <c r="B140">
        <v>22</v>
      </c>
    </row>
    <row r="141" spans="1:2" x14ac:dyDescent="0.25">
      <c r="A141" t="s">
        <v>222</v>
      </c>
      <c r="B141">
        <v>19</v>
      </c>
    </row>
    <row r="142" spans="1:2" x14ac:dyDescent="0.25">
      <c r="A142" t="s">
        <v>223</v>
      </c>
      <c r="B142">
        <v>16</v>
      </c>
    </row>
    <row r="143" spans="1:2" x14ac:dyDescent="0.25">
      <c r="A143" t="s">
        <v>224</v>
      </c>
      <c r="B143">
        <v>11</v>
      </c>
    </row>
    <row r="144" spans="1:2" x14ac:dyDescent="0.25">
      <c r="A144" t="s">
        <v>225</v>
      </c>
      <c r="B144">
        <v>25</v>
      </c>
    </row>
    <row r="145" spans="1:2" x14ac:dyDescent="0.25">
      <c r="A145" t="s">
        <v>226</v>
      </c>
      <c r="B145">
        <v>18</v>
      </c>
    </row>
    <row r="146" spans="1:2" x14ac:dyDescent="0.25">
      <c r="A146" t="s">
        <v>227</v>
      </c>
      <c r="B146">
        <v>16</v>
      </c>
    </row>
    <row r="147" spans="1:2" x14ac:dyDescent="0.25">
      <c r="A147" t="s">
        <v>228</v>
      </c>
      <c r="B147">
        <v>13</v>
      </c>
    </row>
    <row r="148" spans="1:2" x14ac:dyDescent="0.25">
      <c r="A148" t="s">
        <v>229</v>
      </c>
      <c r="B148">
        <v>21</v>
      </c>
    </row>
    <row r="149" spans="1:2" x14ac:dyDescent="0.25">
      <c r="A149" t="s">
        <v>230</v>
      </c>
      <c r="B149">
        <v>20</v>
      </c>
    </row>
    <row r="150" spans="1:2" x14ac:dyDescent="0.25">
      <c r="A150" t="s">
        <v>231</v>
      </c>
      <c r="B150">
        <v>15</v>
      </c>
    </row>
    <row r="151" spans="1:2" x14ac:dyDescent="0.25">
      <c r="A151" t="s">
        <v>232</v>
      </c>
      <c r="B151">
        <v>12</v>
      </c>
    </row>
    <row r="152" spans="1:2" x14ac:dyDescent="0.25">
      <c r="A152" t="s">
        <v>233</v>
      </c>
      <c r="B152">
        <v>19</v>
      </c>
    </row>
    <row r="153" spans="1:2" x14ac:dyDescent="0.25">
      <c r="A153" t="s">
        <v>234</v>
      </c>
      <c r="B153">
        <v>17</v>
      </c>
    </row>
    <row r="154" spans="1:2" x14ac:dyDescent="0.25">
      <c r="A154" t="s">
        <v>235</v>
      </c>
      <c r="B154">
        <v>14</v>
      </c>
    </row>
    <row r="155" spans="1:2" x14ac:dyDescent="0.25">
      <c r="A155" t="s">
        <v>236</v>
      </c>
      <c r="B155">
        <v>16</v>
      </c>
    </row>
    <row r="156" spans="1:2" x14ac:dyDescent="0.25">
      <c r="A156" t="s">
        <v>237</v>
      </c>
      <c r="B156">
        <v>23</v>
      </c>
    </row>
    <row r="157" spans="1:2" x14ac:dyDescent="0.25">
      <c r="A157" t="s">
        <v>238</v>
      </c>
      <c r="B157">
        <v>18</v>
      </c>
    </row>
    <row r="158" spans="1:2" x14ac:dyDescent="0.25">
      <c r="A158" t="s">
        <v>239</v>
      </c>
      <c r="B158">
        <v>15</v>
      </c>
    </row>
    <row r="159" spans="1:2" x14ac:dyDescent="0.25">
      <c r="A159" t="s">
        <v>240</v>
      </c>
      <c r="B159">
        <v>11</v>
      </c>
    </row>
    <row r="160" spans="1:2" x14ac:dyDescent="0.25">
      <c r="A160" t="s">
        <v>241</v>
      </c>
      <c r="B160">
        <v>19</v>
      </c>
    </row>
    <row r="161" spans="1:2" x14ac:dyDescent="0.25">
      <c r="A161" t="s">
        <v>242</v>
      </c>
      <c r="B161">
        <v>22</v>
      </c>
    </row>
    <row r="162" spans="1:2" x14ac:dyDescent="0.25">
      <c r="A162" t="s">
        <v>243</v>
      </c>
      <c r="B162">
        <v>17</v>
      </c>
    </row>
    <row r="163" spans="1:2" x14ac:dyDescent="0.25">
      <c r="A163" t="s">
        <v>244</v>
      </c>
      <c r="B163">
        <v>12</v>
      </c>
    </row>
    <row r="164" spans="1:2" x14ac:dyDescent="0.25">
      <c r="A164" t="s">
        <v>245</v>
      </c>
      <c r="B164">
        <v>16</v>
      </c>
    </row>
    <row r="165" spans="1:2" x14ac:dyDescent="0.25">
      <c r="A165" t="s">
        <v>246</v>
      </c>
      <c r="B165">
        <v>14</v>
      </c>
    </row>
    <row r="166" spans="1:2" x14ac:dyDescent="0.25">
      <c r="A166" t="s">
        <v>247</v>
      </c>
      <c r="B166">
        <v>18</v>
      </c>
    </row>
    <row r="167" spans="1:2" x14ac:dyDescent="0.25">
      <c r="A167" t="s">
        <v>248</v>
      </c>
      <c r="B167">
        <v>20</v>
      </c>
    </row>
    <row r="168" spans="1:2" x14ac:dyDescent="0.25">
      <c r="A168" t="s">
        <v>249</v>
      </c>
      <c r="B168">
        <v>25</v>
      </c>
    </row>
    <row r="169" spans="1:2" x14ac:dyDescent="0.25">
      <c r="A169" t="s">
        <v>250</v>
      </c>
      <c r="B169">
        <v>13</v>
      </c>
    </row>
    <row r="170" spans="1:2" x14ac:dyDescent="0.25">
      <c r="A170" t="s">
        <v>251</v>
      </c>
      <c r="B170">
        <v>11</v>
      </c>
    </row>
    <row r="171" spans="1:2" x14ac:dyDescent="0.25">
      <c r="A171" t="s">
        <v>252</v>
      </c>
      <c r="B171">
        <v>22</v>
      </c>
    </row>
    <row r="172" spans="1:2" x14ac:dyDescent="0.25">
      <c r="A172" t="s">
        <v>253</v>
      </c>
      <c r="B172">
        <v>19</v>
      </c>
    </row>
    <row r="173" spans="1:2" x14ac:dyDescent="0.25">
      <c r="A173" t="s">
        <v>254</v>
      </c>
      <c r="B173">
        <v>17</v>
      </c>
    </row>
    <row r="174" spans="1:2" x14ac:dyDescent="0.25">
      <c r="A174" t="s">
        <v>255</v>
      </c>
      <c r="B174">
        <v>15</v>
      </c>
    </row>
    <row r="175" spans="1:2" x14ac:dyDescent="0.25">
      <c r="A175" t="s">
        <v>256</v>
      </c>
      <c r="B175">
        <v>16</v>
      </c>
    </row>
    <row r="176" spans="1:2" x14ac:dyDescent="0.25">
      <c r="A176" t="s">
        <v>257</v>
      </c>
      <c r="B176">
        <v>13</v>
      </c>
    </row>
    <row r="177" spans="1:2" x14ac:dyDescent="0.25">
      <c r="A177" t="s">
        <v>258</v>
      </c>
      <c r="B177">
        <v>14</v>
      </c>
    </row>
    <row r="178" spans="1:2" x14ac:dyDescent="0.25">
      <c r="A178" t="s">
        <v>259</v>
      </c>
      <c r="B178">
        <v>18</v>
      </c>
    </row>
    <row r="179" spans="1:2" x14ac:dyDescent="0.25">
      <c r="A179" t="s">
        <v>260</v>
      </c>
      <c r="B179">
        <v>20</v>
      </c>
    </row>
    <row r="180" spans="1:2" x14ac:dyDescent="0.25">
      <c r="A180" t="s">
        <v>261</v>
      </c>
      <c r="B180">
        <v>19</v>
      </c>
    </row>
    <row r="181" spans="1:2" x14ac:dyDescent="0.25">
      <c r="A181" t="s">
        <v>262</v>
      </c>
      <c r="B181">
        <v>21</v>
      </c>
    </row>
    <row r="182" spans="1:2" x14ac:dyDescent="0.25">
      <c r="A182" t="s">
        <v>263</v>
      </c>
      <c r="B182">
        <v>17</v>
      </c>
    </row>
    <row r="183" spans="1:2" x14ac:dyDescent="0.25">
      <c r="A183" t="s">
        <v>264</v>
      </c>
      <c r="B183">
        <v>12</v>
      </c>
    </row>
    <row r="184" spans="1:2" x14ac:dyDescent="0.25">
      <c r="A184" t="s">
        <v>265</v>
      </c>
      <c r="B184">
        <v>15</v>
      </c>
    </row>
    <row r="185" spans="1:2" x14ac:dyDescent="0.25">
      <c r="A185" t="s">
        <v>266</v>
      </c>
      <c r="B185">
        <v>13</v>
      </c>
    </row>
    <row r="186" spans="1:2" x14ac:dyDescent="0.25">
      <c r="A186" t="s">
        <v>267</v>
      </c>
      <c r="B186">
        <v>16</v>
      </c>
    </row>
    <row r="187" spans="1:2" x14ac:dyDescent="0.25">
      <c r="A187" t="s">
        <v>268</v>
      </c>
      <c r="B187">
        <v>14</v>
      </c>
    </row>
    <row r="188" spans="1:2" x14ac:dyDescent="0.25">
      <c r="A188" t="s">
        <v>269</v>
      </c>
      <c r="B188">
        <v>22</v>
      </c>
    </row>
    <row r="189" spans="1:2" x14ac:dyDescent="0.25">
      <c r="A189" t="s">
        <v>270</v>
      </c>
      <c r="B189">
        <v>21</v>
      </c>
    </row>
    <row r="190" spans="1:2" x14ac:dyDescent="0.25">
      <c r="A190" t="s">
        <v>271</v>
      </c>
      <c r="B190">
        <v>19</v>
      </c>
    </row>
    <row r="191" spans="1:2" x14ac:dyDescent="0.25">
      <c r="A191" t="s">
        <v>272</v>
      </c>
      <c r="B191">
        <v>18</v>
      </c>
    </row>
    <row r="192" spans="1:2" x14ac:dyDescent="0.25">
      <c r="A192" t="s">
        <v>273</v>
      </c>
      <c r="B192">
        <v>16</v>
      </c>
    </row>
    <row r="193" spans="1:24" x14ac:dyDescent="0.25">
      <c r="A193" t="s">
        <v>274</v>
      </c>
      <c r="B193">
        <v>11</v>
      </c>
    </row>
    <row r="194" spans="1:24" x14ac:dyDescent="0.25">
      <c r="A194" t="s">
        <v>275</v>
      </c>
      <c r="B194">
        <v>17</v>
      </c>
    </row>
    <row r="195" spans="1:24" x14ac:dyDescent="0.25">
      <c r="A195" t="s">
        <v>276</v>
      </c>
      <c r="B195">
        <v>14</v>
      </c>
    </row>
    <row r="196" spans="1:24" x14ac:dyDescent="0.25">
      <c r="A196" t="s">
        <v>277</v>
      </c>
      <c r="B196">
        <v>12</v>
      </c>
    </row>
    <row r="197" spans="1:24" x14ac:dyDescent="0.25">
      <c r="A197" t="s">
        <v>278</v>
      </c>
      <c r="B197">
        <v>20</v>
      </c>
    </row>
    <row r="198" spans="1:24" x14ac:dyDescent="0.25">
      <c r="A198" t="s">
        <v>279</v>
      </c>
      <c r="B198">
        <v>23</v>
      </c>
    </row>
    <row r="199" spans="1:24" x14ac:dyDescent="0.25">
      <c r="A199" t="s">
        <v>280</v>
      </c>
      <c r="B199">
        <v>19</v>
      </c>
    </row>
    <row r="200" spans="1:24" x14ac:dyDescent="0.25">
      <c r="A200" t="s">
        <v>281</v>
      </c>
      <c r="B200">
        <v>15</v>
      </c>
    </row>
    <row r="201" spans="1:24" x14ac:dyDescent="0.25">
      <c r="A201" t="s">
        <v>282</v>
      </c>
      <c r="B201">
        <v>16</v>
      </c>
    </row>
    <row r="202" spans="1:24" x14ac:dyDescent="0.25">
      <c r="A202" t="s">
        <v>283</v>
      </c>
      <c r="B202">
        <v>13</v>
      </c>
    </row>
    <row r="203" spans="1:24" x14ac:dyDescent="0.25">
      <c r="A203" t="s">
        <v>284</v>
      </c>
      <c r="B203">
        <v>18</v>
      </c>
    </row>
    <row r="205" spans="1:24" x14ac:dyDescent="0.25">
      <c r="A205" t="s">
        <v>293</v>
      </c>
    </row>
    <row r="206" spans="1:24" x14ac:dyDescent="0.25">
      <c r="A206" t="s">
        <v>1272</v>
      </c>
      <c r="B206" t="s">
        <v>1273</v>
      </c>
      <c r="C206" t="s">
        <v>1274</v>
      </c>
      <c r="D206" t="s">
        <v>1275</v>
      </c>
      <c r="E206" t="s">
        <v>1276</v>
      </c>
      <c r="F206" t="s">
        <v>1277</v>
      </c>
      <c r="G206" t="s">
        <v>1278</v>
      </c>
      <c r="H206" t="s">
        <v>1279</v>
      </c>
      <c r="I206" t="s">
        <v>1280</v>
      </c>
      <c r="J206" t="s">
        <v>1281</v>
      </c>
      <c r="K206" t="s">
        <v>1282</v>
      </c>
      <c r="M206" t="s">
        <v>295</v>
      </c>
      <c r="N206" t="s">
        <v>7</v>
      </c>
      <c r="O206">
        <f>AVERAGE(B208:K208)</f>
        <v>25.9</v>
      </c>
      <c r="P206" t="s">
        <v>296</v>
      </c>
      <c r="Q206" t="s">
        <v>7</v>
      </c>
      <c r="R206">
        <f>AVERAGE(B209:K209)</f>
        <v>22.8</v>
      </c>
      <c r="S206" t="s">
        <v>297</v>
      </c>
      <c r="T206" t="s">
        <v>7</v>
      </c>
      <c r="U206">
        <f>AVERAGE(B210:K210)</f>
        <v>18.8</v>
      </c>
      <c r="V206" t="s">
        <v>298</v>
      </c>
      <c r="W206" t="s">
        <v>7</v>
      </c>
      <c r="X206">
        <f>AVERAGE(B211:K211)</f>
        <v>34.200000000000003</v>
      </c>
    </row>
    <row r="207" spans="1:24" x14ac:dyDescent="0.25">
      <c r="A207" t="s">
        <v>294</v>
      </c>
      <c r="B207">
        <v>30</v>
      </c>
      <c r="C207">
        <v>32</v>
      </c>
      <c r="D207">
        <v>33</v>
      </c>
      <c r="E207">
        <v>28</v>
      </c>
      <c r="F207">
        <v>31</v>
      </c>
      <c r="G207">
        <v>30</v>
      </c>
      <c r="H207">
        <v>29</v>
      </c>
      <c r="I207">
        <v>30</v>
      </c>
      <c r="J207">
        <v>32</v>
      </c>
      <c r="K207">
        <v>31</v>
      </c>
      <c r="N207" t="s">
        <v>137</v>
      </c>
      <c r="O207">
        <f>MAX(B208:K208)</f>
        <v>28</v>
      </c>
      <c r="Q207" t="s">
        <v>137</v>
      </c>
      <c r="R207">
        <f>MAX(B209:K209)</f>
        <v>25</v>
      </c>
      <c r="T207" t="s">
        <v>137</v>
      </c>
      <c r="U207">
        <f>MAX(B210:K210)</f>
        <v>21</v>
      </c>
      <c r="W207" t="s">
        <v>137</v>
      </c>
      <c r="X207">
        <f>MAX(B211:K211)</f>
        <v>36</v>
      </c>
    </row>
    <row r="208" spans="1:24" x14ac:dyDescent="0.25">
      <c r="A208" t="s">
        <v>295</v>
      </c>
      <c r="B208">
        <v>25</v>
      </c>
      <c r="C208">
        <v>27</v>
      </c>
      <c r="D208">
        <v>26</v>
      </c>
      <c r="E208">
        <v>23</v>
      </c>
      <c r="F208">
        <v>28</v>
      </c>
      <c r="G208">
        <v>24</v>
      </c>
      <c r="H208">
        <v>26</v>
      </c>
      <c r="I208">
        <v>25</v>
      </c>
      <c r="J208">
        <v>27</v>
      </c>
      <c r="K208">
        <v>28</v>
      </c>
      <c r="N208" t="s">
        <v>138</v>
      </c>
      <c r="O208">
        <f>MIN(B209:K209)</f>
        <v>20</v>
      </c>
      <c r="Q208" t="s">
        <v>138</v>
      </c>
      <c r="R208">
        <f>MIN(B209:K209)</f>
        <v>20</v>
      </c>
      <c r="T208" t="s">
        <v>138</v>
      </c>
      <c r="U208">
        <f>MIN(B210:K210)</f>
        <v>17</v>
      </c>
      <c r="W208" t="s">
        <v>138</v>
      </c>
      <c r="X208">
        <f>MIN(B211:K211)</f>
        <v>32</v>
      </c>
    </row>
    <row r="209" spans="1:24" x14ac:dyDescent="0.25">
      <c r="A209" t="s">
        <v>296</v>
      </c>
      <c r="B209">
        <v>22</v>
      </c>
      <c r="C209">
        <v>23</v>
      </c>
      <c r="D209">
        <v>20</v>
      </c>
      <c r="E209">
        <v>24</v>
      </c>
      <c r="F209">
        <v>21</v>
      </c>
      <c r="G209">
        <v>24</v>
      </c>
      <c r="H209">
        <v>23</v>
      </c>
      <c r="I209">
        <v>22</v>
      </c>
      <c r="J209">
        <v>25</v>
      </c>
      <c r="K209">
        <v>24</v>
      </c>
      <c r="N209" t="s">
        <v>110</v>
      </c>
      <c r="O209">
        <f>O207-O208</f>
        <v>8</v>
      </c>
      <c r="Q209" t="s">
        <v>110</v>
      </c>
      <c r="R209">
        <f>R207-R208</f>
        <v>5</v>
      </c>
      <c r="T209" t="s">
        <v>110</v>
      </c>
      <c r="U209">
        <f>U207-U208</f>
        <v>4</v>
      </c>
      <c r="W209" t="s">
        <v>110</v>
      </c>
      <c r="X209">
        <f>X207-X208</f>
        <v>4</v>
      </c>
    </row>
    <row r="210" spans="1:24" x14ac:dyDescent="0.25">
      <c r="A210" t="s">
        <v>297</v>
      </c>
      <c r="B210">
        <v>18</v>
      </c>
      <c r="C210">
        <v>17</v>
      </c>
      <c r="D210">
        <v>19</v>
      </c>
      <c r="E210">
        <v>20</v>
      </c>
      <c r="F210">
        <v>21</v>
      </c>
      <c r="G210">
        <v>18</v>
      </c>
      <c r="H210">
        <v>19</v>
      </c>
      <c r="I210">
        <v>17</v>
      </c>
      <c r="J210">
        <v>20</v>
      </c>
      <c r="K210">
        <v>19</v>
      </c>
      <c r="N210" t="s">
        <v>111</v>
      </c>
      <c r="O210">
        <f>_xlfn.VAR.S(B208:K208)</f>
        <v>2.7666666666666675</v>
      </c>
      <c r="Q210" t="s">
        <v>111</v>
      </c>
      <c r="R210">
        <f>_xlfn.VAR.S(B209:K209)</f>
        <v>2.4</v>
      </c>
      <c r="T210" t="s">
        <v>111</v>
      </c>
      <c r="U210">
        <f>_xlfn.VAR.S(B210:K210)</f>
        <v>1.7333333333333332</v>
      </c>
      <c r="W210" t="s">
        <v>111</v>
      </c>
      <c r="X210">
        <f>_xlfn.VAR.S(B211:K211)</f>
        <v>1.7333333333333332</v>
      </c>
    </row>
    <row r="211" spans="1:24" x14ac:dyDescent="0.25">
      <c r="A211" t="s">
        <v>298</v>
      </c>
      <c r="B211">
        <v>35</v>
      </c>
      <c r="C211">
        <v>36</v>
      </c>
      <c r="D211">
        <v>34</v>
      </c>
      <c r="E211">
        <v>35</v>
      </c>
      <c r="F211">
        <v>33</v>
      </c>
      <c r="G211">
        <v>34</v>
      </c>
      <c r="H211">
        <v>32</v>
      </c>
      <c r="I211">
        <v>33</v>
      </c>
      <c r="J211">
        <v>36</v>
      </c>
      <c r="K211">
        <v>34</v>
      </c>
    </row>
    <row r="212" spans="1:24" x14ac:dyDescent="0.25">
      <c r="D212" t="s">
        <v>289</v>
      </c>
    </row>
    <row r="213" spans="1:24" ht="15" customHeight="1" x14ac:dyDescent="0.25">
      <c r="A213" t="s">
        <v>294</v>
      </c>
      <c r="B213" t="s">
        <v>7</v>
      </c>
      <c r="C213">
        <f>AVERAGE(B207:K207)</f>
        <v>30.6</v>
      </c>
      <c r="E213" s="20" t="s">
        <v>1283</v>
      </c>
      <c r="F213" s="20"/>
      <c r="G213" s="20"/>
      <c r="H213" s="20"/>
      <c r="I213" s="20"/>
      <c r="J213" s="20"/>
      <c r="K213" s="20"/>
    </row>
    <row r="214" spans="1:24" x14ac:dyDescent="0.25">
      <c r="B214" t="s">
        <v>137</v>
      </c>
      <c r="C214">
        <f>MAX(B207:K207)</f>
        <v>33</v>
      </c>
      <c r="D214" s="17" t="s">
        <v>299</v>
      </c>
      <c r="E214" s="17"/>
    </row>
    <row r="215" spans="1:24" x14ac:dyDescent="0.25">
      <c r="B215" t="s">
        <v>138</v>
      </c>
      <c r="C215">
        <f>MIN(B207:K207)</f>
        <v>28</v>
      </c>
      <c r="E215" s="21" t="s">
        <v>300</v>
      </c>
      <c r="F215" s="21"/>
      <c r="G215" s="21"/>
      <c r="H215" s="21"/>
      <c r="I215" s="21"/>
      <c r="J215" s="21"/>
    </row>
    <row r="216" spans="1:24" x14ac:dyDescent="0.25">
      <c r="B216" t="s">
        <v>110</v>
      </c>
      <c r="C216">
        <f>C214-C215</f>
        <v>5</v>
      </c>
      <c r="E216" s="21" t="s">
        <v>301</v>
      </c>
      <c r="F216" s="21"/>
      <c r="G216" s="21"/>
      <c r="H216" s="21"/>
      <c r="I216" s="21"/>
      <c r="J216" s="21"/>
    </row>
    <row r="217" spans="1:24" x14ac:dyDescent="0.25">
      <c r="B217" t="s">
        <v>111</v>
      </c>
      <c r="C217">
        <f>_xlfn.VAR.S(B207:K207)</f>
        <v>2.2666666666666675</v>
      </c>
    </row>
    <row r="219" spans="1:24" x14ac:dyDescent="0.25">
      <c r="A219" t="s">
        <v>302</v>
      </c>
    </row>
    <row r="220" spans="1:24" x14ac:dyDescent="0.25">
      <c r="A220" t="s">
        <v>303</v>
      </c>
      <c r="B220" t="s">
        <v>304</v>
      </c>
    </row>
    <row r="221" spans="1:24" x14ac:dyDescent="0.25">
      <c r="A221" t="s">
        <v>305</v>
      </c>
      <c r="B221">
        <v>28</v>
      </c>
    </row>
    <row r="222" spans="1:24" x14ac:dyDescent="0.25">
      <c r="A222" t="s">
        <v>306</v>
      </c>
      <c r="B222">
        <v>32</v>
      </c>
      <c r="H222" t="s">
        <v>9</v>
      </c>
      <c r="I222">
        <f>MODE(B221:B320)</f>
        <v>31</v>
      </c>
      <c r="K222" t="s">
        <v>407</v>
      </c>
    </row>
    <row r="223" spans="1:24" x14ac:dyDescent="0.25">
      <c r="A223" t="s">
        <v>307</v>
      </c>
      <c r="B223">
        <v>35</v>
      </c>
      <c r="H223" t="s">
        <v>8</v>
      </c>
      <c r="I223">
        <f>MEDIAN(B221:B320)</f>
        <v>35</v>
      </c>
      <c r="K223" t="s">
        <v>408</v>
      </c>
    </row>
    <row r="224" spans="1:24" x14ac:dyDescent="0.25">
      <c r="A224" t="s">
        <v>308</v>
      </c>
      <c r="B224">
        <v>40</v>
      </c>
      <c r="H224" t="s">
        <v>405</v>
      </c>
      <c r="I224">
        <f>MAX(B221:B320)</f>
        <v>45</v>
      </c>
      <c r="K224" t="s">
        <v>409</v>
      </c>
    </row>
    <row r="225" spans="1:12" x14ac:dyDescent="0.25">
      <c r="A225" t="s">
        <v>309</v>
      </c>
      <c r="B225">
        <v>42</v>
      </c>
      <c r="H225" t="s">
        <v>138</v>
      </c>
      <c r="I225">
        <f>MIN(B221:B320)</f>
        <v>27</v>
      </c>
      <c r="K225" t="s">
        <v>410</v>
      </c>
    </row>
    <row r="226" spans="1:12" x14ac:dyDescent="0.25">
      <c r="A226" t="s">
        <v>310</v>
      </c>
      <c r="B226">
        <v>28</v>
      </c>
      <c r="H226" t="s">
        <v>110</v>
      </c>
      <c r="I226">
        <f>I224-I225</f>
        <v>18</v>
      </c>
    </row>
    <row r="227" spans="1:12" x14ac:dyDescent="0.25">
      <c r="A227" t="s">
        <v>311</v>
      </c>
      <c r="B227">
        <v>33</v>
      </c>
      <c r="H227" t="s">
        <v>406</v>
      </c>
      <c r="L227" t="s">
        <v>495</v>
      </c>
    </row>
    <row r="228" spans="1:12" x14ac:dyDescent="0.25">
      <c r="A228" t="s">
        <v>312</v>
      </c>
      <c r="B228">
        <v>38</v>
      </c>
      <c r="K228" t="s">
        <v>491</v>
      </c>
      <c r="L228">
        <f>COUNTIFS( B221:B320,"&gt;=21",B221:B320,"&lt;=30")</f>
        <v>21</v>
      </c>
    </row>
    <row r="229" spans="1:12" x14ac:dyDescent="0.25">
      <c r="A229" t="s">
        <v>313</v>
      </c>
      <c r="B229">
        <v>30</v>
      </c>
      <c r="K229" t="s">
        <v>492</v>
      </c>
      <c r="L229">
        <f>COUNTIFS( B222:B321,"&gt;=31",B222:B321,"&lt;=40")</f>
        <v>65</v>
      </c>
    </row>
    <row r="230" spans="1:12" x14ac:dyDescent="0.25">
      <c r="A230" t="s">
        <v>314</v>
      </c>
      <c r="B230">
        <v>41</v>
      </c>
      <c r="K230" t="s">
        <v>493</v>
      </c>
      <c r="L230">
        <f>COUNTIFS( B223:B322,"&gt;=41",B223:B322,"&lt;=50")</f>
        <v>14</v>
      </c>
    </row>
    <row r="231" spans="1:12" x14ac:dyDescent="0.25">
      <c r="A231" t="s">
        <v>315</v>
      </c>
      <c r="B231">
        <v>37</v>
      </c>
      <c r="K231" t="s">
        <v>494</v>
      </c>
    </row>
    <row r="232" spans="1:12" x14ac:dyDescent="0.25">
      <c r="A232" t="s">
        <v>316</v>
      </c>
      <c r="B232">
        <v>31</v>
      </c>
    </row>
    <row r="233" spans="1:12" x14ac:dyDescent="0.25">
      <c r="A233" t="s">
        <v>317</v>
      </c>
      <c r="B233">
        <v>34</v>
      </c>
    </row>
    <row r="234" spans="1:12" x14ac:dyDescent="0.25">
      <c r="A234" t="s">
        <v>318</v>
      </c>
      <c r="B234">
        <v>29</v>
      </c>
    </row>
    <row r="235" spans="1:12" x14ac:dyDescent="0.25">
      <c r="A235" t="s">
        <v>319</v>
      </c>
      <c r="B235">
        <v>36</v>
      </c>
    </row>
    <row r="236" spans="1:12" x14ac:dyDescent="0.25">
      <c r="A236" t="s">
        <v>320</v>
      </c>
      <c r="B236">
        <v>43</v>
      </c>
    </row>
    <row r="237" spans="1:12" x14ac:dyDescent="0.25">
      <c r="A237" t="s">
        <v>321</v>
      </c>
      <c r="B237">
        <v>39</v>
      </c>
    </row>
    <row r="238" spans="1:12" x14ac:dyDescent="0.25">
      <c r="A238" t="s">
        <v>322</v>
      </c>
      <c r="B238">
        <v>27</v>
      </c>
    </row>
    <row r="239" spans="1:12" x14ac:dyDescent="0.25">
      <c r="A239" t="s">
        <v>323</v>
      </c>
      <c r="B239">
        <v>35</v>
      </c>
    </row>
    <row r="240" spans="1:12" x14ac:dyDescent="0.25">
      <c r="A240" t="s">
        <v>324</v>
      </c>
      <c r="B240">
        <v>31</v>
      </c>
    </row>
    <row r="241" spans="1:2" x14ac:dyDescent="0.25">
      <c r="A241" t="s">
        <v>325</v>
      </c>
      <c r="B241">
        <v>39</v>
      </c>
    </row>
    <row r="242" spans="1:2" x14ac:dyDescent="0.25">
      <c r="A242" t="s">
        <v>326</v>
      </c>
      <c r="B242">
        <v>45</v>
      </c>
    </row>
    <row r="243" spans="1:2" x14ac:dyDescent="0.25">
      <c r="A243" t="s">
        <v>327</v>
      </c>
      <c r="B243">
        <v>29</v>
      </c>
    </row>
    <row r="244" spans="1:2" x14ac:dyDescent="0.25">
      <c r="A244" t="s">
        <v>328</v>
      </c>
      <c r="B244">
        <v>33</v>
      </c>
    </row>
    <row r="245" spans="1:2" x14ac:dyDescent="0.25">
      <c r="A245" t="s">
        <v>329</v>
      </c>
      <c r="B245">
        <v>37</v>
      </c>
    </row>
    <row r="246" spans="1:2" x14ac:dyDescent="0.25">
      <c r="A246" t="s">
        <v>330</v>
      </c>
      <c r="B246">
        <v>40</v>
      </c>
    </row>
    <row r="247" spans="1:2" x14ac:dyDescent="0.25">
      <c r="A247" t="s">
        <v>331</v>
      </c>
      <c r="B247">
        <v>36</v>
      </c>
    </row>
    <row r="248" spans="1:2" x14ac:dyDescent="0.25">
      <c r="A248" t="s">
        <v>332</v>
      </c>
      <c r="B248">
        <v>29</v>
      </c>
    </row>
    <row r="249" spans="1:2" x14ac:dyDescent="0.25">
      <c r="A249" t="s">
        <v>333</v>
      </c>
      <c r="B249">
        <v>31</v>
      </c>
    </row>
    <row r="250" spans="1:2" x14ac:dyDescent="0.25">
      <c r="A250" t="s">
        <v>334</v>
      </c>
      <c r="B250">
        <v>38</v>
      </c>
    </row>
    <row r="251" spans="1:2" x14ac:dyDescent="0.25">
      <c r="A251" t="s">
        <v>335</v>
      </c>
      <c r="B251">
        <v>35</v>
      </c>
    </row>
    <row r="252" spans="1:2" x14ac:dyDescent="0.25">
      <c r="A252" t="s">
        <v>336</v>
      </c>
      <c r="B252">
        <v>44</v>
      </c>
    </row>
    <row r="253" spans="1:2" x14ac:dyDescent="0.25">
      <c r="A253" t="s">
        <v>337</v>
      </c>
      <c r="B253">
        <v>32</v>
      </c>
    </row>
    <row r="254" spans="1:2" x14ac:dyDescent="0.25">
      <c r="A254" t="s">
        <v>338</v>
      </c>
      <c r="B254">
        <v>39</v>
      </c>
    </row>
    <row r="255" spans="1:2" x14ac:dyDescent="0.25">
      <c r="A255" t="s">
        <v>339</v>
      </c>
      <c r="B255">
        <v>36</v>
      </c>
    </row>
    <row r="256" spans="1:2" x14ac:dyDescent="0.25">
      <c r="A256" t="s">
        <v>340</v>
      </c>
      <c r="B256">
        <v>30</v>
      </c>
    </row>
    <row r="257" spans="1:2" x14ac:dyDescent="0.25">
      <c r="A257" t="s">
        <v>341</v>
      </c>
      <c r="B257">
        <v>33</v>
      </c>
    </row>
    <row r="258" spans="1:2" x14ac:dyDescent="0.25">
      <c r="A258" t="s">
        <v>342</v>
      </c>
      <c r="B258">
        <v>28</v>
      </c>
    </row>
    <row r="259" spans="1:2" x14ac:dyDescent="0.25">
      <c r="A259" t="s">
        <v>343</v>
      </c>
      <c r="B259">
        <v>41</v>
      </c>
    </row>
    <row r="260" spans="1:2" x14ac:dyDescent="0.25">
      <c r="A260" t="s">
        <v>344</v>
      </c>
      <c r="B260">
        <v>35</v>
      </c>
    </row>
    <row r="261" spans="1:2" x14ac:dyDescent="0.25">
      <c r="A261" t="s">
        <v>345</v>
      </c>
      <c r="B261">
        <v>31</v>
      </c>
    </row>
    <row r="262" spans="1:2" x14ac:dyDescent="0.25">
      <c r="A262" t="s">
        <v>346</v>
      </c>
      <c r="B262">
        <v>37</v>
      </c>
    </row>
    <row r="263" spans="1:2" x14ac:dyDescent="0.25">
      <c r="A263" t="s">
        <v>347</v>
      </c>
      <c r="B263">
        <v>42</v>
      </c>
    </row>
    <row r="264" spans="1:2" x14ac:dyDescent="0.25">
      <c r="A264" t="s">
        <v>348</v>
      </c>
      <c r="B264">
        <v>29</v>
      </c>
    </row>
    <row r="265" spans="1:2" x14ac:dyDescent="0.25">
      <c r="A265" t="s">
        <v>349</v>
      </c>
      <c r="B265">
        <v>34</v>
      </c>
    </row>
    <row r="266" spans="1:2" x14ac:dyDescent="0.25">
      <c r="A266" t="s">
        <v>350</v>
      </c>
      <c r="B266">
        <v>40</v>
      </c>
    </row>
    <row r="267" spans="1:2" x14ac:dyDescent="0.25">
      <c r="A267" t="s">
        <v>351</v>
      </c>
      <c r="B267">
        <v>31</v>
      </c>
    </row>
    <row r="268" spans="1:2" x14ac:dyDescent="0.25">
      <c r="A268" t="s">
        <v>352</v>
      </c>
      <c r="B268">
        <v>33</v>
      </c>
    </row>
    <row r="269" spans="1:2" x14ac:dyDescent="0.25">
      <c r="A269" t="s">
        <v>353</v>
      </c>
      <c r="B269">
        <v>38</v>
      </c>
    </row>
    <row r="270" spans="1:2" x14ac:dyDescent="0.25">
      <c r="A270" t="s">
        <v>354</v>
      </c>
      <c r="B270">
        <v>36</v>
      </c>
    </row>
    <row r="271" spans="1:2" x14ac:dyDescent="0.25">
      <c r="A271" t="s">
        <v>355</v>
      </c>
      <c r="B271">
        <v>39</v>
      </c>
    </row>
    <row r="272" spans="1:2" x14ac:dyDescent="0.25">
      <c r="A272" t="s">
        <v>356</v>
      </c>
      <c r="B272">
        <v>27</v>
      </c>
    </row>
    <row r="273" spans="1:2" x14ac:dyDescent="0.25">
      <c r="A273" t="s">
        <v>357</v>
      </c>
      <c r="B273">
        <v>35</v>
      </c>
    </row>
    <row r="274" spans="1:2" x14ac:dyDescent="0.25">
      <c r="A274" t="s">
        <v>358</v>
      </c>
      <c r="B274">
        <v>30</v>
      </c>
    </row>
    <row r="275" spans="1:2" x14ac:dyDescent="0.25">
      <c r="A275" t="s">
        <v>359</v>
      </c>
      <c r="B275">
        <v>43</v>
      </c>
    </row>
    <row r="276" spans="1:2" x14ac:dyDescent="0.25">
      <c r="A276" t="s">
        <v>360</v>
      </c>
      <c r="B276">
        <v>29</v>
      </c>
    </row>
    <row r="277" spans="1:2" x14ac:dyDescent="0.25">
      <c r="A277" t="s">
        <v>361</v>
      </c>
      <c r="B277">
        <v>32</v>
      </c>
    </row>
    <row r="278" spans="1:2" x14ac:dyDescent="0.25">
      <c r="A278" t="s">
        <v>362</v>
      </c>
      <c r="B278">
        <v>36</v>
      </c>
    </row>
    <row r="279" spans="1:2" x14ac:dyDescent="0.25">
      <c r="A279" t="s">
        <v>363</v>
      </c>
      <c r="B279">
        <v>31</v>
      </c>
    </row>
    <row r="280" spans="1:2" x14ac:dyDescent="0.25">
      <c r="A280" t="s">
        <v>364</v>
      </c>
      <c r="B280">
        <v>40</v>
      </c>
    </row>
    <row r="281" spans="1:2" x14ac:dyDescent="0.25">
      <c r="A281" t="s">
        <v>365</v>
      </c>
      <c r="B281">
        <v>38</v>
      </c>
    </row>
    <row r="282" spans="1:2" x14ac:dyDescent="0.25">
      <c r="A282" t="s">
        <v>366</v>
      </c>
      <c r="B282">
        <v>44</v>
      </c>
    </row>
    <row r="283" spans="1:2" x14ac:dyDescent="0.25">
      <c r="A283" t="s">
        <v>367</v>
      </c>
      <c r="B283">
        <v>37</v>
      </c>
    </row>
    <row r="284" spans="1:2" x14ac:dyDescent="0.25">
      <c r="A284" t="s">
        <v>368</v>
      </c>
      <c r="B284">
        <v>33</v>
      </c>
    </row>
    <row r="285" spans="1:2" x14ac:dyDescent="0.25">
      <c r="A285" t="s">
        <v>369</v>
      </c>
      <c r="B285">
        <v>35</v>
      </c>
    </row>
    <row r="286" spans="1:2" x14ac:dyDescent="0.25">
      <c r="A286" t="s">
        <v>370</v>
      </c>
      <c r="B286">
        <v>41</v>
      </c>
    </row>
    <row r="287" spans="1:2" x14ac:dyDescent="0.25">
      <c r="A287" t="s">
        <v>371</v>
      </c>
      <c r="B287">
        <v>30</v>
      </c>
    </row>
    <row r="288" spans="1:2" x14ac:dyDescent="0.25">
      <c r="A288" t="s">
        <v>372</v>
      </c>
      <c r="B288">
        <v>31</v>
      </c>
    </row>
    <row r="289" spans="1:2" x14ac:dyDescent="0.25">
      <c r="A289" t="s">
        <v>373</v>
      </c>
      <c r="B289">
        <v>39</v>
      </c>
    </row>
    <row r="290" spans="1:2" x14ac:dyDescent="0.25">
      <c r="A290" t="s">
        <v>374</v>
      </c>
      <c r="B290">
        <v>28</v>
      </c>
    </row>
    <row r="291" spans="1:2" x14ac:dyDescent="0.25">
      <c r="A291" t="s">
        <v>375</v>
      </c>
      <c r="B291">
        <v>45</v>
      </c>
    </row>
    <row r="292" spans="1:2" x14ac:dyDescent="0.25">
      <c r="A292" t="s">
        <v>376</v>
      </c>
      <c r="B292">
        <v>29</v>
      </c>
    </row>
    <row r="293" spans="1:2" x14ac:dyDescent="0.25">
      <c r="A293" t="s">
        <v>377</v>
      </c>
      <c r="B293">
        <v>33</v>
      </c>
    </row>
    <row r="294" spans="1:2" x14ac:dyDescent="0.25">
      <c r="A294" t="s">
        <v>378</v>
      </c>
      <c r="B294">
        <v>38</v>
      </c>
    </row>
    <row r="295" spans="1:2" x14ac:dyDescent="0.25">
      <c r="A295" t="s">
        <v>379</v>
      </c>
      <c r="B295">
        <v>34</v>
      </c>
    </row>
    <row r="296" spans="1:2" x14ac:dyDescent="0.25">
      <c r="A296" t="s">
        <v>380</v>
      </c>
      <c r="B296">
        <v>32</v>
      </c>
    </row>
    <row r="297" spans="1:2" x14ac:dyDescent="0.25">
      <c r="A297" t="s">
        <v>381</v>
      </c>
      <c r="B297">
        <v>35</v>
      </c>
    </row>
    <row r="298" spans="1:2" x14ac:dyDescent="0.25">
      <c r="A298" t="s">
        <v>382</v>
      </c>
      <c r="B298">
        <v>31</v>
      </c>
    </row>
    <row r="299" spans="1:2" x14ac:dyDescent="0.25">
      <c r="A299" t="s">
        <v>383</v>
      </c>
      <c r="B299">
        <v>40</v>
      </c>
    </row>
    <row r="300" spans="1:2" x14ac:dyDescent="0.25">
      <c r="A300" t="s">
        <v>384</v>
      </c>
      <c r="B300">
        <v>36</v>
      </c>
    </row>
    <row r="301" spans="1:2" x14ac:dyDescent="0.25">
      <c r="A301" t="s">
        <v>385</v>
      </c>
      <c r="B301">
        <v>39</v>
      </c>
    </row>
    <row r="302" spans="1:2" x14ac:dyDescent="0.25">
      <c r="A302" t="s">
        <v>386</v>
      </c>
      <c r="B302">
        <v>27</v>
      </c>
    </row>
    <row r="303" spans="1:2" x14ac:dyDescent="0.25">
      <c r="A303" t="s">
        <v>387</v>
      </c>
      <c r="B303">
        <v>35</v>
      </c>
    </row>
    <row r="304" spans="1:2" x14ac:dyDescent="0.25">
      <c r="A304" t="s">
        <v>388</v>
      </c>
      <c r="B304">
        <v>30</v>
      </c>
    </row>
    <row r="305" spans="1:2" x14ac:dyDescent="0.25">
      <c r="A305" t="s">
        <v>389</v>
      </c>
      <c r="B305">
        <v>43</v>
      </c>
    </row>
    <row r="306" spans="1:2" x14ac:dyDescent="0.25">
      <c r="A306" t="s">
        <v>390</v>
      </c>
      <c r="B306">
        <v>29</v>
      </c>
    </row>
    <row r="307" spans="1:2" x14ac:dyDescent="0.25">
      <c r="A307" t="s">
        <v>391</v>
      </c>
      <c r="B307">
        <v>32</v>
      </c>
    </row>
    <row r="308" spans="1:2" x14ac:dyDescent="0.25">
      <c r="A308" t="s">
        <v>392</v>
      </c>
      <c r="B308">
        <v>36</v>
      </c>
    </row>
    <row r="309" spans="1:2" x14ac:dyDescent="0.25">
      <c r="A309" t="s">
        <v>393</v>
      </c>
      <c r="B309">
        <v>31</v>
      </c>
    </row>
    <row r="310" spans="1:2" x14ac:dyDescent="0.25">
      <c r="A310" t="s">
        <v>394</v>
      </c>
      <c r="B310">
        <v>40</v>
      </c>
    </row>
    <row r="311" spans="1:2" x14ac:dyDescent="0.25">
      <c r="A311" t="s">
        <v>395</v>
      </c>
      <c r="B311">
        <v>38</v>
      </c>
    </row>
    <row r="312" spans="1:2" x14ac:dyDescent="0.25">
      <c r="A312" t="s">
        <v>396</v>
      </c>
      <c r="B312">
        <v>44</v>
      </c>
    </row>
    <row r="313" spans="1:2" x14ac:dyDescent="0.25">
      <c r="A313" t="s">
        <v>397</v>
      </c>
      <c r="B313">
        <v>37</v>
      </c>
    </row>
    <row r="314" spans="1:2" x14ac:dyDescent="0.25">
      <c r="A314" t="s">
        <v>398</v>
      </c>
      <c r="B314">
        <v>33</v>
      </c>
    </row>
    <row r="315" spans="1:2" x14ac:dyDescent="0.25">
      <c r="A315" t="s">
        <v>399</v>
      </c>
      <c r="B315">
        <v>35</v>
      </c>
    </row>
    <row r="316" spans="1:2" x14ac:dyDescent="0.25">
      <c r="A316" t="s">
        <v>400</v>
      </c>
      <c r="B316">
        <v>41</v>
      </c>
    </row>
    <row r="317" spans="1:2" x14ac:dyDescent="0.25">
      <c r="A317" t="s">
        <v>401</v>
      </c>
      <c r="B317">
        <v>30</v>
      </c>
    </row>
    <row r="318" spans="1:2" x14ac:dyDescent="0.25">
      <c r="A318" t="s">
        <v>402</v>
      </c>
      <c r="B318">
        <v>31</v>
      </c>
    </row>
    <row r="319" spans="1:2" x14ac:dyDescent="0.25">
      <c r="A319" t="s">
        <v>403</v>
      </c>
      <c r="B319">
        <v>39</v>
      </c>
    </row>
    <row r="320" spans="1:2" x14ac:dyDescent="0.25">
      <c r="A320" t="s">
        <v>404</v>
      </c>
      <c r="B320">
        <v>28</v>
      </c>
    </row>
    <row r="322" spans="1:6" x14ac:dyDescent="0.25">
      <c r="A322" t="s">
        <v>413</v>
      </c>
    </row>
    <row r="323" spans="1:6" x14ac:dyDescent="0.25">
      <c r="A323" t="s">
        <v>92</v>
      </c>
      <c r="B323" t="s">
        <v>412</v>
      </c>
    </row>
    <row r="324" spans="1:6" x14ac:dyDescent="0.25">
      <c r="A324" t="s">
        <v>43</v>
      </c>
      <c r="B324">
        <v>28</v>
      </c>
    </row>
    <row r="325" spans="1:6" x14ac:dyDescent="0.25">
      <c r="A325" t="s">
        <v>47</v>
      </c>
      <c r="B325">
        <v>35</v>
      </c>
      <c r="D325" t="s">
        <v>9</v>
      </c>
      <c r="E325">
        <f>MODE(B324:B373)</f>
        <v>40</v>
      </c>
    </row>
    <row r="326" spans="1:6" x14ac:dyDescent="0.25">
      <c r="A326" t="s">
        <v>57</v>
      </c>
      <c r="B326">
        <v>36</v>
      </c>
      <c r="D326" t="s">
        <v>8</v>
      </c>
      <c r="E326">
        <f>MEDIAN(B324:B373)</f>
        <v>50</v>
      </c>
    </row>
    <row r="327" spans="1:6" x14ac:dyDescent="0.25">
      <c r="A327" t="s">
        <v>53</v>
      </c>
      <c r="B327">
        <v>38</v>
      </c>
      <c r="D327" t="s">
        <v>414</v>
      </c>
      <c r="E327" t="s">
        <v>496</v>
      </c>
      <c r="F327">
        <f>_xlfn.QUARTILE.EXC(B324:B373,1)</f>
        <v>42</v>
      </c>
    </row>
    <row r="328" spans="1:6" x14ac:dyDescent="0.25">
      <c r="A328" t="s">
        <v>67</v>
      </c>
      <c r="B328">
        <v>39</v>
      </c>
      <c r="E328" t="s">
        <v>497</v>
      </c>
      <c r="F328">
        <f>_xlfn.QUARTILE.EXC(B324:B373,3)</f>
        <v>58.25</v>
      </c>
    </row>
    <row r="329" spans="1:6" x14ac:dyDescent="0.25">
      <c r="A329" t="s">
        <v>80</v>
      </c>
      <c r="B329">
        <v>39</v>
      </c>
      <c r="E329" t="s">
        <v>498</v>
      </c>
      <c r="F329">
        <f>F328-F327</f>
        <v>16.25</v>
      </c>
    </row>
    <row r="330" spans="1:6" x14ac:dyDescent="0.25">
      <c r="A330" t="s">
        <v>42</v>
      </c>
      <c r="B330">
        <v>40</v>
      </c>
      <c r="F330" t="s">
        <v>499</v>
      </c>
    </row>
    <row r="331" spans="1:6" x14ac:dyDescent="0.25">
      <c r="A331" t="s">
        <v>48</v>
      </c>
      <c r="B331">
        <v>40</v>
      </c>
    </row>
    <row r="332" spans="1:6" x14ac:dyDescent="0.25">
      <c r="A332" t="s">
        <v>56</v>
      </c>
      <c r="B332">
        <v>40</v>
      </c>
    </row>
    <row r="333" spans="1:6" x14ac:dyDescent="0.25">
      <c r="A333" t="s">
        <v>63</v>
      </c>
      <c r="B333">
        <v>41</v>
      </c>
    </row>
    <row r="334" spans="1:6" x14ac:dyDescent="0.25">
      <c r="A334" t="s">
        <v>76</v>
      </c>
      <c r="B334">
        <v>41</v>
      </c>
    </row>
    <row r="335" spans="1:6" x14ac:dyDescent="0.25">
      <c r="A335" t="s">
        <v>66</v>
      </c>
      <c r="B335">
        <v>42</v>
      </c>
    </row>
    <row r="336" spans="1:6" x14ac:dyDescent="0.25">
      <c r="A336" t="s">
        <v>79</v>
      </c>
      <c r="B336">
        <v>42</v>
      </c>
    </row>
    <row r="337" spans="1:2" x14ac:dyDescent="0.25">
      <c r="A337" t="s">
        <v>89</v>
      </c>
      <c r="B337">
        <v>43</v>
      </c>
    </row>
    <row r="338" spans="1:2" x14ac:dyDescent="0.25">
      <c r="A338" t="s">
        <v>52</v>
      </c>
      <c r="B338">
        <v>44</v>
      </c>
    </row>
    <row r="339" spans="1:2" x14ac:dyDescent="0.25">
      <c r="A339" t="s">
        <v>72</v>
      </c>
      <c r="B339">
        <v>45</v>
      </c>
    </row>
    <row r="340" spans="1:2" x14ac:dyDescent="0.25">
      <c r="A340" t="s">
        <v>85</v>
      </c>
      <c r="B340">
        <v>45</v>
      </c>
    </row>
    <row r="341" spans="1:2" x14ac:dyDescent="0.25">
      <c r="A341" t="s">
        <v>49</v>
      </c>
      <c r="B341">
        <v>47</v>
      </c>
    </row>
    <row r="342" spans="1:2" x14ac:dyDescent="0.25">
      <c r="A342" t="s">
        <v>73</v>
      </c>
      <c r="B342">
        <v>47</v>
      </c>
    </row>
    <row r="343" spans="1:2" x14ac:dyDescent="0.25">
      <c r="A343" t="s">
        <v>86</v>
      </c>
      <c r="B343">
        <v>47</v>
      </c>
    </row>
    <row r="344" spans="1:2" x14ac:dyDescent="0.25">
      <c r="A344" t="s">
        <v>64</v>
      </c>
      <c r="B344">
        <v>48</v>
      </c>
    </row>
    <row r="345" spans="1:2" x14ac:dyDescent="0.25">
      <c r="A345" t="s">
        <v>77</v>
      </c>
      <c r="B345">
        <v>48</v>
      </c>
    </row>
    <row r="346" spans="1:2" x14ac:dyDescent="0.25">
      <c r="A346" t="s">
        <v>58</v>
      </c>
      <c r="B346">
        <v>49</v>
      </c>
    </row>
    <row r="347" spans="1:2" x14ac:dyDescent="0.25">
      <c r="A347" t="s">
        <v>70</v>
      </c>
      <c r="B347">
        <v>49</v>
      </c>
    </row>
    <row r="348" spans="1:2" x14ac:dyDescent="0.25">
      <c r="A348" t="s">
        <v>83</v>
      </c>
      <c r="B348">
        <v>49</v>
      </c>
    </row>
    <row r="349" spans="1:2" x14ac:dyDescent="0.25">
      <c r="A349" t="s">
        <v>74</v>
      </c>
      <c r="B349">
        <v>51</v>
      </c>
    </row>
    <row r="350" spans="1:2" x14ac:dyDescent="0.25">
      <c r="A350" t="s">
        <v>87</v>
      </c>
      <c r="B350">
        <v>51</v>
      </c>
    </row>
    <row r="351" spans="1:2" x14ac:dyDescent="0.25">
      <c r="A351" t="s">
        <v>45</v>
      </c>
      <c r="B351">
        <v>52</v>
      </c>
    </row>
    <row r="352" spans="1:2" x14ac:dyDescent="0.25">
      <c r="A352" t="s">
        <v>51</v>
      </c>
      <c r="B352">
        <v>52</v>
      </c>
    </row>
    <row r="353" spans="1:2" x14ac:dyDescent="0.25">
      <c r="A353" t="s">
        <v>61</v>
      </c>
      <c r="B353">
        <v>52</v>
      </c>
    </row>
    <row r="354" spans="1:2" x14ac:dyDescent="0.25">
      <c r="A354" t="s">
        <v>65</v>
      </c>
      <c r="B354">
        <v>55</v>
      </c>
    </row>
    <row r="355" spans="1:2" x14ac:dyDescent="0.25">
      <c r="A355" t="s">
        <v>78</v>
      </c>
      <c r="B355">
        <v>55</v>
      </c>
    </row>
    <row r="356" spans="1:2" x14ac:dyDescent="0.25">
      <c r="A356" t="s">
        <v>411</v>
      </c>
      <c r="B356">
        <v>56</v>
      </c>
    </row>
    <row r="357" spans="1:2" x14ac:dyDescent="0.25">
      <c r="A357" t="s">
        <v>55</v>
      </c>
      <c r="B357">
        <v>56</v>
      </c>
    </row>
    <row r="358" spans="1:2" x14ac:dyDescent="0.25">
      <c r="A358" t="s">
        <v>60</v>
      </c>
      <c r="B358">
        <v>57</v>
      </c>
    </row>
    <row r="359" spans="1:2" x14ac:dyDescent="0.25">
      <c r="A359" t="s">
        <v>68</v>
      </c>
      <c r="B359">
        <v>58</v>
      </c>
    </row>
    <row r="360" spans="1:2" x14ac:dyDescent="0.25">
      <c r="A360" t="s">
        <v>81</v>
      </c>
      <c r="B360">
        <v>58</v>
      </c>
    </row>
    <row r="361" spans="1:2" x14ac:dyDescent="0.25">
      <c r="A361" t="s">
        <v>90</v>
      </c>
      <c r="B361">
        <v>58</v>
      </c>
    </row>
    <row r="362" spans="1:2" x14ac:dyDescent="0.25">
      <c r="A362" t="s">
        <v>71</v>
      </c>
      <c r="B362">
        <v>59</v>
      </c>
    </row>
    <row r="363" spans="1:2" x14ac:dyDescent="0.25">
      <c r="A363" t="s">
        <v>84</v>
      </c>
      <c r="B363">
        <v>59</v>
      </c>
    </row>
    <row r="364" spans="1:2" x14ac:dyDescent="0.25">
      <c r="A364" t="s">
        <v>54</v>
      </c>
      <c r="B364">
        <v>60</v>
      </c>
    </row>
    <row r="365" spans="1:2" x14ac:dyDescent="0.25">
      <c r="A365" t="s">
        <v>46</v>
      </c>
      <c r="B365">
        <v>61</v>
      </c>
    </row>
    <row r="366" spans="1:2" x14ac:dyDescent="0.25">
      <c r="A366" t="s">
        <v>69</v>
      </c>
      <c r="B366">
        <v>62</v>
      </c>
    </row>
    <row r="367" spans="1:2" x14ac:dyDescent="0.25">
      <c r="A367" t="s">
        <v>82</v>
      </c>
      <c r="B367">
        <v>62</v>
      </c>
    </row>
    <row r="368" spans="1:2" x14ac:dyDescent="0.25">
      <c r="A368" t="s">
        <v>62</v>
      </c>
      <c r="B368">
        <v>63</v>
      </c>
    </row>
    <row r="369" spans="1:7" x14ac:dyDescent="0.25">
      <c r="A369" t="s">
        <v>50</v>
      </c>
      <c r="B369">
        <v>65</v>
      </c>
    </row>
    <row r="370" spans="1:7" x14ac:dyDescent="0.25">
      <c r="A370" t="s">
        <v>75</v>
      </c>
      <c r="B370">
        <v>65</v>
      </c>
    </row>
    <row r="371" spans="1:7" x14ac:dyDescent="0.25">
      <c r="A371" t="s">
        <v>88</v>
      </c>
      <c r="B371">
        <v>65</v>
      </c>
    </row>
    <row r="372" spans="1:7" x14ac:dyDescent="0.25">
      <c r="A372" t="s">
        <v>59</v>
      </c>
      <c r="B372">
        <v>68</v>
      </c>
    </row>
    <row r="373" spans="1:7" x14ac:dyDescent="0.25">
      <c r="A373" t="s">
        <v>44</v>
      </c>
      <c r="B373">
        <v>73</v>
      </c>
    </row>
    <row r="375" spans="1:7" x14ac:dyDescent="0.25">
      <c r="A375" t="s">
        <v>416</v>
      </c>
    </row>
    <row r="376" spans="1:7" x14ac:dyDescent="0.25">
      <c r="A376" t="s">
        <v>1272</v>
      </c>
      <c r="B376" t="s">
        <v>1273</v>
      </c>
    </row>
    <row r="377" spans="1:7" x14ac:dyDescent="0.25">
      <c r="A377" t="s">
        <v>417</v>
      </c>
      <c r="B377">
        <v>3</v>
      </c>
      <c r="D377" t="s">
        <v>137</v>
      </c>
      <c r="E377">
        <f>MAX(B377:B426)</f>
        <v>7</v>
      </c>
      <c r="G377" t="s">
        <v>470</v>
      </c>
    </row>
    <row r="378" spans="1:7" x14ac:dyDescent="0.25">
      <c r="A378" t="s">
        <v>418</v>
      </c>
      <c r="B378">
        <v>5</v>
      </c>
      <c r="D378" t="s">
        <v>467</v>
      </c>
      <c r="E378">
        <f>MIN(B377:B426)</f>
        <v>1</v>
      </c>
      <c r="G378" t="s">
        <v>471</v>
      </c>
    </row>
    <row r="379" spans="1:7" x14ac:dyDescent="0.25">
      <c r="A379" t="s">
        <v>419</v>
      </c>
      <c r="B379">
        <v>2</v>
      </c>
      <c r="D379" t="s">
        <v>110</v>
      </c>
      <c r="E379">
        <f>E377-E378</f>
        <v>6</v>
      </c>
      <c r="G379" t="s">
        <v>469</v>
      </c>
    </row>
    <row r="380" spans="1:7" x14ac:dyDescent="0.25">
      <c r="A380" t="s">
        <v>420</v>
      </c>
      <c r="B380">
        <v>4</v>
      </c>
      <c r="D380" t="s">
        <v>139</v>
      </c>
      <c r="E380">
        <f>_xlfn.VAR.S(B377:B426)</f>
        <v>2.3363265306122454</v>
      </c>
    </row>
    <row r="381" spans="1:7" x14ac:dyDescent="0.25">
      <c r="A381" t="s">
        <v>421</v>
      </c>
      <c r="B381">
        <v>6</v>
      </c>
      <c r="D381" t="s">
        <v>468</v>
      </c>
      <c r="E381">
        <f>_xlfn.STDEV.S(B377:B426)</f>
        <v>1.5285046714394579</v>
      </c>
    </row>
    <row r="382" spans="1:7" x14ac:dyDescent="0.25">
      <c r="A382" t="s">
        <v>422</v>
      </c>
      <c r="B382">
        <v>2</v>
      </c>
    </row>
    <row r="383" spans="1:7" x14ac:dyDescent="0.25">
      <c r="A383" t="s">
        <v>423</v>
      </c>
      <c r="B383">
        <v>3</v>
      </c>
    </row>
    <row r="384" spans="1:7" x14ac:dyDescent="0.25">
      <c r="A384" t="s">
        <v>424</v>
      </c>
      <c r="B384">
        <v>4</v>
      </c>
    </row>
    <row r="385" spans="1:2" x14ac:dyDescent="0.25">
      <c r="A385" t="s">
        <v>425</v>
      </c>
      <c r="B385">
        <v>2</v>
      </c>
    </row>
    <row r="386" spans="1:2" x14ac:dyDescent="0.25">
      <c r="A386" t="s">
        <v>426</v>
      </c>
      <c r="B386">
        <v>5</v>
      </c>
    </row>
    <row r="387" spans="1:2" x14ac:dyDescent="0.25">
      <c r="A387" t="s">
        <v>427</v>
      </c>
      <c r="B387">
        <v>7</v>
      </c>
    </row>
    <row r="388" spans="1:2" x14ac:dyDescent="0.25">
      <c r="A388" t="s">
        <v>428</v>
      </c>
      <c r="B388">
        <v>2</v>
      </c>
    </row>
    <row r="389" spans="1:2" x14ac:dyDescent="0.25">
      <c r="A389" t="s">
        <v>429</v>
      </c>
      <c r="B389">
        <v>3</v>
      </c>
    </row>
    <row r="390" spans="1:2" x14ac:dyDescent="0.25">
      <c r="A390" t="s">
        <v>430</v>
      </c>
      <c r="B390">
        <v>4</v>
      </c>
    </row>
    <row r="391" spans="1:2" x14ac:dyDescent="0.25">
      <c r="A391" t="s">
        <v>431</v>
      </c>
      <c r="B391">
        <v>2</v>
      </c>
    </row>
    <row r="392" spans="1:2" x14ac:dyDescent="0.25">
      <c r="A392" t="s">
        <v>432</v>
      </c>
      <c r="B392">
        <v>4</v>
      </c>
    </row>
    <row r="393" spans="1:2" x14ac:dyDescent="0.25">
      <c r="A393" t="s">
        <v>433</v>
      </c>
      <c r="B393">
        <v>2</v>
      </c>
    </row>
    <row r="394" spans="1:2" x14ac:dyDescent="0.25">
      <c r="A394" t="s">
        <v>434</v>
      </c>
      <c r="B394">
        <v>3</v>
      </c>
    </row>
    <row r="395" spans="1:2" x14ac:dyDescent="0.25">
      <c r="A395" t="s">
        <v>435</v>
      </c>
      <c r="B395">
        <v>5</v>
      </c>
    </row>
    <row r="396" spans="1:2" x14ac:dyDescent="0.25">
      <c r="A396" t="s">
        <v>436</v>
      </c>
      <c r="B396">
        <v>6</v>
      </c>
    </row>
    <row r="397" spans="1:2" x14ac:dyDescent="0.25">
      <c r="A397" t="s">
        <v>437</v>
      </c>
      <c r="B397">
        <v>3</v>
      </c>
    </row>
    <row r="398" spans="1:2" x14ac:dyDescent="0.25">
      <c r="A398" t="s">
        <v>438</v>
      </c>
      <c r="B398">
        <v>2</v>
      </c>
    </row>
    <row r="399" spans="1:2" x14ac:dyDescent="0.25">
      <c r="A399" t="s">
        <v>439</v>
      </c>
      <c r="B399">
        <v>1</v>
      </c>
    </row>
    <row r="400" spans="1:2" x14ac:dyDescent="0.25">
      <c r="A400" t="s">
        <v>440</v>
      </c>
      <c r="B400">
        <v>4</v>
      </c>
    </row>
    <row r="401" spans="1:2" x14ac:dyDescent="0.25">
      <c r="A401" t="s">
        <v>441</v>
      </c>
      <c r="B401">
        <v>2</v>
      </c>
    </row>
    <row r="402" spans="1:2" x14ac:dyDescent="0.25">
      <c r="A402" t="s">
        <v>442</v>
      </c>
      <c r="B402">
        <v>4</v>
      </c>
    </row>
    <row r="403" spans="1:2" x14ac:dyDescent="0.25">
      <c r="A403" t="s">
        <v>443</v>
      </c>
      <c r="B403">
        <v>5</v>
      </c>
    </row>
    <row r="404" spans="1:2" x14ac:dyDescent="0.25">
      <c r="A404" t="s">
        <v>444</v>
      </c>
      <c r="B404">
        <v>3</v>
      </c>
    </row>
    <row r="405" spans="1:2" x14ac:dyDescent="0.25">
      <c r="A405" t="s">
        <v>445</v>
      </c>
      <c r="B405">
        <v>2</v>
      </c>
    </row>
    <row r="406" spans="1:2" x14ac:dyDescent="0.25">
      <c r="A406" t="s">
        <v>446</v>
      </c>
      <c r="B406">
        <v>7</v>
      </c>
    </row>
    <row r="407" spans="1:2" x14ac:dyDescent="0.25">
      <c r="A407" t="s">
        <v>447</v>
      </c>
      <c r="B407">
        <v>2</v>
      </c>
    </row>
    <row r="408" spans="1:2" x14ac:dyDescent="0.25">
      <c r="A408" t="s">
        <v>448</v>
      </c>
      <c r="B408">
        <v>3</v>
      </c>
    </row>
    <row r="409" spans="1:2" x14ac:dyDescent="0.25">
      <c r="A409" t="s">
        <v>449</v>
      </c>
      <c r="B409">
        <v>4</v>
      </c>
    </row>
    <row r="410" spans="1:2" x14ac:dyDescent="0.25">
      <c r="A410" t="s">
        <v>450</v>
      </c>
      <c r="B410">
        <v>5</v>
      </c>
    </row>
    <row r="411" spans="1:2" x14ac:dyDescent="0.25">
      <c r="A411" t="s">
        <v>451</v>
      </c>
      <c r="B411">
        <v>1</v>
      </c>
    </row>
    <row r="412" spans="1:2" x14ac:dyDescent="0.25">
      <c r="A412" t="s">
        <v>452</v>
      </c>
      <c r="B412">
        <v>6</v>
      </c>
    </row>
    <row r="413" spans="1:2" x14ac:dyDescent="0.25">
      <c r="A413" t="s">
        <v>453</v>
      </c>
      <c r="B413">
        <v>2</v>
      </c>
    </row>
    <row r="414" spans="1:2" x14ac:dyDescent="0.25">
      <c r="A414" t="s">
        <v>454</v>
      </c>
      <c r="B414">
        <v>4</v>
      </c>
    </row>
    <row r="415" spans="1:2" x14ac:dyDescent="0.25">
      <c r="A415" t="s">
        <v>455</v>
      </c>
      <c r="B415">
        <v>3</v>
      </c>
    </row>
    <row r="416" spans="1:2" x14ac:dyDescent="0.25">
      <c r="A416" t="s">
        <v>456</v>
      </c>
      <c r="B416">
        <v>5</v>
      </c>
    </row>
    <row r="417" spans="1:8" x14ac:dyDescent="0.25">
      <c r="A417" t="s">
        <v>457</v>
      </c>
      <c r="B417">
        <v>3</v>
      </c>
    </row>
    <row r="418" spans="1:8" x14ac:dyDescent="0.25">
      <c r="A418" t="s">
        <v>458</v>
      </c>
      <c r="B418">
        <v>2</v>
      </c>
    </row>
    <row r="419" spans="1:8" x14ac:dyDescent="0.25">
      <c r="A419" t="s">
        <v>459</v>
      </c>
      <c r="B419">
        <v>4</v>
      </c>
    </row>
    <row r="420" spans="1:8" x14ac:dyDescent="0.25">
      <c r="A420" t="s">
        <v>460</v>
      </c>
      <c r="B420">
        <v>2</v>
      </c>
    </row>
    <row r="421" spans="1:8" x14ac:dyDescent="0.25">
      <c r="A421" t="s">
        <v>461</v>
      </c>
      <c r="B421">
        <v>6</v>
      </c>
    </row>
    <row r="422" spans="1:8" x14ac:dyDescent="0.25">
      <c r="A422" t="s">
        <v>462</v>
      </c>
      <c r="B422">
        <v>3</v>
      </c>
    </row>
    <row r="423" spans="1:8" x14ac:dyDescent="0.25">
      <c r="A423" t="s">
        <v>463</v>
      </c>
      <c r="B423">
        <v>2</v>
      </c>
    </row>
    <row r="424" spans="1:8" x14ac:dyDescent="0.25">
      <c r="A424" t="s">
        <v>464</v>
      </c>
      <c r="B424">
        <v>4</v>
      </c>
    </row>
    <row r="425" spans="1:8" x14ac:dyDescent="0.25">
      <c r="A425" t="s">
        <v>465</v>
      </c>
      <c r="B425">
        <v>5</v>
      </c>
    </row>
    <row r="426" spans="1:8" x14ac:dyDescent="0.25">
      <c r="A426" t="s">
        <v>466</v>
      </c>
      <c r="B426">
        <v>3</v>
      </c>
    </row>
    <row r="428" spans="1:8" x14ac:dyDescent="0.25">
      <c r="A428" t="s">
        <v>183</v>
      </c>
    </row>
    <row r="429" spans="1:8" x14ac:dyDescent="0.25">
      <c r="A429" t="s">
        <v>484</v>
      </c>
      <c r="B429" t="s">
        <v>485</v>
      </c>
    </row>
    <row r="430" spans="1:8" x14ac:dyDescent="0.25">
      <c r="A430" t="s">
        <v>472</v>
      </c>
      <c r="B430">
        <v>120</v>
      </c>
    </row>
    <row r="431" spans="1:8" x14ac:dyDescent="0.25">
      <c r="A431" t="s">
        <v>473</v>
      </c>
      <c r="B431">
        <v>120</v>
      </c>
      <c r="D431" t="s">
        <v>7</v>
      </c>
      <c r="E431">
        <f>GEOMEAN(B430:B441)</f>
        <v>132.31067008393185</v>
      </c>
      <c r="G431" t="s">
        <v>289</v>
      </c>
    </row>
    <row r="432" spans="1:8" x14ac:dyDescent="0.25">
      <c r="A432" t="s">
        <v>474</v>
      </c>
      <c r="B432">
        <v>150</v>
      </c>
      <c r="D432" t="s">
        <v>137</v>
      </c>
      <c r="E432">
        <f>MAX(B430:B441)</f>
        <v>155</v>
      </c>
      <c r="H432" t="s">
        <v>486</v>
      </c>
    </row>
    <row r="433" spans="1:8" x14ac:dyDescent="0.25">
      <c r="A433" t="s">
        <v>475</v>
      </c>
      <c r="B433">
        <v>110</v>
      </c>
      <c r="D433" t="s">
        <v>138</v>
      </c>
      <c r="E433">
        <f>MIN(B430:B441)</f>
        <v>110</v>
      </c>
      <c r="G433" t="s">
        <v>487</v>
      </c>
    </row>
    <row r="434" spans="1:8" x14ac:dyDescent="0.25">
      <c r="A434" t="s">
        <v>476</v>
      </c>
      <c r="B434">
        <v>135</v>
      </c>
      <c r="D434" t="s">
        <v>110</v>
      </c>
      <c r="E434">
        <f>E432-E433</f>
        <v>45</v>
      </c>
      <c r="H434" t="s">
        <v>488</v>
      </c>
    </row>
    <row r="435" spans="1:8" x14ac:dyDescent="0.25">
      <c r="A435" t="s">
        <v>477</v>
      </c>
      <c r="B435">
        <v>125</v>
      </c>
    </row>
    <row r="436" spans="1:8" x14ac:dyDescent="0.25">
      <c r="A436" t="s">
        <v>478</v>
      </c>
      <c r="B436">
        <v>140</v>
      </c>
    </row>
    <row r="437" spans="1:8" x14ac:dyDescent="0.25">
      <c r="A437" t="s">
        <v>479</v>
      </c>
      <c r="B437">
        <v>130</v>
      </c>
    </row>
    <row r="438" spans="1:8" x14ac:dyDescent="0.25">
      <c r="A438" t="s">
        <v>480</v>
      </c>
      <c r="B438">
        <v>155</v>
      </c>
    </row>
    <row r="439" spans="1:8" x14ac:dyDescent="0.25">
      <c r="A439" t="s">
        <v>481</v>
      </c>
      <c r="B439">
        <v>145</v>
      </c>
    </row>
    <row r="440" spans="1:8" x14ac:dyDescent="0.25">
      <c r="A440" t="s">
        <v>482</v>
      </c>
      <c r="B440">
        <v>135</v>
      </c>
    </row>
    <row r="441" spans="1:8" x14ac:dyDescent="0.25">
      <c r="A441" t="s">
        <v>483</v>
      </c>
      <c r="B441">
        <v>130</v>
      </c>
    </row>
    <row r="443" spans="1:8" x14ac:dyDescent="0.25">
      <c r="A443" t="s">
        <v>500</v>
      </c>
    </row>
    <row r="444" spans="1:8" x14ac:dyDescent="0.25">
      <c r="A444" t="s">
        <v>501</v>
      </c>
    </row>
    <row r="445" spans="1:8" x14ac:dyDescent="0.25">
      <c r="A445" t="s">
        <v>502</v>
      </c>
    </row>
    <row r="446" spans="1:8" x14ac:dyDescent="0.25">
      <c r="A446" t="s">
        <v>503</v>
      </c>
    </row>
    <row r="447" spans="1:8" x14ac:dyDescent="0.25">
      <c r="A447" t="s">
        <v>504</v>
      </c>
    </row>
    <row r="448" spans="1:8" x14ac:dyDescent="0.25">
      <c r="A448" t="s">
        <v>505</v>
      </c>
    </row>
    <row r="450" spans="1:5" x14ac:dyDescent="0.25">
      <c r="A450" t="s">
        <v>508</v>
      </c>
      <c r="B450" t="s">
        <v>516</v>
      </c>
      <c r="E450" t="s">
        <v>506</v>
      </c>
    </row>
    <row r="451" spans="1:5" x14ac:dyDescent="0.25">
      <c r="A451" t="s">
        <v>509</v>
      </c>
      <c r="B451">
        <v>30</v>
      </c>
      <c r="E451" t="s">
        <v>507</v>
      </c>
    </row>
    <row r="452" spans="1:5" x14ac:dyDescent="0.25">
      <c r="A452" t="s">
        <v>510</v>
      </c>
      <c r="B452">
        <v>40</v>
      </c>
    </row>
    <row r="453" spans="1:5" x14ac:dyDescent="0.25">
      <c r="A453" t="s">
        <v>511</v>
      </c>
      <c r="B453">
        <v>20</v>
      </c>
    </row>
    <row r="454" spans="1:5" x14ac:dyDescent="0.25">
      <c r="A454" t="s">
        <v>515</v>
      </c>
      <c r="B454">
        <v>10</v>
      </c>
    </row>
    <row r="455" spans="1:5" x14ac:dyDescent="0.25">
      <c r="A455" t="s">
        <v>512</v>
      </c>
      <c r="B455">
        <v>45</v>
      </c>
    </row>
    <row r="456" spans="1:5" x14ac:dyDescent="0.25">
      <c r="A456" t="s">
        <v>513</v>
      </c>
      <c r="B456">
        <v>25</v>
      </c>
    </row>
    <row r="457" spans="1:5" x14ac:dyDescent="0.25">
      <c r="A457" t="s">
        <v>514</v>
      </c>
      <c r="B457">
        <v>30</v>
      </c>
    </row>
    <row r="459" spans="1:5" x14ac:dyDescent="0.25">
      <c r="A459" t="s">
        <v>517</v>
      </c>
    </row>
    <row r="473" spans="1:1" x14ac:dyDescent="0.25">
      <c r="A473" t="s">
        <v>518</v>
      </c>
    </row>
    <row r="475" spans="1:1" x14ac:dyDescent="0.25">
      <c r="A475" t="s">
        <v>519</v>
      </c>
    </row>
    <row r="492" spans="1:1" x14ac:dyDescent="0.25">
      <c r="A492" t="s">
        <v>520</v>
      </c>
    </row>
    <row r="493" spans="1:1" x14ac:dyDescent="0.25">
      <c r="A493" t="s">
        <v>521</v>
      </c>
    </row>
    <row r="494" spans="1:1" x14ac:dyDescent="0.25">
      <c r="A494" t="s">
        <v>522</v>
      </c>
    </row>
    <row r="495" spans="1:1" x14ac:dyDescent="0.25">
      <c r="A495" t="s">
        <v>503</v>
      </c>
    </row>
    <row r="496" spans="1:1" x14ac:dyDescent="0.25">
      <c r="A496" t="s">
        <v>523</v>
      </c>
    </row>
    <row r="498" spans="1:4" x14ac:dyDescent="0.25">
      <c r="A498" t="s">
        <v>92</v>
      </c>
      <c r="B498" t="s">
        <v>582</v>
      </c>
    </row>
    <row r="499" spans="1:4" x14ac:dyDescent="0.25">
      <c r="A499" t="s">
        <v>13</v>
      </c>
      <c r="B499">
        <v>4</v>
      </c>
    </row>
    <row r="500" spans="1:4" x14ac:dyDescent="0.25">
      <c r="A500" t="s">
        <v>14</v>
      </c>
      <c r="B500">
        <v>5</v>
      </c>
      <c r="D500" t="s">
        <v>574</v>
      </c>
    </row>
    <row r="501" spans="1:4" x14ac:dyDescent="0.25">
      <c r="A501" t="s">
        <v>15</v>
      </c>
      <c r="B501">
        <v>3</v>
      </c>
    </row>
    <row r="502" spans="1:4" x14ac:dyDescent="0.25">
      <c r="A502" t="s">
        <v>16</v>
      </c>
      <c r="B502">
        <v>4</v>
      </c>
    </row>
    <row r="503" spans="1:4" x14ac:dyDescent="0.25">
      <c r="A503" t="s">
        <v>17</v>
      </c>
      <c r="B503">
        <v>4</v>
      </c>
    </row>
    <row r="504" spans="1:4" x14ac:dyDescent="0.25">
      <c r="A504" t="s">
        <v>18</v>
      </c>
      <c r="B504">
        <v>3</v>
      </c>
    </row>
    <row r="505" spans="1:4" x14ac:dyDescent="0.25">
      <c r="A505" t="s">
        <v>19</v>
      </c>
      <c r="B505">
        <v>2</v>
      </c>
    </row>
    <row r="506" spans="1:4" x14ac:dyDescent="0.25">
      <c r="A506" t="s">
        <v>20</v>
      </c>
      <c r="B506">
        <v>5</v>
      </c>
    </row>
    <row r="507" spans="1:4" x14ac:dyDescent="0.25">
      <c r="A507" t="s">
        <v>21</v>
      </c>
      <c r="B507">
        <v>4</v>
      </c>
    </row>
    <row r="508" spans="1:4" x14ac:dyDescent="0.25">
      <c r="A508" t="s">
        <v>22</v>
      </c>
      <c r="B508">
        <v>3</v>
      </c>
    </row>
    <row r="509" spans="1:4" x14ac:dyDescent="0.25">
      <c r="A509" t="s">
        <v>23</v>
      </c>
      <c r="B509">
        <v>5</v>
      </c>
    </row>
    <row r="510" spans="1:4" x14ac:dyDescent="0.25">
      <c r="A510" t="s">
        <v>24</v>
      </c>
      <c r="B510">
        <v>4</v>
      </c>
    </row>
    <row r="511" spans="1:4" x14ac:dyDescent="0.25">
      <c r="A511" t="s">
        <v>25</v>
      </c>
      <c r="B511">
        <v>2</v>
      </c>
    </row>
    <row r="512" spans="1:4" x14ac:dyDescent="0.25">
      <c r="A512" t="s">
        <v>26</v>
      </c>
      <c r="B512">
        <v>3</v>
      </c>
    </row>
    <row r="513" spans="1:5" x14ac:dyDescent="0.25">
      <c r="A513" t="s">
        <v>27</v>
      </c>
      <c r="B513">
        <v>4</v>
      </c>
    </row>
    <row r="514" spans="1:5" x14ac:dyDescent="0.25">
      <c r="A514" t="s">
        <v>28</v>
      </c>
      <c r="B514">
        <v>5</v>
      </c>
    </row>
    <row r="515" spans="1:5" x14ac:dyDescent="0.25">
      <c r="A515" t="s">
        <v>29</v>
      </c>
      <c r="B515">
        <v>3</v>
      </c>
    </row>
    <row r="516" spans="1:5" x14ac:dyDescent="0.25">
      <c r="A516" t="s">
        <v>30</v>
      </c>
      <c r="B516">
        <v>4</v>
      </c>
      <c r="D516" t="s">
        <v>575</v>
      </c>
    </row>
    <row r="517" spans="1:5" x14ac:dyDescent="0.25">
      <c r="A517" t="s">
        <v>31</v>
      </c>
      <c r="B517">
        <v>5</v>
      </c>
      <c r="D517" t="s">
        <v>9</v>
      </c>
      <c r="E517">
        <f>MODE(Table7[Ratings2])</f>
        <v>4</v>
      </c>
    </row>
    <row r="518" spans="1:5" x14ac:dyDescent="0.25">
      <c r="A518" t="s">
        <v>32</v>
      </c>
      <c r="B518">
        <v>3</v>
      </c>
    </row>
    <row r="519" spans="1:5" x14ac:dyDescent="0.25">
      <c r="A519" t="s">
        <v>148</v>
      </c>
      <c r="B519">
        <v>4</v>
      </c>
      <c r="D519" t="s">
        <v>576</v>
      </c>
    </row>
    <row r="520" spans="1:5" x14ac:dyDescent="0.25">
      <c r="A520" t="s">
        <v>149</v>
      </c>
      <c r="B520">
        <v>3</v>
      </c>
    </row>
    <row r="521" spans="1:5" x14ac:dyDescent="0.25">
      <c r="A521" t="s">
        <v>150</v>
      </c>
      <c r="B521">
        <v>2</v>
      </c>
    </row>
    <row r="522" spans="1:5" x14ac:dyDescent="0.25">
      <c r="A522" t="s">
        <v>151</v>
      </c>
      <c r="B522">
        <v>4</v>
      </c>
    </row>
    <row r="523" spans="1:5" x14ac:dyDescent="0.25">
      <c r="A523" t="s">
        <v>152</v>
      </c>
      <c r="B523">
        <v>5</v>
      </c>
    </row>
    <row r="524" spans="1:5" x14ac:dyDescent="0.25">
      <c r="A524" t="s">
        <v>153</v>
      </c>
      <c r="B524">
        <v>3</v>
      </c>
    </row>
    <row r="525" spans="1:5" x14ac:dyDescent="0.25">
      <c r="A525" t="s">
        <v>154</v>
      </c>
      <c r="B525">
        <v>4</v>
      </c>
    </row>
    <row r="526" spans="1:5" x14ac:dyDescent="0.25">
      <c r="A526" t="s">
        <v>155</v>
      </c>
      <c r="B526">
        <v>5</v>
      </c>
    </row>
    <row r="527" spans="1:5" x14ac:dyDescent="0.25">
      <c r="A527" t="s">
        <v>156</v>
      </c>
      <c r="B527">
        <v>4</v>
      </c>
    </row>
    <row r="528" spans="1:5" x14ac:dyDescent="0.25">
      <c r="A528" t="s">
        <v>157</v>
      </c>
      <c r="B528">
        <v>3</v>
      </c>
    </row>
    <row r="529" spans="1:2" x14ac:dyDescent="0.25">
      <c r="A529" t="s">
        <v>158</v>
      </c>
      <c r="B529">
        <v>3</v>
      </c>
    </row>
    <row r="530" spans="1:2" x14ac:dyDescent="0.25">
      <c r="A530" t="s">
        <v>159</v>
      </c>
      <c r="B530">
        <v>4</v>
      </c>
    </row>
    <row r="531" spans="1:2" x14ac:dyDescent="0.25">
      <c r="A531" t="s">
        <v>160</v>
      </c>
      <c r="B531">
        <v>5</v>
      </c>
    </row>
    <row r="532" spans="1:2" x14ac:dyDescent="0.25">
      <c r="A532" t="s">
        <v>161</v>
      </c>
      <c r="B532">
        <v>2</v>
      </c>
    </row>
    <row r="533" spans="1:2" x14ac:dyDescent="0.25">
      <c r="A533" t="s">
        <v>162</v>
      </c>
      <c r="B533">
        <v>3</v>
      </c>
    </row>
    <row r="534" spans="1:2" x14ac:dyDescent="0.25">
      <c r="A534" t="s">
        <v>163</v>
      </c>
      <c r="B534">
        <v>4</v>
      </c>
    </row>
    <row r="535" spans="1:2" x14ac:dyDescent="0.25">
      <c r="A535" t="s">
        <v>164</v>
      </c>
      <c r="B535">
        <v>4</v>
      </c>
    </row>
    <row r="536" spans="1:2" x14ac:dyDescent="0.25">
      <c r="A536" t="s">
        <v>165</v>
      </c>
      <c r="B536">
        <v>3</v>
      </c>
    </row>
    <row r="537" spans="1:2" x14ac:dyDescent="0.25">
      <c r="A537" t="s">
        <v>166</v>
      </c>
      <c r="B537">
        <v>5</v>
      </c>
    </row>
    <row r="538" spans="1:2" x14ac:dyDescent="0.25">
      <c r="A538" t="s">
        <v>167</v>
      </c>
      <c r="B538">
        <v>4</v>
      </c>
    </row>
    <row r="539" spans="1:2" x14ac:dyDescent="0.25">
      <c r="A539" t="s">
        <v>168</v>
      </c>
      <c r="B539">
        <v>3</v>
      </c>
    </row>
    <row r="540" spans="1:2" x14ac:dyDescent="0.25">
      <c r="A540" t="s">
        <v>169</v>
      </c>
      <c r="B540">
        <v>4</v>
      </c>
    </row>
    <row r="541" spans="1:2" x14ac:dyDescent="0.25">
      <c r="A541" t="s">
        <v>170</v>
      </c>
      <c r="B541">
        <v>5</v>
      </c>
    </row>
    <row r="542" spans="1:2" x14ac:dyDescent="0.25">
      <c r="A542" t="s">
        <v>171</v>
      </c>
      <c r="B542">
        <v>4</v>
      </c>
    </row>
    <row r="543" spans="1:2" x14ac:dyDescent="0.25">
      <c r="A543" t="s">
        <v>172</v>
      </c>
      <c r="B543">
        <v>2</v>
      </c>
    </row>
    <row r="544" spans="1:2" x14ac:dyDescent="0.25">
      <c r="A544" t="s">
        <v>173</v>
      </c>
      <c r="B544">
        <v>3</v>
      </c>
    </row>
    <row r="545" spans="1:2" x14ac:dyDescent="0.25">
      <c r="A545" t="s">
        <v>174</v>
      </c>
      <c r="B545">
        <v>4</v>
      </c>
    </row>
    <row r="546" spans="1:2" x14ac:dyDescent="0.25">
      <c r="A546" t="s">
        <v>175</v>
      </c>
      <c r="B546">
        <v>5</v>
      </c>
    </row>
    <row r="547" spans="1:2" x14ac:dyDescent="0.25">
      <c r="A547" t="s">
        <v>176</v>
      </c>
      <c r="B547">
        <v>3</v>
      </c>
    </row>
    <row r="548" spans="1:2" x14ac:dyDescent="0.25">
      <c r="A548" t="s">
        <v>177</v>
      </c>
      <c r="B548">
        <v>4</v>
      </c>
    </row>
    <row r="549" spans="1:2" x14ac:dyDescent="0.25">
      <c r="A549" t="s">
        <v>524</v>
      </c>
      <c r="B549">
        <v>5</v>
      </c>
    </row>
    <row r="550" spans="1:2" x14ac:dyDescent="0.25">
      <c r="A550" t="s">
        <v>525</v>
      </c>
      <c r="B550">
        <v>4</v>
      </c>
    </row>
    <row r="551" spans="1:2" x14ac:dyDescent="0.25">
      <c r="A551" t="s">
        <v>526</v>
      </c>
      <c r="B551">
        <v>3</v>
      </c>
    </row>
    <row r="552" spans="1:2" x14ac:dyDescent="0.25">
      <c r="A552" t="s">
        <v>527</v>
      </c>
      <c r="B552">
        <v>4</v>
      </c>
    </row>
    <row r="553" spans="1:2" x14ac:dyDescent="0.25">
      <c r="A553" t="s">
        <v>528</v>
      </c>
      <c r="B553">
        <v>5</v>
      </c>
    </row>
    <row r="554" spans="1:2" x14ac:dyDescent="0.25">
      <c r="A554" t="s">
        <v>529</v>
      </c>
      <c r="B554">
        <v>3</v>
      </c>
    </row>
    <row r="555" spans="1:2" x14ac:dyDescent="0.25">
      <c r="A555" t="s">
        <v>530</v>
      </c>
      <c r="B555">
        <v>4</v>
      </c>
    </row>
    <row r="556" spans="1:2" x14ac:dyDescent="0.25">
      <c r="A556" t="s">
        <v>531</v>
      </c>
      <c r="B556">
        <v>5</v>
      </c>
    </row>
    <row r="557" spans="1:2" x14ac:dyDescent="0.25">
      <c r="A557" t="s">
        <v>532</v>
      </c>
      <c r="B557">
        <v>4</v>
      </c>
    </row>
    <row r="558" spans="1:2" x14ac:dyDescent="0.25">
      <c r="A558" t="s">
        <v>533</v>
      </c>
      <c r="B558">
        <v>3</v>
      </c>
    </row>
    <row r="559" spans="1:2" x14ac:dyDescent="0.25">
      <c r="A559" t="s">
        <v>534</v>
      </c>
      <c r="B559">
        <v>3</v>
      </c>
    </row>
    <row r="560" spans="1:2" x14ac:dyDescent="0.25">
      <c r="A560" t="s">
        <v>535</v>
      </c>
      <c r="B560">
        <v>4</v>
      </c>
    </row>
    <row r="561" spans="1:2" x14ac:dyDescent="0.25">
      <c r="A561" t="s">
        <v>536</v>
      </c>
      <c r="B561">
        <v>5</v>
      </c>
    </row>
    <row r="562" spans="1:2" x14ac:dyDescent="0.25">
      <c r="A562" t="s">
        <v>537</v>
      </c>
      <c r="B562">
        <v>2</v>
      </c>
    </row>
    <row r="563" spans="1:2" x14ac:dyDescent="0.25">
      <c r="A563" t="s">
        <v>538</v>
      </c>
      <c r="B563">
        <v>3</v>
      </c>
    </row>
    <row r="564" spans="1:2" x14ac:dyDescent="0.25">
      <c r="A564" t="s">
        <v>539</v>
      </c>
      <c r="B564">
        <v>4</v>
      </c>
    </row>
    <row r="565" spans="1:2" x14ac:dyDescent="0.25">
      <c r="A565" t="s">
        <v>540</v>
      </c>
      <c r="B565">
        <v>4</v>
      </c>
    </row>
    <row r="566" spans="1:2" x14ac:dyDescent="0.25">
      <c r="A566" t="s">
        <v>541</v>
      </c>
      <c r="B566">
        <v>3</v>
      </c>
    </row>
    <row r="567" spans="1:2" x14ac:dyDescent="0.25">
      <c r="A567" t="s">
        <v>542</v>
      </c>
      <c r="B567">
        <v>5</v>
      </c>
    </row>
    <row r="568" spans="1:2" x14ac:dyDescent="0.25">
      <c r="A568" t="s">
        <v>543</v>
      </c>
      <c r="B568">
        <v>4</v>
      </c>
    </row>
    <row r="569" spans="1:2" x14ac:dyDescent="0.25">
      <c r="A569" t="s">
        <v>544</v>
      </c>
      <c r="B569">
        <v>3</v>
      </c>
    </row>
    <row r="570" spans="1:2" x14ac:dyDescent="0.25">
      <c r="A570" t="s">
        <v>545</v>
      </c>
      <c r="B570">
        <v>4</v>
      </c>
    </row>
    <row r="571" spans="1:2" x14ac:dyDescent="0.25">
      <c r="A571" t="s">
        <v>546</v>
      </c>
      <c r="B571">
        <v>5</v>
      </c>
    </row>
    <row r="572" spans="1:2" x14ac:dyDescent="0.25">
      <c r="A572" t="s">
        <v>547</v>
      </c>
      <c r="B572">
        <v>4</v>
      </c>
    </row>
    <row r="573" spans="1:2" x14ac:dyDescent="0.25">
      <c r="A573" t="s">
        <v>548</v>
      </c>
      <c r="B573">
        <v>2</v>
      </c>
    </row>
    <row r="574" spans="1:2" x14ac:dyDescent="0.25">
      <c r="A574" t="s">
        <v>549</v>
      </c>
      <c r="B574">
        <v>3</v>
      </c>
    </row>
    <row r="575" spans="1:2" x14ac:dyDescent="0.25">
      <c r="A575" t="s">
        <v>550</v>
      </c>
      <c r="B575">
        <v>4</v>
      </c>
    </row>
    <row r="576" spans="1:2" x14ac:dyDescent="0.25">
      <c r="A576" t="s">
        <v>551</v>
      </c>
      <c r="B576">
        <v>5</v>
      </c>
    </row>
    <row r="577" spans="1:2" x14ac:dyDescent="0.25">
      <c r="A577" t="s">
        <v>552</v>
      </c>
      <c r="B577">
        <v>3</v>
      </c>
    </row>
    <row r="578" spans="1:2" x14ac:dyDescent="0.25">
      <c r="A578" t="s">
        <v>553</v>
      </c>
      <c r="B578">
        <v>4</v>
      </c>
    </row>
    <row r="579" spans="1:2" x14ac:dyDescent="0.25">
      <c r="A579" t="s">
        <v>554</v>
      </c>
      <c r="B579">
        <v>5</v>
      </c>
    </row>
    <row r="580" spans="1:2" x14ac:dyDescent="0.25">
      <c r="A580" t="s">
        <v>555</v>
      </c>
      <c r="B580">
        <v>4</v>
      </c>
    </row>
    <row r="581" spans="1:2" x14ac:dyDescent="0.25">
      <c r="A581" t="s">
        <v>556</v>
      </c>
      <c r="B581">
        <v>3</v>
      </c>
    </row>
    <row r="582" spans="1:2" x14ac:dyDescent="0.25">
      <c r="A582" t="s">
        <v>557</v>
      </c>
      <c r="B582">
        <v>4</v>
      </c>
    </row>
    <row r="583" spans="1:2" x14ac:dyDescent="0.25">
      <c r="A583" t="s">
        <v>558</v>
      </c>
      <c r="B583">
        <v>5</v>
      </c>
    </row>
    <row r="584" spans="1:2" x14ac:dyDescent="0.25">
      <c r="A584" t="s">
        <v>559</v>
      </c>
      <c r="B584">
        <v>3</v>
      </c>
    </row>
    <row r="585" spans="1:2" x14ac:dyDescent="0.25">
      <c r="A585" t="s">
        <v>560</v>
      </c>
      <c r="B585">
        <v>4</v>
      </c>
    </row>
    <row r="586" spans="1:2" x14ac:dyDescent="0.25">
      <c r="A586" t="s">
        <v>561</v>
      </c>
      <c r="B586">
        <v>5</v>
      </c>
    </row>
    <row r="587" spans="1:2" x14ac:dyDescent="0.25">
      <c r="A587" t="s">
        <v>562</v>
      </c>
      <c r="B587">
        <v>4</v>
      </c>
    </row>
    <row r="588" spans="1:2" x14ac:dyDescent="0.25">
      <c r="A588" t="s">
        <v>563</v>
      </c>
      <c r="B588">
        <v>3</v>
      </c>
    </row>
    <row r="589" spans="1:2" x14ac:dyDescent="0.25">
      <c r="A589" t="s">
        <v>564</v>
      </c>
      <c r="B589">
        <v>3</v>
      </c>
    </row>
    <row r="590" spans="1:2" x14ac:dyDescent="0.25">
      <c r="A590" t="s">
        <v>565</v>
      </c>
      <c r="B590">
        <v>4</v>
      </c>
    </row>
    <row r="591" spans="1:2" x14ac:dyDescent="0.25">
      <c r="A591" t="s">
        <v>566</v>
      </c>
      <c r="B591">
        <v>5</v>
      </c>
    </row>
    <row r="592" spans="1:2" x14ac:dyDescent="0.25">
      <c r="A592" t="s">
        <v>567</v>
      </c>
      <c r="B592">
        <v>2</v>
      </c>
    </row>
    <row r="593" spans="1:2" x14ac:dyDescent="0.25">
      <c r="A593" t="s">
        <v>568</v>
      </c>
      <c r="B593">
        <v>3</v>
      </c>
    </row>
    <row r="594" spans="1:2" x14ac:dyDescent="0.25">
      <c r="A594" t="s">
        <v>569</v>
      </c>
      <c r="B594">
        <v>4</v>
      </c>
    </row>
    <row r="595" spans="1:2" x14ac:dyDescent="0.25">
      <c r="A595" t="s">
        <v>570</v>
      </c>
      <c r="B595">
        <v>4</v>
      </c>
    </row>
    <row r="596" spans="1:2" x14ac:dyDescent="0.25">
      <c r="A596" t="s">
        <v>571</v>
      </c>
      <c r="B596">
        <v>3</v>
      </c>
    </row>
    <row r="597" spans="1:2" x14ac:dyDescent="0.25">
      <c r="A597" t="s">
        <v>572</v>
      </c>
      <c r="B597">
        <v>5</v>
      </c>
    </row>
    <row r="598" spans="1:2" x14ac:dyDescent="0.25">
      <c r="A598" t="s">
        <v>573</v>
      </c>
      <c r="B598">
        <v>4</v>
      </c>
    </row>
    <row r="601" spans="1:2" x14ac:dyDescent="0.25">
      <c r="A601" t="s">
        <v>577</v>
      </c>
    </row>
    <row r="602" spans="1:2" x14ac:dyDescent="0.25">
      <c r="A602" t="s">
        <v>578</v>
      </c>
    </row>
    <row r="603" spans="1:2" x14ac:dyDescent="0.25">
      <c r="A603" t="s">
        <v>579</v>
      </c>
    </row>
    <row r="604" spans="1:2" x14ac:dyDescent="0.25">
      <c r="A604" t="s">
        <v>503</v>
      </c>
    </row>
    <row r="605" spans="1:2" x14ac:dyDescent="0.25">
      <c r="A605" t="s">
        <v>580</v>
      </c>
    </row>
    <row r="606" spans="1:2" x14ac:dyDescent="0.25">
      <c r="A606" t="s">
        <v>581</v>
      </c>
    </row>
    <row r="608" spans="1:2" x14ac:dyDescent="0.25">
      <c r="A608" t="s">
        <v>584</v>
      </c>
      <c r="B608" t="s">
        <v>583</v>
      </c>
    </row>
    <row r="609" spans="1:4" x14ac:dyDescent="0.25">
      <c r="A609" t="s">
        <v>193</v>
      </c>
      <c r="B609">
        <v>36</v>
      </c>
    </row>
    <row r="610" spans="1:4" x14ac:dyDescent="0.25">
      <c r="A610" t="s">
        <v>192</v>
      </c>
      <c r="B610">
        <v>30</v>
      </c>
    </row>
    <row r="611" spans="1:4" x14ac:dyDescent="0.25">
      <c r="A611" t="s">
        <v>191</v>
      </c>
      <c r="B611">
        <v>42</v>
      </c>
    </row>
    <row r="612" spans="1:4" x14ac:dyDescent="0.25">
      <c r="A612" t="s">
        <v>190</v>
      </c>
      <c r="B612">
        <v>29</v>
      </c>
      <c r="D612" t="s">
        <v>587</v>
      </c>
    </row>
    <row r="613" spans="1:4" x14ac:dyDescent="0.25">
      <c r="A613" t="s">
        <v>234</v>
      </c>
      <c r="B613">
        <v>43</v>
      </c>
    </row>
    <row r="614" spans="1:4" x14ac:dyDescent="0.25">
      <c r="A614" t="s">
        <v>189</v>
      </c>
      <c r="B614">
        <v>38</v>
      </c>
    </row>
    <row r="615" spans="1:4" x14ac:dyDescent="0.25">
      <c r="A615" t="s">
        <v>233</v>
      </c>
      <c r="B615">
        <v>38</v>
      </c>
    </row>
    <row r="616" spans="1:4" x14ac:dyDescent="0.25">
      <c r="A616" t="s">
        <v>232</v>
      </c>
      <c r="B616">
        <v>35</v>
      </c>
    </row>
    <row r="617" spans="1:4" x14ac:dyDescent="0.25">
      <c r="A617" t="s">
        <v>231</v>
      </c>
      <c r="B617">
        <v>28</v>
      </c>
    </row>
    <row r="618" spans="1:4" x14ac:dyDescent="0.25">
      <c r="A618" t="s">
        <v>230</v>
      </c>
      <c r="B618">
        <v>39</v>
      </c>
    </row>
    <row r="619" spans="1:4" x14ac:dyDescent="0.25">
      <c r="A619" t="s">
        <v>229</v>
      </c>
      <c r="B619">
        <v>33</v>
      </c>
    </row>
    <row r="620" spans="1:4" x14ac:dyDescent="0.25">
      <c r="A620" t="s">
        <v>228</v>
      </c>
      <c r="B620">
        <v>42</v>
      </c>
    </row>
    <row r="621" spans="1:4" x14ac:dyDescent="0.25">
      <c r="A621" t="s">
        <v>227</v>
      </c>
      <c r="B621">
        <v>40</v>
      </c>
    </row>
    <row r="622" spans="1:4" x14ac:dyDescent="0.25">
      <c r="A622" t="s">
        <v>226</v>
      </c>
      <c r="B622">
        <v>37</v>
      </c>
    </row>
    <row r="623" spans="1:4" x14ac:dyDescent="0.25">
      <c r="A623" t="s">
        <v>225</v>
      </c>
      <c r="B623">
        <v>31</v>
      </c>
    </row>
    <row r="624" spans="1:4" x14ac:dyDescent="0.25">
      <c r="A624" t="s">
        <v>224</v>
      </c>
      <c r="B624">
        <v>29</v>
      </c>
    </row>
    <row r="625" spans="1:5" x14ac:dyDescent="0.25">
      <c r="A625" t="s">
        <v>188</v>
      </c>
      <c r="B625">
        <v>45</v>
      </c>
    </row>
    <row r="626" spans="1:5" x14ac:dyDescent="0.25">
      <c r="A626" t="s">
        <v>223</v>
      </c>
      <c r="B626">
        <v>36</v>
      </c>
    </row>
    <row r="627" spans="1:5" x14ac:dyDescent="0.25">
      <c r="A627" t="s">
        <v>222</v>
      </c>
      <c r="B627">
        <v>32</v>
      </c>
      <c r="D627" t="s">
        <v>585</v>
      </c>
    </row>
    <row r="628" spans="1:5" x14ac:dyDescent="0.25">
      <c r="A628" t="s">
        <v>221</v>
      </c>
      <c r="B628">
        <v>28</v>
      </c>
      <c r="D628" t="s">
        <v>7</v>
      </c>
      <c r="E628">
        <f>GEOMEAN(Table8[Sales])</f>
        <v>35.744600294614941</v>
      </c>
    </row>
    <row r="629" spans="1:5" x14ac:dyDescent="0.25">
      <c r="A629" t="s">
        <v>220</v>
      </c>
      <c r="B629">
        <v>43</v>
      </c>
    </row>
    <row r="630" spans="1:5" x14ac:dyDescent="0.25">
      <c r="A630" t="s">
        <v>219</v>
      </c>
      <c r="B630">
        <v>39</v>
      </c>
    </row>
    <row r="631" spans="1:5" x14ac:dyDescent="0.25">
      <c r="A631" t="s">
        <v>218</v>
      </c>
      <c r="B631">
        <v>30</v>
      </c>
      <c r="D631" t="s">
        <v>586</v>
      </c>
    </row>
    <row r="632" spans="1:5" x14ac:dyDescent="0.25">
      <c r="A632" t="s">
        <v>217</v>
      </c>
      <c r="B632">
        <v>46</v>
      </c>
    </row>
    <row r="633" spans="1:5" x14ac:dyDescent="0.25">
      <c r="A633" t="s">
        <v>216</v>
      </c>
      <c r="B633">
        <v>34</v>
      </c>
    </row>
    <row r="634" spans="1:5" x14ac:dyDescent="0.25">
      <c r="A634" t="s">
        <v>215</v>
      </c>
      <c r="B634">
        <v>37</v>
      </c>
    </row>
    <row r="635" spans="1:5" x14ac:dyDescent="0.25">
      <c r="A635" t="s">
        <v>214</v>
      </c>
      <c r="B635">
        <v>35</v>
      </c>
    </row>
    <row r="636" spans="1:5" x14ac:dyDescent="0.25">
      <c r="A636" t="s">
        <v>187</v>
      </c>
      <c r="B636">
        <v>32</v>
      </c>
    </row>
    <row r="637" spans="1:5" x14ac:dyDescent="0.25">
      <c r="A637" t="s">
        <v>213</v>
      </c>
      <c r="B637">
        <v>41</v>
      </c>
    </row>
    <row r="638" spans="1:5" x14ac:dyDescent="0.25">
      <c r="A638" t="s">
        <v>212</v>
      </c>
      <c r="B638">
        <v>33</v>
      </c>
    </row>
    <row r="639" spans="1:5" x14ac:dyDescent="0.25">
      <c r="A639" t="s">
        <v>211</v>
      </c>
      <c r="B639">
        <v>38</v>
      </c>
    </row>
    <row r="640" spans="1:5" x14ac:dyDescent="0.25">
      <c r="A640" t="s">
        <v>210</v>
      </c>
      <c r="B640">
        <v>45</v>
      </c>
    </row>
    <row r="641" spans="1:2" x14ac:dyDescent="0.25">
      <c r="A641" t="s">
        <v>209</v>
      </c>
      <c r="B641">
        <v>31</v>
      </c>
    </row>
    <row r="642" spans="1:2" x14ac:dyDescent="0.25">
      <c r="A642" t="s">
        <v>208</v>
      </c>
      <c r="B642">
        <v>29</v>
      </c>
    </row>
    <row r="643" spans="1:2" x14ac:dyDescent="0.25">
      <c r="A643" t="s">
        <v>207</v>
      </c>
      <c r="B643">
        <v>42</v>
      </c>
    </row>
    <row r="644" spans="1:2" x14ac:dyDescent="0.25">
      <c r="A644" t="s">
        <v>206</v>
      </c>
      <c r="B644">
        <v>40</v>
      </c>
    </row>
    <row r="645" spans="1:2" x14ac:dyDescent="0.25">
      <c r="A645" t="s">
        <v>205</v>
      </c>
      <c r="B645">
        <v>36</v>
      </c>
    </row>
    <row r="646" spans="1:2" x14ac:dyDescent="0.25">
      <c r="A646" t="s">
        <v>204</v>
      </c>
      <c r="B646">
        <v>33</v>
      </c>
    </row>
    <row r="647" spans="1:2" x14ac:dyDescent="0.25">
      <c r="A647" t="s">
        <v>186</v>
      </c>
      <c r="B647">
        <v>28</v>
      </c>
    </row>
    <row r="648" spans="1:2" x14ac:dyDescent="0.25">
      <c r="A648" t="s">
        <v>203</v>
      </c>
      <c r="B648">
        <v>28</v>
      </c>
    </row>
    <row r="649" spans="1:2" x14ac:dyDescent="0.25">
      <c r="A649" t="s">
        <v>202</v>
      </c>
      <c r="B649">
        <v>39</v>
      </c>
    </row>
    <row r="650" spans="1:2" x14ac:dyDescent="0.25">
      <c r="A650" t="s">
        <v>201</v>
      </c>
      <c r="B650">
        <v>34</v>
      </c>
    </row>
    <row r="651" spans="1:2" x14ac:dyDescent="0.25">
      <c r="A651" t="s">
        <v>200</v>
      </c>
      <c r="B651">
        <v>30</v>
      </c>
    </row>
    <row r="652" spans="1:2" x14ac:dyDescent="0.25">
      <c r="A652" t="s">
        <v>199</v>
      </c>
      <c r="B652">
        <v>37</v>
      </c>
    </row>
    <row r="653" spans="1:2" x14ac:dyDescent="0.25">
      <c r="A653" t="s">
        <v>198</v>
      </c>
      <c r="B653">
        <v>43</v>
      </c>
    </row>
    <row r="654" spans="1:2" x14ac:dyDescent="0.25">
      <c r="A654" t="s">
        <v>197</v>
      </c>
      <c r="B654">
        <v>39</v>
      </c>
    </row>
    <row r="655" spans="1:2" x14ac:dyDescent="0.25">
      <c r="A655" t="s">
        <v>196</v>
      </c>
      <c r="B655">
        <v>31</v>
      </c>
    </row>
    <row r="656" spans="1:2" x14ac:dyDescent="0.25">
      <c r="A656" t="s">
        <v>195</v>
      </c>
      <c r="B656">
        <v>47</v>
      </c>
    </row>
    <row r="657" spans="1:12" x14ac:dyDescent="0.25">
      <c r="A657" t="s">
        <v>194</v>
      </c>
      <c r="B657">
        <v>41</v>
      </c>
    </row>
    <row r="658" spans="1:12" x14ac:dyDescent="0.25">
      <c r="A658" t="s">
        <v>185</v>
      </c>
      <c r="B658">
        <v>35</v>
      </c>
    </row>
    <row r="660" spans="1:12" x14ac:dyDescent="0.25">
      <c r="A660" t="s">
        <v>588</v>
      </c>
    </row>
    <row r="661" spans="1:12" x14ac:dyDescent="0.25">
      <c r="A661" t="s">
        <v>589</v>
      </c>
    </row>
    <row r="662" spans="1:12" x14ac:dyDescent="0.25">
      <c r="A662" t="s">
        <v>590</v>
      </c>
    </row>
    <row r="663" spans="1:12" x14ac:dyDescent="0.25">
      <c r="A663" t="s">
        <v>503</v>
      </c>
    </row>
    <row r="664" spans="1:12" x14ac:dyDescent="0.25">
      <c r="A664" t="s">
        <v>591</v>
      </c>
    </row>
    <row r="666" spans="1:12" x14ac:dyDescent="0.25">
      <c r="A666" t="s">
        <v>592</v>
      </c>
      <c r="B666" t="s">
        <v>593</v>
      </c>
    </row>
    <row r="667" spans="1:12" x14ac:dyDescent="0.25">
      <c r="A667" t="s">
        <v>594</v>
      </c>
      <c r="B667">
        <v>125</v>
      </c>
      <c r="L667" t="s">
        <v>696</v>
      </c>
    </row>
    <row r="668" spans="1:12" x14ac:dyDescent="0.25">
      <c r="A668" t="s">
        <v>595</v>
      </c>
      <c r="B668">
        <v>148</v>
      </c>
      <c r="L668" t="s">
        <v>696</v>
      </c>
    </row>
    <row r="669" spans="1:12" x14ac:dyDescent="0.25">
      <c r="A669" t="s">
        <v>596</v>
      </c>
      <c r="B669">
        <v>137</v>
      </c>
      <c r="D669" t="s">
        <v>694</v>
      </c>
    </row>
    <row r="670" spans="1:12" x14ac:dyDescent="0.25">
      <c r="A670" t="s">
        <v>597</v>
      </c>
      <c r="B670">
        <v>120</v>
      </c>
    </row>
    <row r="671" spans="1:12" x14ac:dyDescent="0.25">
      <c r="A671" t="s">
        <v>598</v>
      </c>
      <c r="B671">
        <v>135</v>
      </c>
    </row>
    <row r="672" spans="1:12" x14ac:dyDescent="0.25">
      <c r="A672" t="s">
        <v>599</v>
      </c>
      <c r="B672">
        <v>132</v>
      </c>
    </row>
    <row r="673" spans="1:5" x14ac:dyDescent="0.25">
      <c r="A673" t="s">
        <v>600</v>
      </c>
      <c r="B673">
        <v>145</v>
      </c>
    </row>
    <row r="674" spans="1:5" x14ac:dyDescent="0.25">
      <c r="A674" t="s">
        <v>601</v>
      </c>
      <c r="B674">
        <v>122</v>
      </c>
    </row>
    <row r="675" spans="1:5" x14ac:dyDescent="0.25">
      <c r="A675" t="s">
        <v>602</v>
      </c>
      <c r="B675">
        <v>130</v>
      </c>
    </row>
    <row r="676" spans="1:5" x14ac:dyDescent="0.25">
      <c r="A676" t="s">
        <v>603</v>
      </c>
      <c r="B676">
        <v>141</v>
      </c>
    </row>
    <row r="677" spans="1:5" x14ac:dyDescent="0.25">
      <c r="A677" t="s">
        <v>604</v>
      </c>
      <c r="B677">
        <v>118</v>
      </c>
    </row>
    <row r="678" spans="1:5" x14ac:dyDescent="0.25">
      <c r="A678" t="s">
        <v>605</v>
      </c>
      <c r="B678">
        <v>125</v>
      </c>
    </row>
    <row r="679" spans="1:5" x14ac:dyDescent="0.25">
      <c r="A679" t="s">
        <v>606</v>
      </c>
      <c r="B679">
        <v>132</v>
      </c>
    </row>
    <row r="680" spans="1:5" x14ac:dyDescent="0.25">
      <c r="A680" t="s">
        <v>607</v>
      </c>
      <c r="B680">
        <v>136</v>
      </c>
    </row>
    <row r="681" spans="1:5" x14ac:dyDescent="0.25">
      <c r="A681" t="s">
        <v>608</v>
      </c>
      <c r="B681">
        <v>128</v>
      </c>
    </row>
    <row r="682" spans="1:5" x14ac:dyDescent="0.25">
      <c r="A682" t="s">
        <v>609</v>
      </c>
      <c r="B682">
        <v>123</v>
      </c>
    </row>
    <row r="683" spans="1:5" x14ac:dyDescent="0.25">
      <c r="A683" t="s">
        <v>610</v>
      </c>
      <c r="B683">
        <v>132</v>
      </c>
    </row>
    <row r="684" spans="1:5" x14ac:dyDescent="0.25">
      <c r="A684" t="s">
        <v>611</v>
      </c>
      <c r="B684">
        <v>138</v>
      </c>
    </row>
    <row r="685" spans="1:5" x14ac:dyDescent="0.25">
      <c r="A685" t="s">
        <v>612</v>
      </c>
      <c r="B685">
        <v>126</v>
      </c>
    </row>
    <row r="686" spans="1:5" x14ac:dyDescent="0.25">
      <c r="A686" t="s">
        <v>613</v>
      </c>
      <c r="B686">
        <v>129</v>
      </c>
    </row>
    <row r="687" spans="1:5" x14ac:dyDescent="0.25">
      <c r="A687" t="s">
        <v>614</v>
      </c>
      <c r="B687">
        <v>136</v>
      </c>
      <c r="D687" t="s">
        <v>695</v>
      </c>
    </row>
    <row r="688" spans="1:5" x14ac:dyDescent="0.25">
      <c r="A688" t="s">
        <v>615</v>
      </c>
      <c r="B688">
        <v>127</v>
      </c>
      <c r="D688" t="s">
        <v>8</v>
      </c>
      <c r="E688">
        <f>MEDIAN(Table9[Response times])</f>
        <v>130.5</v>
      </c>
    </row>
    <row r="689" spans="1:4" x14ac:dyDescent="0.25">
      <c r="A689" t="s">
        <v>616</v>
      </c>
      <c r="B689">
        <v>130</v>
      </c>
    </row>
    <row r="690" spans="1:4" x14ac:dyDescent="0.25">
      <c r="A690" t="s">
        <v>617</v>
      </c>
      <c r="B690">
        <v>122</v>
      </c>
    </row>
    <row r="691" spans="1:4" x14ac:dyDescent="0.25">
      <c r="A691" t="s">
        <v>618</v>
      </c>
      <c r="B691">
        <v>125</v>
      </c>
      <c r="D691" t="s">
        <v>697</v>
      </c>
    </row>
    <row r="692" spans="1:4" x14ac:dyDescent="0.25">
      <c r="A692" t="s">
        <v>619</v>
      </c>
      <c r="B692">
        <v>133</v>
      </c>
    </row>
    <row r="693" spans="1:4" x14ac:dyDescent="0.25">
      <c r="A693" t="s">
        <v>620</v>
      </c>
      <c r="B693">
        <v>140</v>
      </c>
    </row>
    <row r="694" spans="1:4" x14ac:dyDescent="0.25">
      <c r="A694" t="s">
        <v>621</v>
      </c>
      <c r="B694">
        <v>126</v>
      </c>
    </row>
    <row r="695" spans="1:4" x14ac:dyDescent="0.25">
      <c r="A695" t="s">
        <v>622</v>
      </c>
      <c r="B695">
        <v>133</v>
      </c>
    </row>
    <row r="696" spans="1:4" x14ac:dyDescent="0.25">
      <c r="A696" t="s">
        <v>623</v>
      </c>
      <c r="B696">
        <v>135</v>
      </c>
    </row>
    <row r="697" spans="1:4" x14ac:dyDescent="0.25">
      <c r="A697" t="s">
        <v>624</v>
      </c>
      <c r="B697">
        <v>130</v>
      </c>
    </row>
    <row r="698" spans="1:4" x14ac:dyDescent="0.25">
      <c r="A698" t="s">
        <v>625</v>
      </c>
      <c r="B698">
        <v>134</v>
      </c>
    </row>
    <row r="699" spans="1:4" x14ac:dyDescent="0.25">
      <c r="A699" t="s">
        <v>626</v>
      </c>
      <c r="B699">
        <v>141</v>
      </c>
    </row>
    <row r="700" spans="1:4" x14ac:dyDescent="0.25">
      <c r="A700" t="s">
        <v>627</v>
      </c>
      <c r="B700">
        <v>119</v>
      </c>
    </row>
    <row r="701" spans="1:4" x14ac:dyDescent="0.25">
      <c r="A701" t="s">
        <v>628</v>
      </c>
      <c r="B701">
        <v>125</v>
      </c>
    </row>
    <row r="702" spans="1:4" x14ac:dyDescent="0.25">
      <c r="A702" t="s">
        <v>629</v>
      </c>
      <c r="B702">
        <v>131</v>
      </c>
    </row>
    <row r="703" spans="1:4" x14ac:dyDescent="0.25">
      <c r="A703" t="s">
        <v>630</v>
      </c>
      <c r="B703">
        <v>136</v>
      </c>
    </row>
    <row r="704" spans="1:4" x14ac:dyDescent="0.25">
      <c r="A704" t="s">
        <v>631</v>
      </c>
      <c r="B704">
        <v>128</v>
      </c>
    </row>
    <row r="705" spans="1:2" x14ac:dyDescent="0.25">
      <c r="A705" t="s">
        <v>632</v>
      </c>
      <c r="B705">
        <v>124</v>
      </c>
    </row>
    <row r="706" spans="1:2" x14ac:dyDescent="0.25">
      <c r="A706" t="s">
        <v>633</v>
      </c>
      <c r="B706">
        <v>132</v>
      </c>
    </row>
    <row r="707" spans="1:2" x14ac:dyDescent="0.25">
      <c r="A707" t="s">
        <v>634</v>
      </c>
      <c r="B707">
        <v>136</v>
      </c>
    </row>
    <row r="708" spans="1:2" x14ac:dyDescent="0.25">
      <c r="A708" t="s">
        <v>635</v>
      </c>
      <c r="B708">
        <v>127</v>
      </c>
    </row>
    <row r="709" spans="1:2" x14ac:dyDescent="0.25">
      <c r="A709" t="s">
        <v>636</v>
      </c>
      <c r="B709">
        <v>130</v>
      </c>
    </row>
    <row r="710" spans="1:2" x14ac:dyDescent="0.25">
      <c r="A710" t="s">
        <v>637</v>
      </c>
      <c r="B710">
        <v>122</v>
      </c>
    </row>
    <row r="711" spans="1:2" x14ac:dyDescent="0.25">
      <c r="A711" t="s">
        <v>638</v>
      </c>
      <c r="B711">
        <v>125</v>
      </c>
    </row>
    <row r="712" spans="1:2" x14ac:dyDescent="0.25">
      <c r="A712" t="s">
        <v>639</v>
      </c>
      <c r="B712">
        <v>133</v>
      </c>
    </row>
    <row r="713" spans="1:2" x14ac:dyDescent="0.25">
      <c r="A713" t="s">
        <v>640</v>
      </c>
      <c r="B713">
        <v>140</v>
      </c>
    </row>
    <row r="714" spans="1:2" x14ac:dyDescent="0.25">
      <c r="A714" t="s">
        <v>641</v>
      </c>
      <c r="B714">
        <v>126</v>
      </c>
    </row>
    <row r="715" spans="1:2" x14ac:dyDescent="0.25">
      <c r="A715" t="s">
        <v>642</v>
      </c>
      <c r="B715">
        <v>133</v>
      </c>
    </row>
    <row r="716" spans="1:2" x14ac:dyDescent="0.25">
      <c r="A716" t="s">
        <v>643</v>
      </c>
      <c r="B716">
        <v>135</v>
      </c>
    </row>
    <row r="717" spans="1:2" x14ac:dyDescent="0.25">
      <c r="A717" t="s">
        <v>644</v>
      </c>
      <c r="B717">
        <v>130</v>
      </c>
    </row>
    <row r="718" spans="1:2" x14ac:dyDescent="0.25">
      <c r="A718" t="s">
        <v>645</v>
      </c>
      <c r="B718">
        <v>134</v>
      </c>
    </row>
    <row r="719" spans="1:2" x14ac:dyDescent="0.25">
      <c r="A719" t="s">
        <v>646</v>
      </c>
      <c r="B719">
        <v>141</v>
      </c>
    </row>
    <row r="720" spans="1:2" x14ac:dyDescent="0.25">
      <c r="A720" t="s">
        <v>647</v>
      </c>
      <c r="B720">
        <v>119</v>
      </c>
    </row>
    <row r="721" spans="1:2" x14ac:dyDescent="0.25">
      <c r="A721" t="s">
        <v>648</v>
      </c>
      <c r="B721">
        <v>125</v>
      </c>
    </row>
    <row r="722" spans="1:2" x14ac:dyDescent="0.25">
      <c r="A722" t="s">
        <v>649</v>
      </c>
      <c r="B722">
        <v>131</v>
      </c>
    </row>
    <row r="723" spans="1:2" x14ac:dyDescent="0.25">
      <c r="A723" t="s">
        <v>650</v>
      </c>
      <c r="B723">
        <v>136</v>
      </c>
    </row>
    <row r="724" spans="1:2" x14ac:dyDescent="0.25">
      <c r="A724" t="s">
        <v>651</v>
      </c>
      <c r="B724">
        <v>128</v>
      </c>
    </row>
    <row r="725" spans="1:2" x14ac:dyDescent="0.25">
      <c r="A725" t="s">
        <v>652</v>
      </c>
      <c r="B725">
        <v>124</v>
      </c>
    </row>
    <row r="726" spans="1:2" x14ac:dyDescent="0.25">
      <c r="A726" t="s">
        <v>653</v>
      </c>
      <c r="B726">
        <v>132</v>
      </c>
    </row>
    <row r="727" spans="1:2" x14ac:dyDescent="0.25">
      <c r="A727" t="s">
        <v>654</v>
      </c>
      <c r="B727">
        <v>136</v>
      </c>
    </row>
    <row r="728" spans="1:2" x14ac:dyDescent="0.25">
      <c r="A728" t="s">
        <v>655</v>
      </c>
      <c r="B728">
        <v>127</v>
      </c>
    </row>
    <row r="729" spans="1:2" x14ac:dyDescent="0.25">
      <c r="A729" t="s">
        <v>656</v>
      </c>
      <c r="B729">
        <v>130</v>
      </c>
    </row>
    <row r="730" spans="1:2" x14ac:dyDescent="0.25">
      <c r="A730" t="s">
        <v>657</v>
      </c>
      <c r="B730">
        <v>122</v>
      </c>
    </row>
    <row r="731" spans="1:2" x14ac:dyDescent="0.25">
      <c r="A731" t="s">
        <v>658</v>
      </c>
      <c r="B731">
        <v>125</v>
      </c>
    </row>
    <row r="732" spans="1:2" x14ac:dyDescent="0.25">
      <c r="A732" t="s">
        <v>659</v>
      </c>
      <c r="B732">
        <v>133</v>
      </c>
    </row>
    <row r="733" spans="1:2" x14ac:dyDescent="0.25">
      <c r="A733" t="s">
        <v>660</v>
      </c>
      <c r="B733">
        <v>140</v>
      </c>
    </row>
    <row r="734" spans="1:2" x14ac:dyDescent="0.25">
      <c r="A734" t="s">
        <v>661</v>
      </c>
      <c r="B734">
        <v>126</v>
      </c>
    </row>
    <row r="735" spans="1:2" x14ac:dyDescent="0.25">
      <c r="A735" t="s">
        <v>662</v>
      </c>
      <c r="B735">
        <v>133</v>
      </c>
    </row>
    <row r="736" spans="1:2" x14ac:dyDescent="0.25">
      <c r="A736" t="s">
        <v>663</v>
      </c>
      <c r="B736">
        <v>135</v>
      </c>
    </row>
    <row r="737" spans="1:2" x14ac:dyDescent="0.25">
      <c r="A737" t="s">
        <v>664</v>
      </c>
      <c r="B737">
        <v>130</v>
      </c>
    </row>
    <row r="738" spans="1:2" x14ac:dyDescent="0.25">
      <c r="A738" t="s">
        <v>665</v>
      </c>
      <c r="B738">
        <v>134</v>
      </c>
    </row>
    <row r="739" spans="1:2" x14ac:dyDescent="0.25">
      <c r="A739" t="s">
        <v>666</v>
      </c>
      <c r="B739">
        <v>141</v>
      </c>
    </row>
    <row r="740" spans="1:2" x14ac:dyDescent="0.25">
      <c r="A740" t="s">
        <v>667</v>
      </c>
      <c r="B740">
        <v>119</v>
      </c>
    </row>
    <row r="741" spans="1:2" x14ac:dyDescent="0.25">
      <c r="A741" t="s">
        <v>668</v>
      </c>
      <c r="B741">
        <v>125</v>
      </c>
    </row>
    <row r="742" spans="1:2" x14ac:dyDescent="0.25">
      <c r="A742" t="s">
        <v>669</v>
      </c>
      <c r="B742">
        <v>131</v>
      </c>
    </row>
    <row r="743" spans="1:2" x14ac:dyDescent="0.25">
      <c r="A743" t="s">
        <v>670</v>
      </c>
      <c r="B743">
        <v>136</v>
      </c>
    </row>
    <row r="744" spans="1:2" x14ac:dyDescent="0.25">
      <c r="A744" t="s">
        <v>671</v>
      </c>
      <c r="B744">
        <v>128</v>
      </c>
    </row>
    <row r="745" spans="1:2" x14ac:dyDescent="0.25">
      <c r="A745" t="s">
        <v>672</v>
      </c>
      <c r="B745">
        <v>124</v>
      </c>
    </row>
    <row r="746" spans="1:2" x14ac:dyDescent="0.25">
      <c r="A746" t="s">
        <v>673</v>
      </c>
      <c r="B746">
        <v>132</v>
      </c>
    </row>
    <row r="747" spans="1:2" x14ac:dyDescent="0.25">
      <c r="A747" t="s">
        <v>674</v>
      </c>
      <c r="B747">
        <v>136</v>
      </c>
    </row>
    <row r="748" spans="1:2" x14ac:dyDescent="0.25">
      <c r="A748" t="s">
        <v>675</v>
      </c>
      <c r="B748">
        <v>127</v>
      </c>
    </row>
    <row r="749" spans="1:2" x14ac:dyDescent="0.25">
      <c r="A749" t="s">
        <v>676</v>
      </c>
      <c r="B749">
        <v>130</v>
      </c>
    </row>
    <row r="750" spans="1:2" x14ac:dyDescent="0.25">
      <c r="A750" t="s">
        <v>677</v>
      </c>
      <c r="B750">
        <v>122</v>
      </c>
    </row>
    <row r="751" spans="1:2" x14ac:dyDescent="0.25">
      <c r="A751" t="s">
        <v>678</v>
      </c>
      <c r="B751">
        <v>125</v>
      </c>
    </row>
    <row r="752" spans="1:2" x14ac:dyDescent="0.25">
      <c r="A752" t="s">
        <v>679</v>
      </c>
      <c r="B752">
        <v>133</v>
      </c>
    </row>
    <row r="753" spans="1:2" x14ac:dyDescent="0.25">
      <c r="A753" t="s">
        <v>680</v>
      </c>
      <c r="B753">
        <v>140</v>
      </c>
    </row>
    <row r="754" spans="1:2" x14ac:dyDescent="0.25">
      <c r="A754" t="s">
        <v>681</v>
      </c>
      <c r="B754">
        <v>126</v>
      </c>
    </row>
    <row r="755" spans="1:2" x14ac:dyDescent="0.25">
      <c r="A755" t="s">
        <v>682</v>
      </c>
      <c r="B755">
        <v>133</v>
      </c>
    </row>
    <row r="756" spans="1:2" x14ac:dyDescent="0.25">
      <c r="A756" t="s">
        <v>683</v>
      </c>
      <c r="B756">
        <v>135</v>
      </c>
    </row>
    <row r="757" spans="1:2" x14ac:dyDescent="0.25">
      <c r="A757" t="s">
        <v>684</v>
      </c>
      <c r="B757">
        <v>130</v>
      </c>
    </row>
    <row r="758" spans="1:2" x14ac:dyDescent="0.25">
      <c r="A758" t="s">
        <v>685</v>
      </c>
      <c r="B758">
        <v>134</v>
      </c>
    </row>
    <row r="759" spans="1:2" x14ac:dyDescent="0.25">
      <c r="A759" t="s">
        <v>686</v>
      </c>
      <c r="B759">
        <v>141</v>
      </c>
    </row>
    <row r="760" spans="1:2" x14ac:dyDescent="0.25">
      <c r="A760" t="s">
        <v>687</v>
      </c>
      <c r="B760">
        <v>119</v>
      </c>
    </row>
    <row r="761" spans="1:2" x14ac:dyDescent="0.25">
      <c r="A761" t="s">
        <v>688</v>
      </c>
      <c r="B761">
        <v>125</v>
      </c>
    </row>
    <row r="762" spans="1:2" x14ac:dyDescent="0.25">
      <c r="A762" t="s">
        <v>689</v>
      </c>
      <c r="B762">
        <v>131</v>
      </c>
    </row>
    <row r="763" spans="1:2" x14ac:dyDescent="0.25">
      <c r="A763" t="s">
        <v>690</v>
      </c>
      <c r="B763">
        <v>136</v>
      </c>
    </row>
    <row r="764" spans="1:2" x14ac:dyDescent="0.25">
      <c r="A764" t="s">
        <v>691</v>
      </c>
      <c r="B764">
        <v>128</v>
      </c>
    </row>
    <row r="765" spans="1:2" x14ac:dyDescent="0.25">
      <c r="A765" t="s">
        <v>692</v>
      </c>
      <c r="B765">
        <v>124</v>
      </c>
    </row>
    <row r="766" spans="1:2" x14ac:dyDescent="0.25">
      <c r="A766" t="s">
        <v>693</v>
      </c>
      <c r="B766">
        <v>132</v>
      </c>
    </row>
    <row r="768" spans="1:2" x14ac:dyDescent="0.25">
      <c r="A768" t="s">
        <v>698</v>
      </c>
    </row>
    <row r="770" spans="1:5" x14ac:dyDescent="0.25">
      <c r="A770" t="s">
        <v>699</v>
      </c>
    </row>
    <row r="771" spans="1:5" x14ac:dyDescent="0.25">
      <c r="A771" t="s">
        <v>700</v>
      </c>
    </row>
    <row r="772" spans="1:5" x14ac:dyDescent="0.25">
      <c r="A772" t="s">
        <v>503</v>
      </c>
    </row>
    <row r="773" spans="1:5" x14ac:dyDescent="0.25">
      <c r="A773" t="s">
        <v>701</v>
      </c>
    </row>
    <row r="774" spans="1:5" x14ac:dyDescent="0.25">
      <c r="A774" t="s">
        <v>702</v>
      </c>
    </row>
    <row r="776" spans="1:5" x14ac:dyDescent="0.25">
      <c r="A776" t="s">
        <v>703</v>
      </c>
      <c r="B776" t="s">
        <v>583</v>
      </c>
    </row>
    <row r="777" spans="1:5" x14ac:dyDescent="0.25">
      <c r="A777" t="s">
        <v>704</v>
      </c>
      <c r="B777">
        <v>45</v>
      </c>
      <c r="D777" t="s">
        <v>707</v>
      </c>
    </row>
    <row r="778" spans="1:5" x14ac:dyDescent="0.25">
      <c r="A778" t="s">
        <v>704</v>
      </c>
      <c r="B778">
        <v>35</v>
      </c>
      <c r="D778" s="4" t="s">
        <v>736</v>
      </c>
      <c r="E778" t="s">
        <v>738</v>
      </c>
    </row>
    <row r="779" spans="1:5" x14ac:dyDescent="0.25">
      <c r="A779" t="s">
        <v>704</v>
      </c>
      <c r="B779">
        <v>40</v>
      </c>
      <c r="D779" s="5" t="s">
        <v>704</v>
      </c>
      <c r="E779">
        <v>363</v>
      </c>
    </row>
    <row r="780" spans="1:5" x14ac:dyDescent="0.25">
      <c r="A780" t="s">
        <v>704</v>
      </c>
      <c r="B780">
        <v>38</v>
      </c>
      <c r="D780" s="5" t="s">
        <v>705</v>
      </c>
      <c r="E780">
        <v>325</v>
      </c>
    </row>
    <row r="781" spans="1:5" x14ac:dyDescent="0.25">
      <c r="A781" t="s">
        <v>704</v>
      </c>
      <c r="B781">
        <v>42</v>
      </c>
      <c r="D781" s="5" t="s">
        <v>706</v>
      </c>
      <c r="E781">
        <v>410</v>
      </c>
    </row>
    <row r="782" spans="1:5" x14ac:dyDescent="0.25">
      <c r="A782" t="s">
        <v>704</v>
      </c>
      <c r="B782">
        <v>37</v>
      </c>
      <c r="D782" s="5" t="s">
        <v>737</v>
      </c>
      <c r="E782">
        <v>1098</v>
      </c>
    </row>
    <row r="783" spans="1:5" x14ac:dyDescent="0.25">
      <c r="A783" t="s">
        <v>704</v>
      </c>
      <c r="B783">
        <v>39</v>
      </c>
    </row>
    <row r="784" spans="1:5" x14ac:dyDescent="0.25">
      <c r="A784" t="s">
        <v>704</v>
      </c>
      <c r="B784">
        <v>43</v>
      </c>
    </row>
    <row r="785" spans="1:5" x14ac:dyDescent="0.25">
      <c r="A785" t="s">
        <v>704</v>
      </c>
      <c r="B785">
        <v>44</v>
      </c>
    </row>
    <row r="786" spans="1:5" x14ac:dyDescent="0.25">
      <c r="A786" t="s">
        <v>705</v>
      </c>
      <c r="B786">
        <v>32</v>
      </c>
    </row>
    <row r="787" spans="1:5" x14ac:dyDescent="0.25">
      <c r="A787" t="s">
        <v>705</v>
      </c>
      <c r="B787">
        <v>28</v>
      </c>
    </row>
    <row r="788" spans="1:5" x14ac:dyDescent="0.25">
      <c r="A788" t="s">
        <v>705</v>
      </c>
      <c r="B788">
        <v>30</v>
      </c>
    </row>
    <row r="789" spans="1:5" x14ac:dyDescent="0.25">
      <c r="A789" t="s">
        <v>705</v>
      </c>
      <c r="B789">
        <v>34</v>
      </c>
    </row>
    <row r="790" spans="1:5" x14ac:dyDescent="0.25">
      <c r="A790" t="s">
        <v>705</v>
      </c>
      <c r="B790">
        <v>33</v>
      </c>
    </row>
    <row r="791" spans="1:5" x14ac:dyDescent="0.25">
      <c r="A791" t="s">
        <v>705</v>
      </c>
      <c r="B791">
        <v>35</v>
      </c>
    </row>
    <row r="792" spans="1:5" x14ac:dyDescent="0.25">
      <c r="A792" t="s">
        <v>705</v>
      </c>
      <c r="B792">
        <v>31</v>
      </c>
    </row>
    <row r="793" spans="1:5" x14ac:dyDescent="0.25">
      <c r="A793" t="s">
        <v>705</v>
      </c>
      <c r="B793">
        <v>29</v>
      </c>
    </row>
    <row r="794" spans="1:5" x14ac:dyDescent="0.25">
      <c r="A794" t="s">
        <v>705</v>
      </c>
      <c r="B794">
        <v>36</v>
      </c>
    </row>
    <row r="795" spans="1:5" x14ac:dyDescent="0.25">
      <c r="A795" t="s">
        <v>705</v>
      </c>
      <c r="B795">
        <v>37</v>
      </c>
      <c r="D795" t="s">
        <v>708</v>
      </c>
    </row>
    <row r="796" spans="1:5" x14ac:dyDescent="0.25">
      <c r="A796" t="s">
        <v>706</v>
      </c>
      <c r="B796">
        <v>40</v>
      </c>
      <c r="C796" t="s">
        <v>704</v>
      </c>
      <c r="D796" t="s">
        <v>112</v>
      </c>
      <c r="E796">
        <f>GEOMEAN(B777:B785)</f>
        <v>40.205414550389044</v>
      </c>
    </row>
    <row r="797" spans="1:5" x14ac:dyDescent="0.25">
      <c r="A797" t="s">
        <v>706</v>
      </c>
      <c r="B797">
        <v>39</v>
      </c>
      <c r="C797" t="s">
        <v>705</v>
      </c>
      <c r="D797" t="s">
        <v>7</v>
      </c>
      <c r="E797">
        <f>AVERAGE(B786:B795)</f>
        <v>32.5</v>
      </c>
    </row>
    <row r="798" spans="1:5" x14ac:dyDescent="0.25">
      <c r="A798" t="s">
        <v>706</v>
      </c>
      <c r="B798">
        <v>42</v>
      </c>
      <c r="C798" t="s">
        <v>706</v>
      </c>
      <c r="D798" t="s">
        <v>7</v>
      </c>
      <c r="E798">
        <f>AVERAGE(B796:B805)</f>
        <v>41</v>
      </c>
    </row>
    <row r="799" spans="1:5" x14ac:dyDescent="0.25">
      <c r="A799" t="s">
        <v>706</v>
      </c>
      <c r="B799">
        <v>41</v>
      </c>
    </row>
    <row r="800" spans="1:5" x14ac:dyDescent="0.25">
      <c r="A800" t="s">
        <v>706</v>
      </c>
      <c r="B800">
        <v>38</v>
      </c>
    </row>
    <row r="801" spans="1:11" x14ac:dyDescent="0.25">
      <c r="A801" t="s">
        <v>706</v>
      </c>
      <c r="B801">
        <v>43</v>
      </c>
      <c r="D801" t="s">
        <v>709</v>
      </c>
    </row>
    <row r="802" spans="1:11" x14ac:dyDescent="0.25">
      <c r="A802" t="s">
        <v>706</v>
      </c>
      <c r="B802">
        <v>45</v>
      </c>
      <c r="D802" t="s">
        <v>710</v>
      </c>
    </row>
    <row r="803" spans="1:11" x14ac:dyDescent="0.25">
      <c r="A803" t="s">
        <v>706</v>
      </c>
      <c r="B803">
        <v>44</v>
      </c>
      <c r="C803" t="s">
        <v>704</v>
      </c>
      <c r="D803" t="s">
        <v>110</v>
      </c>
      <c r="E803">
        <f>H803-K803</f>
        <v>10</v>
      </c>
      <c r="G803" t="s">
        <v>137</v>
      </c>
      <c r="H803">
        <f>MAX(B777:B784)</f>
        <v>45</v>
      </c>
      <c r="J803" t="s">
        <v>138</v>
      </c>
      <c r="K803">
        <f>MIN(B777:B785)</f>
        <v>35</v>
      </c>
    </row>
    <row r="804" spans="1:11" x14ac:dyDescent="0.25">
      <c r="A804" t="s">
        <v>706</v>
      </c>
      <c r="B804">
        <v>41</v>
      </c>
      <c r="C804" t="s">
        <v>705</v>
      </c>
      <c r="D804" t="s">
        <v>110</v>
      </c>
      <c r="E804">
        <f>H804-K804</f>
        <v>9</v>
      </c>
      <c r="G804" t="s">
        <v>137</v>
      </c>
      <c r="H804">
        <f>MAX(B786:B795)</f>
        <v>37</v>
      </c>
      <c r="J804" t="s">
        <v>138</v>
      </c>
      <c r="K804">
        <f>MIN(B786:B795)</f>
        <v>28</v>
      </c>
    </row>
    <row r="805" spans="1:11" x14ac:dyDescent="0.25">
      <c r="A805" t="s">
        <v>706</v>
      </c>
      <c r="B805">
        <v>37</v>
      </c>
      <c r="C805" t="s">
        <v>706</v>
      </c>
      <c r="D805" t="s">
        <v>110</v>
      </c>
      <c r="E805">
        <f>H805-K805</f>
        <v>8</v>
      </c>
      <c r="G805" t="s">
        <v>137</v>
      </c>
      <c r="H805">
        <f>MAX(B796:B805)</f>
        <v>45</v>
      </c>
      <c r="J805" t="s">
        <v>138</v>
      </c>
      <c r="K805">
        <f>MIN(B796:B805)</f>
        <v>37</v>
      </c>
    </row>
  </sheetData>
  <mergeCells count="6">
    <mergeCell ref="E215:J215"/>
    <mergeCell ref="E216:J216"/>
    <mergeCell ref="A1:N1"/>
    <mergeCell ref="A15:O15"/>
    <mergeCell ref="D214:E214"/>
    <mergeCell ref="E213:K213"/>
  </mergeCells>
  <phoneticPr fontId="2" type="noConversion"/>
  <pageMargins left="0.7" right="0.7" top="0.75" bottom="0.75" header="0.3" footer="0.3"/>
  <pageSetup orientation="portrait" r:id="rId2"/>
  <drawing r:id="rId3"/>
  <tableParts count="14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274A-0F13-4172-93D1-C83EF3DE10FD}">
  <dimension ref="A1:L497"/>
  <sheetViews>
    <sheetView topLeftCell="A405" workbookViewId="0">
      <selection activeCell="N416" sqref="N416"/>
    </sheetView>
  </sheetViews>
  <sheetFormatPr defaultRowHeight="15" x14ac:dyDescent="0.25"/>
  <cols>
    <col min="1" max="1" width="15.140625" customWidth="1"/>
    <col min="2" max="2" width="15.85546875" customWidth="1"/>
    <col min="7" max="7" width="17.42578125" bestFit="1" customWidth="1"/>
  </cols>
  <sheetData>
    <row r="1" spans="1:11" x14ac:dyDescent="0.25">
      <c r="A1" t="s">
        <v>415</v>
      </c>
    </row>
    <row r="2" spans="1:11" x14ac:dyDescent="0.25">
      <c r="A2" t="s">
        <v>711</v>
      </c>
    </row>
    <row r="3" spans="1:11" x14ac:dyDescent="0.25">
      <c r="A3" t="s">
        <v>712</v>
      </c>
    </row>
    <row r="4" spans="1:11" x14ac:dyDescent="0.25">
      <c r="A4" t="s">
        <v>503</v>
      </c>
    </row>
    <row r="5" spans="1:11" x14ac:dyDescent="0.25">
      <c r="A5" t="s">
        <v>713</v>
      </c>
    </row>
    <row r="7" spans="1:11" x14ac:dyDescent="0.25">
      <c r="A7" t="s">
        <v>714</v>
      </c>
    </row>
    <row r="8" spans="1:11" x14ac:dyDescent="0.25">
      <c r="A8">
        <v>-2.5</v>
      </c>
    </row>
    <row r="9" spans="1:11" x14ac:dyDescent="0.25">
      <c r="A9">
        <v>1.3</v>
      </c>
      <c r="D9" t="s">
        <v>715</v>
      </c>
    </row>
    <row r="10" spans="1:11" x14ac:dyDescent="0.25">
      <c r="A10">
        <v>-0.8</v>
      </c>
      <c r="D10" t="s">
        <v>720</v>
      </c>
      <c r="E10">
        <f>SKEW(A8:A57)</f>
        <v>0.12887815251203871</v>
      </c>
      <c r="K10" t="s">
        <v>715</v>
      </c>
    </row>
    <row r="11" spans="1:11" x14ac:dyDescent="0.25">
      <c r="A11">
        <v>-1.9</v>
      </c>
    </row>
    <row r="12" spans="1:11" x14ac:dyDescent="0.25">
      <c r="A12">
        <v>2.1</v>
      </c>
      <c r="D12" t="s">
        <v>716</v>
      </c>
    </row>
    <row r="13" spans="1:11" x14ac:dyDescent="0.25">
      <c r="A13">
        <v>0.5</v>
      </c>
      <c r="D13" t="s">
        <v>719</v>
      </c>
      <c r="E13">
        <f>KURT(A8:A57)</f>
        <v>-1.2941677778703025</v>
      </c>
    </row>
    <row r="14" spans="1:11" x14ac:dyDescent="0.25">
      <c r="A14">
        <v>-1.2</v>
      </c>
    </row>
    <row r="15" spans="1:11" x14ac:dyDescent="0.25">
      <c r="A15">
        <v>-1.8</v>
      </c>
      <c r="D15" t="s">
        <v>717</v>
      </c>
    </row>
    <row r="16" spans="1:11" x14ac:dyDescent="0.25">
      <c r="A16">
        <v>-0.5</v>
      </c>
      <c r="D16" t="s">
        <v>718</v>
      </c>
    </row>
    <row r="17" spans="1:5" x14ac:dyDescent="0.25">
      <c r="A17">
        <v>2.2999999999999998</v>
      </c>
    </row>
    <row r="18" spans="1:5" x14ac:dyDescent="0.25">
      <c r="A18">
        <v>-0.7</v>
      </c>
      <c r="D18" t="s">
        <v>721</v>
      </c>
    </row>
    <row r="19" spans="1:5" x14ac:dyDescent="0.25">
      <c r="A19">
        <v>1.2</v>
      </c>
      <c r="E19" t="s">
        <v>739</v>
      </c>
    </row>
    <row r="20" spans="1:5" x14ac:dyDescent="0.25">
      <c r="A20">
        <v>-1.5</v>
      </c>
    </row>
    <row r="21" spans="1:5" x14ac:dyDescent="0.25">
      <c r="A21">
        <v>-0.3</v>
      </c>
    </row>
    <row r="22" spans="1:5" x14ac:dyDescent="0.25">
      <c r="A22">
        <v>2.6</v>
      </c>
    </row>
    <row r="23" spans="1:5" x14ac:dyDescent="0.25">
      <c r="A23">
        <v>1.1000000000000001</v>
      </c>
    </row>
    <row r="24" spans="1:5" x14ac:dyDescent="0.25">
      <c r="A24">
        <v>-1.7</v>
      </c>
    </row>
    <row r="25" spans="1:5" x14ac:dyDescent="0.25">
      <c r="A25">
        <v>0.9</v>
      </c>
    </row>
    <row r="26" spans="1:5" x14ac:dyDescent="0.25">
      <c r="A26">
        <v>-1.4</v>
      </c>
    </row>
    <row r="27" spans="1:5" x14ac:dyDescent="0.25">
      <c r="A27">
        <v>0.3</v>
      </c>
    </row>
    <row r="28" spans="1:5" x14ac:dyDescent="0.25">
      <c r="A28">
        <v>1.9</v>
      </c>
    </row>
    <row r="29" spans="1:5" x14ac:dyDescent="0.25">
      <c r="A29">
        <v>-1.1000000000000001</v>
      </c>
    </row>
    <row r="30" spans="1:5" x14ac:dyDescent="0.25">
      <c r="A30">
        <v>-0.4</v>
      </c>
    </row>
    <row r="31" spans="1:5" x14ac:dyDescent="0.25">
      <c r="A31">
        <v>2.2000000000000002</v>
      </c>
    </row>
    <row r="32" spans="1:5" x14ac:dyDescent="0.25">
      <c r="A32">
        <v>-0.9</v>
      </c>
    </row>
    <row r="33" spans="1:1" x14ac:dyDescent="0.25">
      <c r="A33">
        <v>1.6</v>
      </c>
    </row>
    <row r="34" spans="1:1" x14ac:dyDescent="0.25">
      <c r="A34">
        <v>-0.6</v>
      </c>
    </row>
    <row r="35" spans="1:1" x14ac:dyDescent="0.25">
      <c r="A35">
        <v>-1.3</v>
      </c>
    </row>
    <row r="36" spans="1:1" x14ac:dyDescent="0.25">
      <c r="A36">
        <v>2.4</v>
      </c>
    </row>
    <row r="37" spans="1:1" x14ac:dyDescent="0.25">
      <c r="A37">
        <v>0.7</v>
      </c>
    </row>
    <row r="38" spans="1:1" x14ac:dyDescent="0.25">
      <c r="A38">
        <v>-1.8</v>
      </c>
    </row>
    <row r="39" spans="1:1" x14ac:dyDescent="0.25">
      <c r="A39">
        <v>1.5</v>
      </c>
    </row>
    <row r="40" spans="1:1" x14ac:dyDescent="0.25">
      <c r="A40">
        <v>-0.2</v>
      </c>
    </row>
    <row r="41" spans="1:1" x14ac:dyDescent="0.25">
      <c r="A41">
        <v>-2.1</v>
      </c>
    </row>
    <row r="42" spans="1:1" x14ac:dyDescent="0.25">
      <c r="A42">
        <v>2.8</v>
      </c>
    </row>
    <row r="43" spans="1:1" x14ac:dyDescent="0.25">
      <c r="A43">
        <v>0.8</v>
      </c>
    </row>
    <row r="44" spans="1:1" x14ac:dyDescent="0.25">
      <c r="A44">
        <v>-1.6</v>
      </c>
    </row>
    <row r="45" spans="1:1" x14ac:dyDescent="0.25">
      <c r="A45">
        <v>1.4</v>
      </c>
    </row>
    <row r="46" spans="1:1" x14ac:dyDescent="0.25">
      <c r="A46">
        <v>-0.1</v>
      </c>
    </row>
    <row r="47" spans="1:1" x14ac:dyDescent="0.25">
      <c r="A47">
        <v>2.5</v>
      </c>
    </row>
    <row r="48" spans="1:1" x14ac:dyDescent="0.25">
      <c r="A48">
        <v>-1</v>
      </c>
    </row>
    <row r="49" spans="1:1" x14ac:dyDescent="0.25">
      <c r="A49">
        <v>1.7</v>
      </c>
    </row>
    <row r="50" spans="1:1" x14ac:dyDescent="0.25">
      <c r="A50">
        <v>-0.9</v>
      </c>
    </row>
    <row r="51" spans="1:1" x14ac:dyDescent="0.25">
      <c r="A51">
        <v>-2</v>
      </c>
    </row>
    <row r="52" spans="1:1" x14ac:dyDescent="0.25">
      <c r="A52">
        <v>2.7</v>
      </c>
    </row>
    <row r="53" spans="1:1" x14ac:dyDescent="0.25">
      <c r="A53">
        <v>0.6</v>
      </c>
    </row>
    <row r="54" spans="1:1" x14ac:dyDescent="0.25">
      <c r="A54">
        <v>-1.4</v>
      </c>
    </row>
    <row r="55" spans="1:1" x14ac:dyDescent="0.25">
      <c r="A55">
        <v>1.1000000000000001</v>
      </c>
    </row>
    <row r="56" spans="1:1" x14ac:dyDescent="0.25">
      <c r="A56">
        <v>-0.3</v>
      </c>
    </row>
    <row r="57" spans="1:1" x14ac:dyDescent="0.25">
      <c r="A57">
        <v>2</v>
      </c>
    </row>
    <row r="59" spans="1:1" x14ac:dyDescent="0.25">
      <c r="A59" t="s">
        <v>726</v>
      </c>
    </row>
    <row r="60" spans="1:1" x14ac:dyDescent="0.25">
      <c r="A60" t="s">
        <v>722</v>
      </c>
    </row>
    <row r="61" spans="1:1" x14ac:dyDescent="0.25">
      <c r="A61" t="s">
        <v>723</v>
      </c>
    </row>
    <row r="62" spans="1:1" x14ac:dyDescent="0.25">
      <c r="A62" t="s">
        <v>503</v>
      </c>
    </row>
    <row r="63" spans="1:1" x14ac:dyDescent="0.25">
      <c r="A63" t="s">
        <v>724</v>
      </c>
    </row>
    <row r="64" spans="1:1" x14ac:dyDescent="0.25">
      <c r="A64" t="s">
        <v>725</v>
      </c>
    </row>
    <row r="66" spans="1:2" x14ac:dyDescent="0.25">
      <c r="A66" t="s">
        <v>727</v>
      </c>
      <c r="B66" t="s">
        <v>728</v>
      </c>
    </row>
    <row r="67" spans="1:2" x14ac:dyDescent="0.25">
      <c r="A67" t="s">
        <v>594</v>
      </c>
      <c r="B67">
        <v>2.5</v>
      </c>
    </row>
    <row r="68" spans="1:2" x14ac:dyDescent="0.25">
      <c r="A68" t="s">
        <v>595</v>
      </c>
      <c r="B68">
        <v>4.8</v>
      </c>
    </row>
    <row r="69" spans="1:2" x14ac:dyDescent="0.25">
      <c r="A69" t="s">
        <v>596</v>
      </c>
      <c r="B69">
        <v>3.2</v>
      </c>
    </row>
    <row r="70" spans="1:2" x14ac:dyDescent="0.25">
      <c r="A70" t="s">
        <v>597</v>
      </c>
      <c r="B70">
        <v>2.1</v>
      </c>
    </row>
    <row r="71" spans="1:2" x14ac:dyDescent="0.25">
      <c r="A71" t="s">
        <v>598</v>
      </c>
      <c r="B71">
        <v>4.5</v>
      </c>
    </row>
    <row r="72" spans="1:2" x14ac:dyDescent="0.25">
      <c r="A72" t="s">
        <v>599</v>
      </c>
      <c r="B72">
        <v>2.9</v>
      </c>
    </row>
    <row r="73" spans="1:2" x14ac:dyDescent="0.25">
      <c r="A73" t="s">
        <v>600</v>
      </c>
      <c r="B73">
        <v>2.2999999999999998</v>
      </c>
    </row>
    <row r="74" spans="1:2" x14ac:dyDescent="0.25">
      <c r="A74" t="s">
        <v>601</v>
      </c>
      <c r="B74">
        <v>3.1</v>
      </c>
    </row>
    <row r="75" spans="1:2" x14ac:dyDescent="0.25">
      <c r="A75" t="s">
        <v>602</v>
      </c>
      <c r="B75">
        <v>4.2</v>
      </c>
    </row>
    <row r="76" spans="1:2" x14ac:dyDescent="0.25">
      <c r="A76" t="s">
        <v>603</v>
      </c>
      <c r="B76">
        <v>3.9</v>
      </c>
    </row>
    <row r="77" spans="1:2" x14ac:dyDescent="0.25">
      <c r="A77" t="s">
        <v>604</v>
      </c>
      <c r="B77">
        <v>2.8</v>
      </c>
    </row>
    <row r="78" spans="1:2" x14ac:dyDescent="0.25">
      <c r="A78" t="s">
        <v>605</v>
      </c>
      <c r="B78">
        <v>4.0999999999999996</v>
      </c>
    </row>
    <row r="79" spans="1:2" x14ac:dyDescent="0.25">
      <c r="A79" t="s">
        <v>606</v>
      </c>
      <c r="B79">
        <v>2.6</v>
      </c>
    </row>
    <row r="80" spans="1:2" x14ac:dyDescent="0.25">
      <c r="A80" t="s">
        <v>607</v>
      </c>
      <c r="B80">
        <v>2.4</v>
      </c>
    </row>
    <row r="81" spans="1:2" x14ac:dyDescent="0.25">
      <c r="A81" t="s">
        <v>608</v>
      </c>
      <c r="B81">
        <v>4.7</v>
      </c>
    </row>
    <row r="82" spans="1:2" x14ac:dyDescent="0.25">
      <c r="A82" t="s">
        <v>609</v>
      </c>
      <c r="B82">
        <v>3.3</v>
      </c>
    </row>
    <row r="83" spans="1:2" x14ac:dyDescent="0.25">
      <c r="A83" t="s">
        <v>610</v>
      </c>
      <c r="B83">
        <v>2.7</v>
      </c>
    </row>
    <row r="84" spans="1:2" x14ac:dyDescent="0.25">
      <c r="A84" t="s">
        <v>611</v>
      </c>
      <c r="B84">
        <v>3</v>
      </c>
    </row>
    <row r="85" spans="1:2" x14ac:dyDescent="0.25">
      <c r="A85" t="s">
        <v>612</v>
      </c>
      <c r="B85">
        <v>4.3</v>
      </c>
    </row>
    <row r="86" spans="1:2" x14ac:dyDescent="0.25">
      <c r="A86" t="s">
        <v>613</v>
      </c>
      <c r="B86">
        <v>3.7</v>
      </c>
    </row>
    <row r="87" spans="1:2" x14ac:dyDescent="0.25">
      <c r="A87" t="s">
        <v>614</v>
      </c>
      <c r="B87">
        <v>2.2000000000000002</v>
      </c>
    </row>
    <row r="88" spans="1:2" x14ac:dyDescent="0.25">
      <c r="A88" t="s">
        <v>615</v>
      </c>
      <c r="B88">
        <v>3.6</v>
      </c>
    </row>
    <row r="89" spans="1:2" x14ac:dyDescent="0.25">
      <c r="A89" t="s">
        <v>616</v>
      </c>
      <c r="B89">
        <v>4</v>
      </c>
    </row>
    <row r="90" spans="1:2" x14ac:dyDescent="0.25">
      <c r="A90" t="s">
        <v>617</v>
      </c>
      <c r="B90">
        <v>2.7</v>
      </c>
    </row>
    <row r="91" spans="1:2" x14ac:dyDescent="0.25">
      <c r="A91" t="s">
        <v>618</v>
      </c>
      <c r="B91">
        <v>3.8</v>
      </c>
    </row>
    <row r="92" spans="1:2" x14ac:dyDescent="0.25">
      <c r="A92" t="s">
        <v>619</v>
      </c>
      <c r="B92">
        <v>3.5</v>
      </c>
    </row>
    <row r="93" spans="1:2" x14ac:dyDescent="0.25">
      <c r="A93" t="s">
        <v>620</v>
      </c>
      <c r="B93">
        <v>3.2</v>
      </c>
    </row>
    <row r="94" spans="1:2" x14ac:dyDescent="0.25">
      <c r="A94" t="s">
        <v>621</v>
      </c>
      <c r="B94">
        <v>4.4000000000000004</v>
      </c>
    </row>
    <row r="95" spans="1:2" x14ac:dyDescent="0.25">
      <c r="A95" t="s">
        <v>622</v>
      </c>
      <c r="B95">
        <v>2</v>
      </c>
    </row>
    <row r="96" spans="1:2" x14ac:dyDescent="0.25">
      <c r="A96" t="s">
        <v>623</v>
      </c>
      <c r="B96">
        <v>3.4</v>
      </c>
    </row>
    <row r="97" spans="1:2" x14ac:dyDescent="0.25">
      <c r="A97" t="s">
        <v>624</v>
      </c>
      <c r="B97">
        <v>3.1</v>
      </c>
    </row>
    <row r="98" spans="1:2" x14ac:dyDescent="0.25">
      <c r="A98" t="s">
        <v>625</v>
      </c>
      <c r="B98">
        <v>2.9</v>
      </c>
    </row>
    <row r="99" spans="1:2" x14ac:dyDescent="0.25">
      <c r="A99" t="s">
        <v>626</v>
      </c>
      <c r="B99">
        <v>4.5999999999999996</v>
      </c>
    </row>
    <row r="100" spans="1:2" x14ac:dyDescent="0.25">
      <c r="A100" t="s">
        <v>627</v>
      </c>
      <c r="B100">
        <v>3.3</v>
      </c>
    </row>
    <row r="101" spans="1:2" x14ac:dyDescent="0.25">
      <c r="A101" t="s">
        <v>628</v>
      </c>
      <c r="B101">
        <v>2.5</v>
      </c>
    </row>
    <row r="102" spans="1:2" x14ac:dyDescent="0.25">
      <c r="A102" t="s">
        <v>629</v>
      </c>
      <c r="B102">
        <v>4.9000000000000004</v>
      </c>
    </row>
    <row r="103" spans="1:2" x14ac:dyDescent="0.25">
      <c r="A103" t="s">
        <v>630</v>
      </c>
      <c r="B103">
        <v>2.8</v>
      </c>
    </row>
    <row r="104" spans="1:2" x14ac:dyDescent="0.25">
      <c r="A104" t="s">
        <v>631</v>
      </c>
      <c r="B104">
        <v>3</v>
      </c>
    </row>
    <row r="105" spans="1:2" x14ac:dyDescent="0.25">
      <c r="A105" t="s">
        <v>632</v>
      </c>
      <c r="B105">
        <v>4.2</v>
      </c>
    </row>
    <row r="106" spans="1:2" x14ac:dyDescent="0.25">
      <c r="A106" t="s">
        <v>633</v>
      </c>
      <c r="B106">
        <v>3.9</v>
      </c>
    </row>
    <row r="107" spans="1:2" x14ac:dyDescent="0.25">
      <c r="A107" t="s">
        <v>634</v>
      </c>
      <c r="B107">
        <v>2.8</v>
      </c>
    </row>
    <row r="108" spans="1:2" x14ac:dyDescent="0.25">
      <c r="A108" t="s">
        <v>635</v>
      </c>
      <c r="B108">
        <v>4.0999999999999996</v>
      </c>
    </row>
    <row r="109" spans="1:2" x14ac:dyDescent="0.25">
      <c r="A109" t="s">
        <v>636</v>
      </c>
      <c r="B109">
        <v>2.6</v>
      </c>
    </row>
    <row r="110" spans="1:2" x14ac:dyDescent="0.25">
      <c r="A110" t="s">
        <v>637</v>
      </c>
      <c r="B110">
        <v>2.4</v>
      </c>
    </row>
    <row r="111" spans="1:2" x14ac:dyDescent="0.25">
      <c r="A111" t="s">
        <v>638</v>
      </c>
      <c r="B111">
        <v>4.7</v>
      </c>
    </row>
    <row r="112" spans="1:2" x14ac:dyDescent="0.25">
      <c r="A112" t="s">
        <v>639</v>
      </c>
      <c r="B112">
        <v>3.3</v>
      </c>
    </row>
    <row r="113" spans="1:2" x14ac:dyDescent="0.25">
      <c r="A113" t="s">
        <v>640</v>
      </c>
      <c r="B113">
        <v>2.7</v>
      </c>
    </row>
    <row r="114" spans="1:2" x14ac:dyDescent="0.25">
      <c r="A114" t="s">
        <v>641</v>
      </c>
      <c r="B114">
        <v>3</v>
      </c>
    </row>
    <row r="115" spans="1:2" x14ac:dyDescent="0.25">
      <c r="A115" t="s">
        <v>642</v>
      </c>
      <c r="B115">
        <v>4.3</v>
      </c>
    </row>
    <row r="116" spans="1:2" x14ac:dyDescent="0.25">
      <c r="A116" t="s">
        <v>643</v>
      </c>
      <c r="B116">
        <v>3.7</v>
      </c>
    </row>
    <row r="117" spans="1:2" x14ac:dyDescent="0.25">
      <c r="A117" t="s">
        <v>644</v>
      </c>
      <c r="B117">
        <v>2.2000000000000002</v>
      </c>
    </row>
    <row r="118" spans="1:2" x14ac:dyDescent="0.25">
      <c r="A118" t="s">
        <v>645</v>
      </c>
      <c r="B118">
        <v>3.6</v>
      </c>
    </row>
    <row r="119" spans="1:2" x14ac:dyDescent="0.25">
      <c r="A119" t="s">
        <v>646</v>
      </c>
      <c r="B119">
        <v>4</v>
      </c>
    </row>
    <row r="120" spans="1:2" x14ac:dyDescent="0.25">
      <c r="A120" t="s">
        <v>647</v>
      </c>
      <c r="B120">
        <v>2.7</v>
      </c>
    </row>
    <row r="121" spans="1:2" x14ac:dyDescent="0.25">
      <c r="A121" t="s">
        <v>648</v>
      </c>
      <c r="B121">
        <v>3.8</v>
      </c>
    </row>
    <row r="122" spans="1:2" x14ac:dyDescent="0.25">
      <c r="A122" t="s">
        <v>649</v>
      </c>
      <c r="B122">
        <v>3.5</v>
      </c>
    </row>
    <row r="123" spans="1:2" x14ac:dyDescent="0.25">
      <c r="A123" t="s">
        <v>650</v>
      </c>
      <c r="B123">
        <v>3.2</v>
      </c>
    </row>
    <row r="124" spans="1:2" x14ac:dyDescent="0.25">
      <c r="A124" t="s">
        <v>651</v>
      </c>
      <c r="B124">
        <v>4.4000000000000004</v>
      </c>
    </row>
    <row r="125" spans="1:2" x14ac:dyDescent="0.25">
      <c r="A125" t="s">
        <v>652</v>
      </c>
      <c r="B125">
        <v>2</v>
      </c>
    </row>
    <row r="126" spans="1:2" x14ac:dyDescent="0.25">
      <c r="A126" t="s">
        <v>653</v>
      </c>
      <c r="B126">
        <v>3.4</v>
      </c>
    </row>
    <row r="127" spans="1:2" x14ac:dyDescent="0.25">
      <c r="A127" t="s">
        <v>654</v>
      </c>
      <c r="B127">
        <v>3.1</v>
      </c>
    </row>
    <row r="128" spans="1:2" x14ac:dyDescent="0.25">
      <c r="A128" t="s">
        <v>655</v>
      </c>
      <c r="B128">
        <v>2.9</v>
      </c>
    </row>
    <row r="129" spans="1:12" x14ac:dyDescent="0.25">
      <c r="A129" t="s">
        <v>656</v>
      </c>
      <c r="B129">
        <v>4.5999999999999996</v>
      </c>
    </row>
    <row r="130" spans="1:12" x14ac:dyDescent="0.25">
      <c r="A130" t="s">
        <v>657</v>
      </c>
      <c r="B130">
        <v>3.3</v>
      </c>
    </row>
    <row r="131" spans="1:12" x14ac:dyDescent="0.25">
      <c r="A131" t="s">
        <v>658</v>
      </c>
      <c r="B131">
        <v>2.5</v>
      </c>
    </row>
    <row r="132" spans="1:12" x14ac:dyDescent="0.25">
      <c r="A132" t="s">
        <v>659</v>
      </c>
      <c r="B132">
        <v>4.9000000000000004</v>
      </c>
    </row>
    <row r="133" spans="1:12" x14ac:dyDescent="0.25">
      <c r="A133" t="s">
        <v>660</v>
      </c>
      <c r="B133">
        <v>2.8</v>
      </c>
    </row>
    <row r="134" spans="1:12" x14ac:dyDescent="0.25">
      <c r="A134" t="s">
        <v>661</v>
      </c>
      <c r="B134">
        <v>3</v>
      </c>
    </row>
    <row r="135" spans="1:12" x14ac:dyDescent="0.25">
      <c r="A135" t="s">
        <v>662</v>
      </c>
      <c r="B135">
        <v>4.2</v>
      </c>
    </row>
    <row r="136" spans="1:12" x14ac:dyDescent="0.25">
      <c r="A136" t="s">
        <v>663</v>
      </c>
      <c r="B136">
        <v>3.9</v>
      </c>
    </row>
    <row r="137" spans="1:12" x14ac:dyDescent="0.25">
      <c r="A137" t="s">
        <v>664</v>
      </c>
      <c r="B137">
        <v>2.8</v>
      </c>
    </row>
    <row r="138" spans="1:12" x14ac:dyDescent="0.25">
      <c r="A138" t="s">
        <v>665</v>
      </c>
      <c r="B138">
        <v>4.0999999999999996</v>
      </c>
    </row>
    <row r="139" spans="1:12" x14ac:dyDescent="0.25">
      <c r="A139" t="s">
        <v>666</v>
      </c>
      <c r="B139">
        <v>2.6</v>
      </c>
    </row>
    <row r="140" spans="1:12" x14ac:dyDescent="0.25">
      <c r="A140" t="s">
        <v>667</v>
      </c>
      <c r="B140">
        <v>2.4</v>
      </c>
    </row>
    <row r="141" spans="1:12" x14ac:dyDescent="0.25">
      <c r="A141" t="s">
        <v>668</v>
      </c>
      <c r="B141">
        <v>4.7</v>
      </c>
    </row>
    <row r="142" spans="1:12" x14ac:dyDescent="0.25">
      <c r="A142" t="s">
        <v>669</v>
      </c>
      <c r="B142">
        <v>3.3</v>
      </c>
      <c r="L142" s="3"/>
    </row>
    <row r="143" spans="1:12" x14ac:dyDescent="0.25">
      <c r="A143" t="s">
        <v>670</v>
      </c>
      <c r="B143">
        <v>2.7</v>
      </c>
    </row>
    <row r="144" spans="1:12" x14ac:dyDescent="0.25">
      <c r="A144" t="s">
        <v>671</v>
      </c>
      <c r="B144">
        <v>3</v>
      </c>
    </row>
    <row r="145" spans="1:2" x14ac:dyDescent="0.25">
      <c r="A145" t="s">
        <v>672</v>
      </c>
      <c r="B145">
        <v>4.3</v>
      </c>
    </row>
    <row r="146" spans="1:2" x14ac:dyDescent="0.25">
      <c r="A146" t="s">
        <v>673</v>
      </c>
      <c r="B146">
        <v>3.7</v>
      </c>
    </row>
    <row r="147" spans="1:2" x14ac:dyDescent="0.25">
      <c r="A147" t="s">
        <v>674</v>
      </c>
      <c r="B147">
        <v>2.2000000000000002</v>
      </c>
    </row>
    <row r="148" spans="1:2" x14ac:dyDescent="0.25">
      <c r="A148" t="s">
        <v>675</v>
      </c>
      <c r="B148">
        <v>3.6</v>
      </c>
    </row>
    <row r="149" spans="1:2" x14ac:dyDescent="0.25">
      <c r="A149" t="s">
        <v>676</v>
      </c>
      <c r="B149">
        <v>4</v>
      </c>
    </row>
    <row r="150" spans="1:2" x14ac:dyDescent="0.25">
      <c r="A150" t="s">
        <v>677</v>
      </c>
      <c r="B150">
        <v>2.7</v>
      </c>
    </row>
    <row r="151" spans="1:2" x14ac:dyDescent="0.25">
      <c r="A151" t="s">
        <v>678</v>
      </c>
      <c r="B151">
        <v>3.8</v>
      </c>
    </row>
    <row r="152" spans="1:2" x14ac:dyDescent="0.25">
      <c r="A152" t="s">
        <v>679</v>
      </c>
      <c r="B152">
        <v>3.5</v>
      </c>
    </row>
    <row r="153" spans="1:2" x14ac:dyDescent="0.25">
      <c r="A153" t="s">
        <v>680</v>
      </c>
      <c r="B153">
        <v>3.2</v>
      </c>
    </row>
    <row r="154" spans="1:2" x14ac:dyDescent="0.25">
      <c r="A154" t="s">
        <v>681</v>
      </c>
      <c r="B154">
        <v>4.4000000000000004</v>
      </c>
    </row>
    <row r="155" spans="1:2" x14ac:dyDescent="0.25">
      <c r="A155" t="s">
        <v>682</v>
      </c>
      <c r="B155">
        <v>2</v>
      </c>
    </row>
    <row r="156" spans="1:2" x14ac:dyDescent="0.25">
      <c r="A156" t="s">
        <v>683</v>
      </c>
      <c r="B156">
        <v>3.4</v>
      </c>
    </row>
    <row r="157" spans="1:2" x14ac:dyDescent="0.25">
      <c r="A157" t="s">
        <v>684</v>
      </c>
      <c r="B157">
        <v>3.1</v>
      </c>
    </row>
    <row r="158" spans="1:2" x14ac:dyDescent="0.25">
      <c r="A158" t="s">
        <v>685</v>
      </c>
      <c r="B158">
        <v>2.9</v>
      </c>
    </row>
    <row r="159" spans="1:2" x14ac:dyDescent="0.25">
      <c r="A159" t="s">
        <v>686</v>
      </c>
      <c r="B159">
        <v>4.5999999999999996</v>
      </c>
    </row>
    <row r="160" spans="1:2" x14ac:dyDescent="0.25">
      <c r="A160" t="s">
        <v>687</v>
      </c>
      <c r="B160">
        <v>3.3</v>
      </c>
    </row>
    <row r="161" spans="1:2" x14ac:dyDescent="0.25">
      <c r="A161" t="s">
        <v>688</v>
      </c>
      <c r="B161">
        <v>2.5</v>
      </c>
    </row>
    <row r="162" spans="1:2" x14ac:dyDescent="0.25">
      <c r="A162" t="s">
        <v>689</v>
      </c>
      <c r="B162">
        <v>4.9000000000000004</v>
      </c>
    </row>
    <row r="164" spans="1:2" x14ac:dyDescent="0.25">
      <c r="A164" t="s">
        <v>729</v>
      </c>
    </row>
    <row r="165" spans="1:2" x14ac:dyDescent="0.25">
      <c r="A165" t="s">
        <v>733</v>
      </c>
      <c r="B165">
        <f>SKEW(B67:B162)</f>
        <v>0.22402536454542335</v>
      </c>
    </row>
    <row r="167" spans="1:2" x14ac:dyDescent="0.25">
      <c r="A167" t="s">
        <v>730</v>
      </c>
    </row>
    <row r="168" spans="1:2" x14ac:dyDescent="0.25">
      <c r="A168" t="s">
        <v>734</v>
      </c>
      <c r="B168">
        <f>KURT(B67:B162)</f>
        <v>-0.93120912452529181</v>
      </c>
    </row>
    <row r="170" spans="1:2" x14ac:dyDescent="0.25">
      <c r="A170" t="s">
        <v>731</v>
      </c>
    </row>
    <row r="171" spans="1:2" x14ac:dyDescent="0.25">
      <c r="A171" t="s">
        <v>732</v>
      </c>
    </row>
    <row r="172" spans="1:2" x14ac:dyDescent="0.25">
      <c r="A172" t="s">
        <v>735</v>
      </c>
    </row>
    <row r="174" spans="1:2" x14ac:dyDescent="0.25">
      <c r="A174" t="s">
        <v>740</v>
      </c>
    </row>
    <row r="175" spans="1:2" x14ac:dyDescent="0.25">
      <c r="A175" t="s">
        <v>741</v>
      </c>
    </row>
    <row r="176" spans="1:2" x14ac:dyDescent="0.25">
      <c r="A176" t="s">
        <v>742</v>
      </c>
    </row>
    <row r="177" spans="1:5" x14ac:dyDescent="0.25">
      <c r="A177" t="s">
        <v>503</v>
      </c>
    </row>
    <row r="178" spans="1:5" x14ac:dyDescent="0.25">
      <c r="A178" t="s">
        <v>743</v>
      </c>
    </row>
    <row r="180" spans="1:5" x14ac:dyDescent="0.25">
      <c r="A180" t="s">
        <v>147</v>
      </c>
    </row>
    <row r="181" spans="1:5" x14ac:dyDescent="0.25">
      <c r="A181">
        <v>4</v>
      </c>
    </row>
    <row r="182" spans="1:5" x14ac:dyDescent="0.25">
      <c r="A182">
        <v>5</v>
      </c>
    </row>
    <row r="183" spans="1:5" x14ac:dyDescent="0.25">
      <c r="A183">
        <v>3</v>
      </c>
      <c r="D183" t="s">
        <v>744</v>
      </c>
    </row>
    <row r="184" spans="1:5" x14ac:dyDescent="0.25">
      <c r="A184">
        <v>4</v>
      </c>
      <c r="D184" t="s">
        <v>733</v>
      </c>
      <c r="E184">
        <f>SKEW(A181:A280)</f>
        <v>-0.21090973977304461</v>
      </c>
    </row>
    <row r="185" spans="1:5" x14ac:dyDescent="0.25">
      <c r="A185">
        <v>4</v>
      </c>
    </row>
    <row r="186" spans="1:5" x14ac:dyDescent="0.25">
      <c r="A186">
        <v>3</v>
      </c>
      <c r="D186" t="s">
        <v>745</v>
      </c>
    </row>
    <row r="187" spans="1:5" x14ac:dyDescent="0.25">
      <c r="A187">
        <v>2</v>
      </c>
      <c r="D187" t="s">
        <v>719</v>
      </c>
      <c r="E187">
        <f>KURT(A181:A280)</f>
        <v>-0.74525627211662515</v>
      </c>
    </row>
    <row r="188" spans="1:5" x14ac:dyDescent="0.25">
      <c r="A188">
        <v>5</v>
      </c>
    </row>
    <row r="189" spans="1:5" x14ac:dyDescent="0.25">
      <c r="A189">
        <v>4</v>
      </c>
    </row>
    <row r="190" spans="1:5" x14ac:dyDescent="0.25">
      <c r="A190">
        <v>3</v>
      </c>
      <c r="D190" t="s">
        <v>731</v>
      </c>
    </row>
    <row r="191" spans="1:5" x14ac:dyDescent="0.25">
      <c r="A191">
        <v>5</v>
      </c>
      <c r="D191" t="s">
        <v>747</v>
      </c>
    </row>
    <row r="192" spans="1:5" x14ac:dyDescent="0.25">
      <c r="A192">
        <v>4</v>
      </c>
    </row>
    <row r="193" spans="1:1" x14ac:dyDescent="0.25">
      <c r="A193">
        <v>2</v>
      </c>
    </row>
    <row r="194" spans="1:1" x14ac:dyDescent="0.25">
      <c r="A194">
        <v>3</v>
      </c>
    </row>
    <row r="195" spans="1:1" x14ac:dyDescent="0.25">
      <c r="A195">
        <v>4</v>
      </c>
    </row>
    <row r="196" spans="1:1" x14ac:dyDescent="0.25">
      <c r="A196">
        <v>5</v>
      </c>
    </row>
    <row r="197" spans="1:1" x14ac:dyDescent="0.25">
      <c r="A197">
        <v>3</v>
      </c>
    </row>
    <row r="198" spans="1:1" x14ac:dyDescent="0.25">
      <c r="A198">
        <v>4</v>
      </c>
    </row>
    <row r="199" spans="1:1" x14ac:dyDescent="0.25">
      <c r="A199">
        <v>5</v>
      </c>
    </row>
    <row r="200" spans="1:1" x14ac:dyDescent="0.25">
      <c r="A200">
        <v>3</v>
      </c>
    </row>
    <row r="201" spans="1:1" x14ac:dyDescent="0.25">
      <c r="A201">
        <v>4</v>
      </c>
    </row>
    <row r="202" spans="1:1" x14ac:dyDescent="0.25">
      <c r="A202">
        <v>3</v>
      </c>
    </row>
    <row r="203" spans="1:1" x14ac:dyDescent="0.25">
      <c r="A203">
        <v>2</v>
      </c>
    </row>
    <row r="204" spans="1:1" x14ac:dyDescent="0.25">
      <c r="A204">
        <v>4</v>
      </c>
    </row>
    <row r="205" spans="1:1" x14ac:dyDescent="0.25">
      <c r="A205">
        <v>5</v>
      </c>
    </row>
    <row r="206" spans="1:1" x14ac:dyDescent="0.25">
      <c r="A206">
        <v>3</v>
      </c>
    </row>
    <row r="207" spans="1:1" x14ac:dyDescent="0.25">
      <c r="A207">
        <v>4</v>
      </c>
    </row>
    <row r="208" spans="1:1" x14ac:dyDescent="0.25">
      <c r="A208">
        <v>5</v>
      </c>
    </row>
    <row r="209" spans="1:1" x14ac:dyDescent="0.25">
      <c r="A209">
        <v>4</v>
      </c>
    </row>
    <row r="210" spans="1:1" x14ac:dyDescent="0.25">
      <c r="A210">
        <v>3</v>
      </c>
    </row>
    <row r="211" spans="1:1" x14ac:dyDescent="0.25">
      <c r="A211">
        <v>3</v>
      </c>
    </row>
    <row r="212" spans="1:1" x14ac:dyDescent="0.25">
      <c r="A212">
        <v>4</v>
      </c>
    </row>
    <row r="213" spans="1:1" x14ac:dyDescent="0.25">
      <c r="A213">
        <v>5</v>
      </c>
    </row>
    <row r="214" spans="1:1" x14ac:dyDescent="0.25">
      <c r="A214">
        <v>2</v>
      </c>
    </row>
    <row r="215" spans="1:1" x14ac:dyDescent="0.25">
      <c r="A215">
        <v>3</v>
      </c>
    </row>
    <row r="216" spans="1:1" x14ac:dyDescent="0.25">
      <c r="A216">
        <v>4</v>
      </c>
    </row>
    <row r="217" spans="1:1" x14ac:dyDescent="0.25">
      <c r="A217">
        <v>4</v>
      </c>
    </row>
    <row r="218" spans="1:1" x14ac:dyDescent="0.25">
      <c r="A218">
        <v>3</v>
      </c>
    </row>
    <row r="219" spans="1:1" x14ac:dyDescent="0.25">
      <c r="A219">
        <v>5</v>
      </c>
    </row>
    <row r="220" spans="1:1" x14ac:dyDescent="0.25">
      <c r="A220">
        <v>4</v>
      </c>
    </row>
    <row r="221" spans="1:1" x14ac:dyDescent="0.25">
      <c r="A221">
        <v>3</v>
      </c>
    </row>
    <row r="222" spans="1:1" x14ac:dyDescent="0.25">
      <c r="A222">
        <v>4</v>
      </c>
    </row>
    <row r="223" spans="1:1" x14ac:dyDescent="0.25">
      <c r="A223">
        <v>5</v>
      </c>
    </row>
    <row r="224" spans="1:1" x14ac:dyDescent="0.25">
      <c r="A224">
        <v>4</v>
      </c>
    </row>
    <row r="225" spans="1:1" x14ac:dyDescent="0.25">
      <c r="A225">
        <v>2</v>
      </c>
    </row>
    <row r="226" spans="1:1" x14ac:dyDescent="0.25">
      <c r="A226">
        <v>3</v>
      </c>
    </row>
    <row r="227" spans="1:1" x14ac:dyDescent="0.25">
      <c r="A227">
        <v>4</v>
      </c>
    </row>
    <row r="228" spans="1:1" x14ac:dyDescent="0.25">
      <c r="A228">
        <v>5</v>
      </c>
    </row>
    <row r="229" spans="1:1" x14ac:dyDescent="0.25">
      <c r="A229">
        <v>3</v>
      </c>
    </row>
    <row r="230" spans="1:1" x14ac:dyDescent="0.25">
      <c r="A230">
        <v>4</v>
      </c>
    </row>
    <row r="231" spans="1:1" x14ac:dyDescent="0.25">
      <c r="A231">
        <v>5</v>
      </c>
    </row>
    <row r="232" spans="1:1" x14ac:dyDescent="0.25">
      <c r="A232">
        <v>4</v>
      </c>
    </row>
    <row r="233" spans="1:1" x14ac:dyDescent="0.25">
      <c r="A233">
        <v>3</v>
      </c>
    </row>
    <row r="234" spans="1:1" x14ac:dyDescent="0.25">
      <c r="A234">
        <v>4</v>
      </c>
    </row>
    <row r="235" spans="1:1" x14ac:dyDescent="0.25">
      <c r="A235">
        <v>5</v>
      </c>
    </row>
    <row r="236" spans="1:1" x14ac:dyDescent="0.25">
      <c r="A236">
        <v>3</v>
      </c>
    </row>
    <row r="237" spans="1:1" x14ac:dyDescent="0.25">
      <c r="A237">
        <v>4</v>
      </c>
    </row>
    <row r="238" spans="1:1" x14ac:dyDescent="0.25">
      <c r="A238">
        <v>5</v>
      </c>
    </row>
    <row r="239" spans="1:1" x14ac:dyDescent="0.25">
      <c r="A239">
        <v>4</v>
      </c>
    </row>
    <row r="240" spans="1:1" x14ac:dyDescent="0.25">
      <c r="A240">
        <v>3</v>
      </c>
    </row>
    <row r="241" spans="1:1" x14ac:dyDescent="0.25">
      <c r="A241">
        <v>3</v>
      </c>
    </row>
    <row r="242" spans="1:1" x14ac:dyDescent="0.25">
      <c r="A242">
        <v>4</v>
      </c>
    </row>
    <row r="243" spans="1:1" x14ac:dyDescent="0.25">
      <c r="A243">
        <v>5</v>
      </c>
    </row>
    <row r="244" spans="1:1" x14ac:dyDescent="0.25">
      <c r="A244">
        <v>2</v>
      </c>
    </row>
    <row r="245" spans="1:1" x14ac:dyDescent="0.25">
      <c r="A245">
        <v>3</v>
      </c>
    </row>
    <row r="246" spans="1:1" x14ac:dyDescent="0.25">
      <c r="A246">
        <v>4</v>
      </c>
    </row>
    <row r="247" spans="1:1" x14ac:dyDescent="0.25">
      <c r="A247">
        <v>4</v>
      </c>
    </row>
    <row r="248" spans="1:1" x14ac:dyDescent="0.25">
      <c r="A248">
        <v>3</v>
      </c>
    </row>
    <row r="249" spans="1:1" x14ac:dyDescent="0.25">
      <c r="A249">
        <v>5</v>
      </c>
    </row>
    <row r="250" spans="1:1" x14ac:dyDescent="0.25">
      <c r="A250">
        <v>4</v>
      </c>
    </row>
    <row r="251" spans="1:1" x14ac:dyDescent="0.25">
      <c r="A251">
        <v>3</v>
      </c>
    </row>
    <row r="252" spans="1:1" x14ac:dyDescent="0.25">
      <c r="A252">
        <v>4</v>
      </c>
    </row>
    <row r="253" spans="1:1" x14ac:dyDescent="0.25">
      <c r="A253">
        <v>5</v>
      </c>
    </row>
    <row r="254" spans="1:1" x14ac:dyDescent="0.25">
      <c r="A254">
        <v>4</v>
      </c>
    </row>
    <row r="255" spans="1:1" x14ac:dyDescent="0.25">
      <c r="A255">
        <v>2</v>
      </c>
    </row>
    <row r="256" spans="1:1" x14ac:dyDescent="0.25">
      <c r="A256">
        <v>3</v>
      </c>
    </row>
    <row r="257" spans="1:1" x14ac:dyDescent="0.25">
      <c r="A257">
        <v>4</v>
      </c>
    </row>
    <row r="258" spans="1:1" x14ac:dyDescent="0.25">
      <c r="A258">
        <v>5</v>
      </c>
    </row>
    <row r="259" spans="1:1" x14ac:dyDescent="0.25">
      <c r="A259">
        <v>3</v>
      </c>
    </row>
    <row r="260" spans="1:1" x14ac:dyDescent="0.25">
      <c r="A260">
        <v>4</v>
      </c>
    </row>
    <row r="261" spans="1:1" x14ac:dyDescent="0.25">
      <c r="A261">
        <v>5</v>
      </c>
    </row>
    <row r="262" spans="1:1" x14ac:dyDescent="0.25">
      <c r="A262">
        <v>4</v>
      </c>
    </row>
    <row r="263" spans="1:1" x14ac:dyDescent="0.25">
      <c r="A263">
        <v>3</v>
      </c>
    </row>
    <row r="264" spans="1:1" x14ac:dyDescent="0.25">
      <c r="A264">
        <v>4</v>
      </c>
    </row>
    <row r="265" spans="1:1" x14ac:dyDescent="0.25">
      <c r="A265">
        <v>5</v>
      </c>
    </row>
    <row r="266" spans="1:1" x14ac:dyDescent="0.25">
      <c r="A266">
        <v>3</v>
      </c>
    </row>
    <row r="267" spans="1:1" x14ac:dyDescent="0.25">
      <c r="A267">
        <v>4</v>
      </c>
    </row>
    <row r="268" spans="1:1" x14ac:dyDescent="0.25">
      <c r="A268">
        <v>5</v>
      </c>
    </row>
    <row r="269" spans="1:1" x14ac:dyDescent="0.25">
      <c r="A269">
        <v>4</v>
      </c>
    </row>
    <row r="270" spans="1:1" x14ac:dyDescent="0.25">
      <c r="A270">
        <v>3</v>
      </c>
    </row>
    <row r="271" spans="1:1" x14ac:dyDescent="0.25">
      <c r="A271">
        <v>3</v>
      </c>
    </row>
    <row r="272" spans="1:1" x14ac:dyDescent="0.25">
      <c r="A272">
        <v>4</v>
      </c>
    </row>
    <row r="273" spans="1:1" x14ac:dyDescent="0.25">
      <c r="A273">
        <v>5</v>
      </c>
    </row>
    <row r="274" spans="1:1" x14ac:dyDescent="0.25">
      <c r="A274">
        <v>2</v>
      </c>
    </row>
    <row r="275" spans="1:1" x14ac:dyDescent="0.25">
      <c r="A275">
        <v>3</v>
      </c>
    </row>
    <row r="276" spans="1:1" x14ac:dyDescent="0.25">
      <c r="A276">
        <v>4</v>
      </c>
    </row>
    <row r="277" spans="1:1" x14ac:dyDescent="0.25">
      <c r="A277">
        <v>4</v>
      </c>
    </row>
    <row r="278" spans="1:1" x14ac:dyDescent="0.25">
      <c r="A278">
        <v>3</v>
      </c>
    </row>
    <row r="279" spans="1:1" x14ac:dyDescent="0.25">
      <c r="A279">
        <v>5</v>
      </c>
    </row>
    <row r="280" spans="1:1" x14ac:dyDescent="0.25">
      <c r="A280">
        <v>4</v>
      </c>
    </row>
    <row r="282" spans="1:1" x14ac:dyDescent="0.25">
      <c r="A282" t="s">
        <v>746</v>
      </c>
    </row>
    <row r="283" spans="1:1" x14ac:dyDescent="0.25">
      <c r="A283" t="s">
        <v>748</v>
      </c>
    </row>
    <row r="284" spans="1:1" x14ac:dyDescent="0.25">
      <c r="A284" t="s">
        <v>749</v>
      </c>
    </row>
    <row r="285" spans="1:1" x14ac:dyDescent="0.25">
      <c r="A285" t="s">
        <v>503</v>
      </c>
    </row>
    <row r="286" spans="1:1" x14ac:dyDescent="0.25">
      <c r="A286" t="s">
        <v>750</v>
      </c>
    </row>
    <row r="287" spans="1:1" x14ac:dyDescent="0.25">
      <c r="A287" t="s">
        <v>751</v>
      </c>
    </row>
    <row r="289" spans="1:6" x14ac:dyDescent="0.25">
      <c r="A289" t="s">
        <v>752</v>
      </c>
      <c r="B289" t="s">
        <v>753</v>
      </c>
    </row>
    <row r="290" spans="1:6" x14ac:dyDescent="0.25">
      <c r="A290" t="s">
        <v>754</v>
      </c>
      <c r="B290">
        <v>280</v>
      </c>
    </row>
    <row r="291" spans="1:6" x14ac:dyDescent="0.25">
      <c r="A291" t="s">
        <v>755</v>
      </c>
      <c r="B291">
        <v>350</v>
      </c>
    </row>
    <row r="292" spans="1:6" x14ac:dyDescent="0.25">
      <c r="A292" t="s">
        <v>756</v>
      </c>
      <c r="B292">
        <v>310</v>
      </c>
    </row>
    <row r="293" spans="1:6" x14ac:dyDescent="0.25">
      <c r="A293" t="s">
        <v>757</v>
      </c>
      <c r="B293">
        <v>270</v>
      </c>
    </row>
    <row r="294" spans="1:6" x14ac:dyDescent="0.25">
      <c r="A294" t="s">
        <v>758</v>
      </c>
      <c r="B294">
        <v>390</v>
      </c>
      <c r="E294" t="s">
        <v>854</v>
      </c>
    </row>
    <row r="295" spans="1:6" x14ac:dyDescent="0.25">
      <c r="A295" t="s">
        <v>759</v>
      </c>
      <c r="B295">
        <v>320</v>
      </c>
      <c r="E295" t="s">
        <v>733</v>
      </c>
      <c r="F295">
        <f>SKEW(B290:B389)</f>
        <v>0.2092186247974063</v>
      </c>
    </row>
    <row r="296" spans="1:6" x14ac:dyDescent="0.25">
      <c r="A296" t="s">
        <v>760</v>
      </c>
      <c r="B296">
        <v>290</v>
      </c>
    </row>
    <row r="297" spans="1:6" x14ac:dyDescent="0.25">
      <c r="A297" t="s">
        <v>761</v>
      </c>
      <c r="B297">
        <v>340</v>
      </c>
      <c r="E297" t="s">
        <v>855</v>
      </c>
    </row>
    <row r="298" spans="1:6" x14ac:dyDescent="0.25">
      <c r="A298" t="s">
        <v>762</v>
      </c>
      <c r="B298">
        <v>310</v>
      </c>
      <c r="E298" t="s">
        <v>719</v>
      </c>
      <c r="F298">
        <f>KURT(B290:B389)</f>
        <v>-1.0374244845101974</v>
      </c>
    </row>
    <row r="299" spans="1:6" x14ac:dyDescent="0.25">
      <c r="A299" t="s">
        <v>763</v>
      </c>
      <c r="B299">
        <v>380</v>
      </c>
    </row>
    <row r="300" spans="1:6" x14ac:dyDescent="0.25">
      <c r="A300" t="s">
        <v>764</v>
      </c>
      <c r="B300">
        <v>270</v>
      </c>
      <c r="E300" t="s">
        <v>731</v>
      </c>
    </row>
    <row r="301" spans="1:6" x14ac:dyDescent="0.25">
      <c r="A301" t="s">
        <v>765</v>
      </c>
      <c r="B301">
        <v>350</v>
      </c>
      <c r="E301" t="s">
        <v>856</v>
      </c>
    </row>
    <row r="302" spans="1:6" x14ac:dyDescent="0.25">
      <c r="A302" t="s">
        <v>766</v>
      </c>
      <c r="B302">
        <v>300</v>
      </c>
    </row>
    <row r="303" spans="1:6" x14ac:dyDescent="0.25">
      <c r="A303" t="s">
        <v>767</v>
      </c>
      <c r="B303">
        <v>330</v>
      </c>
    </row>
    <row r="304" spans="1:6" x14ac:dyDescent="0.25">
      <c r="A304" t="s">
        <v>768</v>
      </c>
      <c r="B304">
        <v>370</v>
      </c>
    </row>
    <row r="305" spans="1:2" x14ac:dyDescent="0.25">
      <c r="A305" t="s">
        <v>769</v>
      </c>
      <c r="B305">
        <v>310</v>
      </c>
    </row>
    <row r="306" spans="1:2" x14ac:dyDescent="0.25">
      <c r="A306" t="s">
        <v>770</v>
      </c>
      <c r="B306">
        <v>280</v>
      </c>
    </row>
    <row r="307" spans="1:2" x14ac:dyDescent="0.25">
      <c r="A307" t="s">
        <v>771</v>
      </c>
      <c r="B307">
        <v>320</v>
      </c>
    </row>
    <row r="308" spans="1:2" x14ac:dyDescent="0.25">
      <c r="A308" t="s">
        <v>772</v>
      </c>
      <c r="B308">
        <v>350</v>
      </c>
    </row>
    <row r="309" spans="1:2" x14ac:dyDescent="0.25">
      <c r="A309" t="s">
        <v>773</v>
      </c>
      <c r="B309">
        <v>290</v>
      </c>
    </row>
    <row r="310" spans="1:2" x14ac:dyDescent="0.25">
      <c r="A310" t="s">
        <v>774</v>
      </c>
      <c r="B310">
        <v>270</v>
      </c>
    </row>
    <row r="311" spans="1:2" x14ac:dyDescent="0.25">
      <c r="A311" t="s">
        <v>775</v>
      </c>
      <c r="B311">
        <v>350</v>
      </c>
    </row>
    <row r="312" spans="1:2" x14ac:dyDescent="0.25">
      <c r="A312" t="s">
        <v>776</v>
      </c>
      <c r="B312">
        <v>300</v>
      </c>
    </row>
    <row r="313" spans="1:2" x14ac:dyDescent="0.25">
      <c r="A313" t="s">
        <v>777</v>
      </c>
      <c r="B313">
        <v>330</v>
      </c>
    </row>
    <row r="314" spans="1:2" x14ac:dyDescent="0.25">
      <c r="A314" t="s">
        <v>778</v>
      </c>
      <c r="B314">
        <v>370</v>
      </c>
    </row>
    <row r="315" spans="1:2" x14ac:dyDescent="0.25">
      <c r="A315" t="s">
        <v>779</v>
      </c>
      <c r="B315">
        <v>310</v>
      </c>
    </row>
    <row r="316" spans="1:2" x14ac:dyDescent="0.25">
      <c r="A316" t="s">
        <v>780</v>
      </c>
      <c r="B316">
        <v>280</v>
      </c>
    </row>
    <row r="317" spans="1:2" x14ac:dyDescent="0.25">
      <c r="A317" t="s">
        <v>781</v>
      </c>
      <c r="B317">
        <v>320</v>
      </c>
    </row>
    <row r="318" spans="1:2" x14ac:dyDescent="0.25">
      <c r="A318" t="s">
        <v>782</v>
      </c>
      <c r="B318">
        <v>350</v>
      </c>
    </row>
    <row r="319" spans="1:2" x14ac:dyDescent="0.25">
      <c r="A319" t="s">
        <v>783</v>
      </c>
      <c r="B319">
        <v>290</v>
      </c>
    </row>
    <row r="320" spans="1:2" x14ac:dyDescent="0.25">
      <c r="A320" t="s">
        <v>784</v>
      </c>
      <c r="B320">
        <v>270</v>
      </c>
    </row>
    <row r="321" spans="1:2" x14ac:dyDescent="0.25">
      <c r="A321" t="s">
        <v>785</v>
      </c>
      <c r="B321">
        <v>350</v>
      </c>
    </row>
    <row r="322" spans="1:2" x14ac:dyDescent="0.25">
      <c r="A322" t="s">
        <v>786</v>
      </c>
      <c r="B322">
        <v>300</v>
      </c>
    </row>
    <row r="323" spans="1:2" x14ac:dyDescent="0.25">
      <c r="A323" t="s">
        <v>787</v>
      </c>
      <c r="B323">
        <v>330</v>
      </c>
    </row>
    <row r="324" spans="1:2" x14ac:dyDescent="0.25">
      <c r="A324" t="s">
        <v>788</v>
      </c>
      <c r="B324">
        <v>370</v>
      </c>
    </row>
    <row r="325" spans="1:2" x14ac:dyDescent="0.25">
      <c r="A325" t="s">
        <v>789</v>
      </c>
      <c r="B325">
        <v>310</v>
      </c>
    </row>
    <row r="326" spans="1:2" x14ac:dyDescent="0.25">
      <c r="A326" t="s">
        <v>790</v>
      </c>
      <c r="B326">
        <v>280</v>
      </c>
    </row>
    <row r="327" spans="1:2" x14ac:dyDescent="0.25">
      <c r="A327" t="s">
        <v>791</v>
      </c>
      <c r="B327">
        <v>320</v>
      </c>
    </row>
    <row r="328" spans="1:2" x14ac:dyDescent="0.25">
      <c r="A328" t="s">
        <v>792</v>
      </c>
      <c r="B328">
        <v>350</v>
      </c>
    </row>
    <row r="329" spans="1:2" x14ac:dyDescent="0.25">
      <c r="A329" t="s">
        <v>793</v>
      </c>
      <c r="B329">
        <v>290</v>
      </c>
    </row>
    <row r="330" spans="1:2" x14ac:dyDescent="0.25">
      <c r="A330" t="s">
        <v>794</v>
      </c>
      <c r="B330">
        <v>270</v>
      </c>
    </row>
    <row r="331" spans="1:2" x14ac:dyDescent="0.25">
      <c r="A331" t="s">
        <v>795</v>
      </c>
      <c r="B331">
        <v>350</v>
      </c>
    </row>
    <row r="332" spans="1:2" x14ac:dyDescent="0.25">
      <c r="A332" t="s">
        <v>796</v>
      </c>
      <c r="B332">
        <v>300</v>
      </c>
    </row>
    <row r="333" spans="1:2" x14ac:dyDescent="0.25">
      <c r="A333" t="s">
        <v>797</v>
      </c>
      <c r="B333">
        <v>330</v>
      </c>
    </row>
    <row r="334" spans="1:2" x14ac:dyDescent="0.25">
      <c r="A334" t="s">
        <v>798</v>
      </c>
      <c r="B334">
        <v>370</v>
      </c>
    </row>
    <row r="335" spans="1:2" x14ac:dyDescent="0.25">
      <c r="A335" t="s">
        <v>799</v>
      </c>
      <c r="B335">
        <v>310</v>
      </c>
    </row>
    <row r="336" spans="1:2" x14ac:dyDescent="0.25">
      <c r="A336" t="s">
        <v>800</v>
      </c>
      <c r="B336">
        <v>280</v>
      </c>
    </row>
    <row r="337" spans="1:2" x14ac:dyDescent="0.25">
      <c r="A337" t="s">
        <v>801</v>
      </c>
      <c r="B337">
        <v>320</v>
      </c>
    </row>
    <row r="338" spans="1:2" x14ac:dyDescent="0.25">
      <c r="A338" t="s">
        <v>802</v>
      </c>
      <c r="B338">
        <v>350</v>
      </c>
    </row>
    <row r="339" spans="1:2" x14ac:dyDescent="0.25">
      <c r="A339" t="s">
        <v>803</v>
      </c>
      <c r="B339">
        <v>290</v>
      </c>
    </row>
    <row r="340" spans="1:2" x14ac:dyDescent="0.25">
      <c r="A340" t="s">
        <v>804</v>
      </c>
      <c r="B340">
        <v>270</v>
      </c>
    </row>
    <row r="341" spans="1:2" x14ac:dyDescent="0.25">
      <c r="A341" t="s">
        <v>805</v>
      </c>
      <c r="B341">
        <v>350</v>
      </c>
    </row>
    <row r="342" spans="1:2" x14ac:dyDescent="0.25">
      <c r="A342" t="s">
        <v>806</v>
      </c>
      <c r="B342">
        <v>300</v>
      </c>
    </row>
    <row r="343" spans="1:2" x14ac:dyDescent="0.25">
      <c r="A343" t="s">
        <v>807</v>
      </c>
      <c r="B343">
        <v>330</v>
      </c>
    </row>
    <row r="344" spans="1:2" x14ac:dyDescent="0.25">
      <c r="A344" t="s">
        <v>808</v>
      </c>
      <c r="B344">
        <v>370</v>
      </c>
    </row>
    <row r="345" spans="1:2" x14ac:dyDescent="0.25">
      <c r="A345" t="s">
        <v>809</v>
      </c>
      <c r="B345">
        <v>310</v>
      </c>
    </row>
    <row r="346" spans="1:2" x14ac:dyDescent="0.25">
      <c r="A346" t="s">
        <v>810</v>
      </c>
      <c r="B346">
        <v>280</v>
      </c>
    </row>
    <row r="347" spans="1:2" x14ac:dyDescent="0.25">
      <c r="A347" t="s">
        <v>811</v>
      </c>
      <c r="B347">
        <v>320</v>
      </c>
    </row>
    <row r="348" spans="1:2" x14ac:dyDescent="0.25">
      <c r="A348" t="s">
        <v>812</v>
      </c>
      <c r="B348">
        <v>350</v>
      </c>
    </row>
    <row r="349" spans="1:2" x14ac:dyDescent="0.25">
      <c r="A349" t="s">
        <v>813</v>
      </c>
      <c r="B349">
        <v>290</v>
      </c>
    </row>
    <row r="350" spans="1:2" x14ac:dyDescent="0.25">
      <c r="A350" t="s">
        <v>814</v>
      </c>
      <c r="B350">
        <v>270</v>
      </c>
    </row>
    <row r="351" spans="1:2" x14ac:dyDescent="0.25">
      <c r="A351" t="s">
        <v>815</v>
      </c>
      <c r="B351">
        <v>350</v>
      </c>
    </row>
    <row r="352" spans="1:2" x14ac:dyDescent="0.25">
      <c r="A352" t="s">
        <v>816</v>
      </c>
      <c r="B352">
        <v>300</v>
      </c>
    </row>
    <row r="353" spans="1:2" x14ac:dyDescent="0.25">
      <c r="A353" t="s">
        <v>817</v>
      </c>
      <c r="B353">
        <v>330</v>
      </c>
    </row>
    <row r="354" spans="1:2" x14ac:dyDescent="0.25">
      <c r="A354" t="s">
        <v>818</v>
      </c>
      <c r="B354">
        <v>370</v>
      </c>
    </row>
    <row r="355" spans="1:2" x14ac:dyDescent="0.25">
      <c r="A355" t="s">
        <v>819</v>
      </c>
      <c r="B355">
        <v>310</v>
      </c>
    </row>
    <row r="356" spans="1:2" x14ac:dyDescent="0.25">
      <c r="A356" t="s">
        <v>820</v>
      </c>
      <c r="B356">
        <v>280</v>
      </c>
    </row>
    <row r="357" spans="1:2" x14ac:dyDescent="0.25">
      <c r="A357" t="s">
        <v>821</v>
      </c>
      <c r="B357">
        <v>320</v>
      </c>
    </row>
    <row r="358" spans="1:2" x14ac:dyDescent="0.25">
      <c r="A358" t="s">
        <v>822</v>
      </c>
      <c r="B358">
        <v>350</v>
      </c>
    </row>
    <row r="359" spans="1:2" x14ac:dyDescent="0.25">
      <c r="A359" t="s">
        <v>823</v>
      </c>
      <c r="B359">
        <v>290</v>
      </c>
    </row>
    <row r="360" spans="1:2" x14ac:dyDescent="0.25">
      <c r="A360" t="s">
        <v>824</v>
      </c>
      <c r="B360">
        <v>270</v>
      </c>
    </row>
    <row r="361" spans="1:2" x14ac:dyDescent="0.25">
      <c r="A361" t="s">
        <v>825</v>
      </c>
      <c r="B361">
        <v>350</v>
      </c>
    </row>
    <row r="362" spans="1:2" x14ac:dyDescent="0.25">
      <c r="A362" t="s">
        <v>826</v>
      </c>
      <c r="B362">
        <v>300</v>
      </c>
    </row>
    <row r="363" spans="1:2" x14ac:dyDescent="0.25">
      <c r="A363" t="s">
        <v>827</v>
      </c>
      <c r="B363">
        <v>330</v>
      </c>
    </row>
    <row r="364" spans="1:2" x14ac:dyDescent="0.25">
      <c r="A364" t="s">
        <v>828</v>
      </c>
      <c r="B364">
        <v>370</v>
      </c>
    </row>
    <row r="365" spans="1:2" x14ac:dyDescent="0.25">
      <c r="A365" t="s">
        <v>829</v>
      </c>
      <c r="B365">
        <v>310</v>
      </c>
    </row>
    <row r="366" spans="1:2" x14ac:dyDescent="0.25">
      <c r="A366" t="s">
        <v>830</v>
      </c>
      <c r="B366">
        <v>280</v>
      </c>
    </row>
    <row r="367" spans="1:2" x14ac:dyDescent="0.25">
      <c r="A367" t="s">
        <v>831</v>
      </c>
      <c r="B367">
        <v>320</v>
      </c>
    </row>
    <row r="368" spans="1:2" x14ac:dyDescent="0.25">
      <c r="A368" t="s">
        <v>832</v>
      </c>
      <c r="B368">
        <v>350</v>
      </c>
    </row>
    <row r="369" spans="1:2" x14ac:dyDescent="0.25">
      <c r="A369" t="s">
        <v>833</v>
      </c>
      <c r="B369">
        <v>290</v>
      </c>
    </row>
    <row r="370" spans="1:2" x14ac:dyDescent="0.25">
      <c r="A370" t="s">
        <v>834</v>
      </c>
      <c r="B370">
        <v>270</v>
      </c>
    </row>
    <row r="371" spans="1:2" x14ac:dyDescent="0.25">
      <c r="A371" t="s">
        <v>835</v>
      </c>
      <c r="B371">
        <v>350</v>
      </c>
    </row>
    <row r="372" spans="1:2" x14ac:dyDescent="0.25">
      <c r="A372" t="s">
        <v>836</v>
      </c>
      <c r="B372">
        <v>300</v>
      </c>
    </row>
    <row r="373" spans="1:2" x14ac:dyDescent="0.25">
      <c r="A373" t="s">
        <v>837</v>
      </c>
      <c r="B373">
        <v>330</v>
      </c>
    </row>
    <row r="374" spans="1:2" x14ac:dyDescent="0.25">
      <c r="A374" t="s">
        <v>838</v>
      </c>
      <c r="B374">
        <v>370</v>
      </c>
    </row>
    <row r="375" spans="1:2" x14ac:dyDescent="0.25">
      <c r="A375" t="s">
        <v>839</v>
      </c>
      <c r="B375">
        <v>310</v>
      </c>
    </row>
    <row r="376" spans="1:2" x14ac:dyDescent="0.25">
      <c r="A376" t="s">
        <v>840</v>
      </c>
      <c r="B376">
        <v>280</v>
      </c>
    </row>
    <row r="377" spans="1:2" x14ac:dyDescent="0.25">
      <c r="A377" t="s">
        <v>841</v>
      </c>
      <c r="B377">
        <v>320</v>
      </c>
    </row>
    <row r="378" spans="1:2" x14ac:dyDescent="0.25">
      <c r="A378" t="s">
        <v>842</v>
      </c>
      <c r="B378">
        <v>350</v>
      </c>
    </row>
    <row r="379" spans="1:2" x14ac:dyDescent="0.25">
      <c r="A379" t="s">
        <v>843</v>
      </c>
      <c r="B379">
        <v>290</v>
      </c>
    </row>
    <row r="380" spans="1:2" x14ac:dyDescent="0.25">
      <c r="A380" t="s">
        <v>844</v>
      </c>
      <c r="B380">
        <v>270</v>
      </c>
    </row>
    <row r="381" spans="1:2" x14ac:dyDescent="0.25">
      <c r="A381" t="s">
        <v>845</v>
      </c>
      <c r="B381">
        <v>350</v>
      </c>
    </row>
    <row r="382" spans="1:2" x14ac:dyDescent="0.25">
      <c r="A382" t="s">
        <v>846</v>
      </c>
      <c r="B382">
        <v>300</v>
      </c>
    </row>
    <row r="383" spans="1:2" x14ac:dyDescent="0.25">
      <c r="A383" t="s">
        <v>847</v>
      </c>
      <c r="B383">
        <v>330</v>
      </c>
    </row>
    <row r="384" spans="1:2" x14ac:dyDescent="0.25">
      <c r="A384" t="s">
        <v>848</v>
      </c>
      <c r="B384">
        <v>370</v>
      </c>
    </row>
    <row r="385" spans="1:2" x14ac:dyDescent="0.25">
      <c r="A385" t="s">
        <v>849</v>
      </c>
      <c r="B385">
        <v>310</v>
      </c>
    </row>
    <row r="386" spans="1:2" x14ac:dyDescent="0.25">
      <c r="A386" t="s">
        <v>850</v>
      </c>
      <c r="B386">
        <v>280</v>
      </c>
    </row>
    <row r="387" spans="1:2" x14ac:dyDescent="0.25">
      <c r="A387" t="s">
        <v>851</v>
      </c>
      <c r="B387">
        <v>320</v>
      </c>
    </row>
    <row r="388" spans="1:2" x14ac:dyDescent="0.25">
      <c r="A388" t="s">
        <v>852</v>
      </c>
      <c r="B388">
        <v>350</v>
      </c>
    </row>
    <row r="389" spans="1:2" x14ac:dyDescent="0.25">
      <c r="A389" t="s">
        <v>853</v>
      </c>
      <c r="B389">
        <v>290</v>
      </c>
    </row>
    <row r="391" spans="1:2" x14ac:dyDescent="0.25">
      <c r="A391" t="s">
        <v>489</v>
      </c>
    </row>
    <row r="392" spans="1:2" x14ac:dyDescent="0.25">
      <c r="A392" t="s">
        <v>857</v>
      </c>
    </row>
    <row r="393" spans="1:2" x14ac:dyDescent="0.25">
      <c r="A393" t="s">
        <v>858</v>
      </c>
    </row>
    <row r="394" spans="1:2" x14ac:dyDescent="0.25">
      <c r="A394" t="s">
        <v>503</v>
      </c>
    </row>
    <row r="395" spans="1:2" x14ac:dyDescent="0.25">
      <c r="A395" t="s">
        <v>859</v>
      </c>
    </row>
    <row r="397" spans="1:2" x14ac:dyDescent="0.25">
      <c r="A397" t="s">
        <v>92</v>
      </c>
      <c r="B397" t="s">
        <v>863</v>
      </c>
    </row>
    <row r="398" spans="1:2" x14ac:dyDescent="0.25">
      <c r="A398" t="s">
        <v>13</v>
      </c>
      <c r="B398">
        <v>12</v>
      </c>
    </row>
    <row r="399" spans="1:2" x14ac:dyDescent="0.25">
      <c r="A399" t="s">
        <v>14</v>
      </c>
      <c r="B399">
        <v>18</v>
      </c>
    </row>
    <row r="400" spans="1:2" x14ac:dyDescent="0.25">
      <c r="A400" t="s">
        <v>15</v>
      </c>
      <c r="B400">
        <v>15</v>
      </c>
    </row>
    <row r="401" spans="1:6" x14ac:dyDescent="0.25">
      <c r="A401" t="s">
        <v>16</v>
      </c>
      <c r="B401">
        <v>22</v>
      </c>
    </row>
    <row r="402" spans="1:6" x14ac:dyDescent="0.25">
      <c r="A402" t="s">
        <v>17</v>
      </c>
      <c r="B402">
        <v>20</v>
      </c>
    </row>
    <row r="403" spans="1:6" x14ac:dyDescent="0.25">
      <c r="A403" t="s">
        <v>18</v>
      </c>
      <c r="B403">
        <v>14</v>
      </c>
    </row>
    <row r="404" spans="1:6" x14ac:dyDescent="0.25">
      <c r="A404" t="s">
        <v>19</v>
      </c>
      <c r="B404">
        <v>16</v>
      </c>
    </row>
    <row r="405" spans="1:6" x14ac:dyDescent="0.25">
      <c r="A405" t="s">
        <v>20</v>
      </c>
      <c r="B405">
        <v>21</v>
      </c>
      <c r="E405" t="s">
        <v>864</v>
      </c>
    </row>
    <row r="406" spans="1:6" x14ac:dyDescent="0.25">
      <c r="A406" t="s">
        <v>21</v>
      </c>
      <c r="B406">
        <v>19</v>
      </c>
      <c r="E406" t="s">
        <v>733</v>
      </c>
      <c r="F406">
        <f>SKEW(B398:B497)</f>
        <v>-0.3350128722188207</v>
      </c>
    </row>
    <row r="407" spans="1:6" x14ac:dyDescent="0.25">
      <c r="A407" t="s">
        <v>22</v>
      </c>
      <c r="B407">
        <v>17</v>
      </c>
    </row>
    <row r="408" spans="1:6" x14ac:dyDescent="0.25">
      <c r="A408" t="s">
        <v>23</v>
      </c>
      <c r="B408">
        <v>22</v>
      </c>
      <c r="E408" t="s">
        <v>867</v>
      </c>
    </row>
    <row r="409" spans="1:6" x14ac:dyDescent="0.25">
      <c r="A409" t="s">
        <v>24</v>
      </c>
      <c r="B409">
        <v>19</v>
      </c>
      <c r="E409" t="s">
        <v>865</v>
      </c>
    </row>
    <row r="410" spans="1:6" x14ac:dyDescent="0.25">
      <c r="A410" t="s">
        <v>25</v>
      </c>
      <c r="B410">
        <v>13</v>
      </c>
      <c r="E410" t="s">
        <v>719</v>
      </c>
      <c r="F410">
        <f>KURT(B398:B497)</f>
        <v>-0.88101144669010489</v>
      </c>
    </row>
    <row r="411" spans="1:6" x14ac:dyDescent="0.25">
      <c r="A411" t="s">
        <v>26</v>
      </c>
      <c r="B411">
        <v>16</v>
      </c>
    </row>
    <row r="412" spans="1:6" x14ac:dyDescent="0.25">
      <c r="A412" t="s">
        <v>27</v>
      </c>
      <c r="B412">
        <v>21</v>
      </c>
      <c r="E412" t="s">
        <v>731</v>
      </c>
    </row>
    <row r="413" spans="1:6" x14ac:dyDescent="0.25">
      <c r="A413" t="s">
        <v>28</v>
      </c>
      <c r="B413">
        <v>22</v>
      </c>
      <c r="E413" t="s">
        <v>866</v>
      </c>
    </row>
    <row r="414" spans="1:6" x14ac:dyDescent="0.25">
      <c r="A414" t="s">
        <v>29</v>
      </c>
      <c r="B414">
        <v>17</v>
      </c>
    </row>
    <row r="415" spans="1:6" x14ac:dyDescent="0.25">
      <c r="A415" t="s">
        <v>30</v>
      </c>
      <c r="B415">
        <v>19</v>
      </c>
    </row>
    <row r="416" spans="1:6" x14ac:dyDescent="0.25">
      <c r="A416" t="s">
        <v>31</v>
      </c>
      <c r="B416">
        <v>22</v>
      </c>
    </row>
    <row r="417" spans="1:2" x14ac:dyDescent="0.25">
      <c r="A417" t="s">
        <v>32</v>
      </c>
      <c r="B417">
        <v>18</v>
      </c>
    </row>
    <row r="418" spans="1:2" x14ac:dyDescent="0.25">
      <c r="A418" t="s">
        <v>148</v>
      </c>
      <c r="B418">
        <v>14</v>
      </c>
    </row>
    <row r="419" spans="1:2" x14ac:dyDescent="0.25">
      <c r="A419" t="s">
        <v>149</v>
      </c>
      <c r="B419">
        <v>20</v>
      </c>
    </row>
    <row r="420" spans="1:2" x14ac:dyDescent="0.25">
      <c r="A420" t="s">
        <v>150</v>
      </c>
      <c r="B420">
        <v>19</v>
      </c>
    </row>
    <row r="421" spans="1:2" x14ac:dyDescent="0.25">
      <c r="A421" t="s">
        <v>151</v>
      </c>
      <c r="B421">
        <v>17</v>
      </c>
    </row>
    <row r="422" spans="1:2" x14ac:dyDescent="0.25">
      <c r="A422" t="s">
        <v>152</v>
      </c>
      <c r="B422">
        <v>22</v>
      </c>
    </row>
    <row r="423" spans="1:2" x14ac:dyDescent="0.25">
      <c r="A423" t="s">
        <v>153</v>
      </c>
      <c r="B423">
        <v>18</v>
      </c>
    </row>
    <row r="424" spans="1:2" x14ac:dyDescent="0.25">
      <c r="A424" t="s">
        <v>154</v>
      </c>
      <c r="B424">
        <v>15</v>
      </c>
    </row>
    <row r="425" spans="1:2" x14ac:dyDescent="0.25">
      <c r="A425" t="s">
        <v>155</v>
      </c>
      <c r="B425">
        <v>21</v>
      </c>
    </row>
    <row r="426" spans="1:2" x14ac:dyDescent="0.25">
      <c r="A426" t="s">
        <v>156</v>
      </c>
      <c r="B426">
        <v>20</v>
      </c>
    </row>
    <row r="427" spans="1:2" x14ac:dyDescent="0.25">
      <c r="A427" t="s">
        <v>157</v>
      </c>
      <c r="B427">
        <v>16</v>
      </c>
    </row>
    <row r="428" spans="1:2" x14ac:dyDescent="0.25">
      <c r="A428" t="s">
        <v>158</v>
      </c>
      <c r="B428">
        <v>12</v>
      </c>
    </row>
    <row r="429" spans="1:2" x14ac:dyDescent="0.25">
      <c r="A429" t="s">
        <v>159</v>
      </c>
      <c r="B429">
        <v>18</v>
      </c>
    </row>
    <row r="430" spans="1:2" x14ac:dyDescent="0.25">
      <c r="A430" t="s">
        <v>160</v>
      </c>
      <c r="B430">
        <v>15</v>
      </c>
    </row>
    <row r="431" spans="1:2" x14ac:dyDescent="0.25">
      <c r="A431" t="s">
        <v>161</v>
      </c>
      <c r="B431">
        <v>22</v>
      </c>
    </row>
    <row r="432" spans="1:2" x14ac:dyDescent="0.25">
      <c r="A432" t="s">
        <v>162</v>
      </c>
      <c r="B432">
        <v>20</v>
      </c>
    </row>
    <row r="433" spans="1:2" x14ac:dyDescent="0.25">
      <c r="A433" t="s">
        <v>163</v>
      </c>
      <c r="B433">
        <v>14</v>
      </c>
    </row>
    <row r="434" spans="1:2" x14ac:dyDescent="0.25">
      <c r="A434" t="s">
        <v>164</v>
      </c>
      <c r="B434">
        <v>16</v>
      </c>
    </row>
    <row r="435" spans="1:2" x14ac:dyDescent="0.25">
      <c r="A435" t="s">
        <v>165</v>
      </c>
      <c r="B435">
        <v>21</v>
      </c>
    </row>
    <row r="436" spans="1:2" x14ac:dyDescent="0.25">
      <c r="A436" t="s">
        <v>166</v>
      </c>
      <c r="B436">
        <v>19</v>
      </c>
    </row>
    <row r="437" spans="1:2" x14ac:dyDescent="0.25">
      <c r="A437" t="s">
        <v>167</v>
      </c>
      <c r="B437">
        <v>17</v>
      </c>
    </row>
    <row r="438" spans="1:2" x14ac:dyDescent="0.25">
      <c r="A438" t="s">
        <v>168</v>
      </c>
      <c r="B438">
        <v>22</v>
      </c>
    </row>
    <row r="439" spans="1:2" x14ac:dyDescent="0.25">
      <c r="A439" t="s">
        <v>169</v>
      </c>
      <c r="B439">
        <v>19</v>
      </c>
    </row>
    <row r="440" spans="1:2" x14ac:dyDescent="0.25">
      <c r="A440" t="s">
        <v>170</v>
      </c>
      <c r="B440">
        <v>13</v>
      </c>
    </row>
    <row r="441" spans="1:2" x14ac:dyDescent="0.25">
      <c r="A441" t="s">
        <v>171</v>
      </c>
      <c r="B441">
        <v>16</v>
      </c>
    </row>
    <row r="442" spans="1:2" x14ac:dyDescent="0.25">
      <c r="A442" t="s">
        <v>172</v>
      </c>
      <c r="B442">
        <v>21</v>
      </c>
    </row>
    <row r="443" spans="1:2" x14ac:dyDescent="0.25">
      <c r="A443" t="s">
        <v>173</v>
      </c>
      <c r="B443">
        <v>22</v>
      </c>
    </row>
    <row r="444" spans="1:2" x14ac:dyDescent="0.25">
      <c r="A444" t="s">
        <v>174</v>
      </c>
      <c r="B444">
        <v>17</v>
      </c>
    </row>
    <row r="445" spans="1:2" x14ac:dyDescent="0.25">
      <c r="A445" t="s">
        <v>175</v>
      </c>
      <c r="B445">
        <v>19</v>
      </c>
    </row>
    <row r="446" spans="1:2" x14ac:dyDescent="0.25">
      <c r="A446" t="s">
        <v>176</v>
      </c>
      <c r="B446">
        <v>22</v>
      </c>
    </row>
    <row r="447" spans="1:2" x14ac:dyDescent="0.25">
      <c r="A447" t="s">
        <v>177</v>
      </c>
      <c r="B447">
        <v>18</v>
      </c>
    </row>
    <row r="448" spans="1:2" x14ac:dyDescent="0.25">
      <c r="A448" t="s">
        <v>524</v>
      </c>
      <c r="B448">
        <v>14</v>
      </c>
    </row>
    <row r="449" spans="1:2" x14ac:dyDescent="0.25">
      <c r="A449" t="s">
        <v>525</v>
      </c>
      <c r="B449">
        <v>20</v>
      </c>
    </row>
    <row r="450" spans="1:2" x14ac:dyDescent="0.25">
      <c r="A450" t="s">
        <v>526</v>
      </c>
      <c r="B450">
        <v>19</v>
      </c>
    </row>
    <row r="451" spans="1:2" x14ac:dyDescent="0.25">
      <c r="A451" t="s">
        <v>527</v>
      </c>
      <c r="B451">
        <v>17</v>
      </c>
    </row>
    <row r="452" spans="1:2" x14ac:dyDescent="0.25">
      <c r="A452" t="s">
        <v>528</v>
      </c>
      <c r="B452">
        <v>22</v>
      </c>
    </row>
    <row r="453" spans="1:2" x14ac:dyDescent="0.25">
      <c r="A453" t="s">
        <v>529</v>
      </c>
      <c r="B453">
        <v>18</v>
      </c>
    </row>
    <row r="454" spans="1:2" x14ac:dyDescent="0.25">
      <c r="A454" t="s">
        <v>530</v>
      </c>
      <c r="B454">
        <v>15</v>
      </c>
    </row>
    <row r="455" spans="1:2" x14ac:dyDescent="0.25">
      <c r="A455" t="s">
        <v>531</v>
      </c>
      <c r="B455">
        <v>21</v>
      </c>
    </row>
    <row r="456" spans="1:2" x14ac:dyDescent="0.25">
      <c r="A456" t="s">
        <v>532</v>
      </c>
      <c r="B456">
        <v>20</v>
      </c>
    </row>
    <row r="457" spans="1:2" x14ac:dyDescent="0.25">
      <c r="A457" t="s">
        <v>533</v>
      </c>
      <c r="B457">
        <v>16</v>
      </c>
    </row>
    <row r="458" spans="1:2" x14ac:dyDescent="0.25">
      <c r="A458" t="s">
        <v>534</v>
      </c>
      <c r="B458">
        <v>12</v>
      </c>
    </row>
    <row r="459" spans="1:2" x14ac:dyDescent="0.25">
      <c r="A459" t="s">
        <v>535</v>
      </c>
      <c r="B459">
        <v>18</v>
      </c>
    </row>
    <row r="460" spans="1:2" x14ac:dyDescent="0.25">
      <c r="A460" t="s">
        <v>536</v>
      </c>
      <c r="B460">
        <v>15</v>
      </c>
    </row>
    <row r="461" spans="1:2" x14ac:dyDescent="0.25">
      <c r="A461" t="s">
        <v>537</v>
      </c>
      <c r="B461">
        <v>22</v>
      </c>
    </row>
    <row r="462" spans="1:2" x14ac:dyDescent="0.25">
      <c r="A462" t="s">
        <v>538</v>
      </c>
      <c r="B462">
        <v>20</v>
      </c>
    </row>
    <row r="463" spans="1:2" x14ac:dyDescent="0.25">
      <c r="A463" t="s">
        <v>539</v>
      </c>
      <c r="B463">
        <v>14</v>
      </c>
    </row>
    <row r="464" spans="1:2" x14ac:dyDescent="0.25">
      <c r="A464" t="s">
        <v>540</v>
      </c>
      <c r="B464">
        <v>16</v>
      </c>
    </row>
    <row r="465" spans="1:2" x14ac:dyDescent="0.25">
      <c r="A465" t="s">
        <v>541</v>
      </c>
      <c r="B465">
        <v>21</v>
      </c>
    </row>
    <row r="466" spans="1:2" x14ac:dyDescent="0.25">
      <c r="A466" t="s">
        <v>542</v>
      </c>
      <c r="B466">
        <v>19</v>
      </c>
    </row>
    <row r="467" spans="1:2" x14ac:dyDescent="0.25">
      <c r="A467" t="s">
        <v>543</v>
      </c>
      <c r="B467">
        <v>17</v>
      </c>
    </row>
    <row r="468" spans="1:2" x14ac:dyDescent="0.25">
      <c r="A468" t="s">
        <v>544</v>
      </c>
      <c r="B468">
        <v>22</v>
      </c>
    </row>
    <row r="469" spans="1:2" x14ac:dyDescent="0.25">
      <c r="A469" t="s">
        <v>545</v>
      </c>
      <c r="B469">
        <v>19</v>
      </c>
    </row>
    <row r="470" spans="1:2" x14ac:dyDescent="0.25">
      <c r="A470" t="s">
        <v>546</v>
      </c>
      <c r="B470">
        <v>13</v>
      </c>
    </row>
    <row r="471" spans="1:2" x14ac:dyDescent="0.25">
      <c r="A471" t="s">
        <v>547</v>
      </c>
      <c r="B471">
        <v>16</v>
      </c>
    </row>
    <row r="472" spans="1:2" x14ac:dyDescent="0.25">
      <c r="A472" t="s">
        <v>548</v>
      </c>
      <c r="B472">
        <v>21</v>
      </c>
    </row>
    <row r="473" spans="1:2" x14ac:dyDescent="0.25">
      <c r="A473" t="s">
        <v>549</v>
      </c>
      <c r="B473">
        <v>22</v>
      </c>
    </row>
    <row r="474" spans="1:2" x14ac:dyDescent="0.25">
      <c r="A474" t="s">
        <v>550</v>
      </c>
      <c r="B474">
        <v>17</v>
      </c>
    </row>
    <row r="475" spans="1:2" x14ac:dyDescent="0.25">
      <c r="A475" t="s">
        <v>551</v>
      </c>
      <c r="B475">
        <v>19</v>
      </c>
    </row>
    <row r="476" spans="1:2" x14ac:dyDescent="0.25">
      <c r="A476" t="s">
        <v>552</v>
      </c>
      <c r="B476">
        <v>22</v>
      </c>
    </row>
    <row r="477" spans="1:2" x14ac:dyDescent="0.25">
      <c r="A477" t="s">
        <v>553</v>
      </c>
      <c r="B477">
        <v>18</v>
      </c>
    </row>
    <row r="478" spans="1:2" x14ac:dyDescent="0.25">
      <c r="A478" t="s">
        <v>554</v>
      </c>
      <c r="B478">
        <v>14</v>
      </c>
    </row>
    <row r="479" spans="1:2" x14ac:dyDescent="0.25">
      <c r="A479" t="s">
        <v>555</v>
      </c>
      <c r="B479">
        <v>20</v>
      </c>
    </row>
    <row r="480" spans="1:2" x14ac:dyDescent="0.25">
      <c r="A480" t="s">
        <v>556</v>
      </c>
      <c r="B480">
        <v>19</v>
      </c>
    </row>
    <row r="481" spans="1:2" x14ac:dyDescent="0.25">
      <c r="A481" t="s">
        <v>557</v>
      </c>
      <c r="B481">
        <v>17</v>
      </c>
    </row>
    <row r="482" spans="1:2" x14ac:dyDescent="0.25">
      <c r="A482" t="s">
        <v>558</v>
      </c>
      <c r="B482">
        <v>22</v>
      </c>
    </row>
    <row r="483" spans="1:2" x14ac:dyDescent="0.25">
      <c r="A483" t="s">
        <v>559</v>
      </c>
      <c r="B483">
        <v>18</v>
      </c>
    </row>
    <row r="484" spans="1:2" x14ac:dyDescent="0.25">
      <c r="A484" t="s">
        <v>560</v>
      </c>
      <c r="B484">
        <v>15</v>
      </c>
    </row>
    <row r="485" spans="1:2" x14ac:dyDescent="0.25">
      <c r="A485" t="s">
        <v>561</v>
      </c>
      <c r="B485">
        <v>21</v>
      </c>
    </row>
    <row r="486" spans="1:2" x14ac:dyDescent="0.25">
      <c r="A486" t="s">
        <v>562</v>
      </c>
      <c r="B486">
        <v>20</v>
      </c>
    </row>
    <row r="487" spans="1:2" x14ac:dyDescent="0.25">
      <c r="A487" t="s">
        <v>563</v>
      </c>
      <c r="B487">
        <v>16</v>
      </c>
    </row>
    <row r="488" spans="1:2" x14ac:dyDescent="0.25">
      <c r="A488" t="s">
        <v>564</v>
      </c>
      <c r="B488">
        <v>12</v>
      </c>
    </row>
    <row r="489" spans="1:2" x14ac:dyDescent="0.25">
      <c r="A489" t="s">
        <v>565</v>
      </c>
      <c r="B489">
        <v>18</v>
      </c>
    </row>
    <row r="490" spans="1:2" x14ac:dyDescent="0.25">
      <c r="A490" t="s">
        <v>566</v>
      </c>
      <c r="B490">
        <v>15</v>
      </c>
    </row>
    <row r="491" spans="1:2" x14ac:dyDescent="0.25">
      <c r="A491" t="s">
        <v>567</v>
      </c>
      <c r="B491">
        <v>22</v>
      </c>
    </row>
    <row r="492" spans="1:2" x14ac:dyDescent="0.25">
      <c r="A492" t="s">
        <v>568</v>
      </c>
      <c r="B492">
        <v>20</v>
      </c>
    </row>
    <row r="493" spans="1:2" x14ac:dyDescent="0.25">
      <c r="A493" t="s">
        <v>569</v>
      </c>
      <c r="B493">
        <v>14</v>
      </c>
    </row>
    <row r="494" spans="1:2" x14ac:dyDescent="0.25">
      <c r="A494" t="s">
        <v>570</v>
      </c>
      <c r="B494">
        <v>16</v>
      </c>
    </row>
    <row r="495" spans="1:2" x14ac:dyDescent="0.25">
      <c r="A495" t="s">
        <v>571</v>
      </c>
      <c r="B495">
        <v>21</v>
      </c>
    </row>
    <row r="496" spans="1:2" x14ac:dyDescent="0.25">
      <c r="A496" t="s">
        <v>572</v>
      </c>
      <c r="B496">
        <v>19</v>
      </c>
    </row>
    <row r="497" spans="1:2" x14ac:dyDescent="0.25">
      <c r="A497" t="s">
        <v>573</v>
      </c>
      <c r="B497">
        <v>17</v>
      </c>
    </row>
  </sheetData>
  <phoneticPr fontId="2" type="noConversion"/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BC35-EEC0-4722-AB80-3E86A0D6A067}">
  <dimension ref="A1:H466"/>
  <sheetViews>
    <sheetView topLeftCell="A441" workbookViewId="0">
      <selection activeCell="F378" sqref="F378"/>
    </sheetView>
  </sheetViews>
  <sheetFormatPr defaultRowHeight="15" x14ac:dyDescent="0.25"/>
  <cols>
    <col min="1" max="2" width="14.28515625" customWidth="1"/>
    <col min="5" max="5" width="14.42578125" customWidth="1"/>
  </cols>
  <sheetData>
    <row r="1" spans="1:2" x14ac:dyDescent="0.25">
      <c r="A1" t="s">
        <v>415</v>
      </c>
    </row>
    <row r="2" spans="1:2" x14ac:dyDescent="0.25">
      <c r="A2" t="s">
        <v>868</v>
      </c>
    </row>
    <row r="3" spans="1:2" x14ac:dyDescent="0.25">
      <c r="A3" t="s">
        <v>869</v>
      </c>
    </row>
    <row r="4" spans="1:2" x14ac:dyDescent="0.25">
      <c r="A4" t="s">
        <v>503</v>
      </c>
    </row>
    <row r="5" spans="1:2" x14ac:dyDescent="0.25">
      <c r="A5" t="s">
        <v>870</v>
      </c>
    </row>
    <row r="6" spans="1:2" x14ac:dyDescent="0.25">
      <c r="A6" t="s">
        <v>871</v>
      </c>
    </row>
    <row r="8" spans="1:2" x14ac:dyDescent="0.25">
      <c r="A8" t="s">
        <v>872</v>
      </c>
      <c r="B8" t="s">
        <v>873</v>
      </c>
    </row>
    <row r="9" spans="1:2" x14ac:dyDescent="0.25">
      <c r="A9" t="s">
        <v>874</v>
      </c>
      <c r="B9">
        <v>40</v>
      </c>
    </row>
    <row r="10" spans="1:2" x14ac:dyDescent="0.25">
      <c r="A10" t="s">
        <v>875</v>
      </c>
      <c r="B10">
        <v>45</v>
      </c>
    </row>
    <row r="11" spans="1:2" x14ac:dyDescent="0.25">
      <c r="A11" t="s">
        <v>876</v>
      </c>
      <c r="B11">
        <v>50</v>
      </c>
    </row>
    <row r="12" spans="1:2" x14ac:dyDescent="0.25">
      <c r="A12" t="s">
        <v>877</v>
      </c>
      <c r="B12">
        <v>55</v>
      </c>
    </row>
    <row r="13" spans="1:2" x14ac:dyDescent="0.25">
      <c r="A13" t="s">
        <v>878</v>
      </c>
      <c r="B13">
        <v>60</v>
      </c>
    </row>
    <row r="14" spans="1:2" x14ac:dyDescent="0.25">
      <c r="A14" t="s">
        <v>879</v>
      </c>
      <c r="B14">
        <v>62</v>
      </c>
    </row>
    <row r="15" spans="1:2" x14ac:dyDescent="0.25">
      <c r="A15" t="s">
        <v>880</v>
      </c>
      <c r="B15">
        <v>65</v>
      </c>
    </row>
    <row r="16" spans="1:2" x14ac:dyDescent="0.25">
      <c r="A16" t="s">
        <v>881</v>
      </c>
      <c r="B16">
        <v>68</v>
      </c>
    </row>
    <row r="17" spans="1:8" x14ac:dyDescent="0.25">
      <c r="A17" t="s">
        <v>882</v>
      </c>
      <c r="B17">
        <v>70</v>
      </c>
    </row>
    <row r="18" spans="1:8" x14ac:dyDescent="0.25">
      <c r="A18" t="s">
        <v>883</v>
      </c>
      <c r="B18">
        <v>72</v>
      </c>
      <c r="E18" t="s">
        <v>974</v>
      </c>
    </row>
    <row r="19" spans="1:8" x14ac:dyDescent="0.25">
      <c r="A19" t="s">
        <v>884</v>
      </c>
      <c r="B19">
        <v>75</v>
      </c>
      <c r="E19" t="s">
        <v>975</v>
      </c>
    </row>
    <row r="20" spans="1:8" x14ac:dyDescent="0.25">
      <c r="A20" t="s">
        <v>885</v>
      </c>
      <c r="B20">
        <v>78</v>
      </c>
      <c r="E20" t="s">
        <v>976</v>
      </c>
    </row>
    <row r="21" spans="1:8" x14ac:dyDescent="0.25">
      <c r="A21" t="s">
        <v>886</v>
      </c>
      <c r="B21">
        <v>80</v>
      </c>
      <c r="E21" t="s">
        <v>496</v>
      </c>
      <c r="F21">
        <f>_xlfn.QUARTILE.EXC(B9:B108,1)</f>
        <v>126.25</v>
      </c>
    </row>
    <row r="22" spans="1:8" x14ac:dyDescent="0.25">
      <c r="A22" t="s">
        <v>887</v>
      </c>
      <c r="B22">
        <v>82</v>
      </c>
      <c r="E22" t="s">
        <v>979</v>
      </c>
      <c r="F22">
        <f>_xlfn.QUARTILE.EXC(B9:B108,2)</f>
        <v>252.5</v>
      </c>
      <c r="G22">
        <f>AVERAGE(B9:B108)</f>
        <v>256.52</v>
      </c>
      <c r="H22">
        <f>GEOMEAN(B9:B108)</f>
        <v>211.19418477756065</v>
      </c>
    </row>
    <row r="23" spans="1:8" x14ac:dyDescent="0.25">
      <c r="A23" t="s">
        <v>888</v>
      </c>
      <c r="B23">
        <v>85</v>
      </c>
      <c r="E23" t="s">
        <v>497</v>
      </c>
      <c r="F23">
        <f>_xlfn.QUARTILE.EXC(B9:B108,3)</f>
        <v>378.75</v>
      </c>
    </row>
    <row r="24" spans="1:8" x14ac:dyDescent="0.25">
      <c r="A24" t="s">
        <v>889</v>
      </c>
      <c r="B24">
        <v>88</v>
      </c>
    </row>
    <row r="25" spans="1:8" x14ac:dyDescent="0.25">
      <c r="A25" t="s">
        <v>890</v>
      </c>
      <c r="B25">
        <v>90</v>
      </c>
      <c r="E25" t="s">
        <v>977</v>
      </c>
    </row>
    <row r="26" spans="1:8" x14ac:dyDescent="0.25">
      <c r="A26" t="s">
        <v>891</v>
      </c>
      <c r="B26">
        <v>92</v>
      </c>
      <c r="E26" t="s">
        <v>978</v>
      </c>
    </row>
    <row r="27" spans="1:8" x14ac:dyDescent="0.25">
      <c r="A27" t="s">
        <v>892</v>
      </c>
      <c r="B27">
        <v>95</v>
      </c>
      <c r="E27" t="s">
        <v>980</v>
      </c>
      <c r="F27">
        <f>_xlfn.PERCENTILE.EXC(B9:B108,0.1)</f>
        <v>72.300000000000011</v>
      </c>
    </row>
    <row r="28" spans="1:8" x14ac:dyDescent="0.25">
      <c r="A28" t="s">
        <v>893</v>
      </c>
      <c r="B28">
        <v>100</v>
      </c>
      <c r="E28" t="s">
        <v>981</v>
      </c>
      <c r="F28">
        <f>_xlfn.PERCENTILE.EXC(B10:B109,0.25)</f>
        <v>130</v>
      </c>
    </row>
    <row r="29" spans="1:8" x14ac:dyDescent="0.25">
      <c r="A29" t="s">
        <v>894</v>
      </c>
      <c r="B29">
        <v>105</v>
      </c>
      <c r="E29" t="s">
        <v>982</v>
      </c>
      <c r="F29">
        <f>_xlfn.PERCENTILE.EXC(B11:B110,0.75)</f>
        <v>381.25</v>
      </c>
    </row>
    <row r="30" spans="1:8" x14ac:dyDescent="0.25">
      <c r="A30" t="s">
        <v>895</v>
      </c>
      <c r="B30">
        <v>110</v>
      </c>
      <c r="E30" t="s">
        <v>983</v>
      </c>
      <c r="F30">
        <f>_xlfn.PERCENTILE.EXC(B12:B111,0.9)</f>
        <v>456</v>
      </c>
    </row>
    <row r="31" spans="1:8" x14ac:dyDescent="0.25">
      <c r="A31" t="s">
        <v>896</v>
      </c>
      <c r="B31">
        <v>115</v>
      </c>
    </row>
    <row r="32" spans="1:8" x14ac:dyDescent="0.25">
      <c r="A32" t="s">
        <v>897</v>
      </c>
      <c r="B32">
        <v>120</v>
      </c>
    </row>
    <row r="33" spans="1:2" x14ac:dyDescent="0.25">
      <c r="A33" t="s">
        <v>898</v>
      </c>
      <c r="B33">
        <v>125</v>
      </c>
    </row>
    <row r="34" spans="1:2" x14ac:dyDescent="0.25">
      <c r="A34" t="s">
        <v>899</v>
      </c>
      <c r="B34">
        <v>130</v>
      </c>
    </row>
    <row r="35" spans="1:2" x14ac:dyDescent="0.25">
      <c r="A35" t="s">
        <v>900</v>
      </c>
      <c r="B35">
        <v>135</v>
      </c>
    </row>
    <row r="36" spans="1:2" x14ac:dyDescent="0.25">
      <c r="A36" t="s">
        <v>901</v>
      </c>
      <c r="B36">
        <v>140</v>
      </c>
    </row>
    <row r="37" spans="1:2" x14ac:dyDescent="0.25">
      <c r="A37" t="s">
        <v>902</v>
      </c>
      <c r="B37">
        <v>145</v>
      </c>
    </row>
    <row r="38" spans="1:2" x14ac:dyDescent="0.25">
      <c r="A38" t="s">
        <v>903</v>
      </c>
      <c r="B38">
        <v>150</v>
      </c>
    </row>
    <row r="39" spans="1:2" x14ac:dyDescent="0.25">
      <c r="A39" t="s">
        <v>904</v>
      </c>
      <c r="B39">
        <v>155</v>
      </c>
    </row>
    <row r="40" spans="1:2" x14ac:dyDescent="0.25">
      <c r="A40" t="s">
        <v>905</v>
      </c>
      <c r="B40">
        <v>160</v>
      </c>
    </row>
    <row r="41" spans="1:2" x14ac:dyDescent="0.25">
      <c r="A41" t="s">
        <v>906</v>
      </c>
      <c r="B41">
        <v>165</v>
      </c>
    </row>
    <row r="42" spans="1:2" x14ac:dyDescent="0.25">
      <c r="A42" t="s">
        <v>907</v>
      </c>
      <c r="B42">
        <v>170</v>
      </c>
    </row>
    <row r="43" spans="1:2" x14ac:dyDescent="0.25">
      <c r="A43" t="s">
        <v>908</v>
      </c>
      <c r="B43">
        <v>175</v>
      </c>
    </row>
    <row r="44" spans="1:2" x14ac:dyDescent="0.25">
      <c r="A44" t="s">
        <v>909</v>
      </c>
      <c r="B44">
        <v>180</v>
      </c>
    </row>
    <row r="45" spans="1:2" x14ac:dyDescent="0.25">
      <c r="A45" t="s">
        <v>910</v>
      </c>
      <c r="B45">
        <v>185</v>
      </c>
    </row>
    <row r="46" spans="1:2" x14ac:dyDescent="0.25">
      <c r="A46" t="s">
        <v>911</v>
      </c>
      <c r="B46">
        <v>190</v>
      </c>
    </row>
    <row r="47" spans="1:2" x14ac:dyDescent="0.25">
      <c r="A47" t="s">
        <v>912</v>
      </c>
      <c r="B47">
        <v>195</v>
      </c>
    </row>
    <row r="48" spans="1:2" x14ac:dyDescent="0.25">
      <c r="A48" t="s">
        <v>913</v>
      </c>
      <c r="B48">
        <v>200</v>
      </c>
    </row>
    <row r="49" spans="1:2" x14ac:dyDescent="0.25">
      <c r="A49" t="s">
        <v>914</v>
      </c>
      <c r="B49">
        <v>205</v>
      </c>
    </row>
    <row r="50" spans="1:2" x14ac:dyDescent="0.25">
      <c r="A50" t="s">
        <v>915</v>
      </c>
      <c r="B50">
        <v>210</v>
      </c>
    </row>
    <row r="51" spans="1:2" x14ac:dyDescent="0.25">
      <c r="A51" t="s">
        <v>916</v>
      </c>
      <c r="B51">
        <v>215</v>
      </c>
    </row>
    <row r="52" spans="1:2" x14ac:dyDescent="0.25">
      <c r="A52" t="s">
        <v>917</v>
      </c>
      <c r="B52">
        <v>220</v>
      </c>
    </row>
    <row r="53" spans="1:2" x14ac:dyDescent="0.25">
      <c r="A53" t="s">
        <v>918</v>
      </c>
      <c r="B53">
        <v>225</v>
      </c>
    </row>
    <row r="54" spans="1:2" x14ac:dyDescent="0.25">
      <c r="A54" t="s">
        <v>919</v>
      </c>
      <c r="B54">
        <v>230</v>
      </c>
    </row>
    <row r="55" spans="1:2" x14ac:dyDescent="0.25">
      <c r="A55" t="s">
        <v>920</v>
      </c>
      <c r="B55">
        <v>235</v>
      </c>
    </row>
    <row r="56" spans="1:2" x14ac:dyDescent="0.25">
      <c r="A56" t="s">
        <v>921</v>
      </c>
      <c r="B56">
        <v>240</v>
      </c>
    </row>
    <row r="57" spans="1:2" x14ac:dyDescent="0.25">
      <c r="A57" t="s">
        <v>922</v>
      </c>
      <c r="B57">
        <v>245</v>
      </c>
    </row>
    <row r="58" spans="1:2" x14ac:dyDescent="0.25">
      <c r="A58" t="s">
        <v>923</v>
      </c>
      <c r="B58">
        <v>250</v>
      </c>
    </row>
    <row r="59" spans="1:2" x14ac:dyDescent="0.25">
      <c r="A59" t="s">
        <v>924</v>
      </c>
      <c r="B59">
        <v>255</v>
      </c>
    </row>
    <row r="60" spans="1:2" x14ac:dyDescent="0.25">
      <c r="A60" t="s">
        <v>925</v>
      </c>
      <c r="B60">
        <v>260</v>
      </c>
    </row>
    <row r="61" spans="1:2" x14ac:dyDescent="0.25">
      <c r="A61" t="s">
        <v>926</v>
      </c>
      <c r="B61">
        <v>265</v>
      </c>
    </row>
    <row r="62" spans="1:2" x14ac:dyDescent="0.25">
      <c r="A62" t="s">
        <v>927</v>
      </c>
      <c r="B62">
        <v>270</v>
      </c>
    </row>
    <row r="63" spans="1:2" x14ac:dyDescent="0.25">
      <c r="A63" t="s">
        <v>928</v>
      </c>
      <c r="B63">
        <v>275</v>
      </c>
    </row>
    <row r="64" spans="1:2" x14ac:dyDescent="0.25">
      <c r="A64" t="s">
        <v>929</v>
      </c>
      <c r="B64">
        <v>280</v>
      </c>
    </row>
    <row r="65" spans="1:2" x14ac:dyDescent="0.25">
      <c r="A65" t="s">
        <v>930</v>
      </c>
      <c r="B65">
        <v>285</v>
      </c>
    </row>
    <row r="66" spans="1:2" x14ac:dyDescent="0.25">
      <c r="A66" t="s">
        <v>931</v>
      </c>
      <c r="B66">
        <v>290</v>
      </c>
    </row>
    <row r="67" spans="1:2" x14ac:dyDescent="0.25">
      <c r="A67" t="s">
        <v>932</v>
      </c>
      <c r="B67">
        <v>295</v>
      </c>
    </row>
    <row r="68" spans="1:2" x14ac:dyDescent="0.25">
      <c r="A68" t="s">
        <v>933</v>
      </c>
      <c r="B68">
        <v>300</v>
      </c>
    </row>
    <row r="69" spans="1:2" x14ac:dyDescent="0.25">
      <c r="A69" t="s">
        <v>934</v>
      </c>
      <c r="B69">
        <v>305</v>
      </c>
    </row>
    <row r="70" spans="1:2" x14ac:dyDescent="0.25">
      <c r="A70" t="s">
        <v>935</v>
      </c>
      <c r="B70">
        <v>310</v>
      </c>
    </row>
    <row r="71" spans="1:2" x14ac:dyDescent="0.25">
      <c r="A71" t="s">
        <v>936</v>
      </c>
      <c r="B71">
        <v>315</v>
      </c>
    </row>
    <row r="72" spans="1:2" x14ac:dyDescent="0.25">
      <c r="A72" t="s">
        <v>937</v>
      </c>
      <c r="B72">
        <v>320</v>
      </c>
    </row>
    <row r="73" spans="1:2" x14ac:dyDescent="0.25">
      <c r="A73" t="s">
        <v>938</v>
      </c>
      <c r="B73">
        <v>325</v>
      </c>
    </row>
    <row r="74" spans="1:2" x14ac:dyDescent="0.25">
      <c r="A74" t="s">
        <v>939</v>
      </c>
      <c r="B74">
        <v>330</v>
      </c>
    </row>
    <row r="75" spans="1:2" x14ac:dyDescent="0.25">
      <c r="A75" t="s">
        <v>940</v>
      </c>
      <c r="B75">
        <v>335</v>
      </c>
    </row>
    <row r="76" spans="1:2" x14ac:dyDescent="0.25">
      <c r="A76" t="s">
        <v>941</v>
      </c>
      <c r="B76">
        <v>340</v>
      </c>
    </row>
    <row r="77" spans="1:2" x14ac:dyDescent="0.25">
      <c r="A77" t="s">
        <v>942</v>
      </c>
      <c r="B77">
        <v>345</v>
      </c>
    </row>
    <row r="78" spans="1:2" x14ac:dyDescent="0.25">
      <c r="A78" t="s">
        <v>943</v>
      </c>
      <c r="B78">
        <v>350</v>
      </c>
    </row>
    <row r="79" spans="1:2" x14ac:dyDescent="0.25">
      <c r="A79" t="s">
        <v>944</v>
      </c>
      <c r="B79">
        <v>355</v>
      </c>
    </row>
    <row r="80" spans="1:2" x14ac:dyDescent="0.25">
      <c r="A80" t="s">
        <v>945</v>
      </c>
      <c r="B80">
        <v>360</v>
      </c>
    </row>
    <row r="81" spans="1:2" x14ac:dyDescent="0.25">
      <c r="A81" t="s">
        <v>946</v>
      </c>
      <c r="B81">
        <v>365</v>
      </c>
    </row>
    <row r="82" spans="1:2" x14ac:dyDescent="0.25">
      <c r="A82" t="s">
        <v>947</v>
      </c>
      <c r="B82">
        <v>370</v>
      </c>
    </row>
    <row r="83" spans="1:2" x14ac:dyDescent="0.25">
      <c r="A83" t="s">
        <v>948</v>
      </c>
      <c r="B83">
        <v>375</v>
      </c>
    </row>
    <row r="84" spans="1:2" x14ac:dyDescent="0.25">
      <c r="A84" t="s">
        <v>949</v>
      </c>
      <c r="B84">
        <v>380</v>
      </c>
    </row>
    <row r="85" spans="1:2" x14ac:dyDescent="0.25">
      <c r="A85" t="s">
        <v>950</v>
      </c>
      <c r="B85">
        <v>385</v>
      </c>
    </row>
    <row r="86" spans="1:2" x14ac:dyDescent="0.25">
      <c r="A86" t="s">
        <v>951</v>
      </c>
      <c r="B86">
        <v>390</v>
      </c>
    </row>
    <row r="87" spans="1:2" x14ac:dyDescent="0.25">
      <c r="A87" t="s">
        <v>952</v>
      </c>
      <c r="B87">
        <v>395</v>
      </c>
    </row>
    <row r="88" spans="1:2" x14ac:dyDescent="0.25">
      <c r="A88" t="s">
        <v>953</v>
      </c>
      <c r="B88">
        <v>400</v>
      </c>
    </row>
    <row r="89" spans="1:2" x14ac:dyDescent="0.25">
      <c r="A89" t="s">
        <v>954</v>
      </c>
      <c r="B89">
        <v>405</v>
      </c>
    </row>
    <row r="90" spans="1:2" x14ac:dyDescent="0.25">
      <c r="A90" t="s">
        <v>955</v>
      </c>
      <c r="B90">
        <v>410</v>
      </c>
    </row>
    <row r="91" spans="1:2" x14ac:dyDescent="0.25">
      <c r="A91" t="s">
        <v>956</v>
      </c>
      <c r="B91">
        <v>415</v>
      </c>
    </row>
    <row r="92" spans="1:2" x14ac:dyDescent="0.25">
      <c r="A92" t="s">
        <v>957</v>
      </c>
      <c r="B92">
        <v>420</v>
      </c>
    </row>
    <row r="93" spans="1:2" x14ac:dyDescent="0.25">
      <c r="A93" t="s">
        <v>958</v>
      </c>
      <c r="B93">
        <v>425</v>
      </c>
    </row>
    <row r="94" spans="1:2" x14ac:dyDescent="0.25">
      <c r="A94" t="s">
        <v>959</v>
      </c>
      <c r="B94">
        <v>430</v>
      </c>
    </row>
    <row r="95" spans="1:2" x14ac:dyDescent="0.25">
      <c r="A95" t="s">
        <v>960</v>
      </c>
      <c r="B95">
        <v>435</v>
      </c>
    </row>
    <row r="96" spans="1:2" x14ac:dyDescent="0.25">
      <c r="A96" t="s">
        <v>961</v>
      </c>
      <c r="B96">
        <v>440</v>
      </c>
    </row>
    <row r="97" spans="1:2" x14ac:dyDescent="0.25">
      <c r="A97" t="s">
        <v>962</v>
      </c>
      <c r="B97">
        <v>445</v>
      </c>
    </row>
    <row r="98" spans="1:2" x14ac:dyDescent="0.25">
      <c r="A98" t="s">
        <v>963</v>
      </c>
      <c r="B98">
        <v>450</v>
      </c>
    </row>
    <row r="99" spans="1:2" x14ac:dyDescent="0.25">
      <c r="A99" t="s">
        <v>964</v>
      </c>
      <c r="B99">
        <v>455</v>
      </c>
    </row>
    <row r="100" spans="1:2" x14ac:dyDescent="0.25">
      <c r="A100" t="s">
        <v>965</v>
      </c>
      <c r="B100">
        <v>460</v>
      </c>
    </row>
    <row r="101" spans="1:2" x14ac:dyDescent="0.25">
      <c r="A101" t="s">
        <v>966</v>
      </c>
      <c r="B101">
        <v>465</v>
      </c>
    </row>
    <row r="102" spans="1:2" x14ac:dyDescent="0.25">
      <c r="A102" t="s">
        <v>967</v>
      </c>
      <c r="B102">
        <v>470</v>
      </c>
    </row>
    <row r="103" spans="1:2" x14ac:dyDescent="0.25">
      <c r="A103" t="s">
        <v>968</v>
      </c>
      <c r="B103">
        <v>475</v>
      </c>
    </row>
    <row r="104" spans="1:2" x14ac:dyDescent="0.25">
      <c r="A104" t="s">
        <v>969</v>
      </c>
      <c r="B104">
        <v>480</v>
      </c>
    </row>
    <row r="105" spans="1:2" x14ac:dyDescent="0.25">
      <c r="A105" t="s">
        <v>970</v>
      </c>
      <c r="B105">
        <v>485</v>
      </c>
    </row>
    <row r="106" spans="1:2" x14ac:dyDescent="0.25">
      <c r="A106" t="s">
        <v>971</v>
      </c>
      <c r="B106">
        <v>490</v>
      </c>
    </row>
    <row r="107" spans="1:2" x14ac:dyDescent="0.25">
      <c r="A107" t="s">
        <v>972</v>
      </c>
      <c r="B107">
        <v>495</v>
      </c>
    </row>
    <row r="108" spans="1:2" x14ac:dyDescent="0.25">
      <c r="A108" t="s">
        <v>973</v>
      </c>
      <c r="B108">
        <v>500</v>
      </c>
    </row>
    <row r="111" spans="1:2" x14ac:dyDescent="0.25">
      <c r="A111" t="s">
        <v>726</v>
      </c>
    </row>
    <row r="113" spans="1:5" x14ac:dyDescent="0.25">
      <c r="A113" t="s">
        <v>984</v>
      </c>
    </row>
    <row r="114" spans="1:5" x14ac:dyDescent="0.25">
      <c r="A114" t="s">
        <v>985</v>
      </c>
    </row>
    <row r="115" spans="1:5" x14ac:dyDescent="0.25">
      <c r="A115" t="s">
        <v>503</v>
      </c>
    </row>
    <row r="116" spans="1:5" x14ac:dyDescent="0.25">
      <c r="A116" t="s">
        <v>986</v>
      </c>
    </row>
    <row r="118" spans="1:5" x14ac:dyDescent="0.25">
      <c r="A118" t="s">
        <v>987</v>
      </c>
      <c r="B118" t="s">
        <v>993</v>
      </c>
    </row>
    <row r="119" spans="1:5" x14ac:dyDescent="0.25">
      <c r="A119" t="s">
        <v>185</v>
      </c>
      <c r="B119">
        <v>55</v>
      </c>
    </row>
    <row r="120" spans="1:5" x14ac:dyDescent="0.25">
      <c r="A120" t="s">
        <v>186</v>
      </c>
      <c r="B120">
        <v>60</v>
      </c>
    </row>
    <row r="121" spans="1:5" x14ac:dyDescent="0.25">
      <c r="A121" t="s">
        <v>187</v>
      </c>
      <c r="B121">
        <v>62</v>
      </c>
    </row>
    <row r="122" spans="1:5" x14ac:dyDescent="0.25">
      <c r="A122" t="s">
        <v>188</v>
      </c>
      <c r="B122">
        <v>65</v>
      </c>
    </row>
    <row r="123" spans="1:5" x14ac:dyDescent="0.25">
      <c r="A123" t="s">
        <v>189</v>
      </c>
      <c r="B123">
        <v>68</v>
      </c>
    </row>
    <row r="124" spans="1:5" x14ac:dyDescent="0.25">
      <c r="A124" t="s">
        <v>190</v>
      </c>
      <c r="B124">
        <v>70</v>
      </c>
    </row>
    <row r="125" spans="1:5" x14ac:dyDescent="0.25">
      <c r="A125" t="s">
        <v>191</v>
      </c>
      <c r="B125">
        <v>72</v>
      </c>
    </row>
    <row r="126" spans="1:5" x14ac:dyDescent="0.25">
      <c r="A126" t="s">
        <v>192</v>
      </c>
      <c r="B126">
        <v>75</v>
      </c>
    </row>
    <row r="127" spans="1:5" x14ac:dyDescent="0.25">
      <c r="A127" t="s">
        <v>193</v>
      </c>
      <c r="B127">
        <v>78</v>
      </c>
      <c r="E127" t="s">
        <v>974</v>
      </c>
    </row>
    <row r="128" spans="1:5" x14ac:dyDescent="0.25">
      <c r="A128" t="s">
        <v>194</v>
      </c>
      <c r="B128">
        <v>80</v>
      </c>
      <c r="E128" t="s">
        <v>975</v>
      </c>
    </row>
    <row r="129" spans="1:6" x14ac:dyDescent="0.25">
      <c r="A129" t="s">
        <v>195</v>
      </c>
      <c r="B129">
        <v>82</v>
      </c>
      <c r="E129" t="s">
        <v>994</v>
      </c>
    </row>
    <row r="130" spans="1:6" x14ac:dyDescent="0.25">
      <c r="A130" t="s">
        <v>196</v>
      </c>
      <c r="B130">
        <v>85</v>
      </c>
      <c r="E130" t="s">
        <v>496</v>
      </c>
      <c r="F130">
        <f>(_xlfn.QUARTILE.EXC(B119:B218,1))</f>
        <v>141.25</v>
      </c>
    </row>
    <row r="131" spans="1:6" x14ac:dyDescent="0.25">
      <c r="A131" t="s">
        <v>197</v>
      </c>
      <c r="B131">
        <v>88</v>
      </c>
      <c r="E131" t="s">
        <v>979</v>
      </c>
      <c r="F131">
        <f>(_xlfn.QUARTILE.EXC(B120:B219,2))</f>
        <v>270</v>
      </c>
    </row>
    <row r="132" spans="1:6" x14ac:dyDescent="0.25">
      <c r="A132" t="s">
        <v>198</v>
      </c>
      <c r="B132">
        <v>90</v>
      </c>
      <c r="E132" t="s">
        <v>497</v>
      </c>
      <c r="F132">
        <f>(_xlfn.QUARTILE.EXC(B121:B220,3))</f>
        <v>396.25</v>
      </c>
    </row>
    <row r="133" spans="1:6" x14ac:dyDescent="0.25">
      <c r="A133" t="s">
        <v>199</v>
      </c>
      <c r="B133">
        <v>92</v>
      </c>
    </row>
    <row r="134" spans="1:6" x14ac:dyDescent="0.25">
      <c r="A134" t="s">
        <v>200</v>
      </c>
      <c r="B134">
        <v>95</v>
      </c>
      <c r="E134" t="s">
        <v>995</v>
      </c>
    </row>
    <row r="135" spans="1:6" x14ac:dyDescent="0.25">
      <c r="A135" t="s">
        <v>201</v>
      </c>
      <c r="B135">
        <v>100</v>
      </c>
      <c r="E135" t="s">
        <v>994</v>
      </c>
    </row>
    <row r="136" spans="1:6" x14ac:dyDescent="0.25">
      <c r="A136" t="s">
        <v>202</v>
      </c>
      <c r="B136">
        <v>105</v>
      </c>
      <c r="E136" t="s">
        <v>996</v>
      </c>
      <c r="F136">
        <f>_xlfn.PERCENTILE.EXC(B119:B218,0.15)</f>
        <v>92.449999999999989</v>
      </c>
    </row>
    <row r="137" spans="1:6" x14ac:dyDescent="0.25">
      <c r="A137" t="s">
        <v>203</v>
      </c>
      <c r="B137">
        <v>110</v>
      </c>
      <c r="E137" t="s">
        <v>997</v>
      </c>
      <c r="F137">
        <f>_xlfn.PERCENTILE.EXC(B120:B219,0.5)</f>
        <v>270</v>
      </c>
    </row>
    <row r="138" spans="1:6" x14ac:dyDescent="0.25">
      <c r="A138" t="s">
        <v>204</v>
      </c>
      <c r="B138">
        <v>115</v>
      </c>
      <c r="E138" t="s">
        <v>998</v>
      </c>
      <c r="F138">
        <f>_xlfn.PERCENTILE.EXC(B121:B220,0.85)</f>
        <v>445.74999999999994</v>
      </c>
    </row>
    <row r="139" spans="1:6" x14ac:dyDescent="0.25">
      <c r="A139" t="s">
        <v>205</v>
      </c>
      <c r="B139">
        <v>120</v>
      </c>
    </row>
    <row r="140" spans="1:6" x14ac:dyDescent="0.25">
      <c r="A140" t="s">
        <v>206</v>
      </c>
      <c r="B140">
        <v>125</v>
      </c>
    </row>
    <row r="141" spans="1:6" x14ac:dyDescent="0.25">
      <c r="A141" t="s">
        <v>207</v>
      </c>
      <c r="B141">
        <v>130</v>
      </c>
    </row>
    <row r="142" spans="1:6" x14ac:dyDescent="0.25">
      <c r="A142" t="s">
        <v>208</v>
      </c>
      <c r="B142">
        <v>135</v>
      </c>
    </row>
    <row r="143" spans="1:6" x14ac:dyDescent="0.25">
      <c r="A143" t="s">
        <v>209</v>
      </c>
      <c r="B143">
        <v>140</v>
      </c>
    </row>
    <row r="144" spans="1:6" x14ac:dyDescent="0.25">
      <c r="A144" t="s">
        <v>210</v>
      </c>
      <c r="B144">
        <v>145</v>
      </c>
    </row>
    <row r="145" spans="1:2" x14ac:dyDescent="0.25">
      <c r="A145" t="s">
        <v>211</v>
      </c>
      <c r="B145">
        <v>150</v>
      </c>
    </row>
    <row r="146" spans="1:2" x14ac:dyDescent="0.25">
      <c r="A146" t="s">
        <v>212</v>
      </c>
      <c r="B146">
        <v>155</v>
      </c>
    </row>
    <row r="147" spans="1:2" x14ac:dyDescent="0.25">
      <c r="A147" t="s">
        <v>213</v>
      </c>
      <c r="B147">
        <v>160</v>
      </c>
    </row>
    <row r="148" spans="1:2" x14ac:dyDescent="0.25">
      <c r="A148" t="s">
        <v>214</v>
      </c>
      <c r="B148">
        <v>165</v>
      </c>
    </row>
    <row r="149" spans="1:2" x14ac:dyDescent="0.25">
      <c r="A149" t="s">
        <v>215</v>
      </c>
      <c r="B149">
        <v>170</v>
      </c>
    </row>
    <row r="150" spans="1:2" x14ac:dyDescent="0.25">
      <c r="A150" t="s">
        <v>216</v>
      </c>
      <c r="B150">
        <v>175</v>
      </c>
    </row>
    <row r="151" spans="1:2" x14ac:dyDescent="0.25">
      <c r="A151" t="s">
        <v>217</v>
      </c>
      <c r="B151">
        <v>180</v>
      </c>
    </row>
    <row r="152" spans="1:2" x14ac:dyDescent="0.25">
      <c r="A152" t="s">
        <v>218</v>
      </c>
      <c r="B152">
        <v>185</v>
      </c>
    </row>
    <row r="153" spans="1:2" x14ac:dyDescent="0.25">
      <c r="A153" t="s">
        <v>219</v>
      </c>
      <c r="B153">
        <v>190</v>
      </c>
    </row>
    <row r="154" spans="1:2" x14ac:dyDescent="0.25">
      <c r="A154" t="s">
        <v>220</v>
      </c>
      <c r="B154">
        <v>195</v>
      </c>
    </row>
    <row r="155" spans="1:2" x14ac:dyDescent="0.25">
      <c r="A155" t="s">
        <v>221</v>
      </c>
      <c r="B155">
        <v>200</v>
      </c>
    </row>
    <row r="156" spans="1:2" x14ac:dyDescent="0.25">
      <c r="A156" t="s">
        <v>222</v>
      </c>
      <c r="B156">
        <v>205</v>
      </c>
    </row>
    <row r="157" spans="1:2" x14ac:dyDescent="0.25">
      <c r="A157" t="s">
        <v>223</v>
      </c>
      <c r="B157">
        <v>210</v>
      </c>
    </row>
    <row r="158" spans="1:2" x14ac:dyDescent="0.25">
      <c r="A158" t="s">
        <v>224</v>
      </c>
      <c r="B158">
        <v>215</v>
      </c>
    </row>
    <row r="159" spans="1:2" x14ac:dyDescent="0.25">
      <c r="A159" t="s">
        <v>225</v>
      </c>
      <c r="B159">
        <v>220</v>
      </c>
    </row>
    <row r="160" spans="1:2" x14ac:dyDescent="0.25">
      <c r="A160" t="s">
        <v>226</v>
      </c>
      <c r="B160">
        <v>225</v>
      </c>
    </row>
    <row r="161" spans="1:2" x14ac:dyDescent="0.25">
      <c r="A161" t="s">
        <v>227</v>
      </c>
      <c r="B161">
        <v>230</v>
      </c>
    </row>
    <row r="162" spans="1:2" x14ac:dyDescent="0.25">
      <c r="A162" t="s">
        <v>228</v>
      </c>
      <c r="B162">
        <v>235</v>
      </c>
    </row>
    <row r="163" spans="1:2" x14ac:dyDescent="0.25">
      <c r="A163" t="s">
        <v>229</v>
      </c>
      <c r="B163">
        <v>240</v>
      </c>
    </row>
    <row r="164" spans="1:2" x14ac:dyDescent="0.25">
      <c r="A164" t="s">
        <v>230</v>
      </c>
      <c r="B164">
        <v>245</v>
      </c>
    </row>
    <row r="165" spans="1:2" x14ac:dyDescent="0.25">
      <c r="A165" t="s">
        <v>231</v>
      </c>
      <c r="B165">
        <v>250</v>
      </c>
    </row>
    <row r="166" spans="1:2" x14ac:dyDescent="0.25">
      <c r="A166" t="s">
        <v>232</v>
      </c>
      <c r="B166">
        <v>255</v>
      </c>
    </row>
    <row r="167" spans="1:2" x14ac:dyDescent="0.25">
      <c r="A167" t="s">
        <v>233</v>
      </c>
      <c r="B167">
        <v>260</v>
      </c>
    </row>
    <row r="168" spans="1:2" x14ac:dyDescent="0.25">
      <c r="A168" t="s">
        <v>234</v>
      </c>
      <c r="B168">
        <v>265</v>
      </c>
    </row>
    <row r="169" spans="1:2" x14ac:dyDescent="0.25">
      <c r="A169" t="s">
        <v>235</v>
      </c>
      <c r="B169">
        <v>270</v>
      </c>
    </row>
    <row r="170" spans="1:2" x14ac:dyDescent="0.25">
      <c r="A170" t="s">
        <v>236</v>
      </c>
      <c r="B170">
        <v>275</v>
      </c>
    </row>
    <row r="171" spans="1:2" x14ac:dyDescent="0.25">
      <c r="A171" t="s">
        <v>237</v>
      </c>
      <c r="B171">
        <v>280</v>
      </c>
    </row>
    <row r="172" spans="1:2" x14ac:dyDescent="0.25">
      <c r="A172" t="s">
        <v>238</v>
      </c>
      <c r="B172">
        <v>285</v>
      </c>
    </row>
    <row r="173" spans="1:2" x14ac:dyDescent="0.25">
      <c r="A173" t="s">
        <v>239</v>
      </c>
      <c r="B173">
        <v>290</v>
      </c>
    </row>
    <row r="174" spans="1:2" x14ac:dyDescent="0.25">
      <c r="A174" t="s">
        <v>240</v>
      </c>
      <c r="B174">
        <v>295</v>
      </c>
    </row>
    <row r="175" spans="1:2" x14ac:dyDescent="0.25">
      <c r="A175" t="s">
        <v>241</v>
      </c>
      <c r="B175">
        <v>300</v>
      </c>
    </row>
    <row r="176" spans="1:2" x14ac:dyDescent="0.25">
      <c r="A176" t="s">
        <v>242</v>
      </c>
      <c r="B176">
        <v>305</v>
      </c>
    </row>
    <row r="177" spans="1:2" x14ac:dyDescent="0.25">
      <c r="A177" t="s">
        <v>243</v>
      </c>
      <c r="B177">
        <v>310</v>
      </c>
    </row>
    <row r="178" spans="1:2" x14ac:dyDescent="0.25">
      <c r="A178" t="s">
        <v>244</v>
      </c>
      <c r="B178">
        <v>315</v>
      </c>
    </row>
    <row r="179" spans="1:2" x14ac:dyDescent="0.25">
      <c r="A179" t="s">
        <v>245</v>
      </c>
      <c r="B179">
        <v>320</v>
      </c>
    </row>
    <row r="180" spans="1:2" x14ac:dyDescent="0.25">
      <c r="A180" t="s">
        <v>246</v>
      </c>
      <c r="B180">
        <v>325</v>
      </c>
    </row>
    <row r="181" spans="1:2" x14ac:dyDescent="0.25">
      <c r="A181" t="s">
        <v>247</v>
      </c>
      <c r="B181">
        <v>330</v>
      </c>
    </row>
    <row r="182" spans="1:2" x14ac:dyDescent="0.25">
      <c r="A182" t="s">
        <v>248</v>
      </c>
      <c r="B182">
        <v>335</v>
      </c>
    </row>
    <row r="183" spans="1:2" x14ac:dyDescent="0.25">
      <c r="A183" t="s">
        <v>249</v>
      </c>
      <c r="B183">
        <v>340</v>
      </c>
    </row>
    <row r="184" spans="1:2" x14ac:dyDescent="0.25">
      <c r="A184" t="s">
        <v>250</v>
      </c>
      <c r="B184">
        <v>345</v>
      </c>
    </row>
    <row r="185" spans="1:2" x14ac:dyDescent="0.25">
      <c r="A185" t="s">
        <v>251</v>
      </c>
      <c r="B185">
        <v>350</v>
      </c>
    </row>
    <row r="186" spans="1:2" x14ac:dyDescent="0.25">
      <c r="A186" t="s">
        <v>252</v>
      </c>
      <c r="B186">
        <v>355</v>
      </c>
    </row>
    <row r="187" spans="1:2" x14ac:dyDescent="0.25">
      <c r="A187" t="s">
        <v>253</v>
      </c>
      <c r="B187">
        <v>360</v>
      </c>
    </row>
    <row r="188" spans="1:2" x14ac:dyDescent="0.25">
      <c r="A188" t="s">
        <v>254</v>
      </c>
      <c r="B188">
        <v>365</v>
      </c>
    </row>
    <row r="189" spans="1:2" x14ac:dyDescent="0.25">
      <c r="A189" t="s">
        <v>255</v>
      </c>
      <c r="B189">
        <v>370</v>
      </c>
    </row>
    <row r="190" spans="1:2" x14ac:dyDescent="0.25">
      <c r="A190" t="s">
        <v>256</v>
      </c>
      <c r="B190">
        <v>375</v>
      </c>
    </row>
    <row r="191" spans="1:2" x14ac:dyDescent="0.25">
      <c r="A191" t="s">
        <v>257</v>
      </c>
      <c r="B191">
        <v>380</v>
      </c>
    </row>
    <row r="192" spans="1:2" x14ac:dyDescent="0.25">
      <c r="A192" t="s">
        <v>258</v>
      </c>
      <c r="B192">
        <v>385</v>
      </c>
    </row>
    <row r="193" spans="1:2" x14ac:dyDescent="0.25">
      <c r="A193" t="s">
        <v>259</v>
      </c>
      <c r="B193">
        <v>390</v>
      </c>
    </row>
    <row r="194" spans="1:2" x14ac:dyDescent="0.25">
      <c r="A194" t="s">
        <v>260</v>
      </c>
      <c r="B194">
        <v>395</v>
      </c>
    </row>
    <row r="195" spans="1:2" x14ac:dyDescent="0.25">
      <c r="A195" t="s">
        <v>261</v>
      </c>
      <c r="B195">
        <v>400</v>
      </c>
    </row>
    <row r="196" spans="1:2" x14ac:dyDescent="0.25">
      <c r="A196" t="s">
        <v>262</v>
      </c>
      <c r="B196">
        <v>405</v>
      </c>
    </row>
    <row r="197" spans="1:2" x14ac:dyDescent="0.25">
      <c r="A197" t="s">
        <v>263</v>
      </c>
      <c r="B197">
        <v>410</v>
      </c>
    </row>
    <row r="198" spans="1:2" x14ac:dyDescent="0.25">
      <c r="A198" t="s">
        <v>264</v>
      </c>
      <c r="B198">
        <v>415</v>
      </c>
    </row>
    <row r="199" spans="1:2" x14ac:dyDescent="0.25">
      <c r="A199" t="s">
        <v>265</v>
      </c>
      <c r="B199">
        <v>420</v>
      </c>
    </row>
    <row r="200" spans="1:2" x14ac:dyDescent="0.25">
      <c r="A200" t="s">
        <v>266</v>
      </c>
      <c r="B200">
        <v>425</v>
      </c>
    </row>
    <row r="201" spans="1:2" x14ac:dyDescent="0.25">
      <c r="A201" t="s">
        <v>267</v>
      </c>
      <c r="B201">
        <v>430</v>
      </c>
    </row>
    <row r="202" spans="1:2" x14ac:dyDescent="0.25">
      <c r="A202" t="s">
        <v>268</v>
      </c>
      <c r="B202">
        <v>435</v>
      </c>
    </row>
    <row r="203" spans="1:2" x14ac:dyDescent="0.25">
      <c r="A203" t="s">
        <v>269</v>
      </c>
      <c r="B203">
        <v>440</v>
      </c>
    </row>
    <row r="204" spans="1:2" x14ac:dyDescent="0.25">
      <c r="A204" t="s">
        <v>270</v>
      </c>
      <c r="B204">
        <v>445</v>
      </c>
    </row>
    <row r="205" spans="1:2" x14ac:dyDescent="0.25">
      <c r="A205" t="s">
        <v>271</v>
      </c>
      <c r="B205">
        <v>450</v>
      </c>
    </row>
    <row r="206" spans="1:2" x14ac:dyDescent="0.25">
      <c r="A206" t="s">
        <v>272</v>
      </c>
      <c r="B206">
        <v>455</v>
      </c>
    </row>
    <row r="207" spans="1:2" x14ac:dyDescent="0.25">
      <c r="A207" t="s">
        <v>273</v>
      </c>
      <c r="B207">
        <v>460</v>
      </c>
    </row>
    <row r="208" spans="1:2" x14ac:dyDescent="0.25">
      <c r="A208" t="s">
        <v>274</v>
      </c>
      <c r="B208">
        <v>465</v>
      </c>
    </row>
    <row r="209" spans="1:2" x14ac:dyDescent="0.25">
      <c r="A209" t="s">
        <v>275</v>
      </c>
      <c r="B209">
        <v>470</v>
      </c>
    </row>
    <row r="210" spans="1:2" x14ac:dyDescent="0.25">
      <c r="A210" t="s">
        <v>276</v>
      </c>
      <c r="B210">
        <v>475</v>
      </c>
    </row>
    <row r="211" spans="1:2" x14ac:dyDescent="0.25">
      <c r="A211" t="s">
        <v>277</v>
      </c>
      <c r="B211">
        <v>480</v>
      </c>
    </row>
    <row r="212" spans="1:2" x14ac:dyDescent="0.25">
      <c r="A212" t="s">
        <v>278</v>
      </c>
      <c r="B212">
        <v>485</v>
      </c>
    </row>
    <row r="213" spans="1:2" x14ac:dyDescent="0.25">
      <c r="A213" t="s">
        <v>279</v>
      </c>
      <c r="B213">
        <v>490</v>
      </c>
    </row>
    <row r="214" spans="1:2" x14ac:dyDescent="0.25">
      <c r="A214" t="s">
        <v>280</v>
      </c>
      <c r="B214">
        <v>495</v>
      </c>
    </row>
    <row r="215" spans="1:2" x14ac:dyDescent="0.25">
      <c r="A215" t="s">
        <v>281</v>
      </c>
      <c r="B215">
        <v>500</v>
      </c>
    </row>
    <row r="216" spans="1:2" x14ac:dyDescent="0.25">
      <c r="A216" t="s">
        <v>282</v>
      </c>
      <c r="B216">
        <v>505</v>
      </c>
    </row>
    <row r="217" spans="1:2" x14ac:dyDescent="0.25">
      <c r="A217" t="s">
        <v>283</v>
      </c>
      <c r="B217">
        <v>510</v>
      </c>
    </row>
    <row r="218" spans="1:2" x14ac:dyDescent="0.25">
      <c r="A218" t="s">
        <v>284</v>
      </c>
      <c r="B218">
        <v>515</v>
      </c>
    </row>
    <row r="220" spans="1:2" x14ac:dyDescent="0.25">
      <c r="A220" t="s">
        <v>740</v>
      </c>
    </row>
    <row r="222" spans="1:2" x14ac:dyDescent="0.25">
      <c r="A222" t="s">
        <v>999</v>
      </c>
    </row>
    <row r="223" spans="1:2" x14ac:dyDescent="0.25">
      <c r="A223" t="s">
        <v>1000</v>
      </c>
    </row>
    <row r="224" spans="1:2" x14ac:dyDescent="0.25">
      <c r="A224" t="s">
        <v>503</v>
      </c>
    </row>
    <row r="225" spans="1:5" x14ac:dyDescent="0.25">
      <c r="A225" t="s">
        <v>1001</v>
      </c>
    </row>
    <row r="227" spans="1:5" x14ac:dyDescent="0.25">
      <c r="A227" t="s">
        <v>92</v>
      </c>
      <c r="B227" t="s">
        <v>1009</v>
      </c>
    </row>
    <row r="228" spans="1:5" x14ac:dyDescent="0.25">
      <c r="A228" t="s">
        <v>13</v>
      </c>
      <c r="B228">
        <v>20</v>
      </c>
    </row>
    <row r="229" spans="1:5" x14ac:dyDescent="0.25">
      <c r="A229" t="s">
        <v>14</v>
      </c>
      <c r="B229">
        <v>25</v>
      </c>
    </row>
    <row r="230" spans="1:5" x14ac:dyDescent="0.25">
      <c r="A230" t="s">
        <v>15</v>
      </c>
      <c r="B230">
        <v>30</v>
      </c>
      <c r="D230" t="s">
        <v>974</v>
      </c>
    </row>
    <row r="231" spans="1:5" x14ac:dyDescent="0.25">
      <c r="A231" t="s">
        <v>16</v>
      </c>
      <c r="B231">
        <v>35</v>
      </c>
      <c r="D231" t="s">
        <v>975</v>
      </c>
    </row>
    <row r="232" spans="1:5" x14ac:dyDescent="0.25">
      <c r="A232" t="s">
        <v>17</v>
      </c>
      <c r="B232">
        <v>40</v>
      </c>
      <c r="D232" t="s">
        <v>1010</v>
      </c>
    </row>
    <row r="233" spans="1:5" x14ac:dyDescent="0.25">
      <c r="A233" t="s">
        <v>18</v>
      </c>
      <c r="B233">
        <v>45</v>
      </c>
      <c r="D233" t="s">
        <v>496</v>
      </c>
      <c r="E233">
        <f>_xlfn.QUARTILE.EXC(B228:B337,1)</f>
        <v>153.75</v>
      </c>
    </row>
    <row r="234" spans="1:5" x14ac:dyDescent="0.25">
      <c r="A234" t="s">
        <v>19</v>
      </c>
      <c r="B234">
        <v>50</v>
      </c>
      <c r="D234" t="s">
        <v>979</v>
      </c>
      <c r="E234">
        <f>_xlfn.QUARTILE.EXC(B229:B338,2)</f>
        <v>295</v>
      </c>
    </row>
    <row r="235" spans="1:5" x14ac:dyDescent="0.25">
      <c r="A235" t="s">
        <v>20</v>
      </c>
      <c r="B235">
        <v>55</v>
      </c>
      <c r="D235" t="s">
        <v>497</v>
      </c>
      <c r="E235">
        <f>_xlfn.QUARTILE.EXC(B230:B339,3)</f>
        <v>433.75</v>
      </c>
    </row>
    <row r="236" spans="1:5" x14ac:dyDescent="0.25">
      <c r="A236" t="s">
        <v>21</v>
      </c>
      <c r="B236">
        <v>60</v>
      </c>
    </row>
    <row r="237" spans="1:5" x14ac:dyDescent="0.25">
      <c r="A237" t="s">
        <v>22</v>
      </c>
      <c r="B237">
        <v>65</v>
      </c>
    </row>
    <row r="238" spans="1:5" x14ac:dyDescent="0.25">
      <c r="A238" t="s">
        <v>23</v>
      </c>
      <c r="B238">
        <v>70</v>
      </c>
      <c r="D238" t="s">
        <v>1011</v>
      </c>
    </row>
    <row r="239" spans="1:5" x14ac:dyDescent="0.25">
      <c r="A239" t="s">
        <v>24</v>
      </c>
      <c r="B239">
        <v>75</v>
      </c>
      <c r="D239" t="s">
        <v>1010</v>
      </c>
    </row>
    <row r="240" spans="1:5" x14ac:dyDescent="0.25">
      <c r="A240" t="s">
        <v>25</v>
      </c>
      <c r="B240">
        <v>80</v>
      </c>
      <c r="D240" t="s">
        <v>1012</v>
      </c>
      <c r="E240">
        <f>_xlfn.PERCENTILE.EXC(B228:B337,0.2)</f>
        <v>126.00000000000001</v>
      </c>
    </row>
    <row r="241" spans="1:5" x14ac:dyDescent="0.25">
      <c r="A241" t="s">
        <v>26</v>
      </c>
      <c r="B241">
        <v>85</v>
      </c>
      <c r="D241" t="s">
        <v>1013</v>
      </c>
      <c r="E241">
        <f>_xlfn.PERCENTILE.EXC(B229:B338,0.4)</f>
        <v>240</v>
      </c>
    </row>
    <row r="242" spans="1:5" x14ac:dyDescent="0.25">
      <c r="A242" t="s">
        <v>27</v>
      </c>
      <c r="B242">
        <v>90</v>
      </c>
      <c r="D242" t="s">
        <v>1014</v>
      </c>
      <c r="E242">
        <f>_xlfn.PERCENTILE.EXC(B230:B339,0.8)</f>
        <v>461</v>
      </c>
    </row>
    <row r="243" spans="1:5" x14ac:dyDescent="0.25">
      <c r="A243" t="s">
        <v>28</v>
      </c>
      <c r="B243">
        <v>95</v>
      </c>
    </row>
    <row r="244" spans="1:5" x14ac:dyDescent="0.25">
      <c r="A244" t="s">
        <v>29</v>
      </c>
      <c r="B244">
        <v>100</v>
      </c>
    </row>
    <row r="245" spans="1:5" x14ac:dyDescent="0.25">
      <c r="A245" t="s">
        <v>30</v>
      </c>
      <c r="B245">
        <v>105</v>
      </c>
    </row>
    <row r="246" spans="1:5" x14ac:dyDescent="0.25">
      <c r="A246" t="s">
        <v>31</v>
      </c>
      <c r="B246">
        <v>110</v>
      </c>
    </row>
    <row r="247" spans="1:5" x14ac:dyDescent="0.25">
      <c r="A247" t="s">
        <v>32</v>
      </c>
      <c r="B247">
        <v>115</v>
      </c>
    </row>
    <row r="248" spans="1:5" x14ac:dyDescent="0.25">
      <c r="A248" t="s">
        <v>148</v>
      </c>
      <c r="B248">
        <v>120</v>
      </c>
    </row>
    <row r="249" spans="1:5" x14ac:dyDescent="0.25">
      <c r="A249" t="s">
        <v>149</v>
      </c>
      <c r="B249">
        <v>125</v>
      </c>
    </row>
    <row r="250" spans="1:5" x14ac:dyDescent="0.25">
      <c r="A250" t="s">
        <v>150</v>
      </c>
      <c r="B250">
        <v>130</v>
      </c>
    </row>
    <row r="251" spans="1:5" x14ac:dyDescent="0.25">
      <c r="A251" t="s">
        <v>151</v>
      </c>
      <c r="B251">
        <v>135</v>
      </c>
    </row>
    <row r="252" spans="1:5" x14ac:dyDescent="0.25">
      <c r="A252" t="s">
        <v>152</v>
      </c>
      <c r="B252">
        <v>140</v>
      </c>
    </row>
    <row r="253" spans="1:5" x14ac:dyDescent="0.25">
      <c r="A253" t="s">
        <v>153</v>
      </c>
      <c r="B253">
        <v>145</v>
      </c>
    </row>
    <row r="254" spans="1:5" x14ac:dyDescent="0.25">
      <c r="A254" t="s">
        <v>154</v>
      </c>
      <c r="B254">
        <v>150</v>
      </c>
    </row>
    <row r="255" spans="1:5" x14ac:dyDescent="0.25">
      <c r="A255" t="s">
        <v>155</v>
      </c>
      <c r="B255">
        <v>155</v>
      </c>
    </row>
    <row r="256" spans="1:5" x14ac:dyDescent="0.25">
      <c r="A256" t="s">
        <v>156</v>
      </c>
      <c r="B256">
        <v>160</v>
      </c>
    </row>
    <row r="257" spans="1:2" x14ac:dyDescent="0.25">
      <c r="A257" t="s">
        <v>157</v>
      </c>
      <c r="B257">
        <v>165</v>
      </c>
    </row>
    <row r="258" spans="1:2" x14ac:dyDescent="0.25">
      <c r="A258" t="s">
        <v>158</v>
      </c>
      <c r="B258">
        <v>170</v>
      </c>
    </row>
    <row r="259" spans="1:2" x14ac:dyDescent="0.25">
      <c r="A259" t="s">
        <v>159</v>
      </c>
      <c r="B259">
        <v>175</v>
      </c>
    </row>
    <row r="260" spans="1:2" x14ac:dyDescent="0.25">
      <c r="A260" t="s">
        <v>160</v>
      </c>
      <c r="B260">
        <v>180</v>
      </c>
    </row>
    <row r="261" spans="1:2" x14ac:dyDescent="0.25">
      <c r="A261" t="s">
        <v>161</v>
      </c>
      <c r="B261">
        <v>185</v>
      </c>
    </row>
    <row r="262" spans="1:2" x14ac:dyDescent="0.25">
      <c r="A262" t="s">
        <v>162</v>
      </c>
      <c r="B262">
        <v>190</v>
      </c>
    </row>
    <row r="263" spans="1:2" x14ac:dyDescent="0.25">
      <c r="A263" t="s">
        <v>163</v>
      </c>
      <c r="B263">
        <v>195</v>
      </c>
    </row>
    <row r="264" spans="1:2" x14ac:dyDescent="0.25">
      <c r="A264" t="s">
        <v>164</v>
      </c>
      <c r="B264">
        <v>200</v>
      </c>
    </row>
    <row r="265" spans="1:2" x14ac:dyDescent="0.25">
      <c r="A265" t="s">
        <v>165</v>
      </c>
      <c r="B265">
        <v>205</v>
      </c>
    </row>
    <row r="266" spans="1:2" x14ac:dyDescent="0.25">
      <c r="A266" t="s">
        <v>166</v>
      </c>
      <c r="B266">
        <v>210</v>
      </c>
    </row>
    <row r="267" spans="1:2" x14ac:dyDescent="0.25">
      <c r="A267" t="s">
        <v>167</v>
      </c>
      <c r="B267">
        <v>215</v>
      </c>
    </row>
    <row r="268" spans="1:2" x14ac:dyDescent="0.25">
      <c r="A268" t="s">
        <v>168</v>
      </c>
      <c r="B268">
        <v>220</v>
      </c>
    </row>
    <row r="269" spans="1:2" x14ac:dyDescent="0.25">
      <c r="A269" t="s">
        <v>169</v>
      </c>
      <c r="B269">
        <v>225</v>
      </c>
    </row>
    <row r="270" spans="1:2" x14ac:dyDescent="0.25">
      <c r="A270" t="s">
        <v>170</v>
      </c>
      <c r="B270">
        <v>230</v>
      </c>
    </row>
    <row r="271" spans="1:2" x14ac:dyDescent="0.25">
      <c r="A271" t="s">
        <v>171</v>
      </c>
      <c r="B271">
        <v>235</v>
      </c>
    </row>
    <row r="272" spans="1:2" x14ac:dyDescent="0.25">
      <c r="A272" t="s">
        <v>172</v>
      </c>
      <c r="B272">
        <v>240</v>
      </c>
    </row>
    <row r="273" spans="1:2" x14ac:dyDescent="0.25">
      <c r="A273" t="s">
        <v>173</v>
      </c>
      <c r="B273">
        <v>245</v>
      </c>
    </row>
    <row r="274" spans="1:2" x14ac:dyDescent="0.25">
      <c r="A274" t="s">
        <v>174</v>
      </c>
      <c r="B274">
        <v>250</v>
      </c>
    </row>
    <row r="275" spans="1:2" x14ac:dyDescent="0.25">
      <c r="A275" t="s">
        <v>175</v>
      </c>
      <c r="B275">
        <v>255</v>
      </c>
    </row>
    <row r="276" spans="1:2" x14ac:dyDescent="0.25">
      <c r="A276" t="s">
        <v>176</v>
      </c>
      <c r="B276">
        <v>260</v>
      </c>
    </row>
    <row r="277" spans="1:2" x14ac:dyDescent="0.25">
      <c r="A277" t="s">
        <v>177</v>
      </c>
      <c r="B277">
        <v>265</v>
      </c>
    </row>
    <row r="278" spans="1:2" x14ac:dyDescent="0.25">
      <c r="A278" t="s">
        <v>524</v>
      </c>
      <c r="B278">
        <v>270</v>
      </c>
    </row>
    <row r="279" spans="1:2" x14ac:dyDescent="0.25">
      <c r="A279" t="s">
        <v>525</v>
      </c>
      <c r="B279">
        <v>275</v>
      </c>
    </row>
    <row r="280" spans="1:2" x14ac:dyDescent="0.25">
      <c r="A280" t="s">
        <v>526</v>
      </c>
      <c r="B280">
        <v>280</v>
      </c>
    </row>
    <row r="281" spans="1:2" x14ac:dyDescent="0.25">
      <c r="A281" t="s">
        <v>527</v>
      </c>
      <c r="B281">
        <v>285</v>
      </c>
    </row>
    <row r="282" spans="1:2" x14ac:dyDescent="0.25">
      <c r="A282" t="s">
        <v>528</v>
      </c>
      <c r="B282">
        <v>290</v>
      </c>
    </row>
    <row r="283" spans="1:2" x14ac:dyDescent="0.25">
      <c r="A283" t="s">
        <v>529</v>
      </c>
      <c r="B283">
        <v>295</v>
      </c>
    </row>
    <row r="284" spans="1:2" x14ac:dyDescent="0.25">
      <c r="A284" t="s">
        <v>530</v>
      </c>
      <c r="B284">
        <v>300</v>
      </c>
    </row>
    <row r="285" spans="1:2" x14ac:dyDescent="0.25">
      <c r="A285" t="s">
        <v>531</v>
      </c>
      <c r="B285">
        <v>305</v>
      </c>
    </row>
    <row r="286" spans="1:2" x14ac:dyDescent="0.25">
      <c r="A286" t="s">
        <v>532</v>
      </c>
      <c r="B286">
        <v>310</v>
      </c>
    </row>
    <row r="287" spans="1:2" x14ac:dyDescent="0.25">
      <c r="A287" t="s">
        <v>533</v>
      </c>
      <c r="B287">
        <v>315</v>
      </c>
    </row>
    <row r="288" spans="1:2" x14ac:dyDescent="0.25">
      <c r="A288" t="s">
        <v>534</v>
      </c>
      <c r="B288">
        <v>320</v>
      </c>
    </row>
    <row r="289" spans="1:2" x14ac:dyDescent="0.25">
      <c r="A289" t="s">
        <v>535</v>
      </c>
      <c r="B289">
        <v>325</v>
      </c>
    </row>
    <row r="290" spans="1:2" x14ac:dyDescent="0.25">
      <c r="A290" t="s">
        <v>536</v>
      </c>
      <c r="B290">
        <v>330</v>
      </c>
    </row>
    <row r="291" spans="1:2" x14ac:dyDescent="0.25">
      <c r="A291" t="s">
        <v>537</v>
      </c>
      <c r="B291">
        <v>335</v>
      </c>
    </row>
    <row r="292" spans="1:2" x14ac:dyDescent="0.25">
      <c r="A292" t="s">
        <v>538</v>
      </c>
      <c r="B292">
        <v>340</v>
      </c>
    </row>
    <row r="293" spans="1:2" x14ac:dyDescent="0.25">
      <c r="A293" t="s">
        <v>539</v>
      </c>
      <c r="B293">
        <v>345</v>
      </c>
    </row>
    <row r="294" spans="1:2" x14ac:dyDescent="0.25">
      <c r="A294" t="s">
        <v>540</v>
      </c>
      <c r="B294">
        <v>350</v>
      </c>
    </row>
    <row r="295" spans="1:2" x14ac:dyDescent="0.25">
      <c r="A295" t="s">
        <v>541</v>
      </c>
      <c r="B295">
        <v>355</v>
      </c>
    </row>
    <row r="296" spans="1:2" x14ac:dyDescent="0.25">
      <c r="A296" t="s">
        <v>542</v>
      </c>
      <c r="B296">
        <v>360</v>
      </c>
    </row>
    <row r="297" spans="1:2" x14ac:dyDescent="0.25">
      <c r="A297" t="s">
        <v>543</v>
      </c>
      <c r="B297">
        <v>365</v>
      </c>
    </row>
    <row r="298" spans="1:2" x14ac:dyDescent="0.25">
      <c r="A298" t="s">
        <v>544</v>
      </c>
      <c r="B298">
        <v>370</v>
      </c>
    </row>
    <row r="299" spans="1:2" x14ac:dyDescent="0.25">
      <c r="A299" t="s">
        <v>545</v>
      </c>
      <c r="B299">
        <v>375</v>
      </c>
    </row>
    <row r="300" spans="1:2" x14ac:dyDescent="0.25">
      <c r="A300" t="s">
        <v>546</v>
      </c>
      <c r="B300">
        <v>380</v>
      </c>
    </row>
    <row r="301" spans="1:2" x14ac:dyDescent="0.25">
      <c r="A301" t="s">
        <v>547</v>
      </c>
      <c r="B301">
        <v>385</v>
      </c>
    </row>
    <row r="302" spans="1:2" x14ac:dyDescent="0.25">
      <c r="A302" t="s">
        <v>548</v>
      </c>
      <c r="B302">
        <v>390</v>
      </c>
    </row>
    <row r="303" spans="1:2" x14ac:dyDescent="0.25">
      <c r="A303" t="s">
        <v>549</v>
      </c>
      <c r="B303">
        <v>395</v>
      </c>
    </row>
    <row r="304" spans="1:2" x14ac:dyDescent="0.25">
      <c r="A304" t="s">
        <v>550</v>
      </c>
      <c r="B304">
        <v>400</v>
      </c>
    </row>
    <row r="305" spans="1:2" x14ac:dyDescent="0.25">
      <c r="A305" t="s">
        <v>551</v>
      </c>
      <c r="B305">
        <v>405</v>
      </c>
    </row>
    <row r="306" spans="1:2" x14ac:dyDescent="0.25">
      <c r="A306" t="s">
        <v>552</v>
      </c>
      <c r="B306">
        <v>410</v>
      </c>
    </row>
    <row r="307" spans="1:2" x14ac:dyDescent="0.25">
      <c r="A307" t="s">
        <v>553</v>
      </c>
      <c r="B307">
        <v>415</v>
      </c>
    </row>
    <row r="308" spans="1:2" x14ac:dyDescent="0.25">
      <c r="A308" t="s">
        <v>554</v>
      </c>
      <c r="B308">
        <v>420</v>
      </c>
    </row>
    <row r="309" spans="1:2" x14ac:dyDescent="0.25">
      <c r="A309" t="s">
        <v>555</v>
      </c>
      <c r="B309">
        <v>425</v>
      </c>
    </row>
    <row r="310" spans="1:2" x14ac:dyDescent="0.25">
      <c r="A310" t="s">
        <v>556</v>
      </c>
      <c r="B310">
        <v>430</v>
      </c>
    </row>
    <row r="311" spans="1:2" x14ac:dyDescent="0.25">
      <c r="A311" t="s">
        <v>557</v>
      </c>
      <c r="B311">
        <v>435</v>
      </c>
    </row>
    <row r="312" spans="1:2" x14ac:dyDescent="0.25">
      <c r="A312" t="s">
        <v>558</v>
      </c>
      <c r="B312">
        <v>440</v>
      </c>
    </row>
    <row r="313" spans="1:2" x14ac:dyDescent="0.25">
      <c r="A313" t="s">
        <v>559</v>
      </c>
      <c r="B313">
        <v>445</v>
      </c>
    </row>
    <row r="314" spans="1:2" x14ac:dyDescent="0.25">
      <c r="A314" t="s">
        <v>560</v>
      </c>
      <c r="B314">
        <v>450</v>
      </c>
    </row>
    <row r="315" spans="1:2" x14ac:dyDescent="0.25">
      <c r="A315" t="s">
        <v>561</v>
      </c>
      <c r="B315">
        <v>455</v>
      </c>
    </row>
    <row r="316" spans="1:2" x14ac:dyDescent="0.25">
      <c r="A316" t="s">
        <v>562</v>
      </c>
      <c r="B316">
        <v>460</v>
      </c>
    </row>
    <row r="317" spans="1:2" x14ac:dyDescent="0.25">
      <c r="A317" t="s">
        <v>563</v>
      </c>
      <c r="B317">
        <v>465</v>
      </c>
    </row>
    <row r="318" spans="1:2" x14ac:dyDescent="0.25">
      <c r="A318" t="s">
        <v>564</v>
      </c>
      <c r="B318">
        <v>470</v>
      </c>
    </row>
    <row r="319" spans="1:2" x14ac:dyDescent="0.25">
      <c r="A319" t="s">
        <v>565</v>
      </c>
      <c r="B319">
        <v>475</v>
      </c>
    </row>
    <row r="320" spans="1:2" x14ac:dyDescent="0.25">
      <c r="A320" t="s">
        <v>566</v>
      </c>
      <c r="B320">
        <v>480</v>
      </c>
    </row>
    <row r="321" spans="1:2" x14ac:dyDescent="0.25">
      <c r="A321" t="s">
        <v>567</v>
      </c>
      <c r="B321">
        <v>485</v>
      </c>
    </row>
    <row r="322" spans="1:2" x14ac:dyDescent="0.25">
      <c r="A322" t="s">
        <v>568</v>
      </c>
      <c r="B322">
        <v>490</v>
      </c>
    </row>
    <row r="323" spans="1:2" x14ac:dyDescent="0.25">
      <c r="A323" t="s">
        <v>569</v>
      </c>
      <c r="B323">
        <v>495</v>
      </c>
    </row>
    <row r="324" spans="1:2" x14ac:dyDescent="0.25">
      <c r="A324" t="s">
        <v>570</v>
      </c>
      <c r="B324">
        <v>500</v>
      </c>
    </row>
    <row r="325" spans="1:2" x14ac:dyDescent="0.25">
      <c r="A325" t="s">
        <v>571</v>
      </c>
      <c r="B325">
        <v>505</v>
      </c>
    </row>
    <row r="326" spans="1:2" x14ac:dyDescent="0.25">
      <c r="A326" t="s">
        <v>572</v>
      </c>
      <c r="B326">
        <v>510</v>
      </c>
    </row>
    <row r="327" spans="1:2" x14ac:dyDescent="0.25">
      <c r="A327" t="s">
        <v>573</v>
      </c>
      <c r="B327">
        <v>515</v>
      </c>
    </row>
    <row r="328" spans="1:2" x14ac:dyDescent="0.25">
      <c r="A328" t="s">
        <v>860</v>
      </c>
      <c r="B328">
        <v>520</v>
      </c>
    </row>
    <row r="329" spans="1:2" x14ac:dyDescent="0.25">
      <c r="A329" t="s">
        <v>861</v>
      </c>
      <c r="B329">
        <v>525</v>
      </c>
    </row>
    <row r="330" spans="1:2" x14ac:dyDescent="0.25">
      <c r="A330" t="s">
        <v>862</v>
      </c>
      <c r="B330">
        <v>530</v>
      </c>
    </row>
    <row r="331" spans="1:2" x14ac:dyDescent="0.25">
      <c r="A331" t="s">
        <v>1002</v>
      </c>
      <c r="B331">
        <v>535</v>
      </c>
    </row>
    <row r="332" spans="1:2" x14ac:dyDescent="0.25">
      <c r="A332" t="s">
        <v>1003</v>
      </c>
      <c r="B332">
        <v>540</v>
      </c>
    </row>
    <row r="333" spans="1:2" x14ac:dyDescent="0.25">
      <c r="A333" t="s">
        <v>1004</v>
      </c>
      <c r="B333">
        <v>545</v>
      </c>
    </row>
    <row r="334" spans="1:2" x14ac:dyDescent="0.25">
      <c r="A334" t="s">
        <v>1005</v>
      </c>
      <c r="B334">
        <v>550</v>
      </c>
    </row>
    <row r="335" spans="1:2" x14ac:dyDescent="0.25">
      <c r="A335" t="s">
        <v>1006</v>
      </c>
      <c r="B335">
        <v>555</v>
      </c>
    </row>
    <row r="336" spans="1:2" x14ac:dyDescent="0.25">
      <c r="A336" t="s">
        <v>1007</v>
      </c>
      <c r="B336">
        <v>560</v>
      </c>
    </row>
    <row r="337" spans="1:4" x14ac:dyDescent="0.25">
      <c r="A337" t="s">
        <v>1008</v>
      </c>
      <c r="B337">
        <v>565</v>
      </c>
    </row>
    <row r="339" spans="1:4" x14ac:dyDescent="0.25">
      <c r="A339" t="s">
        <v>489</v>
      </c>
    </row>
    <row r="341" spans="1:4" x14ac:dyDescent="0.25">
      <c r="A341" t="s">
        <v>1015</v>
      </c>
    </row>
    <row r="342" spans="1:4" x14ac:dyDescent="0.25">
      <c r="A342" t="s">
        <v>1016</v>
      </c>
    </row>
    <row r="343" spans="1:4" x14ac:dyDescent="0.25">
      <c r="A343" t="s">
        <v>503</v>
      </c>
    </row>
    <row r="344" spans="1:4" x14ac:dyDescent="0.25">
      <c r="A344" t="s">
        <v>1017</v>
      </c>
    </row>
    <row r="346" spans="1:4" x14ac:dyDescent="0.25">
      <c r="A346" t="s">
        <v>584</v>
      </c>
      <c r="B346" t="s">
        <v>1033</v>
      </c>
    </row>
    <row r="347" spans="1:4" x14ac:dyDescent="0.25">
      <c r="A347" t="s">
        <v>185</v>
      </c>
      <c r="B347">
        <v>0.5</v>
      </c>
    </row>
    <row r="348" spans="1:4" x14ac:dyDescent="0.25">
      <c r="A348" t="s">
        <v>186</v>
      </c>
      <c r="B348">
        <v>1</v>
      </c>
    </row>
    <row r="349" spans="1:4" x14ac:dyDescent="0.25">
      <c r="A349" t="s">
        <v>187</v>
      </c>
      <c r="B349">
        <v>0.2</v>
      </c>
    </row>
    <row r="350" spans="1:4" x14ac:dyDescent="0.25">
      <c r="A350" t="s">
        <v>188</v>
      </c>
      <c r="B350">
        <v>0.7</v>
      </c>
      <c r="D350" s="3" t="s">
        <v>974</v>
      </c>
    </row>
    <row r="351" spans="1:4" x14ac:dyDescent="0.25">
      <c r="A351" t="s">
        <v>189</v>
      </c>
      <c r="B351">
        <v>0.3</v>
      </c>
      <c r="D351" t="s">
        <v>975</v>
      </c>
    </row>
    <row r="352" spans="1:4" x14ac:dyDescent="0.25">
      <c r="A352" t="s">
        <v>190</v>
      </c>
      <c r="B352">
        <v>0.9</v>
      </c>
      <c r="D352" t="s">
        <v>1034</v>
      </c>
    </row>
    <row r="353" spans="1:5" x14ac:dyDescent="0.25">
      <c r="A353" t="s">
        <v>191</v>
      </c>
      <c r="B353">
        <v>1.2</v>
      </c>
      <c r="D353" t="s">
        <v>1035</v>
      </c>
      <c r="E353">
        <f>_xlfn.QUARTILE.EXC(B347:B466,1)</f>
        <v>0.4</v>
      </c>
    </row>
    <row r="354" spans="1:5" x14ac:dyDescent="0.25">
      <c r="A354" t="s">
        <v>192</v>
      </c>
      <c r="B354">
        <v>0.6</v>
      </c>
      <c r="D354" t="s">
        <v>979</v>
      </c>
      <c r="E354">
        <f>_xlfn.QUARTILE.EXC(B348:B467,2)</f>
        <v>0.7</v>
      </c>
    </row>
    <row r="355" spans="1:5" x14ac:dyDescent="0.25">
      <c r="A355" t="s">
        <v>193</v>
      </c>
      <c r="B355">
        <v>0.4</v>
      </c>
      <c r="D355" t="s">
        <v>497</v>
      </c>
      <c r="E355">
        <f>_xlfn.QUARTILE.EXC(B349:B468,3)</f>
        <v>0.9</v>
      </c>
    </row>
    <row r="356" spans="1:5" x14ac:dyDescent="0.25">
      <c r="A356" t="s">
        <v>194</v>
      </c>
      <c r="B356">
        <v>1.1000000000000001</v>
      </c>
    </row>
    <row r="357" spans="1:5" x14ac:dyDescent="0.25">
      <c r="A357" t="s">
        <v>195</v>
      </c>
      <c r="B357">
        <v>0.8</v>
      </c>
      <c r="D357" t="s">
        <v>1036</v>
      </c>
    </row>
    <row r="358" spans="1:5" x14ac:dyDescent="0.25">
      <c r="A358" t="s">
        <v>196</v>
      </c>
      <c r="B358">
        <v>0.5</v>
      </c>
      <c r="D358" t="s">
        <v>1034</v>
      </c>
    </row>
    <row r="359" spans="1:5" x14ac:dyDescent="0.25">
      <c r="A359" t="s">
        <v>197</v>
      </c>
      <c r="B359">
        <v>0.3</v>
      </c>
      <c r="D359" t="s">
        <v>1037</v>
      </c>
      <c r="E359">
        <f>_xlfn.PERCENTILE.EXC(B347:B466,0.25)</f>
        <v>0.4</v>
      </c>
    </row>
    <row r="360" spans="1:5" x14ac:dyDescent="0.25">
      <c r="A360" t="s">
        <v>198</v>
      </c>
      <c r="B360">
        <v>0.6</v>
      </c>
      <c r="D360" t="s">
        <v>997</v>
      </c>
      <c r="E360">
        <f>_xlfn.PERCENTILE.EXC(B348:B467,0.5)</f>
        <v>0.7</v>
      </c>
    </row>
    <row r="361" spans="1:5" x14ac:dyDescent="0.25">
      <c r="A361" t="s">
        <v>199</v>
      </c>
      <c r="B361">
        <v>1</v>
      </c>
      <c r="D361" t="s">
        <v>982</v>
      </c>
      <c r="E361">
        <f>_xlfn.PERCENTILE.EXC(B349:B468,0.75)</f>
        <v>0.9</v>
      </c>
    </row>
    <row r="362" spans="1:5" x14ac:dyDescent="0.25">
      <c r="A362" t="s">
        <v>200</v>
      </c>
      <c r="B362">
        <v>0.4</v>
      </c>
    </row>
    <row r="363" spans="1:5" x14ac:dyDescent="0.25">
      <c r="A363" t="s">
        <v>201</v>
      </c>
      <c r="B363">
        <v>0.5</v>
      </c>
    </row>
    <row r="364" spans="1:5" x14ac:dyDescent="0.25">
      <c r="A364" t="s">
        <v>202</v>
      </c>
      <c r="B364">
        <v>0.7</v>
      </c>
    </row>
    <row r="365" spans="1:5" x14ac:dyDescent="0.25">
      <c r="A365" t="s">
        <v>203</v>
      </c>
      <c r="B365">
        <v>0.9</v>
      </c>
    </row>
    <row r="366" spans="1:5" x14ac:dyDescent="0.25">
      <c r="A366" t="s">
        <v>204</v>
      </c>
      <c r="B366">
        <v>1.3</v>
      </c>
    </row>
    <row r="367" spans="1:5" x14ac:dyDescent="0.25">
      <c r="A367" t="s">
        <v>205</v>
      </c>
      <c r="B367">
        <v>0.8</v>
      </c>
    </row>
    <row r="368" spans="1:5" x14ac:dyDescent="0.25">
      <c r="A368" t="s">
        <v>206</v>
      </c>
      <c r="B368">
        <v>0.6</v>
      </c>
    </row>
    <row r="369" spans="1:2" x14ac:dyDescent="0.25">
      <c r="A369" t="s">
        <v>207</v>
      </c>
      <c r="B369">
        <v>0.4</v>
      </c>
    </row>
    <row r="370" spans="1:2" x14ac:dyDescent="0.25">
      <c r="A370" t="s">
        <v>208</v>
      </c>
      <c r="B370">
        <v>0.7</v>
      </c>
    </row>
    <row r="371" spans="1:2" x14ac:dyDescent="0.25">
      <c r="A371" t="s">
        <v>209</v>
      </c>
      <c r="B371">
        <v>0.9</v>
      </c>
    </row>
    <row r="372" spans="1:2" x14ac:dyDescent="0.25">
      <c r="A372" t="s">
        <v>210</v>
      </c>
      <c r="B372">
        <v>0.5</v>
      </c>
    </row>
    <row r="373" spans="1:2" x14ac:dyDescent="0.25">
      <c r="A373" t="s">
        <v>211</v>
      </c>
      <c r="B373">
        <v>0.2</v>
      </c>
    </row>
    <row r="374" spans="1:2" x14ac:dyDescent="0.25">
      <c r="A374" t="s">
        <v>212</v>
      </c>
      <c r="B374">
        <v>1</v>
      </c>
    </row>
    <row r="375" spans="1:2" x14ac:dyDescent="0.25">
      <c r="A375" t="s">
        <v>213</v>
      </c>
      <c r="B375">
        <v>0.8</v>
      </c>
    </row>
    <row r="376" spans="1:2" x14ac:dyDescent="0.25">
      <c r="A376" t="s">
        <v>214</v>
      </c>
      <c r="B376">
        <v>0.3</v>
      </c>
    </row>
    <row r="377" spans="1:2" x14ac:dyDescent="0.25">
      <c r="A377" t="s">
        <v>215</v>
      </c>
      <c r="B377">
        <v>0.6</v>
      </c>
    </row>
    <row r="378" spans="1:2" x14ac:dyDescent="0.25">
      <c r="A378" t="s">
        <v>216</v>
      </c>
      <c r="B378">
        <v>0.4</v>
      </c>
    </row>
    <row r="379" spans="1:2" x14ac:dyDescent="0.25">
      <c r="A379" t="s">
        <v>217</v>
      </c>
      <c r="B379">
        <v>0.7</v>
      </c>
    </row>
    <row r="380" spans="1:2" x14ac:dyDescent="0.25">
      <c r="A380" t="s">
        <v>218</v>
      </c>
      <c r="B380">
        <v>0.9</v>
      </c>
    </row>
    <row r="381" spans="1:2" x14ac:dyDescent="0.25">
      <c r="A381" t="s">
        <v>219</v>
      </c>
      <c r="B381">
        <v>1.2</v>
      </c>
    </row>
    <row r="382" spans="1:2" x14ac:dyDescent="0.25">
      <c r="A382" t="s">
        <v>220</v>
      </c>
      <c r="B382">
        <v>0.8</v>
      </c>
    </row>
    <row r="383" spans="1:2" x14ac:dyDescent="0.25">
      <c r="A383" t="s">
        <v>221</v>
      </c>
      <c r="B383">
        <v>0.3</v>
      </c>
    </row>
    <row r="384" spans="1:2" x14ac:dyDescent="0.25">
      <c r="A384" t="s">
        <v>222</v>
      </c>
      <c r="B384">
        <v>0.6</v>
      </c>
    </row>
    <row r="385" spans="1:2" x14ac:dyDescent="0.25">
      <c r="A385" t="s">
        <v>223</v>
      </c>
      <c r="B385">
        <v>0.5</v>
      </c>
    </row>
    <row r="386" spans="1:2" x14ac:dyDescent="0.25">
      <c r="A386" t="s">
        <v>224</v>
      </c>
      <c r="B386">
        <v>0.4</v>
      </c>
    </row>
    <row r="387" spans="1:2" x14ac:dyDescent="0.25">
      <c r="A387" t="s">
        <v>225</v>
      </c>
      <c r="B387">
        <v>0.7</v>
      </c>
    </row>
    <row r="388" spans="1:2" x14ac:dyDescent="0.25">
      <c r="A388" t="s">
        <v>226</v>
      </c>
      <c r="B388">
        <v>0.9</v>
      </c>
    </row>
    <row r="389" spans="1:2" x14ac:dyDescent="0.25">
      <c r="A389" t="s">
        <v>227</v>
      </c>
      <c r="B389">
        <v>1.1000000000000001</v>
      </c>
    </row>
    <row r="390" spans="1:2" x14ac:dyDescent="0.25">
      <c r="A390" t="s">
        <v>228</v>
      </c>
      <c r="B390">
        <v>0.3</v>
      </c>
    </row>
    <row r="391" spans="1:2" x14ac:dyDescent="0.25">
      <c r="A391" t="s">
        <v>229</v>
      </c>
      <c r="B391">
        <v>1.4</v>
      </c>
    </row>
    <row r="392" spans="1:2" x14ac:dyDescent="0.25">
      <c r="A392" t="s">
        <v>230</v>
      </c>
      <c r="B392">
        <v>0.9</v>
      </c>
    </row>
    <row r="393" spans="1:2" x14ac:dyDescent="0.25">
      <c r="A393" t="s">
        <v>231</v>
      </c>
      <c r="B393">
        <v>0.6</v>
      </c>
    </row>
    <row r="394" spans="1:2" x14ac:dyDescent="0.25">
      <c r="A394" t="s">
        <v>232</v>
      </c>
      <c r="B394">
        <v>0.2</v>
      </c>
    </row>
    <row r="395" spans="1:2" x14ac:dyDescent="0.25">
      <c r="A395" t="s">
        <v>233</v>
      </c>
      <c r="B395">
        <v>1.5</v>
      </c>
    </row>
    <row r="396" spans="1:2" x14ac:dyDescent="0.25">
      <c r="A396" t="s">
        <v>234</v>
      </c>
      <c r="B396">
        <v>1</v>
      </c>
    </row>
    <row r="397" spans="1:2" x14ac:dyDescent="0.25">
      <c r="A397" t="s">
        <v>235</v>
      </c>
      <c r="B397">
        <v>0.6</v>
      </c>
    </row>
    <row r="398" spans="1:2" x14ac:dyDescent="0.25">
      <c r="A398" t="s">
        <v>236</v>
      </c>
      <c r="B398">
        <v>0.4</v>
      </c>
    </row>
    <row r="399" spans="1:2" x14ac:dyDescent="0.25">
      <c r="A399" t="s">
        <v>237</v>
      </c>
      <c r="B399">
        <v>0.7</v>
      </c>
    </row>
    <row r="400" spans="1:2" x14ac:dyDescent="0.25">
      <c r="A400" t="s">
        <v>238</v>
      </c>
      <c r="B400">
        <v>1</v>
      </c>
    </row>
    <row r="401" spans="1:2" x14ac:dyDescent="0.25">
      <c r="A401" t="s">
        <v>239</v>
      </c>
      <c r="B401">
        <v>0.8</v>
      </c>
    </row>
    <row r="402" spans="1:2" x14ac:dyDescent="0.25">
      <c r="A402" t="s">
        <v>240</v>
      </c>
      <c r="B402">
        <v>0.3</v>
      </c>
    </row>
    <row r="403" spans="1:2" x14ac:dyDescent="0.25">
      <c r="A403" t="s">
        <v>241</v>
      </c>
      <c r="B403">
        <v>0.5</v>
      </c>
    </row>
    <row r="404" spans="1:2" x14ac:dyDescent="0.25">
      <c r="A404" t="s">
        <v>242</v>
      </c>
      <c r="B404">
        <v>0.8</v>
      </c>
    </row>
    <row r="405" spans="1:2" x14ac:dyDescent="0.25">
      <c r="A405" t="s">
        <v>243</v>
      </c>
      <c r="B405">
        <v>0.6</v>
      </c>
    </row>
    <row r="406" spans="1:2" x14ac:dyDescent="0.25">
      <c r="A406" t="s">
        <v>244</v>
      </c>
      <c r="B406">
        <v>0.3</v>
      </c>
    </row>
    <row r="407" spans="1:2" x14ac:dyDescent="0.25">
      <c r="A407" t="s">
        <v>245</v>
      </c>
      <c r="B407">
        <v>0.9</v>
      </c>
    </row>
    <row r="408" spans="1:2" x14ac:dyDescent="0.25">
      <c r="A408" t="s">
        <v>246</v>
      </c>
      <c r="B408">
        <v>0.4</v>
      </c>
    </row>
    <row r="409" spans="1:2" x14ac:dyDescent="0.25">
      <c r="A409" t="s">
        <v>247</v>
      </c>
      <c r="B409">
        <v>0.7</v>
      </c>
    </row>
    <row r="410" spans="1:2" x14ac:dyDescent="0.25">
      <c r="A410" t="s">
        <v>248</v>
      </c>
      <c r="B410">
        <v>0.9</v>
      </c>
    </row>
    <row r="411" spans="1:2" x14ac:dyDescent="0.25">
      <c r="A411" t="s">
        <v>249</v>
      </c>
      <c r="B411">
        <v>1</v>
      </c>
    </row>
    <row r="412" spans="1:2" x14ac:dyDescent="0.25">
      <c r="A412" t="s">
        <v>250</v>
      </c>
      <c r="B412">
        <v>0.8</v>
      </c>
    </row>
    <row r="413" spans="1:2" x14ac:dyDescent="0.25">
      <c r="A413" t="s">
        <v>251</v>
      </c>
      <c r="B413">
        <v>0.3</v>
      </c>
    </row>
    <row r="414" spans="1:2" x14ac:dyDescent="0.25">
      <c r="A414" t="s">
        <v>252</v>
      </c>
      <c r="B414">
        <v>0.5</v>
      </c>
    </row>
    <row r="415" spans="1:2" x14ac:dyDescent="0.25">
      <c r="A415" t="s">
        <v>253</v>
      </c>
      <c r="B415">
        <v>0.6</v>
      </c>
    </row>
    <row r="416" spans="1:2" x14ac:dyDescent="0.25">
      <c r="A416" t="s">
        <v>254</v>
      </c>
      <c r="B416">
        <v>0.4</v>
      </c>
    </row>
    <row r="417" spans="1:2" x14ac:dyDescent="0.25">
      <c r="A417" t="s">
        <v>255</v>
      </c>
      <c r="B417">
        <v>0.7</v>
      </c>
    </row>
    <row r="418" spans="1:2" x14ac:dyDescent="0.25">
      <c r="A418" t="s">
        <v>256</v>
      </c>
      <c r="B418">
        <v>0.9</v>
      </c>
    </row>
    <row r="419" spans="1:2" x14ac:dyDescent="0.25">
      <c r="A419" t="s">
        <v>257</v>
      </c>
      <c r="B419">
        <v>1.1000000000000001</v>
      </c>
    </row>
    <row r="420" spans="1:2" x14ac:dyDescent="0.25">
      <c r="A420" t="s">
        <v>258</v>
      </c>
      <c r="B420">
        <v>0.8</v>
      </c>
    </row>
    <row r="421" spans="1:2" x14ac:dyDescent="0.25">
      <c r="A421" t="s">
        <v>259</v>
      </c>
      <c r="B421">
        <v>0.3</v>
      </c>
    </row>
    <row r="422" spans="1:2" x14ac:dyDescent="0.25">
      <c r="A422" t="s">
        <v>260</v>
      </c>
      <c r="B422">
        <v>0.5</v>
      </c>
    </row>
    <row r="423" spans="1:2" x14ac:dyDescent="0.25">
      <c r="A423" t="s">
        <v>261</v>
      </c>
      <c r="B423">
        <v>0.6</v>
      </c>
    </row>
    <row r="424" spans="1:2" x14ac:dyDescent="0.25">
      <c r="A424" t="s">
        <v>262</v>
      </c>
      <c r="B424">
        <v>0.4</v>
      </c>
    </row>
    <row r="425" spans="1:2" x14ac:dyDescent="0.25">
      <c r="A425" t="s">
        <v>263</v>
      </c>
      <c r="B425">
        <v>0.7</v>
      </c>
    </row>
    <row r="426" spans="1:2" x14ac:dyDescent="0.25">
      <c r="A426" t="s">
        <v>264</v>
      </c>
      <c r="B426">
        <v>0.9</v>
      </c>
    </row>
    <row r="427" spans="1:2" x14ac:dyDescent="0.25">
      <c r="A427" t="s">
        <v>265</v>
      </c>
      <c r="B427">
        <v>1</v>
      </c>
    </row>
    <row r="428" spans="1:2" x14ac:dyDescent="0.25">
      <c r="A428" t="s">
        <v>266</v>
      </c>
      <c r="B428">
        <v>0.8</v>
      </c>
    </row>
    <row r="429" spans="1:2" x14ac:dyDescent="0.25">
      <c r="A429" t="s">
        <v>267</v>
      </c>
      <c r="B429">
        <v>0.3</v>
      </c>
    </row>
    <row r="430" spans="1:2" x14ac:dyDescent="0.25">
      <c r="A430" t="s">
        <v>268</v>
      </c>
      <c r="B430">
        <v>0.5</v>
      </c>
    </row>
    <row r="431" spans="1:2" x14ac:dyDescent="0.25">
      <c r="A431" t="s">
        <v>269</v>
      </c>
      <c r="B431">
        <v>0.6</v>
      </c>
    </row>
    <row r="432" spans="1:2" x14ac:dyDescent="0.25">
      <c r="A432" t="s">
        <v>270</v>
      </c>
      <c r="B432">
        <v>0.4</v>
      </c>
    </row>
    <row r="433" spans="1:2" x14ac:dyDescent="0.25">
      <c r="A433" t="s">
        <v>271</v>
      </c>
      <c r="B433">
        <v>0.7</v>
      </c>
    </row>
    <row r="434" spans="1:2" x14ac:dyDescent="0.25">
      <c r="A434" t="s">
        <v>272</v>
      </c>
      <c r="B434">
        <v>1.1000000000000001</v>
      </c>
    </row>
    <row r="435" spans="1:2" x14ac:dyDescent="0.25">
      <c r="A435" t="s">
        <v>273</v>
      </c>
      <c r="B435">
        <v>0.8</v>
      </c>
    </row>
    <row r="436" spans="1:2" x14ac:dyDescent="0.25">
      <c r="A436" t="s">
        <v>274</v>
      </c>
      <c r="B436">
        <v>0.3</v>
      </c>
    </row>
    <row r="437" spans="1:2" x14ac:dyDescent="0.25">
      <c r="A437" t="s">
        <v>275</v>
      </c>
      <c r="B437">
        <v>0.5</v>
      </c>
    </row>
    <row r="438" spans="1:2" x14ac:dyDescent="0.25">
      <c r="A438" t="s">
        <v>276</v>
      </c>
      <c r="B438">
        <v>0.6</v>
      </c>
    </row>
    <row r="439" spans="1:2" x14ac:dyDescent="0.25">
      <c r="A439" t="s">
        <v>277</v>
      </c>
      <c r="B439">
        <v>0.4</v>
      </c>
    </row>
    <row r="440" spans="1:2" x14ac:dyDescent="0.25">
      <c r="A440" t="s">
        <v>278</v>
      </c>
      <c r="B440">
        <v>0.7</v>
      </c>
    </row>
    <row r="441" spans="1:2" x14ac:dyDescent="0.25">
      <c r="A441" t="s">
        <v>279</v>
      </c>
      <c r="B441">
        <v>0.9</v>
      </c>
    </row>
    <row r="442" spans="1:2" x14ac:dyDescent="0.25">
      <c r="A442" t="s">
        <v>280</v>
      </c>
      <c r="B442">
        <v>1</v>
      </c>
    </row>
    <row r="443" spans="1:2" x14ac:dyDescent="0.25">
      <c r="A443" t="s">
        <v>281</v>
      </c>
      <c r="B443">
        <v>0.8</v>
      </c>
    </row>
    <row r="444" spans="1:2" x14ac:dyDescent="0.25">
      <c r="A444" t="s">
        <v>282</v>
      </c>
      <c r="B444">
        <v>0.3</v>
      </c>
    </row>
    <row r="445" spans="1:2" x14ac:dyDescent="0.25">
      <c r="A445" t="s">
        <v>283</v>
      </c>
      <c r="B445">
        <v>0.5</v>
      </c>
    </row>
    <row r="446" spans="1:2" x14ac:dyDescent="0.25">
      <c r="A446" t="s">
        <v>284</v>
      </c>
      <c r="B446">
        <v>0.6</v>
      </c>
    </row>
    <row r="447" spans="1:2" x14ac:dyDescent="0.25">
      <c r="A447" t="s">
        <v>988</v>
      </c>
      <c r="B447">
        <v>0.4</v>
      </c>
    </row>
    <row r="448" spans="1:2" x14ac:dyDescent="0.25">
      <c r="A448" t="s">
        <v>989</v>
      </c>
      <c r="B448">
        <v>0.7</v>
      </c>
    </row>
    <row r="449" spans="1:2" x14ac:dyDescent="0.25">
      <c r="A449" t="s">
        <v>990</v>
      </c>
      <c r="B449">
        <v>0.9</v>
      </c>
    </row>
    <row r="450" spans="1:2" x14ac:dyDescent="0.25">
      <c r="A450" t="s">
        <v>991</v>
      </c>
      <c r="B450">
        <v>1.1000000000000001</v>
      </c>
    </row>
    <row r="451" spans="1:2" x14ac:dyDescent="0.25">
      <c r="A451" t="s">
        <v>992</v>
      </c>
      <c r="B451">
        <v>0.8</v>
      </c>
    </row>
    <row r="452" spans="1:2" x14ac:dyDescent="0.25">
      <c r="A452" t="s">
        <v>1018</v>
      </c>
      <c r="B452">
        <v>0.3</v>
      </c>
    </row>
    <row r="453" spans="1:2" x14ac:dyDescent="0.25">
      <c r="A453" t="s">
        <v>1019</v>
      </c>
      <c r="B453">
        <v>0.5</v>
      </c>
    </row>
    <row r="454" spans="1:2" x14ac:dyDescent="0.25">
      <c r="A454" t="s">
        <v>1020</v>
      </c>
      <c r="B454">
        <v>0.6</v>
      </c>
    </row>
    <row r="455" spans="1:2" x14ac:dyDescent="0.25">
      <c r="A455" t="s">
        <v>1021</v>
      </c>
      <c r="B455">
        <v>0.4</v>
      </c>
    </row>
    <row r="456" spans="1:2" x14ac:dyDescent="0.25">
      <c r="A456" t="s">
        <v>1022</v>
      </c>
      <c r="B456">
        <v>0.7</v>
      </c>
    </row>
    <row r="457" spans="1:2" x14ac:dyDescent="0.25">
      <c r="A457" t="s">
        <v>1023</v>
      </c>
      <c r="B457">
        <v>0.9</v>
      </c>
    </row>
    <row r="458" spans="1:2" x14ac:dyDescent="0.25">
      <c r="A458" t="s">
        <v>1024</v>
      </c>
      <c r="B458">
        <v>1</v>
      </c>
    </row>
    <row r="459" spans="1:2" x14ac:dyDescent="0.25">
      <c r="A459" t="s">
        <v>1025</v>
      </c>
      <c r="B459">
        <v>0.8</v>
      </c>
    </row>
    <row r="460" spans="1:2" x14ac:dyDescent="0.25">
      <c r="A460" t="s">
        <v>1026</v>
      </c>
      <c r="B460">
        <v>0.3</v>
      </c>
    </row>
    <row r="461" spans="1:2" x14ac:dyDescent="0.25">
      <c r="A461" t="s">
        <v>1027</v>
      </c>
      <c r="B461">
        <v>0.5</v>
      </c>
    </row>
    <row r="462" spans="1:2" x14ac:dyDescent="0.25">
      <c r="A462" t="s">
        <v>1028</v>
      </c>
      <c r="B462">
        <v>0.6</v>
      </c>
    </row>
    <row r="463" spans="1:2" x14ac:dyDescent="0.25">
      <c r="A463" t="s">
        <v>1029</v>
      </c>
      <c r="B463">
        <v>0.4</v>
      </c>
    </row>
    <row r="464" spans="1:2" x14ac:dyDescent="0.25">
      <c r="A464" t="s">
        <v>1030</v>
      </c>
      <c r="B464">
        <v>0.7</v>
      </c>
    </row>
    <row r="465" spans="1:2" x14ac:dyDescent="0.25">
      <c r="A465" t="s">
        <v>1031</v>
      </c>
      <c r="B465">
        <v>0.9</v>
      </c>
    </row>
    <row r="466" spans="1:2" x14ac:dyDescent="0.25">
      <c r="A466" t="s">
        <v>1032</v>
      </c>
      <c r="B466">
        <v>1.1000000000000001</v>
      </c>
    </row>
  </sheetData>
  <phoneticPr fontId="2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C1479-F52D-4BB2-B5C8-E5E600AA68B5}">
  <dimension ref="A1:E88"/>
  <sheetViews>
    <sheetView topLeftCell="A83" workbookViewId="0">
      <selection activeCell="E66" sqref="E66"/>
    </sheetView>
  </sheetViews>
  <sheetFormatPr defaultRowHeight="15" x14ac:dyDescent="0.25"/>
  <cols>
    <col min="1" max="1" width="24.7109375" customWidth="1"/>
    <col min="2" max="2" width="15.7109375" customWidth="1"/>
    <col min="4" max="4" width="10.7109375" bestFit="1" customWidth="1"/>
  </cols>
  <sheetData>
    <row r="1" spans="1:5" x14ac:dyDescent="0.25">
      <c r="A1" t="s">
        <v>415</v>
      </c>
    </row>
    <row r="2" spans="1:5" x14ac:dyDescent="0.25">
      <c r="A2" t="s">
        <v>1038</v>
      </c>
    </row>
    <row r="3" spans="1:5" x14ac:dyDescent="0.25">
      <c r="A3" t="s">
        <v>1039</v>
      </c>
    </row>
    <row r="4" spans="1:5" x14ac:dyDescent="0.25">
      <c r="A4" t="s">
        <v>1040</v>
      </c>
    </row>
    <row r="5" spans="1:5" x14ac:dyDescent="0.25">
      <c r="A5" t="s">
        <v>503</v>
      </c>
    </row>
    <row r="6" spans="1:5" x14ac:dyDescent="0.25">
      <c r="A6" t="s">
        <v>1041</v>
      </c>
    </row>
    <row r="7" spans="1:5" x14ac:dyDescent="0.25">
      <c r="A7" t="s">
        <v>1042</v>
      </c>
    </row>
    <row r="9" spans="1:5" x14ac:dyDescent="0.25">
      <c r="A9" t="s">
        <v>1043</v>
      </c>
      <c r="B9" t="s">
        <v>1044</v>
      </c>
    </row>
    <row r="10" spans="1:5" x14ac:dyDescent="0.25">
      <c r="A10">
        <v>10</v>
      </c>
      <c r="B10">
        <v>50</v>
      </c>
      <c r="D10" t="s">
        <v>1045</v>
      </c>
      <c r="E10">
        <f>_xlfn.COVARIANCE.S(A10:A21,B10:B21)</f>
        <v>163.86363636363637</v>
      </c>
    </row>
    <row r="11" spans="1:5" x14ac:dyDescent="0.25">
      <c r="A11">
        <v>12</v>
      </c>
      <c r="B11">
        <v>55</v>
      </c>
      <c r="D11" t="s">
        <v>1046</v>
      </c>
      <c r="E11">
        <f>-CORREL(A10:A21,B10:B21)</f>
        <v>-0.99921031003664817</v>
      </c>
    </row>
    <row r="12" spans="1:5" x14ac:dyDescent="0.25">
      <c r="A12">
        <v>15</v>
      </c>
      <c r="B12">
        <v>60</v>
      </c>
    </row>
    <row r="13" spans="1:5" x14ac:dyDescent="0.25">
      <c r="A13">
        <v>18</v>
      </c>
      <c r="B13">
        <v>65</v>
      </c>
    </row>
    <row r="14" spans="1:5" x14ac:dyDescent="0.25">
      <c r="A14">
        <v>20</v>
      </c>
      <c r="B14">
        <v>70</v>
      </c>
    </row>
    <row r="15" spans="1:5" x14ac:dyDescent="0.25">
      <c r="A15">
        <v>22</v>
      </c>
      <c r="B15">
        <v>75</v>
      </c>
    </row>
    <row r="16" spans="1:5" x14ac:dyDescent="0.25">
      <c r="A16">
        <v>25</v>
      </c>
      <c r="B16">
        <v>80</v>
      </c>
    </row>
    <row r="17" spans="1:2" x14ac:dyDescent="0.25">
      <c r="A17">
        <v>28</v>
      </c>
      <c r="B17">
        <v>85</v>
      </c>
    </row>
    <row r="18" spans="1:2" x14ac:dyDescent="0.25">
      <c r="A18">
        <v>30</v>
      </c>
      <c r="B18">
        <v>90</v>
      </c>
    </row>
    <row r="19" spans="1:2" x14ac:dyDescent="0.25">
      <c r="A19">
        <v>32</v>
      </c>
      <c r="B19">
        <v>95</v>
      </c>
    </row>
    <row r="20" spans="1:2" x14ac:dyDescent="0.25">
      <c r="A20">
        <v>35</v>
      </c>
      <c r="B20">
        <v>100</v>
      </c>
    </row>
    <row r="21" spans="1:2" x14ac:dyDescent="0.25">
      <c r="A21">
        <v>38</v>
      </c>
      <c r="B21">
        <v>105</v>
      </c>
    </row>
    <row r="23" spans="1:2" x14ac:dyDescent="0.25">
      <c r="A23" t="s">
        <v>1047</v>
      </c>
    </row>
    <row r="24" spans="1:2" x14ac:dyDescent="0.25">
      <c r="A24" t="s">
        <v>1048</v>
      </c>
    </row>
    <row r="25" spans="1:2" x14ac:dyDescent="0.25">
      <c r="A25" t="s">
        <v>1049</v>
      </c>
    </row>
    <row r="26" spans="1:2" x14ac:dyDescent="0.25">
      <c r="A26" t="s">
        <v>503</v>
      </c>
    </row>
    <row r="27" spans="1:2" x14ac:dyDescent="0.25">
      <c r="A27" t="s">
        <v>1050</v>
      </c>
    </row>
    <row r="28" spans="1:2" x14ac:dyDescent="0.25">
      <c r="A28" t="s">
        <v>1051</v>
      </c>
    </row>
    <row r="30" spans="1:2" x14ac:dyDescent="0.25">
      <c r="A30" t="s">
        <v>1052</v>
      </c>
      <c r="B30" t="s">
        <v>1053</v>
      </c>
    </row>
    <row r="31" spans="1:2" x14ac:dyDescent="0.25">
      <c r="A31">
        <v>45</v>
      </c>
      <c r="B31">
        <v>52</v>
      </c>
    </row>
    <row r="32" spans="1:2" x14ac:dyDescent="0.25">
      <c r="A32">
        <v>47</v>
      </c>
      <c r="B32">
        <v>54</v>
      </c>
    </row>
    <row r="33" spans="1:5" x14ac:dyDescent="0.25">
      <c r="A33">
        <v>48</v>
      </c>
      <c r="B33">
        <v>55</v>
      </c>
      <c r="D33" t="s">
        <v>1054</v>
      </c>
      <c r="E33">
        <f>_xlfn.COVARIANCE.S(A31:A49,B31:B49)</f>
        <v>99.198830409356731</v>
      </c>
    </row>
    <row r="34" spans="1:5" x14ac:dyDescent="0.25">
      <c r="A34">
        <v>50</v>
      </c>
      <c r="B34">
        <v>57</v>
      </c>
      <c r="D34" t="s">
        <v>1046</v>
      </c>
      <c r="E34">
        <f>CORREL(A31:A49,B31:B49)</f>
        <v>0.9965779233522819</v>
      </c>
    </row>
    <row r="35" spans="1:5" x14ac:dyDescent="0.25">
      <c r="A35">
        <v>52</v>
      </c>
      <c r="B35">
        <v>59</v>
      </c>
    </row>
    <row r="36" spans="1:5" x14ac:dyDescent="0.25">
      <c r="A36">
        <v>53</v>
      </c>
      <c r="B36">
        <v>60</v>
      </c>
    </row>
    <row r="37" spans="1:5" x14ac:dyDescent="0.25">
      <c r="A37">
        <v>55</v>
      </c>
      <c r="B37">
        <v>62</v>
      </c>
    </row>
    <row r="38" spans="1:5" x14ac:dyDescent="0.25">
      <c r="A38">
        <v>56</v>
      </c>
      <c r="B38">
        <v>61</v>
      </c>
    </row>
    <row r="39" spans="1:5" x14ac:dyDescent="0.25">
      <c r="A39">
        <v>58</v>
      </c>
      <c r="B39">
        <v>64</v>
      </c>
    </row>
    <row r="40" spans="1:5" x14ac:dyDescent="0.25">
      <c r="A40">
        <v>60</v>
      </c>
      <c r="B40">
        <v>66</v>
      </c>
    </row>
    <row r="41" spans="1:5" x14ac:dyDescent="0.25">
      <c r="A41">
        <v>62</v>
      </c>
      <c r="B41">
        <v>67</v>
      </c>
    </row>
    <row r="42" spans="1:5" x14ac:dyDescent="0.25">
      <c r="A42">
        <v>64</v>
      </c>
      <c r="B42">
        <v>71</v>
      </c>
    </row>
    <row r="43" spans="1:5" x14ac:dyDescent="0.25">
      <c r="A43">
        <v>65</v>
      </c>
      <c r="B43">
        <v>73</v>
      </c>
    </row>
    <row r="44" spans="1:5" x14ac:dyDescent="0.25">
      <c r="A44">
        <v>67</v>
      </c>
      <c r="B44">
        <v>74</v>
      </c>
    </row>
    <row r="45" spans="1:5" x14ac:dyDescent="0.25">
      <c r="A45">
        <v>69</v>
      </c>
      <c r="B45">
        <v>76</v>
      </c>
    </row>
    <row r="46" spans="1:5" x14ac:dyDescent="0.25">
      <c r="A46">
        <v>70</v>
      </c>
      <c r="B46">
        <v>78</v>
      </c>
    </row>
    <row r="47" spans="1:5" x14ac:dyDescent="0.25">
      <c r="A47">
        <v>74</v>
      </c>
      <c r="B47">
        <v>80</v>
      </c>
    </row>
    <row r="48" spans="1:5" x14ac:dyDescent="0.25">
      <c r="A48">
        <v>76</v>
      </c>
      <c r="B48">
        <v>82</v>
      </c>
    </row>
    <row r="49" spans="1:5" x14ac:dyDescent="0.25">
      <c r="A49">
        <v>77</v>
      </c>
      <c r="B49">
        <v>83</v>
      </c>
    </row>
    <row r="51" spans="1:5" x14ac:dyDescent="0.25">
      <c r="A51" t="s">
        <v>740</v>
      </c>
    </row>
    <row r="52" spans="1:5" x14ac:dyDescent="0.25">
      <c r="A52" t="s">
        <v>1055</v>
      </c>
    </row>
    <row r="53" spans="1:5" x14ac:dyDescent="0.25">
      <c r="A53" t="s">
        <v>1056</v>
      </c>
    </row>
    <row r="54" spans="1:5" x14ac:dyDescent="0.25">
      <c r="A54" t="s">
        <v>503</v>
      </c>
    </row>
    <row r="55" spans="1:5" x14ac:dyDescent="0.25">
      <c r="A55" t="s">
        <v>1057</v>
      </c>
    </row>
    <row r="56" spans="1:5" x14ac:dyDescent="0.25">
      <c r="A56" t="s">
        <v>1058</v>
      </c>
    </row>
    <row r="58" spans="1:5" x14ac:dyDescent="0.25">
      <c r="A58" t="s">
        <v>1059</v>
      </c>
      <c r="B58" t="s">
        <v>1060</v>
      </c>
    </row>
    <row r="59" spans="1:5" x14ac:dyDescent="0.25">
      <c r="A59">
        <v>10</v>
      </c>
      <c r="B59">
        <v>60</v>
      </c>
    </row>
    <row r="60" spans="1:5" x14ac:dyDescent="0.25">
      <c r="A60">
        <v>12</v>
      </c>
      <c r="B60">
        <v>65</v>
      </c>
    </row>
    <row r="61" spans="1:5" x14ac:dyDescent="0.25">
      <c r="A61">
        <v>15</v>
      </c>
      <c r="B61">
        <v>70</v>
      </c>
      <c r="D61" t="s">
        <v>1054</v>
      </c>
      <c r="E61">
        <f>_xlfn.COVARIANCE.S(A59:A88,B59:B88)</f>
        <v>352.88505747126442</v>
      </c>
    </row>
    <row r="62" spans="1:5" x14ac:dyDescent="0.25">
      <c r="A62">
        <v>18</v>
      </c>
      <c r="B62">
        <v>75</v>
      </c>
      <c r="D62" t="s">
        <v>1061</v>
      </c>
      <c r="E62">
        <f>CORREL(A59:A88,B59:B88)</f>
        <v>0.97729508301867352</v>
      </c>
    </row>
    <row r="63" spans="1:5" x14ac:dyDescent="0.25">
      <c r="A63">
        <v>20</v>
      </c>
      <c r="B63">
        <v>80</v>
      </c>
    </row>
    <row r="64" spans="1:5" x14ac:dyDescent="0.25">
      <c r="A64">
        <v>22</v>
      </c>
      <c r="B64">
        <v>82</v>
      </c>
    </row>
    <row r="65" spans="1:2" x14ac:dyDescent="0.25">
      <c r="A65">
        <v>25</v>
      </c>
      <c r="B65">
        <v>85</v>
      </c>
    </row>
    <row r="66" spans="1:2" x14ac:dyDescent="0.25">
      <c r="A66">
        <v>28</v>
      </c>
      <c r="B66">
        <v>88</v>
      </c>
    </row>
    <row r="67" spans="1:2" x14ac:dyDescent="0.25">
      <c r="A67">
        <v>30</v>
      </c>
      <c r="B67">
        <v>90</v>
      </c>
    </row>
    <row r="68" spans="1:2" x14ac:dyDescent="0.25">
      <c r="A68">
        <v>32</v>
      </c>
      <c r="B68">
        <v>92</v>
      </c>
    </row>
    <row r="69" spans="1:2" x14ac:dyDescent="0.25">
      <c r="A69">
        <v>35</v>
      </c>
      <c r="B69">
        <v>93</v>
      </c>
    </row>
    <row r="70" spans="1:2" x14ac:dyDescent="0.25">
      <c r="A70">
        <v>38</v>
      </c>
      <c r="B70">
        <v>95</v>
      </c>
    </row>
    <row r="71" spans="1:2" x14ac:dyDescent="0.25">
      <c r="A71">
        <v>40</v>
      </c>
      <c r="B71">
        <v>96</v>
      </c>
    </row>
    <row r="72" spans="1:2" x14ac:dyDescent="0.25">
      <c r="A72">
        <v>42</v>
      </c>
      <c r="B72">
        <v>97</v>
      </c>
    </row>
    <row r="73" spans="1:2" x14ac:dyDescent="0.25">
      <c r="A73">
        <v>45</v>
      </c>
      <c r="B73">
        <v>98</v>
      </c>
    </row>
    <row r="74" spans="1:2" x14ac:dyDescent="0.25">
      <c r="A74">
        <v>48</v>
      </c>
      <c r="B74">
        <v>99</v>
      </c>
    </row>
    <row r="75" spans="1:2" x14ac:dyDescent="0.25">
      <c r="A75">
        <v>50</v>
      </c>
      <c r="B75">
        <v>100</v>
      </c>
    </row>
    <row r="76" spans="1:2" x14ac:dyDescent="0.25">
      <c r="A76">
        <v>52</v>
      </c>
      <c r="B76">
        <v>102</v>
      </c>
    </row>
    <row r="77" spans="1:2" x14ac:dyDescent="0.25">
      <c r="A77">
        <v>55</v>
      </c>
      <c r="B77">
        <v>105</v>
      </c>
    </row>
    <row r="78" spans="1:2" x14ac:dyDescent="0.25">
      <c r="A78">
        <v>58</v>
      </c>
      <c r="B78">
        <v>106</v>
      </c>
    </row>
    <row r="79" spans="1:2" x14ac:dyDescent="0.25">
      <c r="A79">
        <v>60</v>
      </c>
      <c r="B79">
        <v>107</v>
      </c>
    </row>
    <row r="80" spans="1:2" x14ac:dyDescent="0.25">
      <c r="A80">
        <v>62</v>
      </c>
      <c r="B80">
        <v>108</v>
      </c>
    </row>
    <row r="81" spans="1:2" x14ac:dyDescent="0.25">
      <c r="A81">
        <v>65</v>
      </c>
      <c r="B81">
        <v>110</v>
      </c>
    </row>
    <row r="82" spans="1:2" x14ac:dyDescent="0.25">
      <c r="A82">
        <v>68</v>
      </c>
      <c r="B82">
        <v>112</v>
      </c>
    </row>
    <row r="83" spans="1:2" x14ac:dyDescent="0.25">
      <c r="A83">
        <v>70</v>
      </c>
      <c r="B83">
        <v>114</v>
      </c>
    </row>
    <row r="84" spans="1:2" x14ac:dyDescent="0.25">
      <c r="A84">
        <v>72</v>
      </c>
      <c r="B84">
        <v>115</v>
      </c>
    </row>
    <row r="85" spans="1:2" x14ac:dyDescent="0.25">
      <c r="A85">
        <v>75</v>
      </c>
      <c r="B85">
        <v>116</v>
      </c>
    </row>
    <row r="86" spans="1:2" x14ac:dyDescent="0.25">
      <c r="A86">
        <v>78</v>
      </c>
      <c r="B86">
        <v>118</v>
      </c>
    </row>
    <row r="87" spans="1:2" x14ac:dyDescent="0.25">
      <c r="A87">
        <v>80</v>
      </c>
      <c r="B87">
        <v>120</v>
      </c>
    </row>
    <row r="88" spans="1:2" x14ac:dyDescent="0.25">
      <c r="A88">
        <v>82</v>
      </c>
      <c r="B88">
        <v>122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BA7A-61DE-4866-AE0D-32C50D6DD2FE}">
  <dimension ref="A1:L116"/>
  <sheetViews>
    <sheetView topLeftCell="A97" workbookViewId="0">
      <selection activeCell="C73" sqref="C73"/>
    </sheetView>
  </sheetViews>
  <sheetFormatPr defaultRowHeight="15" x14ac:dyDescent="0.25"/>
  <cols>
    <col min="2" max="2" width="23" bestFit="1" customWidth="1"/>
    <col min="3" max="3" width="15.5703125" customWidth="1"/>
    <col min="4" max="4" width="12" bestFit="1" customWidth="1"/>
  </cols>
  <sheetData>
    <row r="1" spans="1:12" ht="23.25" x14ac:dyDescent="0.35">
      <c r="A1" s="6" t="s">
        <v>1062</v>
      </c>
    </row>
    <row r="2" spans="1:12" x14ac:dyDescent="0.25">
      <c r="A2" t="s">
        <v>415</v>
      </c>
    </row>
    <row r="3" spans="1:12" x14ac:dyDescent="0.25">
      <c r="A3" t="s">
        <v>1063</v>
      </c>
    </row>
    <row r="4" spans="1:12" x14ac:dyDescent="0.25">
      <c r="A4" t="s">
        <v>1064</v>
      </c>
      <c r="L4">
        <f>1/6</f>
        <v>0.16666666666666666</v>
      </c>
    </row>
    <row r="5" spans="1:12" x14ac:dyDescent="0.25">
      <c r="A5" t="s">
        <v>1065</v>
      </c>
    </row>
    <row r="7" spans="1:12" x14ac:dyDescent="0.25">
      <c r="A7" t="s">
        <v>1066</v>
      </c>
    </row>
    <row r="8" spans="1:12" x14ac:dyDescent="0.25">
      <c r="A8">
        <v>1</v>
      </c>
      <c r="B8">
        <v>21</v>
      </c>
      <c r="D8" t="s">
        <v>1070</v>
      </c>
      <c r="E8">
        <f>_xlfn.BINOM.DIST(3,5,1/6,FALSE)</f>
        <v>3.2150205761316865E-2</v>
      </c>
    </row>
    <row r="9" spans="1:12" x14ac:dyDescent="0.25">
      <c r="A9">
        <v>2</v>
      </c>
      <c r="B9">
        <v>9</v>
      </c>
    </row>
    <row r="10" spans="1:12" x14ac:dyDescent="0.25">
      <c r="A10">
        <v>3</v>
      </c>
      <c r="B10">
        <v>14</v>
      </c>
    </row>
    <row r="11" spans="1:12" x14ac:dyDescent="0.25">
      <c r="A11">
        <v>4</v>
      </c>
      <c r="B11">
        <v>23</v>
      </c>
      <c r="D11">
        <f>B12/B14</f>
        <v>0.18</v>
      </c>
    </row>
    <row r="12" spans="1:12" x14ac:dyDescent="0.25">
      <c r="A12">
        <v>5</v>
      </c>
      <c r="B12">
        <v>18</v>
      </c>
    </row>
    <row r="13" spans="1:12" x14ac:dyDescent="0.25">
      <c r="A13">
        <v>6</v>
      </c>
      <c r="B13">
        <v>15</v>
      </c>
    </row>
    <row r="14" spans="1:12" x14ac:dyDescent="0.25">
      <c r="A14" t="s">
        <v>114</v>
      </c>
      <c r="B14">
        <f>SUM(B8:B13)</f>
        <v>100</v>
      </c>
    </row>
    <row r="16" spans="1:12" x14ac:dyDescent="0.25">
      <c r="A16" t="s">
        <v>726</v>
      </c>
    </row>
    <row r="17" spans="1:3" x14ac:dyDescent="0.25">
      <c r="A17" t="s">
        <v>1067</v>
      </c>
    </row>
    <row r="18" spans="1:3" x14ac:dyDescent="0.25">
      <c r="A18" t="s">
        <v>1068</v>
      </c>
    </row>
    <row r="19" spans="1:3" x14ac:dyDescent="0.25">
      <c r="A19" t="s">
        <v>1069</v>
      </c>
    </row>
    <row r="21" spans="1:3" x14ac:dyDescent="0.25">
      <c r="B21" t="s">
        <v>1071</v>
      </c>
      <c r="C21">
        <f>_xlfn.HYPGEOM.DIST(2,5,13,53,FALSE)</f>
        <v>0.26854515391062089</v>
      </c>
    </row>
    <row r="23" spans="1:3" x14ac:dyDescent="0.25">
      <c r="A23" t="s">
        <v>740</v>
      </c>
    </row>
    <row r="24" spans="1:3" x14ac:dyDescent="0.25">
      <c r="A24" t="s">
        <v>1072</v>
      </c>
    </row>
    <row r="25" spans="1:3" x14ac:dyDescent="0.25">
      <c r="A25" t="s">
        <v>1073</v>
      </c>
    </row>
    <row r="26" spans="1:3" x14ac:dyDescent="0.25">
      <c r="A26" t="s">
        <v>1074</v>
      </c>
    </row>
    <row r="27" spans="1:3" x14ac:dyDescent="0.25">
      <c r="A27" t="s">
        <v>1075</v>
      </c>
    </row>
    <row r="29" spans="1:3" x14ac:dyDescent="0.25">
      <c r="A29" t="s">
        <v>1076</v>
      </c>
      <c r="B29">
        <v>8</v>
      </c>
      <c r="C29">
        <f>_xlfn.BINOM.DIST(8,10,1/4,FALSE)</f>
        <v>3.862380981445312E-4</v>
      </c>
    </row>
    <row r="30" spans="1:3" x14ac:dyDescent="0.25">
      <c r="A30" t="s">
        <v>1077</v>
      </c>
      <c r="B30">
        <v>9</v>
      </c>
      <c r="C30">
        <f>_xlfn.BINOM.DIST(9,10,1/4,FALSE)</f>
        <v>2.861022949218752E-5</v>
      </c>
    </row>
    <row r="31" spans="1:3" x14ac:dyDescent="0.25">
      <c r="A31" t="s">
        <v>1078</v>
      </c>
      <c r="B31">
        <v>10</v>
      </c>
      <c r="C31">
        <f>_xlfn.BINOM.DIST(10,10,1/4,FALSE)</f>
        <v>9.5367431640625E-7</v>
      </c>
    </row>
    <row r="33" spans="1:4" x14ac:dyDescent="0.25">
      <c r="B33" t="s">
        <v>1230</v>
      </c>
      <c r="C33">
        <f>SUM(C29:C31)</f>
        <v>4.1580200195312495E-4</v>
      </c>
    </row>
    <row r="36" spans="1:4" x14ac:dyDescent="0.25">
      <c r="A36" t="s">
        <v>746</v>
      </c>
    </row>
    <row r="37" spans="1:4" x14ac:dyDescent="0.25">
      <c r="A37" t="s">
        <v>1079</v>
      </c>
    </row>
    <row r="38" spans="1:4" x14ac:dyDescent="0.25">
      <c r="A38" t="s">
        <v>1080</v>
      </c>
    </row>
    <row r="39" spans="1:4" x14ac:dyDescent="0.25">
      <c r="A39" t="s">
        <v>1081</v>
      </c>
    </row>
    <row r="41" spans="1:4" x14ac:dyDescent="0.25">
      <c r="A41" t="s">
        <v>1082</v>
      </c>
      <c r="B41">
        <v>3</v>
      </c>
    </row>
    <row r="42" spans="1:4" x14ac:dyDescent="0.25">
      <c r="A42" t="s">
        <v>1083</v>
      </c>
      <c r="B42">
        <v>3</v>
      </c>
      <c r="C42" t="s">
        <v>1087</v>
      </c>
      <c r="D42">
        <f>_xlfn.HYPGEOM.DIST(3,3,20,50,FALSE)</f>
        <v>5.8163265306122473E-2</v>
      </c>
    </row>
    <row r="43" spans="1:4" x14ac:dyDescent="0.25">
      <c r="A43" t="s">
        <v>1084</v>
      </c>
      <c r="B43">
        <v>20</v>
      </c>
    </row>
    <row r="44" spans="1:4" x14ac:dyDescent="0.25">
      <c r="A44" t="s">
        <v>1085</v>
      </c>
      <c r="B44">
        <v>50</v>
      </c>
    </row>
    <row r="45" spans="1:4" x14ac:dyDescent="0.25">
      <c r="A45" t="s">
        <v>1086</v>
      </c>
    </row>
    <row r="47" spans="1:4" x14ac:dyDescent="0.25">
      <c r="A47" t="s">
        <v>1088</v>
      </c>
    </row>
    <row r="50" spans="1:4" x14ac:dyDescent="0.25">
      <c r="A50" t="s">
        <v>1089</v>
      </c>
    </row>
    <row r="51" spans="1:4" x14ac:dyDescent="0.25">
      <c r="A51" t="s">
        <v>1090</v>
      </c>
    </row>
    <row r="52" spans="1:4" x14ac:dyDescent="0.25">
      <c r="A52" t="s">
        <v>1091</v>
      </c>
    </row>
    <row r="54" spans="1:4" x14ac:dyDescent="0.25">
      <c r="A54" t="s">
        <v>1092</v>
      </c>
      <c r="B54">
        <v>3</v>
      </c>
      <c r="C54" t="s">
        <v>1097</v>
      </c>
      <c r="D54">
        <f>_xlfn.BINOM.DIST(3,10,0.3,FALSE)</f>
        <v>0.26682793200000005</v>
      </c>
    </row>
    <row r="55" spans="1:4" x14ac:dyDescent="0.25">
      <c r="A55" t="s">
        <v>1093</v>
      </c>
      <c r="B55">
        <v>10</v>
      </c>
    </row>
    <row r="56" spans="1:4" x14ac:dyDescent="0.25">
      <c r="A56" t="s">
        <v>1094</v>
      </c>
      <c r="B56">
        <v>0.3</v>
      </c>
      <c r="C56">
        <f>_xlfn.BINOM.DIST(3,10,0.3,FALSE)</f>
        <v>0.26682793200000005</v>
      </c>
    </row>
    <row r="57" spans="1:4" x14ac:dyDescent="0.25">
      <c r="A57" t="s">
        <v>1095</v>
      </c>
      <c r="B57" t="s">
        <v>1096</v>
      </c>
    </row>
    <row r="60" spans="1:4" ht="43.5" x14ac:dyDescent="0.65">
      <c r="A60" s="7" t="s">
        <v>1098</v>
      </c>
    </row>
    <row r="62" spans="1:4" x14ac:dyDescent="0.25">
      <c r="A62" t="s">
        <v>1099</v>
      </c>
    </row>
    <row r="63" spans="1:4" x14ac:dyDescent="0.25">
      <c r="A63" t="s">
        <v>1100</v>
      </c>
    </row>
    <row r="64" spans="1:4" x14ac:dyDescent="0.25">
      <c r="A64" t="s">
        <v>1101</v>
      </c>
    </row>
    <row r="65" spans="1:5" x14ac:dyDescent="0.25">
      <c r="A65" t="s">
        <v>1102</v>
      </c>
    </row>
    <row r="66" spans="1:5" x14ac:dyDescent="0.25">
      <c r="A66" t="s">
        <v>1103</v>
      </c>
    </row>
    <row r="67" spans="1:5" x14ac:dyDescent="0.25">
      <c r="A67" t="s">
        <v>1104</v>
      </c>
    </row>
    <row r="69" spans="1:5" x14ac:dyDescent="0.25">
      <c r="B69" t="s">
        <v>1111</v>
      </c>
      <c r="C69">
        <f>_xlfn.NORM.DIST(180,165,10,FALSE)</f>
        <v>1.2951759566589173E-2</v>
      </c>
    </row>
    <row r="73" spans="1:5" x14ac:dyDescent="0.25">
      <c r="A73" t="s">
        <v>142</v>
      </c>
    </row>
    <row r="74" spans="1:5" x14ac:dyDescent="0.25">
      <c r="A74" t="s">
        <v>1105</v>
      </c>
    </row>
    <row r="75" spans="1:5" x14ac:dyDescent="0.25">
      <c r="A75" t="s">
        <v>1106</v>
      </c>
    </row>
    <row r="76" spans="1:5" x14ac:dyDescent="0.25">
      <c r="A76" t="s">
        <v>1107</v>
      </c>
    </row>
    <row r="78" spans="1:5" x14ac:dyDescent="0.25">
      <c r="B78" t="s">
        <v>1112</v>
      </c>
      <c r="D78">
        <f>EXPONDIST(3,C80,TRUE)</f>
        <v>0.45118836390597356</v>
      </c>
      <c r="E78">
        <f>_xlfn.EXPON.DIST(3,C80,TRUE)</f>
        <v>0.45118836390597356</v>
      </c>
    </row>
    <row r="80" spans="1:5" x14ac:dyDescent="0.25">
      <c r="B80" t="s">
        <v>1129</v>
      </c>
      <c r="C80">
        <f>1/5</f>
        <v>0.2</v>
      </c>
    </row>
    <row r="82" spans="1:6" x14ac:dyDescent="0.25">
      <c r="A82" t="s">
        <v>740</v>
      </c>
    </row>
    <row r="83" spans="1:6" x14ac:dyDescent="0.25">
      <c r="A83" t="s">
        <v>1108</v>
      </c>
    </row>
    <row r="84" spans="1:6" x14ac:dyDescent="0.25">
      <c r="A84" t="s">
        <v>1109</v>
      </c>
    </row>
    <row r="85" spans="1:6" x14ac:dyDescent="0.25">
      <c r="A85" t="s">
        <v>1110</v>
      </c>
    </row>
    <row r="87" spans="1:6" x14ac:dyDescent="0.25">
      <c r="A87" t="s">
        <v>1113</v>
      </c>
      <c r="B87">
        <v>900</v>
      </c>
      <c r="D87" t="s">
        <v>1116</v>
      </c>
    </row>
    <row r="88" spans="1:6" x14ac:dyDescent="0.25">
      <c r="A88" t="s">
        <v>1077</v>
      </c>
      <c r="B88">
        <v>1100</v>
      </c>
      <c r="D88" t="s">
        <v>1115</v>
      </c>
      <c r="F88">
        <f>_xlfn.NORM.DIST(900,1000,100,TRUE)</f>
        <v>0.15865525393145699</v>
      </c>
    </row>
    <row r="89" spans="1:6" x14ac:dyDescent="0.25">
      <c r="A89" t="s">
        <v>112</v>
      </c>
      <c r="B89">
        <v>1000</v>
      </c>
    </row>
    <row r="90" spans="1:6" x14ac:dyDescent="0.25">
      <c r="A90" t="s">
        <v>1114</v>
      </c>
      <c r="B90">
        <v>100</v>
      </c>
      <c r="D90" t="s">
        <v>1117</v>
      </c>
    </row>
    <row r="91" spans="1:6" x14ac:dyDescent="0.25">
      <c r="D91" t="s">
        <v>1115</v>
      </c>
      <c r="F91">
        <f>_xlfn.NORM.DIST(1100,1000,100,TRUE)</f>
        <v>0.84134474606854304</v>
      </c>
    </row>
    <row r="93" spans="1:6" x14ac:dyDescent="0.25">
      <c r="E93" t="s">
        <v>1119</v>
      </c>
    </row>
    <row r="94" spans="1:6" x14ac:dyDescent="0.25">
      <c r="D94" t="s">
        <v>1118</v>
      </c>
      <c r="E94">
        <f>F91-F88</f>
        <v>0.68268949213708607</v>
      </c>
    </row>
    <row r="96" spans="1:6" x14ac:dyDescent="0.25">
      <c r="A96" t="s">
        <v>746</v>
      </c>
    </row>
    <row r="98" spans="1:4" x14ac:dyDescent="0.25">
      <c r="A98" t="s">
        <v>1120</v>
      </c>
    </row>
    <row r="99" spans="1:4" x14ac:dyDescent="0.25">
      <c r="A99" t="s">
        <v>1121</v>
      </c>
    </row>
    <row r="100" spans="1:4" x14ac:dyDescent="0.25">
      <c r="A100" t="s">
        <v>1122</v>
      </c>
    </row>
    <row r="101" spans="1:4" x14ac:dyDescent="0.25">
      <c r="A101" t="s">
        <v>1123</v>
      </c>
    </row>
    <row r="103" spans="1:4" x14ac:dyDescent="0.25">
      <c r="A103" t="s">
        <v>1076</v>
      </c>
      <c r="B103">
        <v>150</v>
      </c>
      <c r="D103" t="s">
        <v>1263</v>
      </c>
    </row>
    <row r="104" spans="1:4" x14ac:dyDescent="0.25">
      <c r="A104" t="s">
        <v>1077</v>
      </c>
      <c r="B104">
        <v>170</v>
      </c>
      <c r="D104" t="s">
        <v>1264</v>
      </c>
    </row>
    <row r="105" spans="1:4" x14ac:dyDescent="0.25">
      <c r="A105" t="s">
        <v>1128</v>
      </c>
      <c r="D105" t="s">
        <v>1265</v>
      </c>
    </row>
    <row r="109" spans="1:4" x14ac:dyDescent="0.25">
      <c r="A109" t="s">
        <v>1124</v>
      </c>
    </row>
    <row r="110" spans="1:4" x14ac:dyDescent="0.25">
      <c r="A110" t="s">
        <v>1125</v>
      </c>
    </row>
    <row r="111" spans="1:4" x14ac:dyDescent="0.25">
      <c r="A111" t="s">
        <v>1126</v>
      </c>
    </row>
    <row r="112" spans="1:4" x14ac:dyDescent="0.25">
      <c r="A112" t="s">
        <v>1127</v>
      </c>
    </row>
    <row r="114" spans="2:6" x14ac:dyDescent="0.25">
      <c r="B114" t="s">
        <v>112</v>
      </c>
      <c r="C114">
        <v>20</v>
      </c>
    </row>
    <row r="115" spans="2:6" x14ac:dyDescent="0.25">
      <c r="B115" t="s">
        <v>1130</v>
      </c>
      <c r="C115">
        <v>15</v>
      </c>
      <c r="D115" t="s">
        <v>1131</v>
      </c>
      <c r="F115">
        <f>_xlfn.EXPON.DIST(15,C116,TRUE)</f>
        <v>0.52763344725898531</v>
      </c>
    </row>
    <row r="116" spans="2:6" x14ac:dyDescent="0.25">
      <c r="B116" t="s">
        <v>1129</v>
      </c>
      <c r="C116">
        <f>1/20</f>
        <v>0.05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6D0F-C48A-4B49-94B9-266EA51B3634}">
  <dimension ref="A1:H81"/>
  <sheetViews>
    <sheetView topLeftCell="A59" workbookViewId="0">
      <selection activeCell="I71" sqref="I71"/>
    </sheetView>
  </sheetViews>
  <sheetFormatPr defaultRowHeight="15" x14ac:dyDescent="0.25"/>
  <sheetData>
    <row r="1" spans="1:4" ht="26.25" x14ac:dyDescent="0.4">
      <c r="A1" s="8" t="s">
        <v>1132</v>
      </c>
    </row>
    <row r="3" spans="1:4" x14ac:dyDescent="0.25">
      <c r="A3" t="s">
        <v>415</v>
      </c>
    </row>
    <row r="4" spans="1:4" x14ac:dyDescent="0.25">
      <c r="A4" t="s">
        <v>1133</v>
      </c>
    </row>
    <row r="5" spans="1:4" x14ac:dyDescent="0.25">
      <c r="A5" t="s">
        <v>1134</v>
      </c>
    </row>
    <row r="6" spans="1:4" x14ac:dyDescent="0.25">
      <c r="A6" t="s">
        <v>1135</v>
      </c>
    </row>
    <row r="7" spans="1:4" x14ac:dyDescent="0.25">
      <c r="A7" t="s">
        <v>1136</v>
      </c>
    </row>
    <row r="8" spans="1:4" x14ac:dyDescent="0.25">
      <c r="A8" t="s">
        <v>1137</v>
      </c>
    </row>
    <row r="9" spans="1:4" x14ac:dyDescent="0.25">
      <c r="A9" t="s">
        <v>1138</v>
      </c>
    </row>
    <row r="10" spans="1:4" x14ac:dyDescent="0.25">
      <c r="A10" t="s">
        <v>1139</v>
      </c>
    </row>
    <row r="11" spans="1:4" x14ac:dyDescent="0.25">
      <c r="A11" t="s">
        <v>1140</v>
      </c>
    </row>
    <row r="12" spans="1:4" x14ac:dyDescent="0.25">
      <c r="A12" t="s">
        <v>1141</v>
      </c>
    </row>
    <row r="14" spans="1:4" x14ac:dyDescent="0.25">
      <c r="C14" t="s">
        <v>1142</v>
      </c>
      <c r="D14">
        <f>_xlfn.POISSON.DIST(3,2,FALSE)</f>
        <v>0.18044704431548364</v>
      </c>
    </row>
    <row r="16" spans="1:4" x14ac:dyDescent="0.25">
      <c r="A16" t="s">
        <v>1143</v>
      </c>
    </row>
    <row r="17" spans="1:3" x14ac:dyDescent="0.25">
      <c r="A17" t="s">
        <v>1144</v>
      </c>
    </row>
    <row r="18" spans="1:3" x14ac:dyDescent="0.25">
      <c r="A18" t="s">
        <v>1145</v>
      </c>
    </row>
    <row r="19" spans="1:3" x14ac:dyDescent="0.25">
      <c r="A19">
        <f xml:space="preserve"> 3</f>
        <v>3</v>
      </c>
    </row>
    <row r="20" spans="1:3" x14ac:dyDescent="0.25">
      <c r="A20" t="s">
        <v>1146</v>
      </c>
    </row>
    <row r="21" spans="1:3" x14ac:dyDescent="0.25">
      <c r="A21" t="s">
        <v>1147</v>
      </c>
    </row>
    <row r="22" spans="1:3" x14ac:dyDescent="0.25">
      <c r="A22" t="s">
        <v>1148</v>
      </c>
    </row>
    <row r="23" spans="1:3" x14ac:dyDescent="0.25">
      <c r="A23" t="s">
        <v>1149</v>
      </c>
    </row>
    <row r="25" spans="1:3" x14ac:dyDescent="0.25">
      <c r="A25" t="s">
        <v>1150</v>
      </c>
      <c r="C25">
        <f>_xlfn.BINOM.DIST(3,10,0.3,FALSE)</f>
        <v>0.26682793200000005</v>
      </c>
    </row>
    <row r="27" spans="1:3" x14ac:dyDescent="0.25">
      <c r="A27" t="s">
        <v>416</v>
      </c>
    </row>
    <row r="28" spans="1:3" x14ac:dyDescent="0.25">
      <c r="A28" t="s">
        <v>1151</v>
      </c>
    </row>
    <row r="29" spans="1:3" x14ac:dyDescent="0.25">
      <c r="A29" t="s">
        <v>1152</v>
      </c>
    </row>
    <row r="30" spans="1:3" x14ac:dyDescent="0.25">
      <c r="A30" t="s">
        <v>1153</v>
      </c>
    </row>
    <row r="31" spans="1:3" x14ac:dyDescent="0.25">
      <c r="A31" t="s">
        <v>1154</v>
      </c>
    </row>
    <row r="32" spans="1:3" x14ac:dyDescent="0.25">
      <c r="A32" t="s">
        <v>1155</v>
      </c>
    </row>
    <row r="33" spans="1:8" x14ac:dyDescent="0.25">
      <c r="A33" t="s">
        <v>1156</v>
      </c>
    </row>
    <row r="34" spans="1:8" x14ac:dyDescent="0.25">
      <c r="A34" t="s">
        <v>1157</v>
      </c>
    </row>
    <row r="36" spans="1:8" x14ac:dyDescent="0.25">
      <c r="A36" t="s">
        <v>1158</v>
      </c>
      <c r="G36" t="s">
        <v>1159</v>
      </c>
      <c r="H36">
        <f>1/6</f>
        <v>0.16666666666666666</v>
      </c>
    </row>
    <row r="37" spans="1:8" x14ac:dyDescent="0.25">
      <c r="G37" t="s">
        <v>1160</v>
      </c>
      <c r="H37">
        <f>1-H36</f>
        <v>0.83333333333333337</v>
      </c>
    </row>
    <row r="38" spans="1:8" x14ac:dyDescent="0.25">
      <c r="G38" t="s">
        <v>1161</v>
      </c>
      <c r="H38">
        <v>3</v>
      </c>
    </row>
    <row r="39" spans="1:8" x14ac:dyDescent="0.25">
      <c r="G39" t="s">
        <v>1162</v>
      </c>
      <c r="H39">
        <f>H37^(3-1)*H36</f>
        <v>0.11574074074074076</v>
      </c>
    </row>
    <row r="41" spans="1:8" x14ac:dyDescent="0.25">
      <c r="H41">
        <f>_xlfn.BINOM.DIST(1,3,H36,FALSE)/6</f>
        <v>5.7870370370370385E-2</v>
      </c>
    </row>
    <row r="45" spans="1:8" ht="26.25" x14ac:dyDescent="0.4">
      <c r="A45" s="8" t="s">
        <v>1163</v>
      </c>
    </row>
    <row r="48" spans="1:8" x14ac:dyDescent="0.25">
      <c r="A48" t="s">
        <v>1164</v>
      </c>
    </row>
    <row r="49" spans="1:3" x14ac:dyDescent="0.25">
      <c r="A49" t="s">
        <v>1165</v>
      </c>
    </row>
    <row r="50" spans="1:3" x14ac:dyDescent="0.25">
      <c r="A50" t="s">
        <v>1166</v>
      </c>
    </row>
    <row r="51" spans="1:3" x14ac:dyDescent="0.25">
      <c r="A51" t="s">
        <v>1167</v>
      </c>
    </row>
    <row r="52" spans="1:3" x14ac:dyDescent="0.25">
      <c r="A52" t="s">
        <v>1168</v>
      </c>
    </row>
    <row r="53" spans="1:3" x14ac:dyDescent="0.25">
      <c r="A53" t="s">
        <v>1169</v>
      </c>
    </row>
    <row r="54" spans="1:3" x14ac:dyDescent="0.25">
      <c r="A54" t="s">
        <v>1170</v>
      </c>
    </row>
    <row r="55" spans="1:3" x14ac:dyDescent="0.25">
      <c r="A55" t="s">
        <v>1171</v>
      </c>
    </row>
    <row r="56" spans="1:3" x14ac:dyDescent="0.25">
      <c r="A56" t="s">
        <v>1172</v>
      </c>
    </row>
    <row r="58" spans="1:3" x14ac:dyDescent="0.25">
      <c r="A58" t="s">
        <v>1181</v>
      </c>
      <c r="C58">
        <f>_xlfn.NORM.DIST(160,150,10,1)-_xlfn.NORM.DIST(140,150,10,1)</f>
        <v>0.68268949213708607</v>
      </c>
    </row>
    <row r="65" spans="1:5" x14ac:dyDescent="0.25">
      <c r="A65" t="s">
        <v>1173</v>
      </c>
    </row>
    <row r="66" spans="1:5" x14ac:dyDescent="0.25">
      <c r="A66" t="s">
        <v>1174</v>
      </c>
    </row>
    <row r="67" spans="1:5" x14ac:dyDescent="0.25">
      <c r="A67" t="s">
        <v>1175</v>
      </c>
    </row>
    <row r="68" spans="1:5" x14ac:dyDescent="0.25">
      <c r="A68" t="s">
        <v>1176</v>
      </c>
    </row>
    <row r="69" spans="1:5" x14ac:dyDescent="0.25">
      <c r="A69" t="s">
        <v>1177</v>
      </c>
    </row>
    <row r="70" spans="1:5" x14ac:dyDescent="0.25">
      <c r="A70" t="s">
        <v>1178</v>
      </c>
    </row>
    <row r="71" spans="1:5" x14ac:dyDescent="0.25">
      <c r="A71" t="s">
        <v>1179</v>
      </c>
    </row>
    <row r="72" spans="1:5" x14ac:dyDescent="0.25">
      <c r="A72" t="s">
        <v>1180</v>
      </c>
    </row>
    <row r="75" spans="1:5" x14ac:dyDescent="0.25">
      <c r="A75" t="s">
        <v>1182</v>
      </c>
      <c r="D75">
        <f>_xlfn.EXPON.DIST(900,0.001,TRUE)</f>
        <v>0.59343034025940089</v>
      </c>
      <c r="E75" t="s">
        <v>1185</v>
      </c>
    </row>
    <row r="77" spans="1:5" x14ac:dyDescent="0.25">
      <c r="B77" t="s">
        <v>7</v>
      </c>
      <c r="C77">
        <v>1000</v>
      </c>
    </row>
    <row r="78" spans="1:5" x14ac:dyDescent="0.25">
      <c r="B78" t="s">
        <v>1130</v>
      </c>
      <c r="C78">
        <v>900</v>
      </c>
    </row>
    <row r="79" spans="1:5" x14ac:dyDescent="0.25">
      <c r="B79" t="s">
        <v>1129</v>
      </c>
      <c r="C79">
        <f>1/1000</f>
        <v>1E-3</v>
      </c>
    </row>
    <row r="81" spans="2:4" x14ac:dyDescent="0.25">
      <c r="B81" t="s">
        <v>1184</v>
      </c>
      <c r="C81" t="s">
        <v>1183</v>
      </c>
      <c r="D81">
        <f>1-D75</f>
        <v>0.40656965974059911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2715-10A5-42BF-BA12-C373E2549D6B}">
  <dimension ref="A2:W91"/>
  <sheetViews>
    <sheetView tabSelected="1" topLeftCell="A105" zoomScale="115" zoomScaleNormal="115" workbookViewId="0">
      <selection activeCell="C73" sqref="C73"/>
    </sheetView>
  </sheetViews>
  <sheetFormatPr defaultRowHeight="15" x14ac:dyDescent="0.25"/>
  <sheetData>
    <row r="2" spans="1:7" ht="31.5" x14ac:dyDescent="0.5">
      <c r="A2" s="9" t="s">
        <v>1186</v>
      </c>
    </row>
    <row r="3" spans="1:7" x14ac:dyDescent="0.25">
      <c r="A3" t="s">
        <v>1187</v>
      </c>
    </row>
    <row r="4" spans="1:7" x14ac:dyDescent="0.25">
      <c r="A4" t="s">
        <v>1188</v>
      </c>
    </row>
    <row r="5" spans="1:7" x14ac:dyDescent="0.25">
      <c r="A5" t="s">
        <v>1189</v>
      </c>
    </row>
    <row r="6" spans="1:7" x14ac:dyDescent="0.25">
      <c r="A6" t="s">
        <v>1190</v>
      </c>
    </row>
    <row r="7" spans="1:7" x14ac:dyDescent="0.25">
      <c r="A7" t="s">
        <v>1191</v>
      </c>
    </row>
    <row r="8" spans="1:7" x14ac:dyDescent="0.25">
      <c r="A8" t="s">
        <v>1192</v>
      </c>
    </row>
    <row r="9" spans="1:7" x14ac:dyDescent="0.25">
      <c r="A9" t="s">
        <v>1193</v>
      </c>
    </row>
    <row r="10" spans="1:7" x14ac:dyDescent="0.25">
      <c r="A10" t="s">
        <v>1194</v>
      </c>
    </row>
    <row r="11" spans="1:7" x14ac:dyDescent="0.25">
      <c r="A11" t="s">
        <v>1195</v>
      </c>
    </row>
    <row r="12" spans="1:7" x14ac:dyDescent="0.25">
      <c r="A12" t="s">
        <v>1196</v>
      </c>
    </row>
    <row r="14" spans="1:7" x14ac:dyDescent="0.25">
      <c r="A14" t="s">
        <v>1231</v>
      </c>
      <c r="C14">
        <v>170</v>
      </c>
      <c r="E14" t="s">
        <v>1235</v>
      </c>
      <c r="G14">
        <f>_xlfn.CONFIDENCE.T(1-C17,C15,C16)</f>
        <v>1.5873735612691333</v>
      </c>
    </row>
    <row r="15" spans="1:7" x14ac:dyDescent="0.25">
      <c r="A15" t="s">
        <v>1232</v>
      </c>
      <c r="C15">
        <v>8</v>
      </c>
      <c r="E15" t="s">
        <v>1236</v>
      </c>
      <c r="G15">
        <f>C14-G14</f>
        <v>168.41262643873085</v>
      </c>
    </row>
    <row r="16" spans="1:7" x14ac:dyDescent="0.25">
      <c r="A16" t="s">
        <v>1233</v>
      </c>
      <c r="C16">
        <v>100</v>
      </c>
      <c r="E16" t="s">
        <v>1237</v>
      </c>
      <c r="G16">
        <f>C14+G14</f>
        <v>171.58737356126915</v>
      </c>
    </row>
    <row r="17" spans="1:13" x14ac:dyDescent="0.25">
      <c r="A17" t="s">
        <v>1234</v>
      </c>
      <c r="C17" s="10">
        <v>0.95</v>
      </c>
    </row>
    <row r="18" spans="1:13" x14ac:dyDescent="0.25">
      <c r="C18" s="10"/>
    </row>
    <row r="19" spans="1:13" ht="17.25" x14ac:dyDescent="0.3">
      <c r="B19" s="11" t="s">
        <v>1238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25">
      <c r="C20" s="10"/>
    </row>
    <row r="21" spans="1:13" x14ac:dyDescent="0.25">
      <c r="C21" s="10"/>
    </row>
    <row r="23" spans="1:13" x14ac:dyDescent="0.25">
      <c r="A23" t="s">
        <v>1197</v>
      </c>
    </row>
    <row r="24" spans="1:13" x14ac:dyDescent="0.25">
      <c r="A24" t="s">
        <v>1198</v>
      </c>
    </row>
    <row r="25" spans="1:13" x14ac:dyDescent="0.25">
      <c r="A25" t="s">
        <v>1199</v>
      </c>
    </row>
    <row r="26" spans="1:13" x14ac:dyDescent="0.25">
      <c r="A26" t="s">
        <v>1200</v>
      </c>
    </row>
    <row r="27" spans="1:13" x14ac:dyDescent="0.25">
      <c r="A27" t="s">
        <v>1201</v>
      </c>
    </row>
    <row r="28" spans="1:13" x14ac:dyDescent="0.25">
      <c r="A28" t="s">
        <v>1202</v>
      </c>
    </row>
    <row r="29" spans="1:13" x14ac:dyDescent="0.25">
      <c r="A29" t="s">
        <v>1203</v>
      </c>
    </row>
    <row r="30" spans="1:13" x14ac:dyDescent="0.25">
      <c r="A30" t="s">
        <v>1204</v>
      </c>
    </row>
    <row r="31" spans="1:13" x14ac:dyDescent="0.25">
      <c r="A31" t="s">
        <v>1205</v>
      </c>
    </row>
    <row r="32" spans="1:13" x14ac:dyDescent="0.25">
      <c r="A32" t="s">
        <v>1206</v>
      </c>
    </row>
    <row r="33" spans="1:23" x14ac:dyDescent="0.25">
      <c r="A33" t="s">
        <v>1243</v>
      </c>
      <c r="C33">
        <f>1-0.9</f>
        <v>9.9999999999999978E-2</v>
      </c>
    </row>
    <row r="34" spans="1:23" x14ac:dyDescent="0.25">
      <c r="A34" t="s">
        <v>1239</v>
      </c>
      <c r="C34">
        <v>320</v>
      </c>
    </row>
    <row r="35" spans="1:23" x14ac:dyDescent="0.25">
      <c r="A35" t="s">
        <v>1240</v>
      </c>
      <c r="C35">
        <v>500</v>
      </c>
      <c r="E35" t="s">
        <v>1242</v>
      </c>
      <c r="F35">
        <f>-_xlfn.NORM.INV(0.1/2,0,1)</f>
        <v>1.6448536269514726</v>
      </c>
    </row>
    <row r="36" spans="1:23" ht="17.25" x14ac:dyDescent="0.3">
      <c r="E36" t="s">
        <v>1235</v>
      </c>
      <c r="F36">
        <f>F35*SQRT(C37*C38/500)</f>
        <v>3.5308843419845498E-2</v>
      </c>
      <c r="H36" s="11" t="s">
        <v>1244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x14ac:dyDescent="0.25">
      <c r="A37" t="s">
        <v>1241</v>
      </c>
      <c r="C37">
        <f>320/500</f>
        <v>0.64</v>
      </c>
      <c r="E37" t="s">
        <v>1236</v>
      </c>
      <c r="F37">
        <f>C37-F36</f>
        <v>0.60469115658015449</v>
      </c>
    </row>
    <row r="38" spans="1:23" x14ac:dyDescent="0.25">
      <c r="A38" t="s">
        <v>1241</v>
      </c>
      <c r="C38">
        <f>1-C37</f>
        <v>0.36</v>
      </c>
      <c r="E38" t="s">
        <v>1237</v>
      </c>
      <c r="F38">
        <f>C37+F36</f>
        <v>0.67530884341984554</v>
      </c>
      <c r="N38" s="3"/>
    </row>
    <row r="41" spans="1:23" ht="31.5" x14ac:dyDescent="0.5">
      <c r="A41" s="9" t="s">
        <v>1207</v>
      </c>
    </row>
    <row r="42" spans="1:23" x14ac:dyDescent="0.25">
      <c r="A42" t="s">
        <v>1208</v>
      </c>
    </row>
    <row r="43" spans="1:23" x14ac:dyDescent="0.25">
      <c r="A43" t="s">
        <v>1209</v>
      </c>
    </row>
    <row r="44" spans="1:23" x14ac:dyDescent="0.25">
      <c r="A44" t="s">
        <v>1210</v>
      </c>
    </row>
    <row r="45" spans="1:23" x14ac:dyDescent="0.25">
      <c r="A45" t="s">
        <v>1211</v>
      </c>
    </row>
    <row r="46" spans="1:23" x14ac:dyDescent="0.25">
      <c r="A46" t="s">
        <v>1212</v>
      </c>
    </row>
    <row r="47" spans="1:23" x14ac:dyDescent="0.25">
      <c r="A47" t="s">
        <v>1213</v>
      </c>
    </row>
    <row r="48" spans="1:23" x14ac:dyDescent="0.25">
      <c r="A48" t="s">
        <v>1214</v>
      </c>
    </row>
    <row r="49" spans="1:12" x14ac:dyDescent="0.25">
      <c r="A49" t="s">
        <v>1215</v>
      </c>
    </row>
    <row r="50" spans="1:12" x14ac:dyDescent="0.25">
      <c r="A50" t="s">
        <v>1216</v>
      </c>
    </row>
    <row r="51" spans="1:12" x14ac:dyDescent="0.25">
      <c r="A51" t="s">
        <v>1217</v>
      </c>
      <c r="L51" t="s">
        <v>499</v>
      </c>
    </row>
    <row r="53" spans="1:12" x14ac:dyDescent="0.25">
      <c r="B53" t="s">
        <v>1245</v>
      </c>
    </row>
    <row r="60" spans="1:12" x14ac:dyDescent="0.25">
      <c r="A60" t="s">
        <v>1218</v>
      </c>
    </row>
    <row r="61" spans="1:12" x14ac:dyDescent="0.25">
      <c r="A61" t="s">
        <v>1219</v>
      </c>
    </row>
    <row r="62" spans="1:12" x14ac:dyDescent="0.25">
      <c r="A62" t="s">
        <v>1220</v>
      </c>
    </row>
    <row r="63" spans="1:12" x14ac:dyDescent="0.25">
      <c r="A63" t="s">
        <v>1221</v>
      </c>
    </row>
    <row r="64" spans="1:12" x14ac:dyDescent="0.25">
      <c r="A64" t="s">
        <v>1222</v>
      </c>
    </row>
    <row r="65" spans="1:6" x14ac:dyDescent="0.25">
      <c r="A65" t="s">
        <v>1223</v>
      </c>
    </row>
    <row r="66" spans="1:6" x14ac:dyDescent="0.25">
      <c r="A66" t="s">
        <v>1224</v>
      </c>
    </row>
    <row r="67" spans="1:6" x14ac:dyDescent="0.25">
      <c r="A67" t="s">
        <v>1225</v>
      </c>
    </row>
    <row r="68" spans="1:6" x14ac:dyDescent="0.25">
      <c r="A68" t="s">
        <v>1226</v>
      </c>
    </row>
    <row r="69" spans="1:6" x14ac:dyDescent="0.25">
      <c r="A69" t="s">
        <v>1227</v>
      </c>
    </row>
    <row r="70" spans="1:6" x14ac:dyDescent="0.25">
      <c r="A70" t="s">
        <v>1228</v>
      </c>
    </row>
    <row r="71" spans="1:6" x14ac:dyDescent="0.25">
      <c r="A71" t="s">
        <v>1229</v>
      </c>
    </row>
    <row r="72" spans="1:6" x14ac:dyDescent="0.25">
      <c r="F72" t="s">
        <v>1249</v>
      </c>
    </row>
    <row r="73" spans="1:6" x14ac:dyDescent="0.25">
      <c r="A73" t="s">
        <v>1240</v>
      </c>
      <c r="C73">
        <v>25</v>
      </c>
    </row>
    <row r="74" spans="1:6" x14ac:dyDescent="0.25">
      <c r="A74" t="s">
        <v>1246</v>
      </c>
      <c r="C74">
        <v>510</v>
      </c>
    </row>
    <row r="75" spans="1:6" x14ac:dyDescent="0.25">
      <c r="A75" t="s">
        <v>1247</v>
      </c>
      <c r="C75">
        <v>20</v>
      </c>
    </row>
    <row r="76" spans="1:6" x14ac:dyDescent="0.25">
      <c r="A76" t="s">
        <v>1248</v>
      </c>
      <c r="C76">
        <v>500</v>
      </c>
    </row>
    <row r="78" spans="1:6" x14ac:dyDescent="0.25">
      <c r="A78" t="s">
        <v>1250</v>
      </c>
      <c r="B78" t="s">
        <v>1252</v>
      </c>
    </row>
    <row r="79" spans="1:6" x14ac:dyDescent="0.25">
      <c r="A79" t="s">
        <v>1251</v>
      </c>
      <c r="B79" t="s">
        <v>1253</v>
      </c>
    </row>
    <row r="82" spans="1:4" ht="17.25" x14ac:dyDescent="0.25">
      <c r="C82" s="15" t="s">
        <v>1254</v>
      </c>
    </row>
    <row r="83" spans="1:4" ht="17.25" x14ac:dyDescent="0.3">
      <c r="A83" t="s">
        <v>1255</v>
      </c>
      <c r="B83" s="14" t="s">
        <v>1256</v>
      </c>
    </row>
    <row r="84" spans="1:4" x14ac:dyDescent="0.25">
      <c r="C84">
        <f>(510-500)/(20/SQRT(25))</f>
        <v>2.5</v>
      </c>
    </row>
    <row r="86" spans="1:4" x14ac:dyDescent="0.25">
      <c r="A86" t="s">
        <v>1257</v>
      </c>
      <c r="B86" t="s">
        <v>1258</v>
      </c>
    </row>
    <row r="87" spans="1:4" x14ac:dyDescent="0.25">
      <c r="B87" t="s">
        <v>1259</v>
      </c>
      <c r="C87" t="s">
        <v>1260</v>
      </c>
      <c r="D87">
        <v>24</v>
      </c>
    </row>
    <row r="89" spans="1:4" x14ac:dyDescent="0.25">
      <c r="B89" t="s">
        <v>1261</v>
      </c>
      <c r="D89">
        <v>2.093</v>
      </c>
    </row>
    <row r="91" spans="1:4" ht="17.25" x14ac:dyDescent="0.25">
      <c r="A91" s="15" t="s">
        <v>1262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Questions on measure of dispers</vt:lpstr>
      <vt:lpstr>Questions on Measure of Skewnes</vt:lpstr>
      <vt:lpstr>Questions on Percentile and Qua</vt:lpstr>
      <vt:lpstr>Questions on Correlation and Co</vt:lpstr>
      <vt:lpstr>Questions on discrete and conti</vt:lpstr>
      <vt:lpstr>Questions on Discrete Distribut</vt:lpstr>
      <vt:lpstr>Confidence Interval 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MOM</cp:lastModifiedBy>
  <dcterms:created xsi:type="dcterms:W3CDTF">2023-06-28T10:06:27Z</dcterms:created>
  <dcterms:modified xsi:type="dcterms:W3CDTF">2024-03-13T11:44:39Z</dcterms:modified>
</cp:coreProperties>
</file>