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s\Downloads\"/>
    </mc:Choice>
  </mc:AlternateContent>
  <xr:revisionPtr revIDLastSave="0" documentId="13_ncr:1_{7CC635BC-5CA1-4B22-B88A-0B6C4A253E92}" xr6:coauthVersionLast="47" xr6:coauthVersionMax="47" xr10:uidLastSave="{00000000-0000-0000-0000-000000000000}"/>
  <bookViews>
    <workbookView xWindow="-110" yWindow="-110" windowWidth="19420" windowHeight="10420" xr2:uid="{EE0D05B8-48F8-4AFD-8250-E47D1A5A2C43}"/>
  </bookViews>
  <sheets>
    <sheet name="BRIGADE.NS" sheetId="1" r:id="rId1"/>
    <sheet name="BRIGADE_DDM STAGE 2" sheetId="5" r:id="rId2"/>
    <sheet name="PRESTIGE.NS" sheetId="2" r:id="rId3"/>
    <sheet name="PRESTIGE_DDM STAGE 2" sheetId="6" r:id="rId4"/>
    <sheet name="ROE" sheetId="8" r:id="rId5"/>
    <sheet name="GODREJPROP PAYOUT" sheetId="3" r:id="rId6"/>
    <sheet name="GODREJPROP.NS" sheetId="4" r:id="rId7"/>
    <sheet name="GODREJ PROP_DDM STAGE 2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7" l="1"/>
  <c r="E23" i="7" s="1"/>
  <c r="E24" i="7" s="1"/>
  <c r="L5" i="7" s="1"/>
  <c r="L6" i="7" s="1"/>
  <c r="L4" i="7"/>
  <c r="D20" i="7"/>
  <c r="I16" i="7"/>
  <c r="I17" i="7" s="1"/>
  <c r="D16" i="7"/>
  <c r="D15" i="7"/>
  <c r="D9" i="7"/>
  <c r="D8" i="7"/>
  <c r="D6" i="7"/>
  <c r="H5" i="7"/>
  <c r="E6" i="7"/>
  <c r="E7" i="7" s="1"/>
  <c r="E8" i="7" s="1"/>
  <c r="E9" i="7" s="1"/>
  <c r="D7" i="7"/>
  <c r="C5" i="7"/>
  <c r="C6" i="7" s="1"/>
  <c r="L6" i="6"/>
  <c r="L5" i="6"/>
  <c r="E26" i="6"/>
  <c r="E25" i="6"/>
  <c r="D24" i="6"/>
  <c r="D23" i="6"/>
  <c r="L4" i="6"/>
  <c r="I16" i="6"/>
  <c r="I17" i="6" s="1"/>
  <c r="D16" i="6"/>
  <c r="D9" i="6"/>
  <c r="E8" i="6"/>
  <c r="E9" i="6" s="1"/>
  <c r="D8" i="6"/>
  <c r="E7" i="6"/>
  <c r="D7" i="6"/>
  <c r="E6" i="6"/>
  <c r="D6" i="6"/>
  <c r="C6" i="6"/>
  <c r="F6" i="6" s="1"/>
  <c r="H5" i="6"/>
  <c r="H6" i="6" s="1"/>
  <c r="H7" i="6" s="1"/>
  <c r="C5" i="6"/>
  <c r="F5" i="6" s="1"/>
  <c r="I5" i="6" s="1"/>
  <c r="D28" i="5"/>
  <c r="D29" i="5" s="1"/>
  <c r="L5" i="5" s="1"/>
  <c r="L6" i="5" s="1"/>
  <c r="C26" i="5"/>
  <c r="C25" i="5"/>
  <c r="I18" i="5"/>
  <c r="I17" i="5"/>
  <c r="L4" i="5"/>
  <c r="D17" i="5"/>
  <c r="H6" i="5"/>
  <c r="C5" i="5"/>
  <c r="E6" i="5"/>
  <c r="E7" i="5" s="1"/>
  <c r="E8" i="5" s="1"/>
  <c r="E9" i="5" s="1"/>
  <c r="H5" i="5"/>
  <c r="D6" i="5"/>
  <c r="D20" i="4"/>
  <c r="D21" i="4" s="1"/>
  <c r="D5" i="4" s="1"/>
  <c r="D6" i="4" s="1"/>
  <c r="H30" i="4"/>
  <c r="I19" i="4"/>
  <c r="I21" i="4" s="1"/>
  <c r="I22" i="4" s="1"/>
  <c r="G9" i="4"/>
  <c r="G8" i="4"/>
  <c r="G7" i="4"/>
  <c r="G6" i="4"/>
  <c r="H5" i="4"/>
  <c r="G5" i="4"/>
  <c r="E5" i="3"/>
  <c r="D21" i="1"/>
  <c r="H30" i="1"/>
  <c r="H28" i="1"/>
  <c r="I19" i="1"/>
  <c r="I21" i="1" s="1"/>
  <c r="I22" i="1" s="1"/>
  <c r="H29" i="1" s="1"/>
  <c r="G9" i="1"/>
  <c r="G10" i="1" s="1"/>
  <c r="G8" i="1"/>
  <c r="G7" i="1"/>
  <c r="G6" i="1"/>
  <c r="E6" i="1"/>
  <c r="E7" i="1" s="1"/>
  <c r="E8" i="1" s="1"/>
  <c r="E9" i="1" s="1"/>
  <c r="G5" i="1"/>
  <c r="H5" i="1" s="1"/>
  <c r="H6" i="1" s="1"/>
  <c r="E5" i="1"/>
  <c r="E37" i="2"/>
  <c r="L10" i="2" s="1"/>
  <c r="L11" i="2" s="1"/>
  <c r="E36" i="2"/>
  <c r="L9" i="2"/>
  <c r="L8" i="2"/>
  <c r="I6" i="2"/>
  <c r="I7" i="2"/>
  <c r="I8" i="2"/>
  <c r="I9" i="2"/>
  <c r="I10" i="2"/>
  <c r="I11" i="2"/>
  <c r="I12" i="2"/>
  <c r="I13" i="2"/>
  <c r="I14" i="2"/>
  <c r="I5" i="2"/>
  <c r="H7" i="2"/>
  <c r="H8" i="2"/>
  <c r="H9" i="2"/>
  <c r="H10" i="2"/>
  <c r="H11" i="2" s="1"/>
  <c r="H12" i="2" s="1"/>
  <c r="H13" i="2" s="1"/>
  <c r="H14" i="2" s="1"/>
  <c r="H6" i="2"/>
  <c r="H5" i="2"/>
  <c r="G11" i="2"/>
  <c r="G12" i="2"/>
  <c r="G13" i="2"/>
  <c r="G14" i="2"/>
  <c r="G10" i="2"/>
  <c r="H30" i="2"/>
  <c r="G6" i="2"/>
  <c r="G7" i="2"/>
  <c r="G8" i="2"/>
  <c r="G9" i="2"/>
  <c r="G5" i="2"/>
  <c r="I19" i="2"/>
  <c r="E7" i="2"/>
  <c r="E8" i="2"/>
  <c r="E9" i="2"/>
  <c r="E6" i="2"/>
  <c r="E5" i="2"/>
  <c r="D11" i="2"/>
  <c r="D12" i="2"/>
  <c r="D13" i="2"/>
  <c r="D14" i="2"/>
  <c r="D10" i="2"/>
  <c r="H28" i="2"/>
  <c r="I21" i="2"/>
  <c r="I22" i="2" s="1"/>
  <c r="H29" i="2" s="1"/>
  <c r="E10" i="2" s="1"/>
  <c r="E11" i="2" s="1"/>
  <c r="E12" i="2" s="1"/>
  <c r="E13" i="2" s="1"/>
  <c r="E14" i="2" s="1"/>
  <c r="C5" i="2"/>
  <c r="C6" i="2" s="1"/>
  <c r="D9" i="2"/>
  <c r="D8" i="2"/>
  <c r="D7" i="2"/>
  <c r="D6" i="2"/>
  <c r="D5" i="2"/>
  <c r="D21" i="2"/>
  <c r="F5" i="7" l="1"/>
  <c r="I5" i="7" s="1"/>
  <c r="H6" i="7"/>
  <c r="H7" i="7" s="1"/>
  <c r="H8" i="7" s="1"/>
  <c r="H9" i="7" s="1"/>
  <c r="F6" i="7"/>
  <c r="C7" i="7"/>
  <c r="I6" i="6"/>
  <c r="C7" i="6"/>
  <c r="H8" i="6"/>
  <c r="H9" i="6" s="1"/>
  <c r="H7" i="5"/>
  <c r="H8" i="5" s="1"/>
  <c r="H9" i="5" s="1"/>
  <c r="D9" i="5"/>
  <c r="D8" i="5"/>
  <c r="D7" i="5"/>
  <c r="H6" i="4"/>
  <c r="E5" i="4"/>
  <c r="E6" i="4" s="1"/>
  <c r="E7" i="4" s="1"/>
  <c r="E8" i="4" s="1"/>
  <c r="E9" i="4" s="1"/>
  <c r="H29" i="4"/>
  <c r="H28" i="4"/>
  <c r="H7" i="4"/>
  <c r="H8" i="4"/>
  <c r="E10" i="4"/>
  <c r="E11" i="4" s="1"/>
  <c r="E12" i="4" s="1"/>
  <c r="E13" i="4" s="1"/>
  <c r="E14" i="4" s="1"/>
  <c r="H9" i="4"/>
  <c r="G10" i="4"/>
  <c r="D7" i="4"/>
  <c r="D8" i="4"/>
  <c r="D9" i="4"/>
  <c r="D10" i="4" s="1"/>
  <c r="D11" i="4" s="1"/>
  <c r="D12" i="4" s="1"/>
  <c r="D13" i="4" s="1"/>
  <c r="D14" i="4" s="1"/>
  <c r="C5" i="4"/>
  <c r="E10" i="1"/>
  <c r="E11" i="1" s="1"/>
  <c r="E12" i="1" s="1"/>
  <c r="E13" i="1" s="1"/>
  <c r="E14" i="1" s="1"/>
  <c r="H7" i="1"/>
  <c r="D5" i="1"/>
  <c r="D6" i="1" s="1"/>
  <c r="H8" i="1"/>
  <c r="G11" i="1"/>
  <c r="D8" i="1"/>
  <c r="D9" i="1"/>
  <c r="D10" i="1" s="1"/>
  <c r="D11" i="1" s="1"/>
  <c r="D12" i="1" s="1"/>
  <c r="D13" i="1" s="1"/>
  <c r="D14" i="1" s="1"/>
  <c r="H9" i="1"/>
  <c r="H10" i="1" s="1"/>
  <c r="D7" i="1"/>
  <c r="C5" i="1"/>
  <c r="F5" i="2"/>
  <c r="C7" i="2"/>
  <c r="F6" i="2"/>
  <c r="F7" i="7" l="1"/>
  <c r="I7" i="7" s="1"/>
  <c r="C8" i="7"/>
  <c r="I6" i="7"/>
  <c r="F7" i="6"/>
  <c r="I7" i="6" s="1"/>
  <c r="C8" i="6"/>
  <c r="C6" i="5"/>
  <c r="F5" i="5"/>
  <c r="I5" i="5" s="1"/>
  <c r="C6" i="4"/>
  <c r="F5" i="4"/>
  <c r="I5" i="4" s="1"/>
  <c r="H10" i="4"/>
  <c r="G11" i="4"/>
  <c r="C6" i="1"/>
  <c r="F5" i="1"/>
  <c r="I5" i="1" s="1"/>
  <c r="G12" i="1"/>
  <c r="H11" i="1"/>
  <c r="C8" i="2"/>
  <c r="F7" i="2"/>
  <c r="C9" i="7" l="1"/>
  <c r="F9" i="7" s="1"/>
  <c r="I9" i="7" s="1"/>
  <c r="F8" i="7"/>
  <c r="I8" i="7" s="1"/>
  <c r="F8" i="6"/>
  <c r="I8" i="6" s="1"/>
  <c r="C9" i="6"/>
  <c r="F9" i="6" s="1"/>
  <c r="I9" i="6" s="1"/>
  <c r="C7" i="5"/>
  <c r="F6" i="5"/>
  <c r="I6" i="5" s="1"/>
  <c r="H11" i="4"/>
  <c r="G12" i="4"/>
  <c r="C7" i="4"/>
  <c r="F6" i="4"/>
  <c r="I6" i="4" s="1"/>
  <c r="G13" i="1"/>
  <c r="H12" i="1"/>
  <c r="C7" i="1"/>
  <c r="F6" i="1"/>
  <c r="I6" i="1" s="1"/>
  <c r="C9" i="2"/>
  <c r="F8" i="2"/>
  <c r="C8" i="5" l="1"/>
  <c r="F7" i="5"/>
  <c r="I7" i="5" s="1"/>
  <c r="C8" i="4"/>
  <c r="F7" i="4"/>
  <c r="I7" i="4" s="1"/>
  <c r="G13" i="4"/>
  <c r="H12" i="4"/>
  <c r="C8" i="1"/>
  <c r="F7" i="1"/>
  <c r="I7" i="1" s="1"/>
  <c r="G14" i="1"/>
  <c r="H13" i="1"/>
  <c r="F9" i="2"/>
  <c r="C10" i="2"/>
  <c r="F8" i="5" l="1"/>
  <c r="I8" i="5" s="1"/>
  <c r="C9" i="5"/>
  <c r="F9" i="5" s="1"/>
  <c r="I9" i="5" s="1"/>
  <c r="G14" i="4"/>
  <c r="H13" i="4"/>
  <c r="F8" i="4"/>
  <c r="I8" i="4" s="1"/>
  <c r="C9" i="4"/>
  <c r="H14" i="1"/>
  <c r="F8" i="1"/>
  <c r="I8" i="1" s="1"/>
  <c r="C9" i="1"/>
  <c r="F10" i="2"/>
  <c r="C11" i="2"/>
  <c r="F9" i="4" l="1"/>
  <c r="I9" i="4" s="1"/>
  <c r="L8" i="4" s="1"/>
  <c r="C10" i="4"/>
  <c r="H14" i="4"/>
  <c r="F9" i="1"/>
  <c r="I9" i="1" s="1"/>
  <c r="L8" i="1" s="1"/>
  <c r="C10" i="1"/>
  <c r="C12" i="2"/>
  <c r="F11" i="2"/>
  <c r="F10" i="4" l="1"/>
  <c r="I10" i="4" s="1"/>
  <c r="C11" i="4"/>
  <c r="F10" i="1"/>
  <c r="I10" i="1" s="1"/>
  <c r="C11" i="1"/>
  <c r="F12" i="2"/>
  <c r="C13" i="2"/>
  <c r="F11" i="4" l="1"/>
  <c r="I11" i="4" s="1"/>
  <c r="C12" i="4"/>
  <c r="F11" i="1"/>
  <c r="I11" i="1" s="1"/>
  <c r="C12" i="1"/>
  <c r="F13" i="2"/>
  <c r="C14" i="2"/>
  <c r="C13" i="4" l="1"/>
  <c r="F12" i="4"/>
  <c r="I12" i="4" s="1"/>
  <c r="C13" i="1"/>
  <c r="F12" i="1"/>
  <c r="I12" i="1" s="1"/>
  <c r="F14" i="2"/>
  <c r="D34" i="2"/>
  <c r="D35" i="2" s="1"/>
  <c r="C14" i="4" l="1"/>
  <c r="F13" i="4"/>
  <c r="I13" i="4" s="1"/>
  <c r="C14" i="1"/>
  <c r="F13" i="1"/>
  <c r="I13" i="1" s="1"/>
  <c r="F14" i="4" l="1"/>
  <c r="I14" i="4" s="1"/>
  <c r="L9" i="4" s="1"/>
  <c r="D34" i="4"/>
  <c r="D35" i="4" s="1"/>
  <c r="E37" i="4" s="1"/>
  <c r="E38" i="4" s="1"/>
  <c r="L10" i="4" s="1"/>
  <c r="D34" i="1"/>
  <c r="D35" i="1" s="1"/>
  <c r="E36" i="1" s="1"/>
  <c r="E37" i="1" s="1"/>
  <c r="L10" i="1" s="1"/>
  <c r="F14" i="1"/>
  <c r="I14" i="1" s="1"/>
  <c r="L9" i="1" s="1"/>
  <c r="L11" i="1" s="1"/>
  <c r="L11" i="4" l="1"/>
</calcChain>
</file>

<file path=xl/sharedStrings.xml><?xml version="1.0" encoding="utf-8"?>
<sst xmlns="http://schemas.openxmlformats.org/spreadsheetml/2006/main" count="279" uniqueCount="68">
  <si>
    <t>Years</t>
  </si>
  <si>
    <t>EPS</t>
  </si>
  <si>
    <t>High Growth Period</t>
  </si>
  <si>
    <t>ROE</t>
  </si>
  <si>
    <t>Payout Ratio</t>
  </si>
  <si>
    <t>Growth</t>
  </si>
  <si>
    <t>GROWTH</t>
  </si>
  <si>
    <t>STABLE GROWTH PERIOD</t>
  </si>
  <si>
    <t xml:space="preserve">In stable growh we can assume that the company's Return on equity would be equal to the cost fo equity capital </t>
  </si>
  <si>
    <t>We have Taken it equal to the growth of Indian Economy</t>
  </si>
  <si>
    <t>1-Payout</t>
  </si>
  <si>
    <t>Payout</t>
  </si>
  <si>
    <t>TRANSITION PHASE</t>
  </si>
  <si>
    <t>GROWTH RATE LINEAR DECLINE</t>
  </si>
  <si>
    <t>PAYOUT RATE LINEAR INCREASE</t>
  </si>
  <si>
    <t>PAYOUT RATIO</t>
  </si>
  <si>
    <t>DPS</t>
  </si>
  <si>
    <t>COE</t>
  </si>
  <si>
    <t xml:space="preserve">COE </t>
  </si>
  <si>
    <t>CUMULATIVE COE</t>
  </si>
  <si>
    <t>PV oF DPS</t>
  </si>
  <si>
    <t>TERMINAL VALUE</t>
  </si>
  <si>
    <t>EPS11</t>
  </si>
  <si>
    <t>DPS11</t>
  </si>
  <si>
    <t xml:space="preserve">COST OF EQUITY </t>
  </si>
  <si>
    <t>COE in stable Phase</t>
  </si>
  <si>
    <t>COE RATE LINEAR DECREASE</t>
  </si>
  <si>
    <t>SUM</t>
  </si>
  <si>
    <t>High Growth</t>
  </si>
  <si>
    <t>Transition</t>
  </si>
  <si>
    <t>Terminal Value at year 10</t>
  </si>
  <si>
    <t>PV of Terminal Value</t>
  </si>
  <si>
    <t>Terminal Value</t>
  </si>
  <si>
    <t>Intrinsic Value</t>
  </si>
  <si>
    <t>Ticker</t>
  </si>
  <si>
    <t>BRIGADE.NS</t>
  </si>
  <si>
    <t>PRESTIGE.NS</t>
  </si>
  <si>
    <t>GODREJPROP.NS</t>
  </si>
  <si>
    <t>SUNTECK.NS</t>
  </si>
  <si>
    <t>PHOENIXLTD.NS</t>
  </si>
  <si>
    <t>OBEROIRLTY.NS</t>
  </si>
  <si>
    <t>DLF.NS</t>
  </si>
  <si>
    <t>SOBHA.NS</t>
  </si>
  <si>
    <t>NBCC.NS</t>
  </si>
  <si>
    <t>OMAXE.NS</t>
  </si>
  <si>
    <t>MAHLIFE.NS</t>
  </si>
  <si>
    <t>PAYOUT</t>
  </si>
  <si>
    <t>---------</t>
  </si>
  <si>
    <t>Payout ratio-&gt;</t>
  </si>
  <si>
    <t>24    12.41%</t>
  </si>
  <si>
    <t>Name: Value, dtype: object</t>
  </si>
  <si>
    <t>24    4.38%</t>
  </si>
  <si>
    <t>24    0.00%</t>
  </si>
  <si>
    <t>24    61.73%</t>
  </si>
  <si>
    <t>24    3.87%</t>
  </si>
  <si>
    <t>24    7.67%</t>
  </si>
  <si>
    <t>24    42.92%</t>
  </si>
  <si>
    <t>24    42.49%</t>
  </si>
  <si>
    <t>24    43.10%</t>
  </si>
  <si>
    <t>24    13.93%</t>
  </si>
  <si>
    <t>INDUSTRY AVERAGE PAYOUT</t>
  </si>
  <si>
    <t>EPS6</t>
  </si>
  <si>
    <t>DPS16</t>
  </si>
  <si>
    <t>Terminal Value at year 6</t>
  </si>
  <si>
    <t>Terminal value</t>
  </si>
  <si>
    <t>Intrinsic value</t>
  </si>
  <si>
    <t>DPS6</t>
  </si>
  <si>
    <t>Terminal Value at year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</si>
</sst>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%"/>
    <numFmt numFmtId="165" formatCode="0.000000000000000%"/>
    <numFmt numFmtId="166" formatCode="0.000%"/>
    <numFmt numFmtId="167" formatCode="0.0000000%"/>
    <numFmt numFmtId="168" formatCode="0.000000000%"/>
    <numFmt numFmtId="169" formatCode="0.00000000000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2" fillId="2" borderId="0" xfId="0" applyFont="1" applyFill="1"/>
    <xf numFmtId="0" fontId="4" fillId="2" borderId="0" xfId="0" applyFont="1" applyFill="1"/>
    <xf numFmtId="10" fontId="0" fillId="0" borderId="0" xfId="0" applyNumberFormat="1"/>
    <xf numFmtId="10" fontId="5" fillId="0" borderId="0" xfId="0" applyNumberFormat="1" applyFont="1" applyAlignment="1">
      <alignment horizontal="left" vertical="center"/>
    </xf>
    <xf numFmtId="164" fontId="0" fillId="0" borderId="0" xfId="0" applyNumberFormat="1"/>
    <xf numFmtId="0" fontId="3" fillId="0" borderId="0" xfId="0" applyFont="1" applyAlignment="1">
      <alignment horizontal="center" vertical="center"/>
    </xf>
    <xf numFmtId="0" fontId="6" fillId="2" borderId="0" xfId="0" applyFont="1" applyFill="1"/>
    <xf numFmtId="9" fontId="0" fillId="0" borderId="0" xfId="0" applyNumberFormat="1"/>
    <xf numFmtId="165" fontId="0" fillId="0" borderId="0" xfId="0" applyNumberFormat="1"/>
    <xf numFmtId="0" fontId="7" fillId="2" borderId="0" xfId="0" applyFont="1" applyFill="1"/>
    <xf numFmtId="10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/>
    <xf numFmtId="169" fontId="0" fillId="0" borderId="0" xfId="0" applyNumberFormat="1"/>
    <xf numFmtId="0" fontId="10" fillId="2" borderId="0" xfId="0" applyFont="1" applyFill="1"/>
    <xf numFmtId="0" fontId="11" fillId="0" borderId="0" xfId="3"/>
    <xf numFmtId="0" fontId="12" fillId="2" borderId="0" xfId="0" applyFont="1" applyFill="1"/>
    <xf numFmtId="0" fontId="0" fillId="0" borderId="0" xfId="0" applyAlignment="1">
      <alignment horizontal="center"/>
    </xf>
    <xf numFmtId="10" fontId="5" fillId="0" borderId="0" xfId="0" applyNumberFormat="1" applyFont="1" applyAlignment="1">
      <alignment horizontal="right" vertical="center"/>
    </xf>
    <xf numFmtId="0" fontId="13" fillId="2" borderId="0" xfId="0" applyFont="1" applyFill="1"/>
    <xf numFmtId="0" fontId="8" fillId="2" borderId="0" xfId="0" applyFont="1" applyFill="1"/>
    <xf numFmtId="0" fontId="0" fillId="0" borderId="0" xfId="0" applyAlignment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</cellXfs>
  <cellStyles count="4">
    <cellStyle name="Hyperlink" xfId="3" builtinId="8"/>
    <cellStyle name="Normal" xfId="0" builtinId="0"/>
    <cellStyle name="Normal 2" xfId="2" xr:uid="{F218CB35-52D7-4656-A0D3-AA913C76F8D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PAYOUT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'GODREJPROP PAYOUT'!$C$2</c:f>
              <c:strCache>
                <c:ptCount val="1"/>
                <c:pt idx="0">
                  <c:v>PAYOUT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'GODREJPROP PAYOUT'!$B$3:$B$11</c:f>
              <c:strCache>
                <c:ptCount val="9"/>
                <c:pt idx="0">
                  <c:v>BRIGADE.NS</c:v>
                </c:pt>
                <c:pt idx="1">
                  <c:v>PRESTIGE.NS</c:v>
                </c:pt>
                <c:pt idx="2">
                  <c:v>SUNTECK.NS</c:v>
                </c:pt>
                <c:pt idx="3">
                  <c:v>PHOENIXLTD.NS</c:v>
                </c:pt>
                <c:pt idx="4">
                  <c:v>OBEROIRLTY.NS</c:v>
                </c:pt>
                <c:pt idx="5">
                  <c:v>DLF.NS</c:v>
                </c:pt>
                <c:pt idx="6">
                  <c:v>SOBHA.NS</c:v>
                </c:pt>
                <c:pt idx="7">
                  <c:v>NBCC.NS</c:v>
                </c:pt>
                <c:pt idx="8">
                  <c:v>MAHLIFE.NS</c:v>
                </c:pt>
              </c:strCache>
            </c:strRef>
          </c:cat>
          <c:val>
            <c:numRef>
              <c:f>'GODREJPROP PAYOUT'!$C$3:$C$11</c:f>
              <c:numCache>
                <c:formatCode>0.00%</c:formatCode>
                <c:ptCount val="9"/>
                <c:pt idx="0">
                  <c:v>0.1241</c:v>
                </c:pt>
                <c:pt idx="1">
                  <c:v>4.3799999999999999E-2</c:v>
                </c:pt>
                <c:pt idx="2">
                  <c:v>0.61729999999999996</c:v>
                </c:pt>
                <c:pt idx="3">
                  <c:v>3.8699999999999998E-2</c:v>
                </c:pt>
                <c:pt idx="4">
                  <c:v>7.6700000000000004E-2</c:v>
                </c:pt>
                <c:pt idx="5">
                  <c:v>0.42920000000000003</c:v>
                </c:pt>
                <c:pt idx="6">
                  <c:v>0.4249</c:v>
                </c:pt>
                <c:pt idx="7">
                  <c:v>0.43099999999999999</c:v>
                </c:pt>
                <c:pt idx="8">
                  <c:v>0.13930000000000001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5-465F-9E30-715B6C184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7231"/>
        <c:axId val="324797215"/>
      </c:barChart>
      <c:catAx>
        <c:axId val="32478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FIRM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97215"/>
        <c:crosses val="autoZero"/>
        <c:auto val="1"/>
        <c:lblAlgn val="ctr"/>
        <c:lblOffset val="100"/>
        <c:noMultiLvlLbl val="0"/>
      </c:catAx>
      <c:valAx>
        <c:axId val="3247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Payout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511175</xdr:colOff>
      <xdr:row>11</xdr:row>
      <xdr:rowOff>60325</xdr:rowOff>
    </xdr:from>
    <xdr:to>
      <xdr:col>10</xdr:col>
      <xdr:colOff>206375</xdr:colOff>
      <xdr:row>26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8CC6E-447F-8043-0F87-F0C7D803F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8003-09E5-44EC-BBD4-AD3FD7DB3360}">
  <dimension ref="B3:L37"/>
  <sheetViews>
    <sheetView tabSelected="1" topLeftCell="A25" workbookViewId="0">
      <selection activeCell="I35" sqref="I35"/>
    </sheetView>
  </sheetViews>
  <sheetFormatPr defaultRowHeight="14.5" x14ac:dyDescent="0.35"/>
  <cols>
    <col min="4" max="4" width="13.90625" bestFit="1" customWidth="1"/>
    <col min="5" max="5" width="13.90625" customWidth="1"/>
    <col min="8" max="8" width="22.08984375" bestFit="1" customWidth="1"/>
    <col min="9" max="9" width="20" bestFit="1" customWidth="1"/>
    <col min="11" max="11" width="13.08984375" customWidth="1"/>
  </cols>
  <sheetData>
    <row r="3" spans="2:12" ht="15.5" x14ac:dyDescent="0.35">
      <c r="B3" s="23" t="s">
        <v>0</v>
      </c>
      <c r="C3" s="23" t="s">
        <v>1</v>
      </c>
      <c r="D3" s="23" t="s">
        <v>6</v>
      </c>
      <c r="E3" s="23" t="s">
        <v>15</v>
      </c>
      <c r="F3" s="23" t="s">
        <v>16</v>
      </c>
      <c r="G3" s="23" t="s">
        <v>18</v>
      </c>
      <c r="H3" s="23" t="s">
        <v>19</v>
      </c>
      <c r="I3" s="23" t="s">
        <v>20</v>
      </c>
    </row>
    <row r="4" spans="2:12" x14ac:dyDescent="0.35">
      <c r="B4">
        <v>0</v>
      </c>
      <c r="C4" s="7">
        <v>12.41</v>
      </c>
    </row>
    <row r="5" spans="2:12" x14ac:dyDescent="0.35">
      <c r="B5">
        <v>1</v>
      </c>
      <c r="C5">
        <f>C4*(1+D5)</f>
        <v>13.6350398713</v>
      </c>
      <c r="D5" s="4">
        <f>D21</f>
        <v>9.8713929999999991E-2</v>
      </c>
      <c r="E5" s="4">
        <f>D20</f>
        <v>0.1241</v>
      </c>
      <c r="F5">
        <f>(C5*E5)</f>
        <v>1.6921084480283299</v>
      </c>
      <c r="G5" s="4">
        <f>(1+$I$34)</f>
        <v>1.1088180000000001</v>
      </c>
      <c r="H5" s="4">
        <f>G5</f>
        <v>1.1088180000000001</v>
      </c>
      <c r="I5">
        <f>F5/H5</f>
        <v>1.5260470591461628</v>
      </c>
    </row>
    <row r="6" spans="2:12" x14ac:dyDescent="0.35">
      <c r="B6">
        <v>2</v>
      </c>
      <c r="C6">
        <f t="shared" ref="C6:C14" si="0">C5*(1+D6)</f>
        <v>14.981008242702716</v>
      </c>
      <c r="D6" s="4">
        <f>D5</f>
        <v>9.8713929999999991E-2</v>
      </c>
      <c r="E6" s="4">
        <f>(E5)</f>
        <v>0.1241</v>
      </c>
      <c r="F6">
        <f t="shared" ref="F6:F14" si="1">(C6*E6)</f>
        <v>1.8591431229194071</v>
      </c>
      <c r="G6" s="4">
        <f t="shared" ref="G6:G9" si="2">(1+$I$34)</f>
        <v>1.1088180000000001</v>
      </c>
      <c r="H6" s="16">
        <f>G6*H5</f>
        <v>1.2294773571240001</v>
      </c>
      <c r="I6">
        <f t="shared" ref="I6:I14" si="3">F6/H6</f>
        <v>1.5121410021477131</v>
      </c>
    </row>
    <row r="7" spans="2:12" ht="18.5" x14ac:dyDescent="0.45">
      <c r="B7">
        <v>3</v>
      </c>
      <c r="C7">
        <f t="shared" si="0"/>
        <v>16.459842441702293</v>
      </c>
      <c r="D7" s="4">
        <f>D5</f>
        <v>9.8713929999999991E-2</v>
      </c>
      <c r="E7" s="4">
        <f t="shared" ref="E7:E9" si="4">(E6)</f>
        <v>0.1241</v>
      </c>
      <c r="F7">
        <f t="shared" si="1"/>
        <v>2.0426664470152547</v>
      </c>
      <c r="G7" s="4">
        <f t="shared" si="2"/>
        <v>1.1088180000000001</v>
      </c>
      <c r="H7" s="16">
        <f t="shared" ref="H7:H14" si="5">G7*H6</f>
        <v>1.3632666241715197</v>
      </c>
      <c r="I7">
        <f t="shared" si="3"/>
        <v>1.4983616636669426</v>
      </c>
      <c r="K7" s="26" t="s">
        <v>27</v>
      </c>
    </row>
    <row r="8" spans="2:12" x14ac:dyDescent="0.35">
      <c r="B8">
        <v>4</v>
      </c>
      <c r="C8">
        <f t="shared" si="0"/>
        <v>18.08465817630352</v>
      </c>
      <c r="D8" s="4">
        <f>D5</f>
        <v>9.8713929999999991E-2</v>
      </c>
      <c r="E8" s="4">
        <f t="shared" si="4"/>
        <v>0.1241</v>
      </c>
      <c r="F8">
        <f t="shared" si="1"/>
        <v>2.2443060796792671</v>
      </c>
      <c r="G8" s="4">
        <f t="shared" si="2"/>
        <v>1.1088180000000001</v>
      </c>
      <c r="H8" s="16">
        <f t="shared" si="5"/>
        <v>1.5116145716806162</v>
      </c>
      <c r="I8">
        <f t="shared" si="3"/>
        <v>1.4847078889852476</v>
      </c>
      <c r="K8" t="s">
        <v>28</v>
      </c>
      <c r="L8">
        <f>SUM(I5:I9)</f>
        <v>7.4924361478524286</v>
      </c>
    </row>
    <row r="9" spans="2:12" x14ac:dyDescent="0.35">
      <c r="B9">
        <v>5</v>
      </c>
      <c r="C9">
        <f t="shared" si="0"/>
        <v>19.869865857593073</v>
      </c>
      <c r="D9" s="4">
        <f>D5</f>
        <v>9.8713929999999991E-2</v>
      </c>
      <c r="E9" s="4">
        <f t="shared" si="4"/>
        <v>0.1241</v>
      </c>
      <c r="F9">
        <f t="shared" si="1"/>
        <v>2.4658503529273004</v>
      </c>
      <c r="G9" s="4">
        <f t="shared" si="2"/>
        <v>1.1088180000000001</v>
      </c>
      <c r="H9" s="16">
        <f t="shared" si="5"/>
        <v>1.6761054461417577</v>
      </c>
      <c r="I9">
        <f t="shared" si="3"/>
        <v>1.4711785339063623</v>
      </c>
      <c r="K9" t="s">
        <v>29</v>
      </c>
      <c r="L9">
        <f>SUM(I10:I14)</f>
        <v>11.848372365378037</v>
      </c>
    </row>
    <row r="10" spans="2:12" x14ac:dyDescent="0.35">
      <c r="B10">
        <v>6</v>
      </c>
      <c r="C10">
        <f t="shared" si="0"/>
        <v>21.63771055406967</v>
      </c>
      <c r="D10" s="15">
        <f>(D9-$H$28)</f>
        <v>8.8971143999999988E-2</v>
      </c>
      <c r="E10" s="4">
        <f>(E9+$H$29)</f>
        <v>0.15222117647058825</v>
      </c>
      <c r="F10">
        <f t="shared" si="1"/>
        <v>3.2937177566705493</v>
      </c>
      <c r="G10" s="4">
        <f>(G9-$H$30)</f>
        <v>1.1006544</v>
      </c>
      <c r="H10" s="16">
        <f t="shared" si="5"/>
        <v>1.8448128341598886</v>
      </c>
      <c r="I10">
        <f t="shared" si="3"/>
        <v>1.785393995359144</v>
      </c>
      <c r="K10" t="s">
        <v>32</v>
      </c>
      <c r="L10">
        <f>E37</f>
        <v>170.84006848516535</v>
      </c>
    </row>
    <row r="11" spans="2:12" x14ac:dyDescent="0.35">
      <c r="B11">
        <v>7</v>
      </c>
      <c r="C11">
        <f t="shared" si="0"/>
        <v>23.352030832147879</v>
      </c>
      <c r="D11" s="15">
        <f t="shared" ref="D11:D14" si="6">(D10-$H$28)</f>
        <v>7.9228357999999985E-2</v>
      </c>
      <c r="E11" s="4">
        <f t="shared" ref="E11:E14" si="7">(E10+$H$29)</f>
        <v>0.18034235294117651</v>
      </c>
      <c r="F11">
        <f t="shared" si="1"/>
        <v>4.2113601862244483</v>
      </c>
      <c r="G11" s="4">
        <f t="shared" ref="G11:G14" si="8">(G10-$H$30)</f>
        <v>1.0924908</v>
      </c>
      <c r="H11" s="16">
        <f t="shared" si="5"/>
        <v>2.0154410490416041</v>
      </c>
      <c r="I11">
        <f t="shared" si="3"/>
        <v>2.0895476889423592</v>
      </c>
      <c r="K11" t="s">
        <v>33</v>
      </c>
      <c r="L11">
        <f>SUM(L8:L10)</f>
        <v>190.1808769983958</v>
      </c>
    </row>
    <row r="12" spans="2:12" x14ac:dyDescent="0.35">
      <c r="B12">
        <v>8</v>
      </c>
      <c r="C12">
        <f t="shared" si="0"/>
        <v>24.974660051881312</v>
      </c>
      <c r="D12" s="15">
        <f t="shared" si="6"/>
        <v>6.9485571999999982E-2</v>
      </c>
      <c r="E12" s="4">
        <f t="shared" si="7"/>
        <v>0.20846352941176477</v>
      </c>
      <c r="F12">
        <f t="shared" si="1"/>
        <v>5.2063057802741861</v>
      </c>
      <c r="G12" s="4">
        <f t="shared" si="8"/>
        <v>1.0843271999999999</v>
      </c>
      <c r="H12" s="16">
        <f t="shared" si="5"/>
        <v>2.185397549472345</v>
      </c>
      <c r="I12">
        <f t="shared" si="3"/>
        <v>2.3823151909048432</v>
      </c>
    </row>
    <row r="13" spans="2:12" x14ac:dyDescent="0.35">
      <c r="B13">
        <v>9</v>
      </c>
      <c r="C13">
        <f t="shared" si="0"/>
        <v>26.466715822783605</v>
      </c>
      <c r="D13" s="15">
        <f t="shared" si="6"/>
        <v>5.9742785999999985E-2</v>
      </c>
      <c r="E13" s="4">
        <f t="shared" si="7"/>
        <v>0.23658470588235303</v>
      </c>
      <c r="F13">
        <f t="shared" si="1"/>
        <v>6.2616201786050789</v>
      </c>
      <c r="G13" s="4">
        <f t="shared" si="8"/>
        <v>1.0761635999999999</v>
      </c>
      <c r="H13" s="16">
        <f t="shared" si="5"/>
        <v>2.3518452942713366</v>
      </c>
      <c r="I13">
        <f t="shared" si="3"/>
        <v>2.6624286018545678</v>
      </c>
    </row>
    <row r="14" spans="2:12" x14ac:dyDescent="0.35">
      <c r="B14">
        <v>10</v>
      </c>
      <c r="C14">
        <f t="shared" si="0"/>
        <v>27.790051613922788</v>
      </c>
      <c r="D14" s="15">
        <f t="shared" si="6"/>
        <v>4.9999999999999989E-2</v>
      </c>
      <c r="E14" s="4">
        <f t="shared" si="7"/>
        <v>0.26470588235294129</v>
      </c>
      <c r="F14">
        <f t="shared" si="1"/>
        <v>7.3561901330972121</v>
      </c>
      <c r="G14" s="4">
        <f t="shared" si="8"/>
        <v>1.0679999999999998</v>
      </c>
      <c r="H14" s="16">
        <f t="shared" si="5"/>
        <v>2.511770774281787</v>
      </c>
      <c r="I14">
        <f t="shared" si="3"/>
        <v>2.9286868883171211</v>
      </c>
    </row>
    <row r="17" spans="3:11" ht="28.5" x14ac:dyDescent="0.65">
      <c r="C17" s="27" t="s">
        <v>2</v>
      </c>
      <c r="D17" s="3"/>
      <c r="E17" s="1"/>
      <c r="F17" s="1"/>
      <c r="H17" s="25" t="s">
        <v>7</v>
      </c>
      <c r="I17" s="1"/>
      <c r="J17" s="8"/>
      <c r="K17" s="8"/>
    </row>
    <row r="19" spans="3:11" x14ac:dyDescent="0.35">
      <c r="C19" t="s">
        <v>3</v>
      </c>
      <c r="D19" s="21">
        <v>0.11269999999999999</v>
      </c>
      <c r="H19" t="s">
        <v>3</v>
      </c>
      <c r="I19" s="4">
        <f>I35</f>
        <v>6.8000000000000005E-2</v>
      </c>
      <c r="K19" t="s">
        <v>8</v>
      </c>
    </row>
    <row r="20" spans="3:11" x14ac:dyDescent="0.35">
      <c r="C20" t="s">
        <v>4</v>
      </c>
      <c r="D20" s="4">
        <v>0.1241</v>
      </c>
      <c r="H20" t="s">
        <v>5</v>
      </c>
      <c r="I20" s="9">
        <v>0.05</v>
      </c>
      <c r="K20" t="s">
        <v>9</v>
      </c>
    </row>
    <row r="21" spans="3:11" x14ac:dyDescent="0.35">
      <c r="C21" t="s">
        <v>5</v>
      </c>
      <c r="D21" s="6">
        <f>D19*(1-D20)</f>
        <v>9.8713929999999991E-2</v>
      </c>
      <c r="H21" t="s">
        <v>10</v>
      </c>
      <c r="I21" s="10">
        <f>I20/I19</f>
        <v>0.73529411764705876</v>
      </c>
    </row>
    <row r="22" spans="3:11" x14ac:dyDescent="0.35">
      <c r="H22" t="s">
        <v>11</v>
      </c>
      <c r="I22" s="10">
        <f>1-I21</f>
        <v>0.26470588235294124</v>
      </c>
    </row>
    <row r="26" spans="3:11" ht="31" x14ac:dyDescent="0.7">
      <c r="E26" s="25" t="s">
        <v>12</v>
      </c>
      <c r="F26" s="11"/>
      <c r="G26" s="1"/>
      <c r="H26" s="1"/>
    </row>
    <row r="28" spans="3:11" x14ac:dyDescent="0.35">
      <c r="E28" t="s">
        <v>13</v>
      </c>
      <c r="H28" s="14">
        <f>(D21-I20)/5</f>
        <v>9.7427859999999981E-3</v>
      </c>
    </row>
    <row r="29" spans="3:11" x14ac:dyDescent="0.35">
      <c r="E29" t="s">
        <v>14</v>
      </c>
      <c r="H29" s="12">
        <f>(I22-D20)/5</f>
        <v>2.812117647058825E-2</v>
      </c>
    </row>
    <row r="30" spans="3:11" x14ac:dyDescent="0.35">
      <c r="E30" t="s">
        <v>26</v>
      </c>
      <c r="H30">
        <f>(I34-I35)/5</f>
        <v>8.1635999999999983E-3</v>
      </c>
    </row>
    <row r="32" spans="3:11" ht="31" x14ac:dyDescent="0.7">
      <c r="C32" s="25" t="s">
        <v>21</v>
      </c>
      <c r="D32" s="11"/>
      <c r="E32" s="1"/>
      <c r="H32" s="25" t="s">
        <v>24</v>
      </c>
      <c r="I32" s="1"/>
    </row>
    <row r="34" spans="3:9" x14ac:dyDescent="0.35">
      <c r="C34" t="s">
        <v>22</v>
      </c>
      <c r="D34">
        <f>C14*(1+I20)</f>
        <v>29.17955419461893</v>
      </c>
      <c r="H34" t="s">
        <v>17</v>
      </c>
      <c r="I34" s="4">
        <v>0.108818</v>
      </c>
    </row>
    <row r="35" spans="3:9" x14ac:dyDescent="0.35">
      <c r="C35" t="s">
        <v>23</v>
      </c>
      <c r="D35">
        <f>D34*I22</f>
        <v>7.7239996397520718</v>
      </c>
      <c r="H35" t="s">
        <v>25</v>
      </c>
      <c r="I35" s="4">
        <v>6.8000000000000005E-2</v>
      </c>
    </row>
    <row r="36" spans="3:9" x14ac:dyDescent="0.35">
      <c r="C36" t="s">
        <v>30</v>
      </c>
      <c r="E36">
        <f>(D35)/(I35-I20)</f>
        <v>429.11109109733729</v>
      </c>
    </row>
    <row r="37" spans="3:9" x14ac:dyDescent="0.35">
      <c r="C37" t="s">
        <v>31</v>
      </c>
      <c r="E37">
        <f>E36/H14</f>
        <v>170.84006848516535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8D8FF-8736-4880-BA83-40E0ABC2890D}">
  <dimension ref="B3:L29"/>
  <sheetViews>
    <sheetView topLeftCell="A4" zoomScale="88" workbookViewId="0">
      <selection activeCell="B22" sqref="B22"/>
    </sheetView>
  </sheetViews>
  <sheetFormatPr defaultRowHeight="14.5" x14ac:dyDescent="0.35"/>
  <cols>
    <col min="3" max="3" width="13.453125" customWidth="1"/>
    <col min="4" max="4" width="12" bestFit="1" customWidth="1"/>
    <col min="6" max="6" width="13.90625" customWidth="1"/>
    <col min="7" max="7" width="11.36328125" customWidth="1"/>
    <col min="8" max="8" width="25.453125" customWidth="1"/>
    <col min="9" max="9" width="22.1796875" customWidth="1"/>
    <col min="11" max="11" width="12.1796875" customWidth="1"/>
  </cols>
  <sheetData>
    <row r="3" spans="2:12" ht="18.5" x14ac:dyDescent="0.45">
      <c r="B3" s="23" t="s">
        <v>0</v>
      </c>
      <c r="C3" s="23" t="s">
        <v>1</v>
      </c>
      <c r="D3" s="23" t="s">
        <v>6</v>
      </c>
      <c r="E3" s="23" t="s">
        <v>15</v>
      </c>
      <c r="F3" s="23" t="s">
        <v>16</v>
      </c>
      <c r="G3" s="23" t="s">
        <v>18</v>
      </c>
      <c r="H3" s="23" t="s">
        <v>19</v>
      </c>
      <c r="I3" s="23" t="s">
        <v>20</v>
      </c>
      <c r="K3" s="17" t="s">
        <v>27</v>
      </c>
    </row>
    <row r="4" spans="2:12" x14ac:dyDescent="0.35">
      <c r="B4">
        <v>0</v>
      </c>
      <c r="C4" s="7">
        <v>12.41</v>
      </c>
      <c r="K4" t="s">
        <v>28</v>
      </c>
      <c r="L4">
        <f>SUM(I4:I9)</f>
        <v>7.4925155696742074</v>
      </c>
    </row>
    <row r="5" spans="2:12" x14ac:dyDescent="0.35">
      <c r="B5">
        <v>1</v>
      </c>
      <c r="C5">
        <f>C4*(1+D5)</f>
        <v>13.634867</v>
      </c>
      <c r="D5" s="4">
        <v>9.8699999999999996E-2</v>
      </c>
      <c r="E5" s="4">
        <v>0.1241</v>
      </c>
      <c r="F5">
        <f>(C5*E5)</f>
        <v>1.6920869946999999</v>
      </c>
      <c r="G5" s="4">
        <v>1.1088</v>
      </c>
      <c r="H5" s="4">
        <f>G5</f>
        <v>1.1088</v>
      </c>
      <c r="I5">
        <f>F5/H5</f>
        <v>1.5260524843975467</v>
      </c>
      <c r="K5" t="s">
        <v>64</v>
      </c>
      <c r="L5">
        <f>D29</f>
        <v>183.05504565639191</v>
      </c>
    </row>
    <row r="6" spans="2:12" x14ac:dyDescent="0.35">
      <c r="B6">
        <v>2</v>
      </c>
      <c r="C6">
        <f t="shared" ref="C6:C9" si="0">C5*(1+D6)</f>
        <v>14.9806283729</v>
      </c>
      <c r="D6" s="4">
        <f>D5</f>
        <v>9.8699999999999996E-2</v>
      </c>
      <c r="E6" s="4">
        <f>(E5)</f>
        <v>0.1241</v>
      </c>
      <c r="F6">
        <f t="shared" ref="F6:F9" si="1">(C6*E6)</f>
        <v>1.8590959810768901</v>
      </c>
      <c r="G6" s="4">
        <v>1.1088</v>
      </c>
      <c r="H6" s="16">
        <f>G6*H5</f>
        <v>1.2294374400000001</v>
      </c>
      <c r="I6">
        <f t="shared" ref="I6:I9" si="2">F6/H6</f>
        <v>1.5121517537947193</v>
      </c>
      <c r="K6" t="s">
        <v>65</v>
      </c>
      <c r="L6">
        <f>L4+L5</f>
        <v>190.54756122606611</v>
      </c>
    </row>
    <row r="7" spans="2:12" x14ac:dyDescent="0.35">
      <c r="B7">
        <v>3</v>
      </c>
      <c r="C7">
        <f t="shared" si="0"/>
        <v>16.45921639330523</v>
      </c>
      <c r="D7" s="4">
        <f>D5</f>
        <v>9.8699999999999996E-2</v>
      </c>
      <c r="E7" s="4">
        <f t="shared" ref="E7:E9" si="3">(E6)</f>
        <v>0.1241</v>
      </c>
      <c r="F7">
        <f t="shared" si="1"/>
        <v>2.042588754409179</v>
      </c>
      <c r="G7" s="4">
        <v>1.1088</v>
      </c>
      <c r="H7" s="16">
        <f t="shared" ref="H7:H9" si="4">G7*H6</f>
        <v>1.3632002334720001</v>
      </c>
      <c r="I7">
        <f t="shared" si="2"/>
        <v>1.498377644204778</v>
      </c>
    </row>
    <row r="8" spans="2:12" x14ac:dyDescent="0.35">
      <c r="B8">
        <v>4</v>
      </c>
      <c r="C8">
        <f t="shared" si="0"/>
        <v>18.083741051324456</v>
      </c>
      <c r="D8" s="4">
        <f>D5</f>
        <v>9.8699999999999996E-2</v>
      </c>
      <c r="E8" s="4">
        <f t="shared" si="3"/>
        <v>0.1241</v>
      </c>
      <c r="F8">
        <f t="shared" si="1"/>
        <v>2.244192264469365</v>
      </c>
      <c r="G8" s="4">
        <v>1.1088</v>
      </c>
      <c r="H8" s="16">
        <f t="shared" si="4"/>
        <v>1.5115164188737538</v>
      </c>
      <c r="I8">
        <f t="shared" si="2"/>
        <v>1.4847290022436777</v>
      </c>
    </row>
    <row r="9" spans="2:12" x14ac:dyDescent="0.35">
      <c r="B9">
        <v>5</v>
      </c>
      <c r="C9">
        <f t="shared" si="0"/>
        <v>19.868606293090181</v>
      </c>
      <c r="D9" s="4">
        <f>D5</f>
        <v>9.8699999999999996E-2</v>
      </c>
      <c r="E9" s="4">
        <f t="shared" si="3"/>
        <v>0.1241</v>
      </c>
      <c r="F9">
        <f t="shared" si="1"/>
        <v>2.4656940409724917</v>
      </c>
      <c r="G9" s="4">
        <v>1.1088</v>
      </c>
      <c r="H9" s="16">
        <f t="shared" si="4"/>
        <v>1.6759694052472183</v>
      </c>
      <c r="I9">
        <f t="shared" si="2"/>
        <v>1.4712046850334854</v>
      </c>
    </row>
    <row r="13" spans="2:12" ht="28.5" x14ac:dyDescent="0.65">
      <c r="C13" s="3" t="s">
        <v>2</v>
      </c>
      <c r="D13" s="3"/>
      <c r="E13" s="1"/>
      <c r="F13" s="1"/>
      <c r="H13" s="19" t="s">
        <v>7</v>
      </c>
      <c r="I13" s="1"/>
      <c r="J13" s="8"/>
      <c r="K13" s="8"/>
    </row>
    <row r="15" spans="2:12" x14ac:dyDescent="0.35">
      <c r="C15" t="s">
        <v>3</v>
      </c>
      <c r="D15" s="5">
        <v>0.11269999999999999</v>
      </c>
      <c r="H15" t="s">
        <v>3</v>
      </c>
      <c r="I15" s="4">
        <v>6.8000000000000005E-2</v>
      </c>
      <c r="K15" t="s">
        <v>8</v>
      </c>
    </row>
    <row r="16" spans="2:12" x14ac:dyDescent="0.35">
      <c r="C16" t="s">
        <v>4</v>
      </c>
      <c r="D16" s="4">
        <v>0.1241</v>
      </c>
      <c r="H16" t="s">
        <v>5</v>
      </c>
      <c r="I16" s="9">
        <v>0.05</v>
      </c>
      <c r="K16" t="s">
        <v>9</v>
      </c>
    </row>
    <row r="17" spans="2:9" x14ac:dyDescent="0.35">
      <c r="C17" t="s">
        <v>5</v>
      </c>
      <c r="D17" s="6">
        <f>D15*(1-D16)</f>
        <v>9.8713929999999991E-2</v>
      </c>
      <c r="H17" t="s">
        <v>10</v>
      </c>
      <c r="I17" s="10">
        <f>I16/I15</f>
        <v>0.73529411764705876</v>
      </c>
    </row>
    <row r="18" spans="2:9" x14ac:dyDescent="0.35">
      <c r="H18" t="s">
        <v>11</v>
      </c>
      <c r="I18" s="10">
        <f>1-I17</f>
        <v>0.26470588235294124</v>
      </c>
    </row>
    <row r="22" spans="2:9" ht="21" x14ac:dyDescent="0.5">
      <c r="H22" s="22" t="s">
        <v>24</v>
      </c>
      <c r="I22" s="1"/>
    </row>
    <row r="23" spans="2:9" ht="31" x14ac:dyDescent="0.7">
      <c r="B23" s="25" t="s">
        <v>21</v>
      </c>
      <c r="C23" s="11"/>
      <c r="D23" s="1"/>
      <c r="H23" t="s">
        <v>17</v>
      </c>
      <c r="I23" s="4">
        <v>0.108818</v>
      </c>
    </row>
    <row r="24" spans="2:9" x14ac:dyDescent="0.35">
      <c r="H24" t="s">
        <v>25</v>
      </c>
      <c r="I24" s="4">
        <v>6.8000000000000005E-2</v>
      </c>
    </row>
    <row r="25" spans="2:9" x14ac:dyDescent="0.35">
      <c r="B25" t="s">
        <v>61</v>
      </c>
      <c r="C25">
        <f>C9*(1+I16)</f>
        <v>20.862036607744692</v>
      </c>
    </row>
    <row r="26" spans="2:9" x14ac:dyDescent="0.35">
      <c r="B26" t="s">
        <v>62</v>
      </c>
      <c r="C26">
        <f>C25*I18</f>
        <v>5.5223038079324196</v>
      </c>
    </row>
    <row r="27" spans="2:9" x14ac:dyDescent="0.35">
      <c r="B27" s="18"/>
    </row>
    <row r="28" spans="2:9" x14ac:dyDescent="0.35">
      <c r="B28" s="20" t="s">
        <v>63</v>
      </c>
      <c r="C28" s="20"/>
      <c r="D28">
        <f>(C26)/(I24-I16)</f>
        <v>306.79465599624552</v>
      </c>
    </row>
    <row r="29" spans="2:9" x14ac:dyDescent="0.35">
      <c r="B29" t="s">
        <v>31</v>
      </c>
      <c r="D29">
        <f>D28/H9</f>
        <v>183.05504565639191</v>
      </c>
    </row>
  </sheetData>
  <mergeCells count="1">
    <mergeCell ref="B28:C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F019-B25F-4280-9EDE-F7845D19409D}">
  <dimension ref="B3:L37"/>
  <sheetViews>
    <sheetView topLeftCell="A19" workbookViewId="0">
      <selection activeCell="K39" sqref="K39"/>
    </sheetView>
  </sheetViews>
  <sheetFormatPr defaultRowHeight="14.5" x14ac:dyDescent="0.35"/>
  <cols>
    <col min="4" max="4" width="13.90625" bestFit="1" customWidth="1"/>
    <col min="5" max="5" width="13.90625" customWidth="1"/>
    <col min="8" max="8" width="22.08984375" bestFit="1" customWidth="1"/>
    <col min="9" max="9" width="20" bestFit="1" customWidth="1"/>
    <col min="11" max="11" width="13.08984375" customWidth="1"/>
  </cols>
  <sheetData>
    <row r="3" spans="2:12" ht="15.5" x14ac:dyDescent="0.35">
      <c r="B3" s="23" t="s">
        <v>0</v>
      </c>
      <c r="C3" s="23" t="s">
        <v>1</v>
      </c>
      <c r="D3" s="23" t="s">
        <v>6</v>
      </c>
      <c r="E3" s="23" t="s">
        <v>15</v>
      </c>
      <c r="F3" s="23" t="s">
        <v>16</v>
      </c>
      <c r="G3" s="23" t="s">
        <v>18</v>
      </c>
      <c r="H3" s="23" t="s">
        <v>19</v>
      </c>
      <c r="I3" s="23" t="s">
        <v>20</v>
      </c>
    </row>
    <row r="4" spans="2:12" x14ac:dyDescent="0.35">
      <c r="B4">
        <v>0</v>
      </c>
      <c r="C4" s="7">
        <v>34.21</v>
      </c>
    </row>
    <row r="5" spans="2:12" x14ac:dyDescent="0.35">
      <c r="B5">
        <v>1</v>
      </c>
      <c r="C5">
        <f>C4*(1+D5)</f>
        <v>39.731718417600007</v>
      </c>
      <c r="D5" s="4">
        <f>D21</f>
        <v>0.16140656</v>
      </c>
      <c r="E5" s="4">
        <f>D20</f>
        <v>4.3799999999999999E-2</v>
      </c>
      <c r="F5">
        <f>(C5*E5)</f>
        <v>1.7402492666908802</v>
      </c>
      <c r="G5" s="4">
        <f>(1+$I$34)</f>
        <v>1.1095870000000001</v>
      </c>
      <c r="H5" s="4">
        <f>G5</f>
        <v>1.1095870000000001</v>
      </c>
      <c r="I5">
        <f>F5/H5</f>
        <v>1.568375680943342</v>
      </c>
    </row>
    <row r="6" spans="2:12" x14ac:dyDescent="0.35">
      <c r="B6">
        <v>2</v>
      </c>
      <c r="C6">
        <f t="shared" ref="C6:C14" si="0">C5*(1+D6)</f>
        <v>46.144678410273471</v>
      </c>
      <c r="D6" s="4">
        <f>D5</f>
        <v>0.16140656</v>
      </c>
      <c r="E6" s="4">
        <f>(E5)</f>
        <v>4.3799999999999999E-2</v>
      </c>
      <c r="F6">
        <f t="shared" ref="F6:F14" si="1">(C6*E6)</f>
        <v>2.0211369143699778</v>
      </c>
      <c r="G6" s="4">
        <f t="shared" ref="G6:G9" si="2">(1+$I$34)</f>
        <v>1.1095870000000001</v>
      </c>
      <c r="H6" s="16">
        <f>G6*H5</f>
        <v>1.2311833105690002</v>
      </c>
      <c r="I6">
        <f t="shared" ref="I6:I14" si="3">F6/H6</f>
        <v>1.6416214360767243</v>
      </c>
    </row>
    <row r="7" spans="2:12" ht="18.5" x14ac:dyDescent="0.45">
      <c r="B7">
        <v>3</v>
      </c>
      <c r="C7">
        <f t="shared" si="0"/>
        <v>53.592732214781982</v>
      </c>
      <c r="D7" s="4">
        <f>D5</f>
        <v>0.16140656</v>
      </c>
      <c r="E7" s="4">
        <f t="shared" ref="E7:E9" si="4">(E6)</f>
        <v>4.3799999999999999E-2</v>
      </c>
      <c r="F7">
        <f t="shared" si="1"/>
        <v>2.3473616710074507</v>
      </c>
      <c r="G7" s="4">
        <f t="shared" si="2"/>
        <v>1.1095870000000001</v>
      </c>
      <c r="H7" s="16">
        <f t="shared" ref="H7:H14" si="5">G7*H6</f>
        <v>1.3661049960243254</v>
      </c>
      <c r="I7">
        <f t="shared" si="3"/>
        <v>1.7182878899050982</v>
      </c>
      <c r="K7" s="26" t="s">
        <v>27</v>
      </c>
    </row>
    <row r="8" spans="2:12" x14ac:dyDescent="0.35">
      <c r="B8">
        <v>4</v>
      </c>
      <c r="C8">
        <f t="shared" si="0"/>
        <v>62.242950762571127</v>
      </c>
      <c r="D8" s="4">
        <f>D5</f>
        <v>0.16140656</v>
      </c>
      <c r="E8" s="4">
        <f t="shared" si="4"/>
        <v>4.3799999999999999E-2</v>
      </c>
      <c r="F8">
        <f t="shared" si="1"/>
        <v>2.7262412434006151</v>
      </c>
      <c r="G8" s="4">
        <f t="shared" si="2"/>
        <v>1.1095870000000001</v>
      </c>
      <c r="H8" s="16">
        <f t="shared" si="5"/>
        <v>1.5158123442236433</v>
      </c>
      <c r="I8">
        <f t="shared" si="3"/>
        <v>1.798534794751866</v>
      </c>
      <c r="K8" t="s">
        <v>28</v>
      </c>
      <c r="L8">
        <f>SUM(I5:I9)</f>
        <v>8.6093491653168996</v>
      </c>
    </row>
    <row r="9" spans="2:12" x14ac:dyDescent="0.35">
      <c r="B9">
        <v>5</v>
      </c>
      <c r="C9">
        <f t="shared" si="0"/>
        <v>72.289371329407118</v>
      </c>
      <c r="D9" s="4">
        <f>D5</f>
        <v>0.16140656</v>
      </c>
      <c r="E9" s="4">
        <f t="shared" si="4"/>
        <v>4.3799999999999999E-2</v>
      </c>
      <c r="F9">
        <f t="shared" si="1"/>
        <v>3.1662744642280316</v>
      </c>
      <c r="G9" s="4">
        <f t="shared" si="2"/>
        <v>1.1095870000000001</v>
      </c>
      <c r="H9" s="16">
        <f t="shared" si="5"/>
        <v>1.6819256715900799</v>
      </c>
      <c r="I9">
        <f t="shared" si="3"/>
        <v>1.8825293636398686</v>
      </c>
      <c r="K9" t="s">
        <v>29</v>
      </c>
      <c r="L9">
        <f>SUM(I10:I14)</f>
        <v>61.264020983945336</v>
      </c>
    </row>
    <row r="10" spans="2:12" x14ac:dyDescent="0.35">
      <c r="B10">
        <v>6</v>
      </c>
      <c r="C10">
        <f t="shared" si="0"/>
        <v>82.346648043374969</v>
      </c>
      <c r="D10" s="15">
        <f>(D9-$H$28)</f>
        <v>0.13912524800000001</v>
      </c>
      <c r="E10" s="4">
        <f>(E9+$H$29)</f>
        <v>0.12242738738738737</v>
      </c>
      <c r="F10">
        <f t="shared" si="1"/>
        <v>10.081484980059111</v>
      </c>
      <c r="G10" s="4">
        <f>(G9-$H$30)</f>
        <v>1.1054296000000001</v>
      </c>
      <c r="H10" s="16">
        <f t="shared" si="5"/>
        <v>1.8592504223755535</v>
      </c>
      <c r="I10">
        <f t="shared" si="3"/>
        <v>5.4223384105396928</v>
      </c>
      <c r="K10" t="s">
        <v>32</v>
      </c>
      <c r="L10">
        <f>E37</f>
        <v>501.32275084232401</v>
      </c>
    </row>
    <row r="11" spans="2:12" x14ac:dyDescent="0.35">
      <c r="B11">
        <v>7</v>
      </c>
      <c r="C11">
        <f t="shared" si="0"/>
        <v>91.968354517169601</v>
      </c>
      <c r="D11" s="15">
        <f t="shared" ref="D11:D14" si="6">(D10-$H$28)</f>
        <v>0.11684393600000001</v>
      </c>
      <c r="E11" s="4">
        <f t="shared" ref="E11:E14" si="7">(E10+$H$29)</f>
        <v>0.20105477477477474</v>
      </c>
      <c r="F11">
        <f t="shared" si="1"/>
        <v>18.490676803856172</v>
      </c>
      <c r="G11" s="4">
        <f t="shared" ref="G11:G14" si="8">(G10-$H$30)</f>
        <v>1.1012722000000001</v>
      </c>
      <c r="H11" s="16">
        <f t="shared" si="5"/>
        <v>2.0475408030004552</v>
      </c>
      <c r="I11">
        <f t="shared" si="3"/>
        <v>9.0306756167007922</v>
      </c>
      <c r="K11" t="s">
        <v>33</v>
      </c>
      <c r="L11">
        <f>SUM(L8:L10)</f>
        <v>571.19612099158621</v>
      </c>
    </row>
    <row r="12" spans="2:12" x14ac:dyDescent="0.35">
      <c r="B12">
        <v>8</v>
      </c>
      <c r="C12">
        <f t="shared" si="0"/>
        <v>100.6651234452754</v>
      </c>
      <c r="D12" s="15">
        <f t="shared" si="6"/>
        <v>9.4562624000000012E-2</v>
      </c>
      <c r="E12" s="4">
        <f t="shared" si="7"/>
        <v>0.27968216216216213</v>
      </c>
      <c r="F12">
        <f t="shared" si="1"/>
        <v>28.154239379495582</v>
      </c>
      <c r="G12" s="4">
        <f t="shared" si="8"/>
        <v>1.0971148000000002</v>
      </c>
      <c r="H12" s="16">
        <f t="shared" si="5"/>
        <v>2.246387318575684</v>
      </c>
      <c r="I12">
        <f t="shared" si="3"/>
        <v>12.533118909052027</v>
      </c>
    </row>
    <row r="13" spans="2:12" x14ac:dyDescent="0.35">
      <c r="B13">
        <v>9</v>
      </c>
      <c r="C13">
        <f t="shared" si="0"/>
        <v>107.94133064054188</v>
      </c>
      <c r="D13" s="15">
        <f t="shared" si="6"/>
        <v>7.2281312000000014E-2</v>
      </c>
      <c r="E13" s="4">
        <f t="shared" si="7"/>
        <v>0.35830954954954952</v>
      </c>
      <c r="F13">
        <f t="shared" si="1"/>
        <v>38.676409559591548</v>
      </c>
      <c r="G13" s="4">
        <f t="shared" si="8"/>
        <v>1.0929574000000002</v>
      </c>
      <c r="H13" s="16">
        <f t="shared" si="5"/>
        <v>2.4552056431034517</v>
      </c>
      <c r="I13">
        <f t="shared" si="3"/>
        <v>15.752818778431706</v>
      </c>
    </row>
    <row r="14" spans="2:12" x14ac:dyDescent="0.35">
      <c r="B14">
        <v>10</v>
      </c>
      <c r="C14">
        <f t="shared" si="0"/>
        <v>113.33839717256897</v>
      </c>
      <c r="D14" s="15">
        <f t="shared" si="6"/>
        <v>5.0000000000000017E-2</v>
      </c>
      <c r="E14" s="4">
        <f t="shared" si="7"/>
        <v>0.43693693693693691</v>
      </c>
      <c r="F14">
        <f t="shared" si="1"/>
        <v>49.521732097924279</v>
      </c>
      <c r="G14" s="4">
        <f t="shared" si="8"/>
        <v>1.0888000000000002</v>
      </c>
      <c r="H14" s="16">
        <f t="shared" si="5"/>
        <v>2.6732279042110387</v>
      </c>
      <c r="I14">
        <f t="shared" si="3"/>
        <v>18.525069269221113</v>
      </c>
    </row>
    <row r="17" spans="3:11" ht="28.5" x14ac:dyDescent="0.65">
      <c r="C17" s="25" t="s">
        <v>2</v>
      </c>
      <c r="D17" s="3"/>
      <c r="E17" s="1"/>
      <c r="F17" s="1"/>
      <c r="H17" s="25" t="s">
        <v>7</v>
      </c>
      <c r="I17" s="1"/>
      <c r="J17" s="8"/>
      <c r="K17" s="8"/>
    </row>
    <row r="19" spans="3:11" x14ac:dyDescent="0.35">
      <c r="C19" t="s">
        <v>3</v>
      </c>
      <c r="D19" s="5">
        <v>0.16880000000000001</v>
      </c>
      <c r="H19" t="s">
        <v>3</v>
      </c>
      <c r="I19" s="4">
        <f>I35</f>
        <v>8.8800000000000004E-2</v>
      </c>
      <c r="K19" t="s">
        <v>8</v>
      </c>
    </row>
    <row r="20" spans="3:11" x14ac:dyDescent="0.35">
      <c r="C20" t="s">
        <v>4</v>
      </c>
      <c r="D20" s="4">
        <v>4.3799999999999999E-2</v>
      </c>
      <c r="H20" t="s">
        <v>5</v>
      </c>
      <c r="I20" s="9">
        <v>0.05</v>
      </c>
      <c r="K20" t="s">
        <v>9</v>
      </c>
    </row>
    <row r="21" spans="3:11" x14ac:dyDescent="0.35">
      <c r="C21" t="s">
        <v>5</v>
      </c>
      <c r="D21" s="6">
        <f>D19*(1-D20)</f>
        <v>0.16140656</v>
      </c>
      <c r="H21" t="s">
        <v>10</v>
      </c>
      <c r="I21" s="10">
        <f>I20/I19</f>
        <v>0.56306306306306309</v>
      </c>
    </row>
    <row r="22" spans="3:11" x14ac:dyDescent="0.35">
      <c r="H22" t="s">
        <v>11</v>
      </c>
      <c r="I22" s="10">
        <f>1-I21</f>
        <v>0.43693693693693691</v>
      </c>
    </row>
    <row r="26" spans="3:11" ht="31" x14ac:dyDescent="0.7">
      <c r="E26" s="25" t="s">
        <v>12</v>
      </c>
      <c r="F26" s="11"/>
      <c r="G26" s="1"/>
      <c r="H26" s="1"/>
    </row>
    <row r="28" spans="3:11" x14ac:dyDescent="0.35">
      <c r="E28" t="s">
        <v>13</v>
      </c>
      <c r="H28" s="14">
        <f>(D21-I20)/5</f>
        <v>2.2281312000000001E-2</v>
      </c>
    </row>
    <row r="29" spans="3:11" x14ac:dyDescent="0.35">
      <c r="E29" t="s">
        <v>14</v>
      </c>
      <c r="H29" s="12">
        <f>(I22-D20)/5</f>
        <v>7.8627387387387379E-2</v>
      </c>
    </row>
    <row r="30" spans="3:11" x14ac:dyDescent="0.35">
      <c r="E30" t="s">
        <v>26</v>
      </c>
      <c r="H30">
        <f>(I34-I35)/5</f>
        <v>4.1574000000000003E-3</v>
      </c>
    </row>
    <row r="32" spans="3:11" ht="31" x14ac:dyDescent="0.7">
      <c r="C32" s="27" t="s">
        <v>21</v>
      </c>
      <c r="D32" s="11"/>
      <c r="E32" s="1"/>
      <c r="H32" s="25" t="s">
        <v>24</v>
      </c>
      <c r="I32" s="1"/>
    </row>
    <row r="34" spans="3:9" x14ac:dyDescent="0.35">
      <c r="C34" t="s">
        <v>22</v>
      </c>
      <c r="D34">
        <f>C14*(1+I20)</f>
        <v>119.00531703119744</v>
      </c>
      <c r="H34" t="s">
        <v>17</v>
      </c>
      <c r="I34" s="4">
        <v>0.109587</v>
      </c>
    </row>
    <row r="35" spans="3:9" x14ac:dyDescent="0.35">
      <c r="C35" t="s">
        <v>23</v>
      </c>
      <c r="D35">
        <f>D34*I22</f>
        <v>51.997818702820496</v>
      </c>
      <c r="H35" t="s">
        <v>25</v>
      </c>
      <c r="I35" s="4">
        <v>8.8800000000000004E-2</v>
      </c>
    </row>
    <row r="36" spans="3:9" x14ac:dyDescent="0.35">
      <c r="C36" t="s">
        <v>30</v>
      </c>
      <c r="E36">
        <f>(D35)/(I35-I20)</f>
        <v>1340.1499665675385</v>
      </c>
    </row>
    <row r="37" spans="3:9" x14ac:dyDescent="0.35">
      <c r="C37" t="s">
        <v>31</v>
      </c>
      <c r="E37">
        <f>E36/H14</f>
        <v>501.32275084232401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05B3-BFF6-45E0-AEF7-460A5EF26DE6}">
  <dimension ref="B3:L26"/>
  <sheetViews>
    <sheetView topLeftCell="A16" zoomScale="105" workbookViewId="0">
      <selection activeCell="I24" sqref="I24"/>
    </sheetView>
  </sheetViews>
  <sheetFormatPr defaultRowHeight="14.5" x14ac:dyDescent="0.35"/>
  <cols>
    <col min="3" max="3" width="11.453125" customWidth="1"/>
    <col min="4" max="4" width="13.36328125" customWidth="1"/>
    <col min="8" max="8" width="21" customWidth="1"/>
    <col min="9" max="9" width="24" customWidth="1"/>
    <col min="11" max="11" width="14.1796875" customWidth="1"/>
  </cols>
  <sheetData>
    <row r="3" spans="2:12" ht="18.5" x14ac:dyDescent="0.45">
      <c r="B3" s="23" t="s">
        <v>0</v>
      </c>
      <c r="C3" s="23" t="s">
        <v>1</v>
      </c>
      <c r="D3" s="23" t="s">
        <v>6</v>
      </c>
      <c r="E3" s="23" t="s">
        <v>15</v>
      </c>
      <c r="F3" s="23" t="s">
        <v>16</v>
      </c>
      <c r="G3" s="23" t="s">
        <v>18</v>
      </c>
      <c r="H3" s="23" t="s">
        <v>19</v>
      </c>
      <c r="I3" s="23" t="s">
        <v>20</v>
      </c>
      <c r="K3" s="17" t="s">
        <v>27</v>
      </c>
    </row>
    <row r="4" spans="2:12" x14ac:dyDescent="0.35">
      <c r="B4">
        <v>0</v>
      </c>
      <c r="C4" s="7">
        <v>34.21</v>
      </c>
      <c r="K4" t="s">
        <v>28</v>
      </c>
      <c r="L4">
        <f>SUM(I5:I9)</f>
        <v>8.6088870584226811</v>
      </c>
    </row>
    <row r="5" spans="2:12" x14ac:dyDescent="0.35">
      <c r="B5">
        <v>1</v>
      </c>
      <c r="C5">
        <f>C4*(1+D5)</f>
        <v>39.731493999999998</v>
      </c>
      <c r="D5" s="4">
        <v>0.16139999999999999</v>
      </c>
      <c r="E5" s="4">
        <v>4.3799999999999999E-2</v>
      </c>
      <c r="F5">
        <f>(C5*E5)</f>
        <v>1.7402394371999999</v>
      </c>
      <c r="G5" s="4">
        <v>1.1095999999999999</v>
      </c>
      <c r="H5" s="4">
        <f>G5</f>
        <v>1.1095999999999999</v>
      </c>
      <c r="I5">
        <f>F5/H5</f>
        <v>1.5683484473684211</v>
      </c>
      <c r="K5" t="s">
        <v>64</v>
      </c>
      <c r="L5">
        <f>E26</f>
        <v>508.16678561294589</v>
      </c>
    </row>
    <row r="6" spans="2:12" x14ac:dyDescent="0.35">
      <c r="B6">
        <v>2</v>
      </c>
      <c r="C6">
        <f t="shared" ref="C6:C9" si="0">C5*(1+D6)</f>
        <v>46.144157131599997</v>
      </c>
      <c r="D6" s="4">
        <f>D5</f>
        <v>0.16139999999999999</v>
      </c>
      <c r="E6" s="4">
        <f>(E5)</f>
        <v>4.3799999999999999E-2</v>
      </c>
      <c r="F6">
        <f t="shared" ref="F6:F9" si="1">(C6*E6)</f>
        <v>2.0211140823640799</v>
      </c>
      <c r="G6" s="4">
        <v>1.1095999999999999</v>
      </c>
      <c r="H6" s="16">
        <f>G6*H5</f>
        <v>1.2312121599999999</v>
      </c>
      <c r="I6">
        <f t="shared" ref="I6:I9" si="2">F6/H6</f>
        <v>1.6415644257152886</v>
      </c>
      <c r="K6" t="s">
        <v>65</v>
      </c>
      <c r="L6">
        <f>L4+L5</f>
        <v>516.77567267136851</v>
      </c>
    </row>
    <row r="7" spans="2:12" x14ac:dyDescent="0.35">
      <c r="B7">
        <v>3</v>
      </c>
      <c r="C7">
        <f t="shared" si="0"/>
        <v>53.591824092640238</v>
      </c>
      <c r="D7" s="4">
        <f>D5</f>
        <v>0.16139999999999999</v>
      </c>
      <c r="E7" s="4">
        <f t="shared" ref="E7:E9" si="3">(E6)</f>
        <v>4.3799999999999999E-2</v>
      </c>
      <c r="F7">
        <f t="shared" si="1"/>
        <v>2.3473218952576422</v>
      </c>
      <c r="G7" s="4">
        <v>1.1095999999999999</v>
      </c>
      <c r="H7" s="16">
        <f t="shared" ref="H7:H9" si="4">G7*H6</f>
        <v>1.3661530127359998</v>
      </c>
      <c r="I7">
        <f t="shared" si="2"/>
        <v>1.7181983814218964</v>
      </c>
    </row>
    <row r="8" spans="2:12" x14ac:dyDescent="0.35">
      <c r="B8">
        <v>4</v>
      </c>
      <c r="C8">
        <f t="shared" si="0"/>
        <v>62.241544501192372</v>
      </c>
      <c r="D8" s="4">
        <f>D5</f>
        <v>0.16139999999999999</v>
      </c>
      <c r="E8" s="4">
        <f t="shared" si="3"/>
        <v>4.3799999999999999E-2</v>
      </c>
      <c r="F8">
        <f t="shared" si="1"/>
        <v>2.7261796491522259</v>
      </c>
      <c r="G8" s="4">
        <v>1.1095999999999999</v>
      </c>
      <c r="H8" s="16">
        <f t="shared" si="4"/>
        <v>1.5158833829318652</v>
      </c>
      <c r="I8">
        <f t="shared" si="2"/>
        <v>1.7984098775985857</v>
      </c>
    </row>
    <row r="9" spans="2:12" x14ac:dyDescent="0.35">
      <c r="B9">
        <v>5</v>
      </c>
      <c r="C9">
        <f t="shared" si="0"/>
        <v>72.287329783684825</v>
      </c>
      <c r="D9" s="4">
        <f>D5</f>
        <v>0.16139999999999999</v>
      </c>
      <c r="E9" s="4">
        <f t="shared" si="3"/>
        <v>4.3799999999999999E-2</v>
      </c>
      <c r="F9">
        <f t="shared" si="1"/>
        <v>3.1661850445253954</v>
      </c>
      <c r="G9" s="4">
        <v>1.1095999999999999</v>
      </c>
      <c r="H9" s="16">
        <f t="shared" si="4"/>
        <v>1.6820242017011975</v>
      </c>
      <c r="I9">
        <f t="shared" si="2"/>
        <v>1.8823659263184913</v>
      </c>
    </row>
    <row r="12" spans="2:12" ht="28.5" x14ac:dyDescent="0.65">
      <c r="C12" s="3" t="s">
        <v>2</v>
      </c>
      <c r="D12" s="3"/>
      <c r="E12" s="1"/>
      <c r="F12" s="1"/>
      <c r="I12" s="8" t="s">
        <v>7</v>
      </c>
      <c r="J12" s="8"/>
      <c r="K12" s="8"/>
    </row>
    <row r="14" spans="2:12" x14ac:dyDescent="0.35">
      <c r="C14" t="s">
        <v>3</v>
      </c>
      <c r="D14" s="5">
        <v>0.16880000000000001</v>
      </c>
      <c r="H14" t="s">
        <v>3</v>
      </c>
      <c r="I14" s="4">
        <v>8.8800000000000004E-2</v>
      </c>
      <c r="J14" t="s">
        <v>8</v>
      </c>
    </row>
    <row r="15" spans="2:12" x14ac:dyDescent="0.35">
      <c r="C15" t="s">
        <v>4</v>
      </c>
      <c r="D15" s="4">
        <v>4.3799999999999999E-2</v>
      </c>
      <c r="H15" t="s">
        <v>5</v>
      </c>
      <c r="I15" s="9">
        <v>0.05</v>
      </c>
      <c r="J15" t="s">
        <v>9</v>
      </c>
    </row>
    <row r="16" spans="2:12" x14ac:dyDescent="0.35">
      <c r="C16" t="s">
        <v>5</v>
      </c>
      <c r="D16" s="6">
        <f>D14*(1-D15)</f>
        <v>0.16140656</v>
      </c>
      <c r="H16" t="s">
        <v>10</v>
      </c>
      <c r="I16" s="10">
        <f>I15/I14</f>
        <v>0.56306306306306309</v>
      </c>
    </row>
    <row r="17" spans="3:9" x14ac:dyDescent="0.35">
      <c r="H17" t="s">
        <v>11</v>
      </c>
      <c r="I17" s="10">
        <f>1-I16</f>
        <v>0.43693693693693691</v>
      </c>
    </row>
    <row r="21" spans="3:9" ht="31" x14ac:dyDescent="0.7">
      <c r="C21" s="22" t="s">
        <v>21</v>
      </c>
      <c r="D21" s="11"/>
      <c r="E21" s="1"/>
      <c r="H21" s="3" t="s">
        <v>24</v>
      </c>
      <c r="I21" s="1"/>
    </row>
    <row r="23" spans="3:9" x14ac:dyDescent="0.35">
      <c r="C23" t="s">
        <v>61</v>
      </c>
      <c r="D23">
        <f>C9*(1+I15)</f>
        <v>75.901696272869074</v>
      </c>
      <c r="H23" t="s">
        <v>17</v>
      </c>
      <c r="I23" s="4">
        <v>0.109587</v>
      </c>
    </row>
    <row r="24" spans="3:9" x14ac:dyDescent="0.35">
      <c r="C24" t="s">
        <v>66</v>
      </c>
      <c r="D24">
        <f>D23*I17</f>
        <v>33.164254677785138</v>
      </c>
      <c r="H24" t="s">
        <v>25</v>
      </c>
      <c r="I24" s="4">
        <v>8.8800000000000004E-2</v>
      </c>
    </row>
    <row r="25" spans="3:9" x14ac:dyDescent="0.35">
      <c r="C25" s="24" t="s">
        <v>63</v>
      </c>
      <c r="D25" s="24"/>
      <c r="E25">
        <f>(D24)/(I24-I15)</f>
        <v>854.74883190167884</v>
      </c>
    </row>
    <row r="26" spans="3:9" x14ac:dyDescent="0.35">
      <c r="C26" t="s">
        <v>31</v>
      </c>
      <c r="E26">
        <f>E25/H9</f>
        <v>508.16678561294589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821F-B41D-4853-ABF2-5720AE6D3428}">
  <dimension ref="B2:C13"/>
  <sheetViews>
    <sheetView topLeftCell="A7" workbookViewId="0">
      <selection activeCell="E2" sqref="E2"/>
    </sheetView>
  </sheetViews>
  <sheetFormatPr defaultRowHeight="14.5" x14ac:dyDescent="0.35"/>
  <sheetData>
    <row r="2" spans="2:3" x14ac:dyDescent="0.35">
      <c r="C2" t="s">
        <v>34</v>
      </c>
    </row>
    <row r="3" spans="2:3" x14ac:dyDescent="0.35">
      <c r="B3">
        <v>0</v>
      </c>
      <c r="C3" t="s">
        <v>35</v>
      </c>
    </row>
    <row r="4" spans="2:3" x14ac:dyDescent="0.35">
      <c r="B4">
        <v>1</v>
      </c>
      <c r="C4" t="s">
        <v>36</v>
      </c>
    </row>
    <row r="5" spans="2:3" x14ac:dyDescent="0.35">
      <c r="B5">
        <v>2</v>
      </c>
      <c r="C5" t="s">
        <v>37</v>
      </c>
    </row>
    <row r="6" spans="2:3" x14ac:dyDescent="0.35">
      <c r="B6">
        <v>3</v>
      </c>
      <c r="C6" t="s">
        <v>38</v>
      </c>
    </row>
    <row r="7" spans="2:3" x14ac:dyDescent="0.35">
      <c r="B7">
        <v>4</v>
      </c>
      <c r="C7" t="s">
        <v>39</v>
      </c>
    </row>
    <row r="8" spans="2:3" x14ac:dyDescent="0.35">
      <c r="B8">
        <v>5</v>
      </c>
      <c r="C8" t="s">
        <v>40</v>
      </c>
    </row>
    <row r="9" spans="2:3" x14ac:dyDescent="0.35">
      <c r="B9">
        <v>6</v>
      </c>
      <c r="C9" t="s">
        <v>41</v>
      </c>
    </row>
    <row r="10" spans="2:3" x14ac:dyDescent="0.35">
      <c r="B10">
        <v>7</v>
      </c>
      <c r="C10" t="s">
        <v>42</v>
      </c>
    </row>
    <row r="11" spans="2:3" x14ac:dyDescent="0.35">
      <c r="B11">
        <v>8</v>
      </c>
      <c r="C11" t="s">
        <v>43</v>
      </c>
    </row>
    <row r="12" spans="2:3" x14ac:dyDescent="0.35">
      <c r="B12">
        <v>9</v>
      </c>
      <c r="C12" t="s">
        <v>44</v>
      </c>
    </row>
    <row r="13" spans="2:3" x14ac:dyDescent="0.35">
      <c r="B13">
        <v>10</v>
      </c>
      <c r="C13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E66F-5EAD-4164-AE70-093EA05ED97B}">
  <dimension ref="B2:L57"/>
  <sheetViews>
    <sheetView topLeftCell="A19" workbookViewId="0">
      <selection activeCell="F47" sqref="F47"/>
    </sheetView>
  </sheetViews>
  <sheetFormatPr defaultRowHeight="14.5" x14ac:dyDescent="0.35"/>
  <cols>
    <col min="2" max="2" width="15.36328125" customWidth="1"/>
  </cols>
  <sheetData>
    <row r="2" spans="2:12" x14ac:dyDescent="0.35">
      <c r="B2" t="s">
        <v>34</v>
      </c>
      <c r="C2" t="s">
        <v>46</v>
      </c>
    </row>
    <row r="3" spans="2:12" x14ac:dyDescent="0.35">
      <c r="B3" t="s">
        <v>35</v>
      </c>
      <c r="C3" s="4">
        <v>0.1241</v>
      </c>
    </row>
    <row r="4" spans="2:12" ht="23.5" x14ac:dyDescent="0.55000000000000004">
      <c r="B4" t="s">
        <v>36</v>
      </c>
      <c r="C4" s="4">
        <v>4.3799999999999999E-2</v>
      </c>
      <c r="E4" s="19" t="s">
        <v>60</v>
      </c>
      <c r="F4" s="19"/>
      <c r="G4" s="19"/>
      <c r="H4" s="2"/>
      <c r="I4" s="2"/>
      <c r="L4" t="s">
        <v>47</v>
      </c>
    </row>
    <row r="5" spans="2:12" x14ac:dyDescent="0.35">
      <c r="B5" t="s">
        <v>38</v>
      </c>
      <c r="C5" s="4">
        <v>0.61729999999999996</v>
      </c>
      <c r="E5" s="13">
        <f>(AVERAGE(C3:C11))</f>
        <v>0.2583333333333333</v>
      </c>
      <c r="L5" t="s">
        <v>35</v>
      </c>
    </row>
    <row r="6" spans="2:12" x14ac:dyDescent="0.35">
      <c r="B6" t="s">
        <v>39</v>
      </c>
      <c r="C6" s="4">
        <v>3.8699999999999998E-2</v>
      </c>
      <c r="L6" t="s">
        <v>48</v>
      </c>
    </row>
    <row r="7" spans="2:12" x14ac:dyDescent="0.35">
      <c r="B7" t="s">
        <v>40</v>
      </c>
      <c r="C7" s="4">
        <v>7.6700000000000004E-2</v>
      </c>
      <c r="L7" t="s">
        <v>49</v>
      </c>
    </row>
    <row r="8" spans="2:12" x14ac:dyDescent="0.35">
      <c r="B8" t="s">
        <v>41</v>
      </c>
      <c r="C8" s="4">
        <v>0.42920000000000003</v>
      </c>
      <c r="L8" t="s">
        <v>50</v>
      </c>
    </row>
    <row r="9" spans="2:12" x14ac:dyDescent="0.35">
      <c r="B9" t="s">
        <v>42</v>
      </c>
      <c r="C9" s="4">
        <v>0.4249</v>
      </c>
      <c r="L9" t="s">
        <v>47</v>
      </c>
    </row>
    <row r="10" spans="2:12" x14ac:dyDescent="0.35">
      <c r="B10" t="s">
        <v>43</v>
      </c>
      <c r="C10" s="4">
        <v>0.43099999999999999</v>
      </c>
      <c r="L10" t="s">
        <v>36</v>
      </c>
    </row>
    <row r="11" spans="2:12" x14ac:dyDescent="0.35">
      <c r="B11" t="s">
        <v>45</v>
      </c>
      <c r="C11" s="4">
        <v>0.13930000000000001</v>
      </c>
      <c r="L11" t="s">
        <v>48</v>
      </c>
    </row>
    <row r="12" spans="2:12" x14ac:dyDescent="0.35">
      <c r="L12" t="s">
        <v>51</v>
      </c>
    </row>
    <row r="13" spans="2:12" x14ac:dyDescent="0.35">
      <c r="L13" t="s">
        <v>50</v>
      </c>
    </row>
    <row r="14" spans="2:12" x14ac:dyDescent="0.35">
      <c r="L14" t="s">
        <v>47</v>
      </c>
    </row>
    <row r="15" spans="2:12" x14ac:dyDescent="0.35">
      <c r="L15" t="s">
        <v>37</v>
      </c>
    </row>
    <row r="16" spans="2:12" x14ac:dyDescent="0.35">
      <c r="L16" t="s">
        <v>48</v>
      </c>
    </row>
    <row r="17" spans="12:12" x14ac:dyDescent="0.35">
      <c r="L17" t="s">
        <v>52</v>
      </c>
    </row>
    <row r="18" spans="12:12" x14ac:dyDescent="0.35">
      <c r="L18" t="s">
        <v>50</v>
      </c>
    </row>
    <row r="19" spans="12:12" x14ac:dyDescent="0.35">
      <c r="L19" t="s">
        <v>47</v>
      </c>
    </row>
    <row r="20" spans="12:12" x14ac:dyDescent="0.35">
      <c r="L20" t="s">
        <v>38</v>
      </c>
    </row>
    <row r="21" spans="12:12" x14ac:dyDescent="0.35">
      <c r="L21" t="s">
        <v>48</v>
      </c>
    </row>
    <row r="22" spans="12:12" x14ac:dyDescent="0.35">
      <c r="L22" t="s">
        <v>53</v>
      </c>
    </row>
    <row r="23" spans="12:12" x14ac:dyDescent="0.35">
      <c r="L23" t="s">
        <v>50</v>
      </c>
    </row>
    <row r="24" spans="12:12" x14ac:dyDescent="0.35">
      <c r="L24" t="s">
        <v>47</v>
      </c>
    </row>
    <row r="25" spans="12:12" x14ac:dyDescent="0.35">
      <c r="L25" t="s">
        <v>39</v>
      </c>
    </row>
    <row r="26" spans="12:12" x14ac:dyDescent="0.35">
      <c r="L26" t="s">
        <v>48</v>
      </c>
    </row>
    <row r="27" spans="12:12" x14ac:dyDescent="0.35">
      <c r="L27" t="s">
        <v>54</v>
      </c>
    </row>
    <row r="28" spans="12:12" x14ac:dyDescent="0.35">
      <c r="L28" t="s">
        <v>50</v>
      </c>
    </row>
    <row r="29" spans="12:12" x14ac:dyDescent="0.35">
      <c r="L29" t="s">
        <v>47</v>
      </c>
    </row>
    <row r="30" spans="12:12" x14ac:dyDescent="0.35">
      <c r="L30" t="s">
        <v>40</v>
      </c>
    </row>
    <row r="31" spans="12:12" x14ac:dyDescent="0.35">
      <c r="L31" t="s">
        <v>48</v>
      </c>
    </row>
    <row r="32" spans="12:12" x14ac:dyDescent="0.35">
      <c r="L32" t="s">
        <v>55</v>
      </c>
    </row>
    <row r="33" spans="12:12" x14ac:dyDescent="0.35">
      <c r="L33" t="s">
        <v>50</v>
      </c>
    </row>
    <row r="34" spans="12:12" x14ac:dyDescent="0.35">
      <c r="L34" t="s">
        <v>47</v>
      </c>
    </row>
    <row r="35" spans="12:12" x14ac:dyDescent="0.35">
      <c r="L35" t="s">
        <v>41</v>
      </c>
    </row>
    <row r="36" spans="12:12" x14ac:dyDescent="0.35">
      <c r="L36" t="s">
        <v>48</v>
      </c>
    </row>
    <row r="37" spans="12:12" x14ac:dyDescent="0.35">
      <c r="L37" t="s">
        <v>56</v>
      </c>
    </row>
    <row r="38" spans="12:12" x14ac:dyDescent="0.35">
      <c r="L38" t="s">
        <v>50</v>
      </c>
    </row>
    <row r="39" spans="12:12" x14ac:dyDescent="0.35">
      <c r="L39" t="s">
        <v>47</v>
      </c>
    </row>
    <row r="40" spans="12:12" x14ac:dyDescent="0.35">
      <c r="L40" t="s">
        <v>42</v>
      </c>
    </row>
    <row r="41" spans="12:12" x14ac:dyDescent="0.35">
      <c r="L41" t="s">
        <v>48</v>
      </c>
    </row>
    <row r="42" spans="12:12" x14ac:dyDescent="0.35">
      <c r="L42" t="s">
        <v>57</v>
      </c>
    </row>
    <row r="43" spans="12:12" x14ac:dyDescent="0.35">
      <c r="L43" t="s">
        <v>50</v>
      </c>
    </row>
    <row r="44" spans="12:12" x14ac:dyDescent="0.35">
      <c r="L44" t="s">
        <v>47</v>
      </c>
    </row>
    <row r="45" spans="12:12" x14ac:dyDescent="0.35">
      <c r="L45" t="s">
        <v>43</v>
      </c>
    </row>
    <row r="46" spans="12:12" x14ac:dyDescent="0.35">
      <c r="L46" t="s">
        <v>48</v>
      </c>
    </row>
    <row r="47" spans="12:12" x14ac:dyDescent="0.35">
      <c r="L47" t="s">
        <v>58</v>
      </c>
    </row>
    <row r="48" spans="12:12" x14ac:dyDescent="0.35">
      <c r="L48" t="s">
        <v>50</v>
      </c>
    </row>
    <row r="49" spans="12:12" x14ac:dyDescent="0.35">
      <c r="L49" t="s">
        <v>47</v>
      </c>
    </row>
    <row r="50" spans="12:12" x14ac:dyDescent="0.35">
      <c r="L50" t="s">
        <v>44</v>
      </c>
    </row>
    <row r="51" spans="12:12" x14ac:dyDescent="0.35">
      <c r="L51" t="s">
        <v>48</v>
      </c>
    </row>
    <row r="52" spans="12:12" x14ac:dyDescent="0.35">
      <c r="L52" t="s">
        <v>52</v>
      </c>
    </row>
    <row r="53" spans="12:12" x14ac:dyDescent="0.35">
      <c r="L53" t="s">
        <v>50</v>
      </c>
    </row>
    <row r="54" spans="12:12" x14ac:dyDescent="0.35">
      <c r="L54" t="s">
        <v>47</v>
      </c>
    </row>
    <row r="55" spans="12:12" x14ac:dyDescent="0.35">
      <c r="L55" t="s">
        <v>45</v>
      </c>
    </row>
    <row r="56" spans="12:12" x14ac:dyDescent="0.35">
      <c r="L56" t="s">
        <v>48</v>
      </c>
    </row>
    <row r="57" spans="12:12" x14ac:dyDescent="0.35">
      <c r="L57" t="s">
        <v>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325D-A356-4707-891E-46B72753DA29}">
  <dimension ref="B3:L38"/>
  <sheetViews>
    <sheetView topLeftCell="A22" workbookViewId="0">
      <selection activeCell="I35" sqref="I35"/>
    </sheetView>
  </sheetViews>
  <sheetFormatPr defaultRowHeight="14.5" x14ac:dyDescent="0.35"/>
  <cols>
    <col min="4" max="4" width="13.90625" bestFit="1" customWidth="1"/>
    <col min="5" max="5" width="13.90625" customWidth="1"/>
    <col min="8" max="8" width="22.08984375" bestFit="1" customWidth="1"/>
    <col min="9" max="9" width="20" bestFit="1" customWidth="1"/>
    <col min="11" max="11" width="13.08984375" customWidth="1"/>
  </cols>
  <sheetData>
    <row r="3" spans="2:12" ht="15.5" x14ac:dyDescent="0.35">
      <c r="B3" s="23" t="s">
        <v>0</v>
      </c>
      <c r="C3" s="23" t="s">
        <v>1</v>
      </c>
      <c r="D3" s="23" t="s">
        <v>6</v>
      </c>
      <c r="E3" s="23" t="s">
        <v>15</v>
      </c>
      <c r="F3" s="23" t="s">
        <v>16</v>
      </c>
      <c r="G3" s="23" t="s">
        <v>18</v>
      </c>
      <c r="H3" s="23" t="s">
        <v>19</v>
      </c>
      <c r="I3" s="23" t="s">
        <v>20</v>
      </c>
    </row>
    <row r="4" spans="2:12" x14ac:dyDescent="0.35">
      <c r="B4">
        <v>0</v>
      </c>
      <c r="C4" s="7">
        <v>14.62</v>
      </c>
    </row>
    <row r="5" spans="2:12" x14ac:dyDescent="0.35">
      <c r="B5">
        <v>1</v>
      </c>
      <c r="C5">
        <f>C4*(1+D5)</f>
        <v>16.121778583333334</v>
      </c>
      <c r="D5" s="4">
        <f>D21</f>
        <v>0.10272083333333334</v>
      </c>
      <c r="E5" s="4">
        <f>D20</f>
        <v>0.2583333333333333</v>
      </c>
      <c r="F5">
        <f>(C5*E5)</f>
        <v>4.1647928006944444</v>
      </c>
      <c r="G5" s="4">
        <f>(1+$I$34)</f>
        <v>1.1133519999999999</v>
      </c>
      <c r="H5" s="4">
        <f>G5</f>
        <v>1.1133519999999999</v>
      </c>
      <c r="I5">
        <f>F5/H5</f>
        <v>3.740769137428634</v>
      </c>
    </row>
    <row r="6" spans="2:12" x14ac:dyDescent="0.35">
      <c r="B6">
        <v>2</v>
      </c>
      <c r="C6">
        <f t="shared" ref="C6:C14" si="0">C5*(1+D6)</f>
        <v>17.777821114228821</v>
      </c>
      <c r="D6" s="4">
        <f>D5</f>
        <v>0.10272083333333334</v>
      </c>
      <c r="E6" s="4">
        <f>(E5)</f>
        <v>0.2583333333333333</v>
      </c>
      <c r="F6">
        <f t="shared" ref="F6:F14" si="1">(C6*E6)</f>
        <v>4.5926037878424451</v>
      </c>
      <c r="G6" s="4">
        <f t="shared" ref="G6:G9" si="2">(1+$I$34)</f>
        <v>1.1133519999999999</v>
      </c>
      <c r="H6" s="16">
        <f>G6*H5</f>
        <v>1.2395526759039999</v>
      </c>
      <c r="I6">
        <f t="shared" ref="I6:I14" si="3">F6/H6</f>
        <v>3.7050493110291427</v>
      </c>
    </row>
    <row r="7" spans="2:12" ht="18.5" x14ac:dyDescent="0.45">
      <c r="B7">
        <v>3</v>
      </c>
      <c r="C7">
        <f t="shared" si="0"/>
        <v>19.603973713933335</v>
      </c>
      <c r="D7" s="4">
        <f>D5</f>
        <v>0.10272083333333334</v>
      </c>
      <c r="E7" s="4">
        <f t="shared" ref="E7:E9" si="4">(E6)</f>
        <v>0.2583333333333333</v>
      </c>
      <c r="F7">
        <f t="shared" si="1"/>
        <v>5.0643598760994442</v>
      </c>
      <c r="G7" s="4">
        <f t="shared" si="2"/>
        <v>1.1133519999999999</v>
      </c>
      <c r="H7" s="16">
        <f t="shared" ref="H7:H14" si="5">G7*H6</f>
        <v>1.38005845082307</v>
      </c>
      <c r="I7">
        <f t="shared" si="3"/>
        <v>3.6696705658220843</v>
      </c>
      <c r="K7" s="17" t="s">
        <v>27</v>
      </c>
    </row>
    <row r="8" spans="2:12" x14ac:dyDescent="0.35">
      <c r="B8">
        <v>4</v>
      </c>
      <c r="C8">
        <f t="shared" si="0"/>
        <v>21.617710230473332</v>
      </c>
      <c r="D8" s="4">
        <f>D5</f>
        <v>0.10272083333333334</v>
      </c>
      <c r="E8" s="4">
        <f t="shared" si="4"/>
        <v>0.2583333333333333</v>
      </c>
      <c r="F8">
        <f t="shared" si="1"/>
        <v>5.5845751428722767</v>
      </c>
      <c r="G8" s="4">
        <f t="shared" si="2"/>
        <v>1.1133519999999999</v>
      </c>
      <c r="H8" s="16">
        <f t="shared" si="5"/>
        <v>1.5364908363407666</v>
      </c>
      <c r="I8">
        <f t="shared" si="3"/>
        <v>3.6346296448940985</v>
      </c>
      <c r="K8" t="s">
        <v>28</v>
      </c>
      <c r="L8">
        <f>SUM(I5:I9)</f>
        <v>18.350041981605372</v>
      </c>
    </row>
    <row r="9" spans="2:12" x14ac:dyDescent="0.35">
      <c r="B9">
        <v>5</v>
      </c>
      <c r="C9">
        <f t="shared" si="0"/>
        <v>23.838299440106077</v>
      </c>
      <c r="D9" s="4">
        <f>D5</f>
        <v>0.10272083333333334</v>
      </c>
      <c r="E9" s="4">
        <f t="shared" si="4"/>
        <v>0.2583333333333333</v>
      </c>
      <c r="F9">
        <f t="shared" si="1"/>
        <v>6.1582273553607356</v>
      </c>
      <c r="G9" s="4">
        <f t="shared" si="2"/>
        <v>1.1133519999999999</v>
      </c>
      <c r="H9" s="16">
        <f t="shared" si="5"/>
        <v>1.710655145621665</v>
      </c>
      <c r="I9">
        <f t="shared" si="3"/>
        <v>3.5999233224314122</v>
      </c>
      <c r="K9" t="s">
        <v>29</v>
      </c>
      <c r="L9">
        <f>SUM(I10:I14)</f>
        <v>21.270824718904976</v>
      </c>
    </row>
    <row r="10" spans="2:12" x14ac:dyDescent="0.35">
      <c r="B10">
        <v>6</v>
      </c>
      <c r="C10">
        <f t="shared" si="0"/>
        <v>26.035634421496919</v>
      </c>
      <c r="D10" s="15">
        <f>(D9-$H$28)</f>
        <v>9.2176666666666671E-2</v>
      </c>
      <c r="E10" s="4">
        <f>(E9+$H$29)</f>
        <v>0.27976311336717424</v>
      </c>
      <c r="F10">
        <f t="shared" si="1"/>
        <v>7.2838101442475462</v>
      </c>
      <c r="G10" s="4">
        <f>(G9-$H$30)</f>
        <v>1.1064415999999999</v>
      </c>
      <c r="H10" s="16">
        <f t="shared" si="5"/>
        <v>1.8927400163698678</v>
      </c>
      <c r="I10">
        <f t="shared" si="3"/>
        <v>3.8482887672113275</v>
      </c>
      <c r="K10" t="s">
        <v>32</v>
      </c>
      <c r="L10">
        <f>E38</f>
        <v>168.04724656531019</v>
      </c>
    </row>
    <row r="11" spans="2:12" x14ac:dyDescent="0.35">
      <c r="B11">
        <v>7</v>
      </c>
      <c r="C11">
        <f t="shared" si="0"/>
        <v>28.160988348409767</v>
      </c>
      <c r="D11" s="15">
        <f t="shared" ref="D11:D14" si="6">(D10-$H$28)</f>
        <v>8.1632499999999997E-2</v>
      </c>
      <c r="E11" s="4">
        <f t="shared" ref="E11:E14" si="7">(E10+$H$29)</f>
        <v>0.30119289340101518</v>
      </c>
      <c r="F11">
        <f t="shared" si="1"/>
        <v>8.4818895616898136</v>
      </c>
      <c r="G11" s="4">
        <f t="shared" ref="G11:G14" si="8">(G10-$H$30)</f>
        <v>1.0995311999999999</v>
      </c>
      <c r="H11" s="16">
        <f t="shared" si="5"/>
        <v>2.0811267014871802</v>
      </c>
      <c r="I11">
        <f t="shared" si="3"/>
        <v>4.0756238222442809</v>
      </c>
      <c r="K11" t="s">
        <v>33</v>
      </c>
      <c r="L11">
        <f>SUM(L8:L10)</f>
        <v>207.66811326582052</v>
      </c>
    </row>
    <row r="12" spans="2:12" x14ac:dyDescent="0.35">
      <c r="B12">
        <v>8</v>
      </c>
      <c r="C12">
        <f t="shared" si="0"/>
        <v>30.16290607511764</v>
      </c>
      <c r="D12" s="15">
        <f t="shared" si="6"/>
        <v>7.1088333333333323E-2</v>
      </c>
      <c r="E12" s="4">
        <f t="shared" si="7"/>
        <v>0.32262267343485612</v>
      </c>
      <c r="F12">
        <f t="shared" si="1"/>
        <v>9.7312373965189156</v>
      </c>
      <c r="G12" s="4">
        <f t="shared" si="8"/>
        <v>1.0926207999999999</v>
      </c>
      <c r="H12" s="16">
        <f t="shared" si="5"/>
        <v>2.2738823214802837</v>
      </c>
      <c r="I12">
        <f t="shared" si="3"/>
        <v>4.2795694854533801</v>
      </c>
    </row>
    <row r="13" spans="2:12" x14ac:dyDescent="0.35">
      <c r="B13">
        <v>9</v>
      </c>
      <c r="C13">
        <f t="shared" si="0"/>
        <v>31.989094087680574</v>
      </c>
      <c r="D13" s="15">
        <f t="shared" si="6"/>
        <v>6.0544166666666656E-2</v>
      </c>
      <c r="E13" s="4">
        <f t="shared" si="7"/>
        <v>0.34405245346869706</v>
      </c>
      <c r="F13">
        <f t="shared" si="1"/>
        <v>11.005926305107494</v>
      </c>
      <c r="G13" s="4">
        <f t="shared" si="8"/>
        <v>1.0857104</v>
      </c>
      <c r="H13" s="16">
        <f t="shared" si="5"/>
        <v>2.4687776848072871</v>
      </c>
      <c r="I13">
        <f t="shared" si="3"/>
        <v>4.4580467382046258</v>
      </c>
    </row>
    <row r="14" spans="2:12" x14ac:dyDescent="0.35">
      <c r="B14">
        <v>10</v>
      </c>
      <c r="C14">
        <f t="shared" si="0"/>
        <v>33.588548792064607</v>
      </c>
      <c r="D14" s="15">
        <f t="shared" si="6"/>
        <v>4.9999999999999989E-2</v>
      </c>
      <c r="E14" s="4">
        <f t="shared" si="7"/>
        <v>0.365482233502538</v>
      </c>
      <c r="F14">
        <f t="shared" si="1"/>
        <v>12.276017832632748</v>
      </c>
      <c r="G14" s="4">
        <f t="shared" si="8"/>
        <v>1.0788</v>
      </c>
      <c r="H14" s="16">
        <f t="shared" si="5"/>
        <v>2.6633173663701011</v>
      </c>
      <c r="I14">
        <f t="shared" si="3"/>
        <v>4.6092959057913649</v>
      </c>
    </row>
    <row r="17" spans="3:11" ht="28.5" x14ac:dyDescent="0.65">
      <c r="C17" s="25" t="s">
        <v>2</v>
      </c>
      <c r="D17" s="3"/>
      <c r="E17" s="1"/>
      <c r="F17" s="1"/>
      <c r="H17" s="25" t="s">
        <v>7</v>
      </c>
      <c r="I17" s="1"/>
      <c r="J17" s="8"/>
      <c r="K17" s="8"/>
    </row>
    <row r="19" spans="3:11" x14ac:dyDescent="0.35">
      <c r="C19" t="s">
        <v>3</v>
      </c>
      <c r="D19" s="5">
        <v>0.13850000000000001</v>
      </c>
      <c r="H19" t="s">
        <v>3</v>
      </c>
      <c r="I19" s="4">
        <f>I35</f>
        <v>7.8799999999999995E-2</v>
      </c>
      <c r="K19" t="s">
        <v>8</v>
      </c>
    </row>
    <row r="20" spans="3:11" x14ac:dyDescent="0.35">
      <c r="C20" t="s">
        <v>4</v>
      </c>
      <c r="D20" s="4">
        <f>('GODREJPROP PAYOUT'!$E$5)</f>
        <v>0.2583333333333333</v>
      </c>
      <c r="H20" t="s">
        <v>5</v>
      </c>
      <c r="I20" s="9">
        <v>0.05</v>
      </c>
      <c r="K20" t="s">
        <v>9</v>
      </c>
    </row>
    <row r="21" spans="3:11" x14ac:dyDescent="0.35">
      <c r="C21" t="s">
        <v>5</v>
      </c>
      <c r="D21" s="6">
        <f>D19*(1-D20)</f>
        <v>0.10272083333333334</v>
      </c>
      <c r="H21" t="s">
        <v>10</v>
      </c>
      <c r="I21" s="10">
        <f>I20/I19</f>
        <v>0.63451776649746205</v>
      </c>
    </row>
    <row r="22" spans="3:11" x14ac:dyDescent="0.35">
      <c r="H22" t="s">
        <v>11</v>
      </c>
      <c r="I22" s="10">
        <f>1-I21</f>
        <v>0.36548223350253795</v>
      </c>
    </row>
    <row r="26" spans="3:11" ht="31" x14ac:dyDescent="0.7">
      <c r="E26" s="25" t="s">
        <v>12</v>
      </c>
      <c r="F26" s="11"/>
      <c r="G26" s="1"/>
      <c r="H26" s="1"/>
    </row>
    <row r="28" spans="3:11" x14ac:dyDescent="0.35">
      <c r="E28" t="s">
        <v>13</v>
      </c>
      <c r="H28" s="14">
        <f>(D21-I20)/5</f>
        <v>1.0544166666666669E-2</v>
      </c>
    </row>
    <row r="29" spans="3:11" x14ac:dyDescent="0.35">
      <c r="E29" t="s">
        <v>14</v>
      </c>
      <c r="H29" s="12">
        <f>(I22-D20)/5</f>
        <v>2.1429780033840929E-2</v>
      </c>
    </row>
    <row r="30" spans="3:11" x14ac:dyDescent="0.35">
      <c r="E30" t="s">
        <v>26</v>
      </c>
      <c r="H30">
        <f>(I34-I35)/5</f>
        <v>6.9103999999999997E-3</v>
      </c>
    </row>
    <row r="32" spans="3:11" ht="31" x14ac:dyDescent="0.7">
      <c r="C32" s="25" t="s">
        <v>21</v>
      </c>
      <c r="D32" s="11"/>
      <c r="E32" s="1"/>
      <c r="H32" s="25" t="s">
        <v>24</v>
      </c>
      <c r="I32" s="1"/>
    </row>
    <row r="34" spans="3:9" x14ac:dyDescent="0.35">
      <c r="C34" t="s">
        <v>22</v>
      </c>
      <c r="D34">
        <f>C14*(1+I20)</f>
        <v>35.267976231667838</v>
      </c>
      <c r="H34" t="s">
        <v>17</v>
      </c>
      <c r="I34" s="4">
        <v>0.11335199999999999</v>
      </c>
    </row>
    <row r="35" spans="3:9" x14ac:dyDescent="0.35">
      <c r="C35" t="s">
        <v>23</v>
      </c>
      <c r="D35">
        <f>D34*I22</f>
        <v>12.889818724264384</v>
      </c>
      <c r="H35" t="s">
        <v>25</v>
      </c>
      <c r="I35" s="4">
        <v>7.8799999999999995E-2</v>
      </c>
    </row>
    <row r="36" spans="3:9" x14ac:dyDescent="0.35">
      <c r="C36" s="18"/>
    </row>
    <row r="37" spans="3:9" x14ac:dyDescent="0.35">
      <c r="C37" t="s">
        <v>30</v>
      </c>
      <c r="E37">
        <f>(D35)/(I35-I20)</f>
        <v>447.56315014806898</v>
      </c>
    </row>
    <row r="38" spans="3:9" x14ac:dyDescent="0.35">
      <c r="C38" t="s">
        <v>31</v>
      </c>
      <c r="E38">
        <f>E37/H14</f>
        <v>168.04724656531019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AE1A-1AE2-400C-87E1-8521E6757077}">
  <dimension ref="B3:L24"/>
  <sheetViews>
    <sheetView workbookViewId="0">
      <selection activeCell="C24" sqref="C24"/>
    </sheetView>
  </sheetViews>
  <sheetFormatPr defaultRowHeight="14.5" x14ac:dyDescent="0.35"/>
  <cols>
    <col min="4" max="4" width="15" customWidth="1"/>
    <col min="8" max="8" width="21.90625" customWidth="1"/>
    <col min="9" max="9" width="20.453125" customWidth="1"/>
    <col min="11" max="11" width="13.1796875" customWidth="1"/>
  </cols>
  <sheetData>
    <row r="3" spans="2:12" ht="18.5" x14ac:dyDescent="0.45">
      <c r="B3" s="23" t="s">
        <v>0</v>
      </c>
      <c r="C3" s="23" t="s">
        <v>1</v>
      </c>
      <c r="D3" s="23" t="s">
        <v>6</v>
      </c>
      <c r="E3" s="23" t="s">
        <v>15</v>
      </c>
      <c r="F3" s="23" t="s">
        <v>16</v>
      </c>
      <c r="G3" s="23" t="s">
        <v>18</v>
      </c>
      <c r="H3" s="23" t="s">
        <v>19</v>
      </c>
      <c r="I3" s="23" t="s">
        <v>20</v>
      </c>
      <c r="K3" s="17" t="s">
        <v>27</v>
      </c>
    </row>
    <row r="4" spans="2:12" x14ac:dyDescent="0.35">
      <c r="B4">
        <v>0</v>
      </c>
      <c r="C4" s="7">
        <v>14.62</v>
      </c>
      <c r="K4" t="s">
        <v>28</v>
      </c>
      <c r="L4">
        <f>SUM(I5:I9)</f>
        <v>18.344283507434987</v>
      </c>
    </row>
    <row r="5" spans="2:12" x14ac:dyDescent="0.35">
      <c r="B5">
        <v>1</v>
      </c>
      <c r="C5">
        <f>C4*(1+D5)</f>
        <v>16.121473999999999</v>
      </c>
      <c r="D5" s="4">
        <v>0.1027</v>
      </c>
      <c r="E5" s="4">
        <v>0.25829999999999997</v>
      </c>
      <c r="F5">
        <f>(C5*E5)</f>
        <v>4.1641767341999998</v>
      </c>
      <c r="G5" s="4">
        <v>1.1133999999999999</v>
      </c>
      <c r="H5" s="4">
        <f>G5</f>
        <v>1.1133999999999999</v>
      </c>
      <c r="I5">
        <f>F5/H5</f>
        <v>3.7400545484102747</v>
      </c>
      <c r="K5" t="s">
        <v>64</v>
      </c>
      <c r="L5">
        <f>E24</f>
        <v>141.14724480578147</v>
      </c>
    </row>
    <row r="6" spans="2:12" x14ac:dyDescent="0.35">
      <c r="B6">
        <v>2</v>
      </c>
      <c r="C6">
        <f t="shared" ref="C6:C9" si="0">C5*(1+D6)</f>
        <v>17.777149379800001</v>
      </c>
      <c r="D6" s="4">
        <f>D5</f>
        <v>0.1027</v>
      </c>
      <c r="E6" s="4">
        <f>(E5)</f>
        <v>0.25829999999999997</v>
      </c>
      <c r="F6">
        <f t="shared" ref="F6:F9" si="1">(C6*E6)</f>
        <v>4.5918376848023401</v>
      </c>
      <c r="G6" s="4">
        <v>1.1133999999999999</v>
      </c>
      <c r="H6" s="16">
        <f>G6*H5</f>
        <v>1.2396595599999998</v>
      </c>
      <c r="I6">
        <f t="shared" ref="I6:I9" si="2">F6/H6</f>
        <v>3.7041118650368339</v>
      </c>
      <c r="K6" t="s">
        <v>65</v>
      </c>
      <c r="L6">
        <f>L4+L5</f>
        <v>159.49152831321646</v>
      </c>
    </row>
    <row r="7" spans="2:12" x14ac:dyDescent="0.35">
      <c r="B7">
        <v>3</v>
      </c>
      <c r="C7">
        <f t="shared" si="0"/>
        <v>19.602862621105462</v>
      </c>
      <c r="D7" s="4">
        <f>D5</f>
        <v>0.1027</v>
      </c>
      <c r="E7" s="4">
        <f t="shared" ref="E7:E9" si="3">(E6)</f>
        <v>0.25829999999999997</v>
      </c>
      <c r="F7">
        <f t="shared" si="1"/>
        <v>5.0634194150315404</v>
      </c>
      <c r="G7" s="4">
        <v>1.1133999999999999</v>
      </c>
      <c r="H7" s="16">
        <f t="shared" ref="H7:H9" si="4">G7*H6</f>
        <v>1.3802369541039996</v>
      </c>
      <c r="I7">
        <f t="shared" si="2"/>
        <v>3.6685145981463241</v>
      </c>
    </row>
    <row r="8" spans="2:12" x14ac:dyDescent="0.35">
      <c r="B8">
        <v>4</v>
      </c>
      <c r="C8">
        <f t="shared" si="0"/>
        <v>21.616076612292993</v>
      </c>
      <c r="D8" s="4">
        <f>D5</f>
        <v>0.1027</v>
      </c>
      <c r="E8" s="4">
        <f t="shared" si="3"/>
        <v>0.25829999999999997</v>
      </c>
      <c r="F8">
        <f t="shared" si="1"/>
        <v>5.5834325889552794</v>
      </c>
      <c r="G8" s="4">
        <v>1.1133999999999999</v>
      </c>
      <c r="H8" s="16">
        <f t="shared" si="4"/>
        <v>1.5367558246993931</v>
      </c>
      <c r="I8">
        <f t="shared" si="2"/>
        <v>3.6332594282162312</v>
      </c>
    </row>
    <row r="9" spans="2:12" x14ac:dyDescent="0.35">
      <c r="B9">
        <v>5</v>
      </c>
      <c r="C9">
        <f t="shared" si="0"/>
        <v>23.836047680375483</v>
      </c>
      <c r="D9" s="4">
        <f>D5</f>
        <v>0.1027</v>
      </c>
      <c r="E9" s="4">
        <f t="shared" si="3"/>
        <v>0.25829999999999997</v>
      </c>
      <c r="F9">
        <f t="shared" si="1"/>
        <v>6.1568511158409862</v>
      </c>
      <c r="G9" s="4">
        <v>1.1133999999999999</v>
      </c>
      <c r="H9" s="16">
        <f t="shared" si="4"/>
        <v>1.7110239352203043</v>
      </c>
      <c r="I9">
        <f t="shared" si="2"/>
        <v>3.5983430676253256</v>
      </c>
    </row>
    <row r="12" spans="2:12" ht="28.5" x14ac:dyDescent="0.65">
      <c r="C12" s="3" t="s">
        <v>2</v>
      </c>
      <c r="D12" s="3"/>
      <c r="E12" s="1"/>
      <c r="F12" s="1"/>
      <c r="H12" s="22" t="s">
        <v>7</v>
      </c>
      <c r="I12" s="1"/>
      <c r="J12" s="8"/>
      <c r="K12" s="8"/>
    </row>
    <row r="14" spans="2:12" x14ac:dyDescent="0.35">
      <c r="C14" t="s">
        <v>3</v>
      </c>
      <c r="D14" s="21">
        <v>0.13850000000000001</v>
      </c>
      <c r="H14" t="s">
        <v>3</v>
      </c>
      <c r="I14" s="4">
        <v>7.8799999999999995E-2</v>
      </c>
      <c r="K14" t="s">
        <v>8</v>
      </c>
    </row>
    <row r="15" spans="2:12" x14ac:dyDescent="0.35">
      <c r="C15" t="s">
        <v>4</v>
      </c>
      <c r="D15" s="4">
        <f>('GODREJPROP PAYOUT'!$E$5)</f>
        <v>0.2583333333333333</v>
      </c>
      <c r="H15" t="s">
        <v>5</v>
      </c>
      <c r="I15" s="9">
        <v>0.05</v>
      </c>
      <c r="K15" t="s">
        <v>9</v>
      </c>
    </row>
    <row r="16" spans="2:12" x14ac:dyDescent="0.35">
      <c r="C16" t="s">
        <v>5</v>
      </c>
      <c r="D16" s="4">
        <f>D14*(1-D15)</f>
        <v>0.10272083333333334</v>
      </c>
      <c r="H16" t="s">
        <v>10</v>
      </c>
      <c r="I16" s="10">
        <f>I15/I14</f>
        <v>0.63451776649746205</v>
      </c>
    </row>
    <row r="17" spans="3:9" x14ac:dyDescent="0.35">
      <c r="H17" t="s">
        <v>11</v>
      </c>
      <c r="I17" s="10">
        <f>1-I16</f>
        <v>0.36548223350253795</v>
      </c>
    </row>
    <row r="19" spans="3:9" ht="31" x14ac:dyDescent="0.7">
      <c r="C19" s="22" t="s">
        <v>21</v>
      </c>
      <c r="D19" s="11"/>
      <c r="E19" s="1"/>
    </row>
    <row r="20" spans="3:9" ht="21" x14ac:dyDescent="0.5">
      <c r="C20" t="s">
        <v>61</v>
      </c>
      <c r="D20">
        <f>C9*(1+I15)</f>
        <v>25.027850064394258</v>
      </c>
      <c r="H20" s="22" t="s">
        <v>24</v>
      </c>
      <c r="I20" s="1"/>
    </row>
    <row r="21" spans="3:9" x14ac:dyDescent="0.35">
      <c r="C21" t="s">
        <v>66</v>
      </c>
      <c r="D21">
        <f>D20/I9</f>
        <v>6.9553818504890437</v>
      </c>
    </row>
    <row r="22" spans="3:9" x14ac:dyDescent="0.35">
      <c r="C22" s="18"/>
      <c r="H22" t="s">
        <v>17</v>
      </c>
      <c r="I22" s="4">
        <v>0.11335199999999999</v>
      </c>
    </row>
    <row r="23" spans="3:9" x14ac:dyDescent="0.35">
      <c r="C23" t="s">
        <v>67</v>
      </c>
      <c r="E23">
        <f>(D21)/(I23-I15)</f>
        <v>241.50631425309186</v>
      </c>
      <c r="H23" t="s">
        <v>25</v>
      </c>
      <c r="I23" s="4">
        <v>7.8799999999999995E-2</v>
      </c>
    </row>
    <row r="24" spans="3:9" x14ac:dyDescent="0.35">
      <c r="C24" t="s">
        <v>31</v>
      </c>
      <c r="E24">
        <f>E23/H9</f>
        <v>141.14724480578147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BRIGADE.NS</vt:lpstr>
      <vt:lpstr>BRIGADE_DDM STAGE 2</vt:lpstr>
      <vt:lpstr>PRESTIGE.NS</vt:lpstr>
      <vt:lpstr>PRESTIGE_DDM STAGE 2</vt:lpstr>
      <vt:lpstr>ROE</vt:lpstr>
      <vt:lpstr>GODREJPROP PAYOUT</vt:lpstr>
      <vt:lpstr>GODREJPROP.NS</vt:lpstr>
      <vt:lpstr>GODREJ PROP_DDM STAGE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</dc:creator>
  <cp:lastModifiedBy>manas</cp:lastModifiedBy>
  <dcterms:created xsi:type="dcterms:W3CDTF">2022-12-24T04:49:47Z</dcterms:created>
  <dcterms:modified xsi:type="dcterms:W3CDTF">2022-12-25T13:18:37Z</dcterms:modified>
</cp:coreProperties>
</file>