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df7a21fffe88dff/Desktop/MANASA'S FILES/FALL/Marketing Analytics/HW 3/"/>
    </mc:Choice>
  </mc:AlternateContent>
  <xr:revisionPtr revIDLastSave="460" documentId="11_F25DC773A252ABDACC104864F19A70B05ADE58ED" xr6:coauthVersionLast="47" xr6:coauthVersionMax="47" xr10:uidLastSave="{8C050EA2-943C-4015-A693-F6BD154B1F8F}"/>
  <bookViews>
    <workbookView xWindow="-98" yWindow="-98" windowWidth="21795" windowHeight="12975" xr2:uid="{00000000-000D-0000-FFFF-FFFF00000000}"/>
  </bookViews>
  <sheets>
    <sheet name="Part 1 - Q1" sheetId="1" r:id="rId1"/>
    <sheet name="Part 1 - Q2" sheetId="4" r:id="rId2"/>
    <sheet name="Part 2 - Q1" sheetId="5" r:id="rId3"/>
    <sheet name="Part_2_Q2.1" sheetId="10" r:id="rId4"/>
    <sheet name="Part 2 Q2" sheetId="8" r:id="rId5"/>
    <sheet name="2.2 Holt" sheetId="12" r:id="rId6"/>
    <sheet name="Sheet1" sheetId="11" r:id="rId7"/>
    <sheet name="Part 2 Q3" sheetId="9" r:id="rId8"/>
    <sheet name="Apple Data" sheetId="2" r:id="rId9"/>
  </sheets>
  <externalReferences>
    <externalReference r:id="rId10"/>
  </externalReferences>
  <definedNames>
    <definedName name="solver_adj" localSheetId="5" hidden="1">'2.2 Holt'!$J$5:$L$5</definedName>
    <definedName name="solver_adj" localSheetId="4" hidden="1">'Part 2 Q2'!$Q$5:$S$5</definedName>
    <definedName name="solver_adj" localSheetId="3" hidden="1">Part_2_Q2.1!$C$5:$H$5</definedName>
    <definedName name="solver_cvg" localSheetId="5" hidden="1">0.0001</definedName>
    <definedName name="solver_cvg" localSheetId="4" hidden="1">0.0001</definedName>
    <definedName name="solver_cvg" localSheetId="3" hidden="1">0.0001</definedName>
    <definedName name="solver_drv" localSheetId="5" hidden="1">1</definedName>
    <definedName name="solver_drv" localSheetId="4" hidden="1">1</definedName>
    <definedName name="solver_drv" localSheetId="3" hidden="1">1</definedName>
    <definedName name="solver_eng" localSheetId="5" hidden="1">1</definedName>
    <definedName name="solver_eng" localSheetId="4" hidden="1">1</definedName>
    <definedName name="solver_eng" localSheetId="7" hidden="1">1</definedName>
    <definedName name="solver_eng" localSheetId="3" hidden="1">1</definedName>
    <definedName name="solver_est" localSheetId="5" hidden="1">1</definedName>
    <definedName name="solver_est" localSheetId="4" hidden="1">1</definedName>
    <definedName name="solver_itr" localSheetId="5" hidden="1">2147483647</definedName>
    <definedName name="solver_itr" localSheetId="4" hidden="1">2147483647</definedName>
    <definedName name="solver_itr" localSheetId="3" hidden="1">2147483647</definedName>
    <definedName name="solver_lhs1" localSheetId="5" hidden="1">'2.2 Holt'!$J$5:$L$5</definedName>
    <definedName name="solver_lhs1" localSheetId="4" hidden="1">'Part 2 Q2'!$Q$5:$S$5</definedName>
    <definedName name="solver_lhs1" localSheetId="3" hidden="1">Part_2_Q2.1!$I$5</definedName>
    <definedName name="solver_lhs2" localSheetId="5" hidden="1">'2.2 Holt'!$J$5:$L$5</definedName>
    <definedName name="solver_lhs2" localSheetId="4" hidden="1">'Part 2 Q2'!$Q$5:$S$5</definedName>
    <definedName name="solver_lhs3" localSheetId="4" hidden="1">'Part 2 Q2'!$R$5</definedName>
    <definedName name="solver_lhs4" localSheetId="4" hidden="1">'Part 2 Q2'!$R$5</definedName>
    <definedName name="solver_lhs5" localSheetId="4" hidden="1">'Part 2 Q2'!$S$5</definedName>
    <definedName name="solver_lhs6" localSheetId="4" hidden="1">'Part 2 Q2'!$S$5</definedName>
    <definedName name="solver_lin" localSheetId="7" hidden="1">2</definedName>
    <definedName name="solver_lin" localSheetId="3" hidden="1">2</definedName>
    <definedName name="solver_mip" localSheetId="5" hidden="1">2147483647</definedName>
    <definedName name="solver_mip" localSheetId="4" hidden="1">2147483647</definedName>
    <definedName name="solver_mip" localSheetId="3" hidden="1">2147483647</definedName>
    <definedName name="solver_mni" localSheetId="5" hidden="1">30</definedName>
    <definedName name="solver_mni" localSheetId="4" hidden="1">30</definedName>
    <definedName name="solver_mni" localSheetId="3" hidden="1">30</definedName>
    <definedName name="solver_mrt" localSheetId="5" hidden="1">0.075</definedName>
    <definedName name="solver_mrt" localSheetId="4" hidden="1">0.075</definedName>
    <definedName name="solver_mrt" localSheetId="3" hidden="1">0.075</definedName>
    <definedName name="solver_msl" localSheetId="5" hidden="1">2</definedName>
    <definedName name="solver_msl" localSheetId="4" hidden="1">2</definedName>
    <definedName name="solver_msl" localSheetId="3" hidden="1">2</definedName>
    <definedName name="solver_neg" localSheetId="5" hidden="1">2</definedName>
    <definedName name="solver_neg" localSheetId="4" hidden="1">2</definedName>
    <definedName name="solver_neg" localSheetId="7" hidden="1">1</definedName>
    <definedName name="solver_neg" localSheetId="3" hidden="1">2</definedName>
    <definedName name="solver_nod" localSheetId="5" hidden="1">2147483647</definedName>
    <definedName name="solver_nod" localSheetId="4" hidden="1">2147483647</definedName>
    <definedName name="solver_nod" localSheetId="3" hidden="1">2147483647</definedName>
    <definedName name="solver_num" localSheetId="5" hidden="1">2</definedName>
    <definedName name="solver_num" localSheetId="4" hidden="1">2</definedName>
    <definedName name="solver_num" localSheetId="7" hidden="1">0</definedName>
    <definedName name="solver_num" localSheetId="3" hidden="1">1</definedName>
    <definedName name="solver_nwt" localSheetId="5" hidden="1">1</definedName>
    <definedName name="solver_nwt" localSheetId="4" hidden="1">1</definedName>
    <definedName name="solver_opt" localSheetId="5" hidden="1">'2.2 Holt'!$Q$16</definedName>
    <definedName name="solver_opt" localSheetId="4" hidden="1">'Part 2 Q2'!$O$9</definedName>
    <definedName name="solver_opt" localSheetId="7" hidden="1">'Part 2 Q3'!#REF!</definedName>
    <definedName name="solver_opt" localSheetId="3" hidden="1">Part_2_Q2.1!$M$10</definedName>
    <definedName name="solver_pre" localSheetId="5" hidden="1">0.000001</definedName>
    <definedName name="solver_pre" localSheetId="4" hidden="1">0.000001</definedName>
    <definedName name="solver_pre" localSheetId="3" hidden="1">0.000001</definedName>
    <definedName name="solver_rbv" localSheetId="5" hidden="1">1</definedName>
    <definedName name="solver_rbv" localSheetId="4" hidden="1">1</definedName>
    <definedName name="solver_rbv" localSheetId="3" hidden="1">1</definedName>
    <definedName name="solver_rel1" localSheetId="5" hidden="1">1</definedName>
    <definedName name="solver_rel1" localSheetId="4" hidden="1">1</definedName>
    <definedName name="solver_rel1" localSheetId="3" hidden="1">2</definedName>
    <definedName name="solver_rel2" localSheetId="5" hidden="1">3</definedName>
    <definedName name="solver_rel2" localSheetId="4" hidden="1">3</definedName>
    <definedName name="solver_rel3" localSheetId="4" hidden="1">1</definedName>
    <definedName name="solver_rel4" localSheetId="4" hidden="1">3</definedName>
    <definedName name="solver_rel5" localSheetId="4" hidden="1">1</definedName>
    <definedName name="solver_rel6" localSheetId="4" hidden="1">3</definedName>
    <definedName name="solver_rhs1" localSheetId="5" hidden="1">1</definedName>
    <definedName name="solver_rhs1" localSheetId="4" hidden="1">1</definedName>
    <definedName name="solver_rhs1" localSheetId="3" hidden="1">0</definedName>
    <definedName name="solver_rhs2" localSheetId="5" hidden="1">0</definedName>
    <definedName name="solver_rhs2" localSheetId="4" hidden="1">0</definedName>
    <definedName name="solver_rhs3" localSheetId="4" hidden="1">1</definedName>
    <definedName name="solver_rhs4" localSheetId="4" hidden="1">0</definedName>
    <definedName name="solver_rhs5" localSheetId="4" hidden="1">1</definedName>
    <definedName name="solver_rhs6" localSheetId="4" hidden="1">0</definedName>
    <definedName name="solver_rlx" localSheetId="5" hidden="1">2</definedName>
    <definedName name="solver_rlx" localSheetId="4" hidden="1">2</definedName>
    <definedName name="solver_rlx" localSheetId="3" hidden="1">2</definedName>
    <definedName name="solver_rsd" localSheetId="5" hidden="1">0</definedName>
    <definedName name="solver_rsd" localSheetId="4" hidden="1">0</definedName>
    <definedName name="solver_rsd" localSheetId="3" hidden="1">0</definedName>
    <definedName name="solver_scl" localSheetId="5" hidden="1">1</definedName>
    <definedName name="solver_scl" localSheetId="4" hidden="1">1</definedName>
    <definedName name="solver_scl" localSheetId="3" hidden="1">1</definedName>
    <definedName name="solver_sho" localSheetId="5" hidden="1">2</definedName>
    <definedName name="solver_sho" localSheetId="4" hidden="1">2</definedName>
    <definedName name="solver_sho" localSheetId="3" hidden="1">2</definedName>
    <definedName name="solver_ssz" localSheetId="5" hidden="1">100</definedName>
    <definedName name="solver_ssz" localSheetId="4" hidden="1">100</definedName>
    <definedName name="solver_ssz" localSheetId="3" hidden="1">100</definedName>
    <definedName name="solver_tim" localSheetId="5" hidden="1">2147483647</definedName>
    <definedName name="solver_tim" localSheetId="4" hidden="1">2147483647</definedName>
    <definedName name="solver_tim" localSheetId="3" hidden="1">2147483647</definedName>
    <definedName name="solver_tol" localSheetId="5" hidden="1">0.01</definedName>
    <definedName name="solver_tol" localSheetId="4" hidden="1">0.01</definedName>
    <definedName name="solver_tol" localSheetId="3" hidden="1">0.01</definedName>
    <definedName name="solver_typ" localSheetId="5" hidden="1">2</definedName>
    <definedName name="solver_typ" localSheetId="4" hidden="1">2</definedName>
    <definedName name="solver_typ" localSheetId="7" hidden="1">1</definedName>
    <definedName name="solver_typ" localSheetId="3" hidden="1">2</definedName>
    <definedName name="solver_val" localSheetId="5" hidden="1">0</definedName>
    <definedName name="solver_val" localSheetId="4" hidden="1">0</definedName>
    <definedName name="solver_val" localSheetId="7" hidden="1">0</definedName>
    <definedName name="solver_val" localSheetId="3" hidden="1">0</definedName>
    <definedName name="solver_ver" localSheetId="5" hidden="1">3</definedName>
    <definedName name="solver_ver" localSheetId="4" hidden="1">3</definedName>
    <definedName name="solver_ver" localSheetId="7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1" i="12" l="1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K15" i="12"/>
  <c r="N16" i="12" s="1"/>
  <c r="O16" i="12" s="1"/>
  <c r="P16" i="12" s="1"/>
  <c r="B15" i="12"/>
  <c r="B14" i="12"/>
  <c r="B13" i="12"/>
  <c r="B12" i="12"/>
  <c r="B11" i="12"/>
  <c r="B10" i="12"/>
  <c r="B9" i="12"/>
  <c r="B8" i="12"/>
  <c r="I2" i="12"/>
  <c r="K16" i="12" l="1"/>
  <c r="M16" i="12" l="1"/>
  <c r="L16" i="12"/>
  <c r="N17" i="12" s="1"/>
  <c r="O17" i="12" s="1"/>
  <c r="P17" i="12" s="1"/>
  <c r="K17" i="12" l="1"/>
  <c r="L17" i="12" l="1"/>
  <c r="M17" i="12"/>
  <c r="N18" i="12"/>
  <c r="O18" i="12" s="1"/>
  <c r="P18" i="12" s="1"/>
  <c r="K18" i="12"/>
  <c r="M18" i="12" l="1"/>
  <c r="L18" i="12"/>
  <c r="N19" i="12" s="1"/>
  <c r="O19" i="12" s="1"/>
  <c r="P19" i="12" s="1"/>
  <c r="K19" i="12" l="1"/>
  <c r="L19" i="12" l="1"/>
  <c r="N20" i="12" s="1"/>
  <c r="O20" i="12" s="1"/>
  <c r="P20" i="12" s="1"/>
  <c r="M19" i="12"/>
  <c r="K20" i="12"/>
  <c r="M20" i="12" l="1"/>
  <c r="L20" i="12"/>
  <c r="N21" i="12"/>
  <c r="O21" i="12" s="1"/>
  <c r="P21" i="12" s="1"/>
  <c r="K21" i="12"/>
  <c r="M21" i="12" l="1"/>
  <c r="L21" i="12"/>
  <c r="N22" i="12" s="1"/>
  <c r="O22" i="12" s="1"/>
  <c r="P22" i="12" s="1"/>
  <c r="K22" i="12"/>
  <c r="M22" i="12" l="1"/>
  <c r="L22" i="12"/>
  <c r="N23" i="12" s="1"/>
  <c r="O23" i="12" s="1"/>
  <c r="P23" i="12" s="1"/>
  <c r="K23" i="12"/>
  <c r="L23" i="12" l="1"/>
  <c r="M23" i="12"/>
  <c r="N24" i="12"/>
  <c r="O24" i="12" s="1"/>
  <c r="P24" i="12" s="1"/>
  <c r="K24" i="12"/>
  <c r="M24" i="12" l="1"/>
  <c r="L24" i="12"/>
  <c r="N25" i="12"/>
  <c r="O25" i="12" s="1"/>
  <c r="P25" i="12" s="1"/>
  <c r="K25" i="12"/>
  <c r="L25" i="12" l="1"/>
  <c r="N26" i="12" s="1"/>
  <c r="O26" i="12" s="1"/>
  <c r="P26" i="12" s="1"/>
  <c r="M25" i="12"/>
  <c r="K26" i="12"/>
  <c r="L26" i="12" l="1"/>
  <c r="N27" i="12"/>
  <c r="O27" i="12" s="1"/>
  <c r="P27" i="12" s="1"/>
  <c r="M26" i="12"/>
  <c r="K27" i="12"/>
  <c r="M27" i="12" l="1"/>
  <c r="L27" i="12"/>
  <c r="N28" i="12" s="1"/>
  <c r="O28" i="12" s="1"/>
  <c r="P28" i="12" s="1"/>
  <c r="K28" i="12"/>
  <c r="M28" i="12" l="1"/>
  <c r="L28" i="12"/>
  <c r="N29" i="12" s="1"/>
  <c r="O29" i="12" s="1"/>
  <c r="P29" i="12" s="1"/>
  <c r="K29" i="12"/>
  <c r="M29" i="12" l="1"/>
  <c r="L29" i="12"/>
  <c r="N30" i="12" s="1"/>
  <c r="O30" i="12" s="1"/>
  <c r="P30" i="12" s="1"/>
  <c r="K30" i="12"/>
  <c r="M30" i="12" l="1"/>
  <c r="L30" i="12"/>
  <c r="N31" i="12" s="1"/>
  <c r="O31" i="12" s="1"/>
  <c r="P31" i="12" s="1"/>
  <c r="K31" i="12"/>
  <c r="M31" i="12" l="1"/>
  <c r="L31" i="12"/>
  <c r="N32" i="12" s="1"/>
  <c r="O32" i="12" s="1"/>
  <c r="P32" i="12" s="1"/>
  <c r="K32" i="12"/>
  <c r="M32" i="12" l="1"/>
  <c r="L32" i="12"/>
  <c r="N33" i="12" s="1"/>
  <c r="O33" i="12" s="1"/>
  <c r="P33" i="12" s="1"/>
  <c r="K33" i="12"/>
  <c r="M33" i="12" l="1"/>
  <c r="L33" i="12"/>
  <c r="N34" i="12" s="1"/>
  <c r="O34" i="12" s="1"/>
  <c r="P34" i="12" s="1"/>
  <c r="K34" i="12"/>
  <c r="M34" i="12" l="1"/>
  <c r="L34" i="12"/>
  <c r="N35" i="12"/>
  <c r="O35" i="12" s="1"/>
  <c r="P35" i="12" s="1"/>
  <c r="K35" i="12"/>
  <c r="M35" i="12" l="1"/>
  <c r="L35" i="12"/>
  <c r="N36" i="12"/>
  <c r="O36" i="12" s="1"/>
  <c r="P36" i="12" s="1"/>
  <c r="K36" i="12"/>
  <c r="M36" i="12" l="1"/>
  <c r="L36" i="12"/>
  <c r="N37" i="12" s="1"/>
  <c r="O37" i="12" s="1"/>
  <c r="P37" i="12" s="1"/>
  <c r="K37" i="12"/>
  <c r="L37" i="12" l="1"/>
  <c r="M37" i="12"/>
  <c r="N38" i="12"/>
  <c r="O38" i="12" s="1"/>
  <c r="P38" i="12" s="1"/>
  <c r="K38" i="12"/>
  <c r="M38" i="12" l="1"/>
  <c r="L38" i="12"/>
  <c r="N39" i="12" s="1"/>
  <c r="O39" i="12" s="1"/>
  <c r="P39" i="12" s="1"/>
  <c r="K39" i="12"/>
  <c r="M39" i="12" l="1"/>
  <c r="L39" i="12"/>
  <c r="N40" i="12" s="1"/>
  <c r="O40" i="12" s="1"/>
  <c r="P40" i="12" s="1"/>
  <c r="K40" i="12"/>
  <c r="M40" i="12" l="1"/>
  <c r="L40" i="12"/>
  <c r="N41" i="12"/>
  <c r="O41" i="12" s="1"/>
  <c r="P41" i="12" s="1"/>
  <c r="K41" i="12"/>
  <c r="M41" i="12" l="1"/>
  <c r="L41" i="12"/>
  <c r="N42" i="12"/>
  <c r="O42" i="12" s="1"/>
  <c r="P42" i="12" s="1"/>
  <c r="K42" i="12"/>
  <c r="M42" i="12" l="1"/>
  <c r="L42" i="12"/>
  <c r="N43" i="12" s="1"/>
  <c r="O43" i="12" s="1"/>
  <c r="P43" i="12" s="1"/>
  <c r="K43" i="12"/>
  <c r="L43" i="12" l="1"/>
  <c r="N44" i="12"/>
  <c r="O44" i="12" s="1"/>
  <c r="P44" i="12" s="1"/>
  <c r="M43" i="12"/>
  <c r="K44" i="12"/>
  <c r="M44" i="12" l="1"/>
  <c r="L44" i="12"/>
  <c r="N45" i="12"/>
  <c r="O45" i="12" s="1"/>
  <c r="P45" i="12" s="1"/>
  <c r="K45" i="12"/>
  <c r="M45" i="12" l="1"/>
  <c r="L45" i="12"/>
  <c r="N46" i="12" s="1"/>
  <c r="O46" i="12" s="1"/>
  <c r="P46" i="12" s="1"/>
  <c r="K46" i="12"/>
  <c r="M46" i="12" l="1"/>
  <c r="L46" i="12"/>
  <c r="N47" i="12" s="1"/>
  <c r="O47" i="12" s="1"/>
  <c r="P47" i="12" s="1"/>
  <c r="K47" i="12"/>
  <c r="M47" i="12" l="1"/>
  <c r="L47" i="12"/>
  <c r="N48" i="12" s="1"/>
  <c r="O48" i="12" s="1"/>
  <c r="P48" i="12" s="1"/>
  <c r="K48" i="12"/>
  <c r="M48" i="12" l="1"/>
  <c r="L48" i="12"/>
  <c r="N49" i="12" s="1"/>
  <c r="O49" i="12" s="1"/>
  <c r="P49" i="12" s="1"/>
  <c r="K49" i="12"/>
  <c r="M49" i="12" l="1"/>
  <c r="L49" i="12"/>
  <c r="N50" i="12" s="1"/>
  <c r="O50" i="12" s="1"/>
  <c r="P50" i="12" s="1"/>
  <c r="K50" i="12"/>
  <c r="M50" i="12" l="1"/>
  <c r="L50" i="12"/>
  <c r="N51" i="12" s="1"/>
  <c r="O51" i="12" s="1"/>
  <c r="P51" i="12" s="1"/>
  <c r="K51" i="12"/>
  <c r="M51" i="12" l="1"/>
  <c r="L51" i="12"/>
  <c r="N52" i="12"/>
  <c r="O52" i="12" s="1"/>
  <c r="P52" i="12" s="1"/>
  <c r="K52" i="12"/>
  <c r="M52" i="12" l="1"/>
  <c r="L52" i="12"/>
  <c r="N53" i="12" s="1"/>
  <c r="O53" i="12" s="1"/>
  <c r="P53" i="12" s="1"/>
  <c r="K53" i="12"/>
  <c r="M53" i="12" l="1"/>
  <c r="L53" i="12"/>
  <c r="N54" i="12" s="1"/>
  <c r="O54" i="12" s="1"/>
  <c r="P54" i="12" s="1"/>
  <c r="K54" i="12"/>
  <c r="M54" i="12" l="1"/>
  <c r="L54" i="12"/>
  <c r="N55" i="12"/>
  <c r="O55" i="12" s="1"/>
  <c r="P55" i="12" s="1"/>
  <c r="K55" i="12"/>
  <c r="L55" i="12" l="1"/>
  <c r="N56" i="12"/>
  <c r="O56" i="12" s="1"/>
  <c r="P56" i="12" s="1"/>
  <c r="M55" i="12"/>
  <c r="K56" i="12"/>
  <c r="M56" i="12" l="1"/>
  <c r="L56" i="12"/>
  <c r="N57" i="12" s="1"/>
  <c r="O57" i="12" s="1"/>
  <c r="P57" i="12" s="1"/>
  <c r="K57" i="12"/>
  <c r="L57" i="12" l="1"/>
  <c r="M57" i="12"/>
  <c r="N58" i="12"/>
  <c r="O58" i="12" s="1"/>
  <c r="P58" i="12" s="1"/>
  <c r="K58" i="12"/>
  <c r="M58" i="12" l="1"/>
  <c r="L58" i="12"/>
  <c r="N59" i="12"/>
  <c r="O59" i="12" s="1"/>
  <c r="P59" i="12" s="1"/>
  <c r="K59" i="12"/>
  <c r="M59" i="12" l="1"/>
  <c r="L59" i="12"/>
  <c r="N60" i="12" s="1"/>
  <c r="O60" i="12" s="1"/>
  <c r="P60" i="12" s="1"/>
  <c r="K60" i="12"/>
  <c r="M60" i="12" l="1"/>
  <c r="L60" i="12"/>
  <c r="N61" i="12"/>
  <c r="O61" i="12" s="1"/>
  <c r="P61" i="12" s="1"/>
  <c r="K61" i="12"/>
  <c r="M61" i="12" l="1"/>
  <c r="L61" i="12"/>
  <c r="N62" i="12"/>
  <c r="O62" i="12" s="1"/>
  <c r="P62" i="12" s="1"/>
  <c r="K62" i="12"/>
  <c r="M62" i="12" l="1"/>
  <c r="L62" i="12"/>
  <c r="N63" i="12" s="1"/>
  <c r="O63" i="12" s="1"/>
  <c r="P63" i="12" s="1"/>
  <c r="K63" i="12"/>
  <c r="L63" i="12" l="1"/>
  <c r="N64" i="12"/>
  <c r="O64" i="12" s="1"/>
  <c r="P64" i="12" s="1"/>
  <c r="M63" i="12"/>
  <c r="K64" i="12"/>
  <c r="M64" i="12" l="1"/>
  <c r="L64" i="12"/>
  <c r="N65" i="12" s="1"/>
  <c r="O65" i="12" s="1"/>
  <c r="P65" i="12" s="1"/>
  <c r="K65" i="12"/>
  <c r="L65" i="12" l="1"/>
  <c r="N66" i="12"/>
  <c r="O66" i="12" s="1"/>
  <c r="P66" i="12" s="1"/>
  <c r="M65" i="12"/>
  <c r="K66" i="12"/>
  <c r="M66" i="12" l="1"/>
  <c r="L66" i="12"/>
  <c r="N67" i="12" s="1"/>
  <c r="O67" i="12" s="1"/>
  <c r="P67" i="12" s="1"/>
  <c r="K67" i="12"/>
  <c r="N68" i="12" l="1"/>
  <c r="O68" i="12" s="1"/>
  <c r="P68" i="12" s="1"/>
  <c r="M67" i="12"/>
  <c r="L67" i="12"/>
  <c r="K68" i="12"/>
  <c r="M68" i="12" l="1"/>
  <c r="L68" i="12"/>
  <c r="N69" i="12"/>
  <c r="O69" i="12" s="1"/>
  <c r="P69" i="12" s="1"/>
  <c r="K69" i="12"/>
  <c r="N70" i="12" l="1"/>
  <c r="O70" i="12" s="1"/>
  <c r="P70" i="12" s="1"/>
  <c r="L69" i="12"/>
  <c r="M69" i="12"/>
  <c r="K70" i="12"/>
  <c r="M70" i="12" l="1"/>
  <c r="L70" i="12"/>
  <c r="N71" i="12" s="1"/>
  <c r="O71" i="12" s="1"/>
  <c r="P71" i="12" s="1"/>
  <c r="K71" i="12"/>
  <c r="M71" i="12" l="1"/>
  <c r="L71" i="12"/>
  <c r="N72" i="12"/>
  <c r="O72" i="12" s="1"/>
  <c r="P72" i="12" s="1"/>
  <c r="K72" i="12"/>
  <c r="M72" i="12" l="1"/>
  <c r="L72" i="12"/>
  <c r="N73" i="12"/>
  <c r="O73" i="12" s="1"/>
  <c r="P73" i="12" s="1"/>
  <c r="K73" i="12"/>
  <c r="M73" i="12" l="1"/>
  <c r="L73" i="12"/>
  <c r="N74" i="12" s="1"/>
  <c r="O74" i="12" s="1"/>
  <c r="P74" i="12" s="1"/>
  <c r="K74" i="12"/>
  <c r="L74" i="12" l="1"/>
  <c r="M74" i="12"/>
  <c r="N75" i="12"/>
  <c r="O75" i="12" s="1"/>
  <c r="P75" i="12" s="1"/>
  <c r="K75" i="12"/>
  <c r="M75" i="12" l="1"/>
  <c r="L75" i="12"/>
  <c r="N76" i="12"/>
  <c r="O76" i="12" s="1"/>
  <c r="P76" i="12" s="1"/>
  <c r="K76" i="12"/>
  <c r="M76" i="12" l="1"/>
  <c r="L76" i="12"/>
  <c r="N77" i="12" s="1"/>
  <c r="O77" i="12" s="1"/>
  <c r="P77" i="12" s="1"/>
  <c r="K77" i="12"/>
  <c r="L77" i="12" l="1"/>
  <c r="M77" i="12"/>
  <c r="N78" i="12"/>
  <c r="O78" i="12" s="1"/>
  <c r="P78" i="12" s="1"/>
  <c r="K78" i="12"/>
  <c r="M78" i="12" l="1"/>
  <c r="L78" i="12"/>
  <c r="N79" i="12"/>
  <c r="O79" i="12" s="1"/>
  <c r="P79" i="12" s="1"/>
  <c r="K79" i="12"/>
  <c r="L79" i="12" l="1"/>
  <c r="N80" i="12"/>
  <c r="O80" i="12" s="1"/>
  <c r="P80" i="12" s="1"/>
  <c r="M79" i="12"/>
  <c r="K80" i="12"/>
  <c r="M80" i="12" l="1"/>
  <c r="L80" i="12"/>
  <c r="N81" i="12"/>
  <c r="O81" i="12" s="1"/>
  <c r="P81" i="12" s="1"/>
  <c r="K81" i="12"/>
  <c r="M81" i="12" l="1"/>
  <c r="L81" i="12"/>
  <c r="N82" i="12" s="1"/>
  <c r="O82" i="12" s="1"/>
  <c r="P82" i="12" s="1"/>
  <c r="K82" i="12" l="1"/>
  <c r="M82" i="12" l="1"/>
  <c r="L82" i="12"/>
  <c r="N83" i="12" s="1"/>
  <c r="O83" i="12" s="1"/>
  <c r="P83" i="12" s="1"/>
  <c r="K83" i="12"/>
  <c r="L83" i="12" l="1"/>
  <c r="N84" i="12"/>
  <c r="O84" i="12" s="1"/>
  <c r="P84" i="12" s="1"/>
  <c r="M83" i="12"/>
  <c r="K84" i="12"/>
  <c r="M84" i="12" l="1"/>
  <c r="L84" i="12"/>
  <c r="N85" i="12" s="1"/>
  <c r="O85" i="12" s="1"/>
  <c r="P85" i="12" s="1"/>
  <c r="K85" i="12"/>
  <c r="M85" i="12" l="1"/>
  <c r="L85" i="12"/>
  <c r="N86" i="12"/>
  <c r="O86" i="12" s="1"/>
  <c r="P86" i="12" s="1"/>
  <c r="K86" i="12"/>
  <c r="M86" i="12" l="1"/>
  <c r="L86" i="12"/>
  <c r="N87" i="12" s="1"/>
  <c r="O87" i="12" s="1"/>
  <c r="P87" i="12" s="1"/>
  <c r="K87" i="12" l="1"/>
  <c r="M87" i="12" l="1"/>
  <c r="L87" i="12"/>
  <c r="N88" i="12" s="1"/>
  <c r="O88" i="12" s="1"/>
  <c r="P88" i="12" s="1"/>
  <c r="K88" i="12"/>
  <c r="M88" i="12" l="1"/>
  <c r="L88" i="12"/>
  <c r="N89" i="12" s="1"/>
  <c r="O89" i="12" s="1"/>
  <c r="P89" i="12" s="1"/>
  <c r="K89" i="12"/>
  <c r="M89" i="12" l="1"/>
  <c r="L89" i="12"/>
  <c r="N90" i="12" s="1"/>
  <c r="O90" i="12" s="1"/>
  <c r="P90" i="12" s="1"/>
  <c r="K90" i="12" l="1"/>
  <c r="M90" i="12" l="1"/>
  <c r="L90" i="12"/>
  <c r="N91" i="12" s="1"/>
  <c r="O91" i="12" s="1"/>
  <c r="P91" i="12" s="1"/>
  <c r="K91" i="12"/>
  <c r="M91" i="12" l="1"/>
  <c r="L91" i="12"/>
  <c r="N92" i="12"/>
  <c r="O92" i="12" s="1"/>
  <c r="P92" i="12" s="1"/>
  <c r="K92" i="12"/>
  <c r="M92" i="12" l="1"/>
  <c r="L92" i="12"/>
  <c r="N93" i="12" s="1"/>
  <c r="O93" i="12" s="1"/>
  <c r="P93" i="12" s="1"/>
  <c r="K93" i="12"/>
  <c r="M93" i="12" l="1"/>
  <c r="L93" i="12"/>
  <c r="N94" i="12" s="1"/>
  <c r="O94" i="12" s="1"/>
  <c r="P94" i="12" s="1"/>
  <c r="K94" i="12" l="1"/>
  <c r="M94" i="12" l="1"/>
  <c r="L94" i="12"/>
  <c r="N95" i="12"/>
  <c r="O95" i="12" s="1"/>
  <c r="P95" i="12" s="1"/>
  <c r="K95" i="12"/>
  <c r="M95" i="12" l="1"/>
  <c r="L95" i="12"/>
  <c r="N96" i="12" s="1"/>
  <c r="O96" i="12" s="1"/>
  <c r="P96" i="12" s="1"/>
  <c r="K96" i="12"/>
  <c r="M96" i="12" l="1"/>
  <c r="L96" i="12"/>
  <c r="N97" i="12" s="1"/>
  <c r="O97" i="12" s="1"/>
  <c r="P97" i="12" s="1"/>
  <c r="K97" i="12"/>
  <c r="L97" i="12" l="1"/>
  <c r="M97" i="12"/>
  <c r="N98" i="12"/>
  <c r="O98" i="12" s="1"/>
  <c r="P98" i="12" s="1"/>
  <c r="K98" i="12"/>
  <c r="M98" i="12" l="1"/>
  <c r="L98" i="12"/>
  <c r="N99" i="12" s="1"/>
  <c r="O99" i="12" s="1"/>
  <c r="P99" i="12" s="1"/>
  <c r="K99" i="12"/>
  <c r="M99" i="12" l="1"/>
  <c r="L99" i="12"/>
  <c r="N100" i="12" s="1"/>
  <c r="O100" i="12" s="1"/>
  <c r="P100" i="12" s="1"/>
  <c r="K100" i="12"/>
  <c r="M100" i="12" l="1"/>
  <c r="L100" i="12"/>
  <c r="N101" i="12"/>
  <c r="O101" i="12" s="1"/>
  <c r="P101" i="12" s="1"/>
  <c r="K101" i="12"/>
  <c r="M101" i="12" l="1"/>
  <c r="L101" i="12"/>
  <c r="N102" i="12" s="1"/>
  <c r="O102" i="12" s="1"/>
  <c r="P102" i="12" s="1"/>
  <c r="K102" i="12"/>
  <c r="M102" i="12" l="1"/>
  <c r="L102" i="12"/>
  <c r="N103" i="12" s="1"/>
  <c r="O103" i="12" s="1"/>
  <c r="P103" i="12" s="1"/>
  <c r="K103" i="12"/>
  <c r="L103" i="12" l="1"/>
  <c r="M103" i="12"/>
  <c r="N104" i="12"/>
  <c r="O104" i="12" s="1"/>
  <c r="P104" i="12" s="1"/>
  <c r="K104" i="12"/>
  <c r="M104" i="12" l="1"/>
  <c r="L104" i="12"/>
  <c r="N105" i="12" s="1"/>
  <c r="O105" i="12" s="1"/>
  <c r="P105" i="12" s="1"/>
  <c r="K105" i="12"/>
  <c r="M105" i="12" l="1"/>
  <c r="L105" i="12"/>
  <c r="N106" i="12" s="1"/>
  <c r="O106" i="12" s="1"/>
  <c r="P106" i="12" s="1"/>
  <c r="K106" i="12"/>
  <c r="M106" i="12" l="1"/>
  <c r="L106" i="12"/>
  <c r="N107" i="12" s="1"/>
  <c r="O107" i="12" s="1"/>
  <c r="P107" i="12" s="1"/>
  <c r="K107" i="12"/>
  <c r="M107" i="12" l="1"/>
  <c r="L107" i="12"/>
  <c r="N108" i="12" s="1"/>
  <c r="O108" i="12" s="1"/>
  <c r="P108" i="12" s="1"/>
  <c r="K108" i="12"/>
  <c r="M108" i="12" l="1"/>
  <c r="L108" i="12"/>
  <c r="N109" i="12" s="1"/>
  <c r="O109" i="12" s="1"/>
  <c r="P109" i="12" s="1"/>
  <c r="K109" i="12"/>
  <c r="M109" i="12" l="1"/>
  <c r="L109" i="12"/>
  <c r="K110" i="12" s="1"/>
  <c r="M110" i="12" l="1"/>
  <c r="L110" i="12"/>
  <c r="N111" i="12" s="1"/>
  <c r="O111" i="12" s="1"/>
  <c r="P111" i="12" s="1"/>
  <c r="Q16" i="12" s="1"/>
  <c r="K111" i="12"/>
  <c r="N110" i="12"/>
  <c r="O110" i="12" s="1"/>
  <c r="P110" i="12" s="1"/>
  <c r="M111" i="12" l="1"/>
  <c r="L111" i="12"/>
  <c r="M17" i="8" l="1"/>
  <c r="XFD1048550" i="8" a="1"/>
  <c r="XFD1048550" i="8" s="1"/>
  <c r="XFD1048551" i="8" a="1"/>
  <c r="XFD1048551" i="8" s="1"/>
  <c r="XFD1048552" i="8"/>
  <c r="XFD1048553" i="8"/>
  <c r="XFD1048554" i="8"/>
  <c r="XFD1048555" i="8"/>
  <c r="XFC1048558" i="10"/>
  <c r="XFC1048557" i="10"/>
  <c r="XFC1048556" i="10"/>
  <c r="XFC1048555" i="10"/>
  <c r="XFC1048554" i="10" a="1"/>
  <c r="XFC1048554" i="10" s="1"/>
  <c r="XFC1048553" i="10" a="1"/>
  <c r="XFC1048553" i="10" s="1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C10" i="10"/>
  <c r="C11" i="10" s="1"/>
  <c r="B10" i="10"/>
  <c r="A10" i="10"/>
  <c r="I5" i="10"/>
  <c r="J11" i="10" l="1"/>
  <c r="K11" i="10" s="1"/>
  <c r="L11" i="10" s="1"/>
  <c r="C12" i="10"/>
  <c r="J10" i="10"/>
  <c r="K10" i="10" s="1"/>
  <c r="L10" i="10" s="1"/>
  <c r="C13" i="10" l="1"/>
  <c r="J12" i="10"/>
  <c r="K12" i="10" s="1"/>
  <c r="L12" i="10" s="1"/>
  <c r="C14" i="10" l="1"/>
  <c r="J13" i="10"/>
  <c r="K13" i="10" s="1"/>
  <c r="L13" i="10" s="1"/>
  <c r="C15" i="10" l="1"/>
  <c r="J14" i="10"/>
  <c r="K14" i="10" s="1"/>
  <c r="L14" i="10" s="1"/>
  <c r="J15" i="10" l="1"/>
  <c r="K15" i="10" s="1"/>
  <c r="L15" i="10" s="1"/>
  <c r="C16" i="10"/>
  <c r="C17" i="10" l="1"/>
  <c r="J17" i="10" s="1"/>
  <c r="K17" i="10" s="1"/>
  <c r="L17" i="10" s="1"/>
  <c r="J16" i="10"/>
  <c r="K16" i="10" s="1"/>
  <c r="L16" i="10" s="1"/>
  <c r="M10" i="10" l="1"/>
  <c r="K25" i="1" l="1"/>
  <c r="K24" i="1"/>
  <c r="L25" i="4"/>
  <c r="L24" i="4"/>
  <c r="L14" i="9" l="1"/>
  <c r="K14" i="9"/>
  <c r="L13" i="9"/>
  <c r="L12" i="9"/>
  <c r="L11" i="9"/>
  <c r="L10" i="9"/>
  <c r="J14" i="9" s="1"/>
  <c r="G4" i="9"/>
  <c r="H112" i="8"/>
  <c r="G112" i="8"/>
  <c r="F112" i="8"/>
  <c r="E112" i="8"/>
  <c r="H111" i="8"/>
  <c r="G111" i="8"/>
  <c r="F111" i="8"/>
  <c r="E111" i="8"/>
  <c r="H110" i="8"/>
  <c r="G110" i="8"/>
  <c r="F110" i="8"/>
  <c r="E110" i="8"/>
  <c r="H109" i="8"/>
  <c r="G109" i="8"/>
  <c r="F109" i="8"/>
  <c r="E109" i="8"/>
  <c r="H108" i="8"/>
  <c r="G108" i="8"/>
  <c r="F108" i="8"/>
  <c r="E108" i="8"/>
  <c r="H107" i="8"/>
  <c r="G107" i="8"/>
  <c r="F107" i="8"/>
  <c r="E107" i="8"/>
  <c r="H106" i="8"/>
  <c r="G106" i="8"/>
  <c r="F106" i="8"/>
  <c r="E106" i="8"/>
  <c r="H105" i="8"/>
  <c r="G105" i="8"/>
  <c r="F105" i="8"/>
  <c r="E105" i="8"/>
  <c r="H104" i="8"/>
  <c r="G104" i="8"/>
  <c r="F104" i="8"/>
  <c r="E104" i="8"/>
  <c r="H103" i="8"/>
  <c r="G103" i="8"/>
  <c r="F103" i="8"/>
  <c r="E103" i="8"/>
  <c r="H102" i="8"/>
  <c r="G102" i="8"/>
  <c r="F102" i="8"/>
  <c r="E102" i="8"/>
  <c r="H101" i="8"/>
  <c r="G101" i="8"/>
  <c r="F101" i="8"/>
  <c r="E101" i="8"/>
  <c r="H100" i="8"/>
  <c r="G100" i="8"/>
  <c r="F100" i="8"/>
  <c r="E100" i="8"/>
  <c r="H99" i="8"/>
  <c r="G99" i="8"/>
  <c r="F99" i="8"/>
  <c r="E99" i="8"/>
  <c r="H98" i="8"/>
  <c r="G98" i="8"/>
  <c r="F98" i="8"/>
  <c r="E98" i="8"/>
  <c r="H97" i="8"/>
  <c r="G97" i="8"/>
  <c r="F97" i="8"/>
  <c r="E97" i="8"/>
  <c r="H96" i="8"/>
  <c r="G96" i="8"/>
  <c r="F96" i="8"/>
  <c r="E96" i="8"/>
  <c r="H95" i="8"/>
  <c r="G95" i="8"/>
  <c r="F95" i="8"/>
  <c r="E95" i="8"/>
  <c r="H94" i="8"/>
  <c r="G94" i="8"/>
  <c r="F94" i="8"/>
  <c r="E94" i="8"/>
  <c r="H93" i="8"/>
  <c r="G93" i="8"/>
  <c r="F93" i="8"/>
  <c r="E93" i="8"/>
  <c r="H92" i="8"/>
  <c r="G92" i="8"/>
  <c r="F92" i="8"/>
  <c r="E92" i="8"/>
  <c r="H91" i="8"/>
  <c r="G91" i="8"/>
  <c r="F91" i="8"/>
  <c r="E91" i="8"/>
  <c r="H90" i="8"/>
  <c r="G90" i="8"/>
  <c r="F90" i="8"/>
  <c r="E90" i="8"/>
  <c r="H89" i="8"/>
  <c r="G89" i="8"/>
  <c r="F89" i="8"/>
  <c r="E89" i="8"/>
  <c r="H88" i="8"/>
  <c r="G88" i="8"/>
  <c r="F88" i="8"/>
  <c r="E88" i="8"/>
  <c r="H87" i="8"/>
  <c r="G87" i="8"/>
  <c r="F87" i="8"/>
  <c r="E87" i="8"/>
  <c r="H86" i="8"/>
  <c r="G86" i="8"/>
  <c r="F86" i="8"/>
  <c r="E86" i="8"/>
  <c r="H85" i="8"/>
  <c r="G85" i="8"/>
  <c r="F85" i="8"/>
  <c r="E85" i="8"/>
  <c r="H84" i="8"/>
  <c r="G84" i="8"/>
  <c r="F84" i="8"/>
  <c r="E84" i="8"/>
  <c r="H83" i="8"/>
  <c r="G83" i="8"/>
  <c r="F83" i="8"/>
  <c r="E83" i="8"/>
  <c r="H82" i="8"/>
  <c r="G82" i="8"/>
  <c r="F82" i="8"/>
  <c r="E82" i="8"/>
  <c r="H81" i="8"/>
  <c r="G81" i="8"/>
  <c r="F81" i="8"/>
  <c r="E81" i="8"/>
  <c r="H80" i="8"/>
  <c r="G80" i="8"/>
  <c r="F80" i="8"/>
  <c r="E80" i="8"/>
  <c r="H79" i="8"/>
  <c r="G79" i="8"/>
  <c r="F79" i="8"/>
  <c r="E79" i="8"/>
  <c r="H78" i="8"/>
  <c r="G78" i="8"/>
  <c r="F78" i="8"/>
  <c r="E78" i="8"/>
  <c r="H77" i="8"/>
  <c r="G77" i="8"/>
  <c r="F77" i="8"/>
  <c r="E77" i="8"/>
  <c r="H76" i="8"/>
  <c r="G76" i="8"/>
  <c r="F76" i="8"/>
  <c r="E76" i="8"/>
  <c r="H75" i="8"/>
  <c r="G75" i="8"/>
  <c r="F75" i="8"/>
  <c r="E75" i="8"/>
  <c r="H74" i="8"/>
  <c r="G74" i="8"/>
  <c r="F74" i="8"/>
  <c r="E74" i="8"/>
  <c r="H73" i="8"/>
  <c r="G73" i="8"/>
  <c r="F73" i="8"/>
  <c r="E73" i="8"/>
  <c r="H72" i="8"/>
  <c r="G72" i="8"/>
  <c r="F72" i="8"/>
  <c r="E72" i="8"/>
  <c r="H71" i="8"/>
  <c r="G71" i="8"/>
  <c r="F71" i="8"/>
  <c r="E71" i="8"/>
  <c r="H70" i="8"/>
  <c r="G70" i="8"/>
  <c r="F70" i="8"/>
  <c r="E70" i="8"/>
  <c r="H69" i="8"/>
  <c r="G69" i="8"/>
  <c r="F69" i="8"/>
  <c r="E69" i="8"/>
  <c r="H68" i="8"/>
  <c r="G68" i="8"/>
  <c r="F68" i="8"/>
  <c r="E68" i="8"/>
  <c r="H67" i="8"/>
  <c r="G67" i="8"/>
  <c r="F67" i="8"/>
  <c r="E67" i="8"/>
  <c r="H66" i="8"/>
  <c r="G66" i="8"/>
  <c r="F66" i="8"/>
  <c r="E66" i="8"/>
  <c r="H65" i="8"/>
  <c r="G65" i="8"/>
  <c r="F65" i="8"/>
  <c r="E65" i="8"/>
  <c r="H64" i="8"/>
  <c r="G64" i="8"/>
  <c r="F64" i="8"/>
  <c r="E64" i="8"/>
  <c r="H63" i="8"/>
  <c r="G63" i="8"/>
  <c r="F63" i="8"/>
  <c r="E63" i="8"/>
  <c r="H62" i="8"/>
  <c r="G62" i="8"/>
  <c r="F62" i="8"/>
  <c r="E62" i="8"/>
  <c r="H61" i="8"/>
  <c r="G61" i="8"/>
  <c r="F61" i="8"/>
  <c r="E61" i="8"/>
  <c r="H60" i="8"/>
  <c r="G60" i="8"/>
  <c r="F60" i="8"/>
  <c r="E60" i="8"/>
  <c r="H59" i="8"/>
  <c r="G59" i="8"/>
  <c r="F59" i="8"/>
  <c r="E59" i="8"/>
  <c r="H58" i="8"/>
  <c r="G58" i="8"/>
  <c r="F58" i="8"/>
  <c r="E58" i="8"/>
  <c r="H57" i="8"/>
  <c r="G57" i="8"/>
  <c r="F57" i="8"/>
  <c r="E57" i="8"/>
  <c r="H56" i="8"/>
  <c r="G56" i="8"/>
  <c r="F56" i="8"/>
  <c r="E56" i="8"/>
  <c r="H55" i="8"/>
  <c r="G55" i="8"/>
  <c r="F55" i="8"/>
  <c r="E55" i="8"/>
  <c r="H54" i="8"/>
  <c r="G54" i="8"/>
  <c r="F54" i="8"/>
  <c r="E54" i="8"/>
  <c r="H53" i="8"/>
  <c r="G53" i="8"/>
  <c r="F53" i="8"/>
  <c r="E53" i="8"/>
  <c r="H52" i="8"/>
  <c r="G52" i="8"/>
  <c r="F52" i="8"/>
  <c r="E52" i="8"/>
  <c r="H51" i="8"/>
  <c r="G51" i="8"/>
  <c r="F51" i="8"/>
  <c r="E51" i="8"/>
  <c r="H50" i="8"/>
  <c r="G50" i="8"/>
  <c r="F50" i="8"/>
  <c r="E50" i="8"/>
  <c r="H49" i="8"/>
  <c r="G49" i="8"/>
  <c r="F49" i="8"/>
  <c r="E49" i="8"/>
  <c r="H48" i="8"/>
  <c r="G48" i="8"/>
  <c r="F48" i="8"/>
  <c r="E48" i="8"/>
  <c r="H47" i="8"/>
  <c r="G47" i="8"/>
  <c r="F47" i="8"/>
  <c r="E47" i="8"/>
  <c r="H46" i="8"/>
  <c r="G46" i="8"/>
  <c r="F46" i="8"/>
  <c r="E46" i="8"/>
  <c r="H45" i="8"/>
  <c r="G45" i="8"/>
  <c r="F45" i="8"/>
  <c r="E45" i="8"/>
  <c r="H44" i="8"/>
  <c r="G44" i="8"/>
  <c r="F44" i="8"/>
  <c r="E44" i="8"/>
  <c r="H43" i="8"/>
  <c r="G43" i="8"/>
  <c r="F43" i="8"/>
  <c r="E43" i="8"/>
  <c r="H42" i="8"/>
  <c r="G42" i="8"/>
  <c r="F42" i="8"/>
  <c r="E42" i="8"/>
  <c r="H41" i="8"/>
  <c r="G41" i="8"/>
  <c r="F41" i="8"/>
  <c r="E41" i="8"/>
  <c r="H40" i="8"/>
  <c r="G40" i="8"/>
  <c r="F40" i="8"/>
  <c r="E40" i="8"/>
  <c r="H39" i="8"/>
  <c r="G39" i="8"/>
  <c r="F39" i="8"/>
  <c r="E39" i="8"/>
  <c r="H38" i="8"/>
  <c r="G38" i="8"/>
  <c r="F38" i="8"/>
  <c r="E38" i="8"/>
  <c r="H37" i="8"/>
  <c r="G37" i="8"/>
  <c r="F37" i="8"/>
  <c r="E37" i="8"/>
  <c r="H36" i="8"/>
  <c r="G36" i="8"/>
  <c r="F36" i="8"/>
  <c r="E36" i="8"/>
  <c r="H35" i="8"/>
  <c r="G35" i="8"/>
  <c r="F35" i="8"/>
  <c r="E35" i="8"/>
  <c r="H34" i="8"/>
  <c r="G34" i="8"/>
  <c r="F34" i="8"/>
  <c r="E34" i="8"/>
  <c r="H33" i="8"/>
  <c r="G33" i="8"/>
  <c r="F33" i="8"/>
  <c r="E33" i="8"/>
  <c r="H32" i="8"/>
  <c r="G32" i="8"/>
  <c r="F32" i="8"/>
  <c r="E32" i="8"/>
  <c r="H31" i="8"/>
  <c r="G31" i="8"/>
  <c r="F31" i="8"/>
  <c r="E31" i="8"/>
  <c r="H30" i="8"/>
  <c r="G30" i="8"/>
  <c r="F30" i="8"/>
  <c r="E30" i="8"/>
  <c r="H29" i="8"/>
  <c r="G29" i="8"/>
  <c r="F29" i="8"/>
  <c r="E29" i="8"/>
  <c r="H28" i="8"/>
  <c r="G28" i="8"/>
  <c r="F28" i="8"/>
  <c r="E28" i="8"/>
  <c r="H27" i="8"/>
  <c r="G27" i="8"/>
  <c r="F27" i="8"/>
  <c r="E27" i="8"/>
  <c r="H26" i="8"/>
  <c r="G26" i="8"/>
  <c r="F26" i="8"/>
  <c r="E26" i="8"/>
  <c r="H25" i="8"/>
  <c r="G25" i="8"/>
  <c r="F25" i="8"/>
  <c r="E25" i="8"/>
  <c r="H24" i="8"/>
  <c r="G24" i="8"/>
  <c r="F24" i="8"/>
  <c r="E24" i="8"/>
  <c r="H23" i="8"/>
  <c r="G23" i="8"/>
  <c r="F23" i="8"/>
  <c r="E23" i="8"/>
  <c r="H22" i="8"/>
  <c r="G22" i="8"/>
  <c r="F22" i="8"/>
  <c r="E22" i="8"/>
  <c r="H21" i="8"/>
  <c r="G21" i="8"/>
  <c r="F21" i="8"/>
  <c r="E21" i="8"/>
  <c r="H20" i="8"/>
  <c r="G20" i="8"/>
  <c r="F20" i="8"/>
  <c r="E20" i="8"/>
  <c r="H19" i="8"/>
  <c r="G19" i="8"/>
  <c r="F19" i="8"/>
  <c r="E19" i="8"/>
  <c r="H18" i="8"/>
  <c r="G18" i="8"/>
  <c r="F18" i="8"/>
  <c r="E18" i="8"/>
  <c r="H17" i="8"/>
  <c r="G17" i="8"/>
  <c r="F17" i="8"/>
  <c r="E17" i="8"/>
  <c r="K16" i="8"/>
  <c r="J16" i="8"/>
  <c r="H16" i="8"/>
  <c r="G16" i="8"/>
  <c r="F16" i="8"/>
  <c r="E16" i="8"/>
  <c r="K15" i="8"/>
  <c r="H15" i="8"/>
  <c r="G15" i="8"/>
  <c r="F15" i="8"/>
  <c r="E15" i="8"/>
  <c r="K14" i="8"/>
  <c r="H14" i="8"/>
  <c r="G14" i="8"/>
  <c r="F14" i="8"/>
  <c r="E14" i="8"/>
  <c r="K13" i="8"/>
  <c r="H13" i="8"/>
  <c r="G13" i="8"/>
  <c r="F13" i="8"/>
  <c r="E13" i="8"/>
  <c r="K12" i="8"/>
  <c r="I16" i="8" s="1"/>
  <c r="L17" i="8" s="1"/>
  <c r="N17" i="8" s="1"/>
  <c r="H12" i="8"/>
  <c r="G12" i="8"/>
  <c r="F12" i="8"/>
  <c r="E12" i="8"/>
  <c r="H11" i="8"/>
  <c r="G11" i="8"/>
  <c r="F11" i="8"/>
  <c r="E11" i="8"/>
  <c r="H10" i="8"/>
  <c r="G10" i="8"/>
  <c r="F10" i="8"/>
  <c r="E10" i="8"/>
  <c r="H9" i="8"/>
  <c r="G9" i="8"/>
  <c r="F9" i="8"/>
  <c r="E9" i="8"/>
  <c r="I17" i="8" l="1"/>
  <c r="K17" i="8" s="1"/>
  <c r="M15" i="9"/>
  <c r="N15" i="9" s="1"/>
  <c r="O15" i="9" s="1"/>
  <c r="J15" i="9"/>
  <c r="J17" i="8" l="1"/>
  <c r="L18" i="8" s="1"/>
  <c r="M18" i="8" s="1"/>
  <c r="N18" i="8" s="1"/>
  <c r="L15" i="9"/>
  <c r="K15" i="9"/>
  <c r="J16" i="9" s="1"/>
  <c r="M16" i="9"/>
  <c r="N16" i="9" s="1"/>
  <c r="O16" i="9" s="1"/>
  <c r="I18" i="8" l="1"/>
  <c r="L16" i="9"/>
  <c r="K16" i="9"/>
  <c r="M17" i="9" s="1"/>
  <c r="N17" i="9" s="1"/>
  <c r="O17" i="9" s="1"/>
  <c r="J17" i="9"/>
  <c r="K18" i="8" l="1"/>
  <c r="J18" i="8"/>
  <c r="I19" i="8"/>
  <c r="L19" i="8"/>
  <c r="M19" i="8" s="1"/>
  <c r="N19" i="8" s="1"/>
  <c r="K17" i="9"/>
  <c r="L17" i="9"/>
  <c r="J18" i="9"/>
  <c r="M18" i="9"/>
  <c r="N18" i="9" s="1"/>
  <c r="O18" i="9" s="1"/>
  <c r="J19" i="8" l="1"/>
  <c r="K19" i="8"/>
  <c r="L18" i="9"/>
  <c r="K18" i="9"/>
  <c r="M19" i="9" s="1"/>
  <c r="N19" i="9" s="1"/>
  <c r="O19" i="9" s="1"/>
  <c r="J19" i="9"/>
  <c r="L20" i="8" l="1"/>
  <c r="M20" i="8" s="1"/>
  <c r="N20" i="8" s="1"/>
  <c r="I20" i="8"/>
  <c r="K19" i="9"/>
  <c r="M20" i="9" s="1"/>
  <c r="N20" i="9" s="1"/>
  <c r="O20" i="9" s="1"/>
  <c r="L19" i="9"/>
  <c r="J20" i="9"/>
  <c r="K20" i="8" l="1"/>
  <c r="J20" i="8"/>
  <c r="L21" i="8" s="1"/>
  <c r="M21" i="8" s="1"/>
  <c r="N21" i="8" s="1"/>
  <c r="L20" i="9"/>
  <c r="K20" i="9"/>
  <c r="M21" i="9" s="1"/>
  <c r="N21" i="9" s="1"/>
  <c r="O21" i="9" s="1"/>
  <c r="J21" i="9"/>
  <c r="I21" i="8" l="1"/>
  <c r="L21" i="9"/>
  <c r="K21" i="9"/>
  <c r="M22" i="9" s="1"/>
  <c r="N22" i="9" s="1"/>
  <c r="O22" i="9" s="1"/>
  <c r="J22" i="9"/>
  <c r="K21" i="8" l="1"/>
  <c r="J21" i="8"/>
  <c r="L22" i="8" s="1"/>
  <c r="M22" i="8" s="1"/>
  <c r="N22" i="8" s="1"/>
  <c r="K22" i="9"/>
  <c r="M23" i="9" s="1"/>
  <c r="N23" i="9" s="1"/>
  <c r="O23" i="9" s="1"/>
  <c r="L22" i="9"/>
  <c r="J23" i="9"/>
  <c r="I22" i="8" l="1"/>
  <c r="L23" i="9"/>
  <c r="K23" i="9"/>
  <c r="M24" i="9" s="1"/>
  <c r="N24" i="9" s="1"/>
  <c r="O24" i="9" s="1"/>
  <c r="J24" i="9"/>
  <c r="K22" i="8" l="1"/>
  <c r="J22" i="8"/>
  <c r="L23" i="8" s="1"/>
  <c r="M23" i="8" s="1"/>
  <c r="N23" i="8" s="1"/>
  <c r="K24" i="9"/>
  <c r="M25" i="9"/>
  <c r="N25" i="9" s="1"/>
  <c r="O25" i="9" s="1"/>
  <c r="L24" i="9"/>
  <c r="J25" i="9"/>
  <c r="I23" i="8" l="1"/>
  <c r="L25" i="9"/>
  <c r="K25" i="9"/>
  <c r="M26" i="9" s="1"/>
  <c r="N26" i="9" s="1"/>
  <c r="O26" i="9" s="1"/>
  <c r="J26" i="9" l="1"/>
  <c r="J23" i="8"/>
  <c r="L24" i="8" s="1"/>
  <c r="M24" i="8" s="1"/>
  <c r="N24" i="8" s="1"/>
  <c r="K23" i="8"/>
  <c r="L26" i="9"/>
  <c r="K26" i="9"/>
  <c r="M27" i="9" s="1"/>
  <c r="N27" i="9" s="1"/>
  <c r="O27" i="9" s="1"/>
  <c r="J27" i="9" l="1"/>
  <c r="I24" i="8"/>
  <c r="L27" i="9"/>
  <c r="K27" i="9"/>
  <c r="M28" i="9" s="1"/>
  <c r="N28" i="9" s="1"/>
  <c r="O28" i="9" s="1"/>
  <c r="J28" i="9"/>
  <c r="K24" i="8" l="1"/>
  <c r="J24" i="8"/>
  <c r="L25" i="8" s="1"/>
  <c r="M25" i="8" s="1"/>
  <c r="N25" i="8" s="1"/>
  <c r="I25" i="8"/>
  <c r="K28" i="9"/>
  <c r="L28" i="9"/>
  <c r="M29" i="9"/>
  <c r="N29" i="9" s="1"/>
  <c r="O29" i="9" s="1"/>
  <c r="J29" i="9"/>
  <c r="K25" i="8" l="1"/>
  <c r="J25" i="8"/>
  <c r="L26" i="8" s="1"/>
  <c r="M26" i="8" s="1"/>
  <c r="N26" i="8" s="1"/>
  <c r="I26" i="8"/>
  <c r="K29" i="9"/>
  <c r="M30" i="9" s="1"/>
  <c r="N30" i="9" s="1"/>
  <c r="O30" i="9" s="1"/>
  <c r="L29" i="9"/>
  <c r="J30" i="9"/>
  <c r="K26" i="8" l="1"/>
  <c r="J26" i="8"/>
  <c r="L27" i="8" s="1"/>
  <c r="M27" i="8" s="1"/>
  <c r="N27" i="8" s="1"/>
  <c r="I27" i="8"/>
  <c r="L30" i="9"/>
  <c r="K30" i="9"/>
  <c r="M31" i="9" s="1"/>
  <c r="N31" i="9" s="1"/>
  <c r="O31" i="9" s="1"/>
  <c r="J31" i="9" l="1"/>
  <c r="K31" i="9" s="1"/>
  <c r="J27" i="8"/>
  <c r="L28" i="8" s="1"/>
  <c r="M28" i="8" s="1"/>
  <c r="N28" i="8" s="1"/>
  <c r="K27" i="8"/>
  <c r="I28" i="8"/>
  <c r="L31" i="9"/>
  <c r="M32" i="9" l="1"/>
  <c r="N32" i="9" s="1"/>
  <c r="O32" i="9" s="1"/>
  <c r="J32" i="9"/>
  <c r="K28" i="8"/>
  <c r="J28" i="8"/>
  <c r="L29" i="8" s="1"/>
  <c r="M29" i="8" s="1"/>
  <c r="N29" i="8" s="1"/>
  <c r="I29" i="8"/>
  <c r="K32" i="9"/>
  <c r="M33" i="9" s="1"/>
  <c r="N33" i="9" s="1"/>
  <c r="O33" i="9" s="1"/>
  <c r="L32" i="9"/>
  <c r="J33" i="9"/>
  <c r="K29" i="8" l="1"/>
  <c r="J29" i="8"/>
  <c r="L30" i="8" s="1"/>
  <c r="M30" i="8" s="1"/>
  <c r="N30" i="8" s="1"/>
  <c r="L33" i="9"/>
  <c r="K33" i="9"/>
  <c r="M34" i="9" s="1"/>
  <c r="N34" i="9" s="1"/>
  <c r="O34" i="9" s="1"/>
  <c r="J34" i="9" l="1"/>
  <c r="I30" i="8"/>
  <c r="K34" i="9"/>
  <c r="L34" i="9"/>
  <c r="M35" i="9"/>
  <c r="N35" i="9" s="1"/>
  <c r="O35" i="9" s="1"/>
  <c r="J35" i="9"/>
  <c r="K30" i="8" l="1"/>
  <c r="J30" i="8"/>
  <c r="L31" i="8" s="1"/>
  <c r="M31" i="8" s="1"/>
  <c r="N31" i="8" s="1"/>
  <c r="L35" i="9"/>
  <c r="K35" i="9"/>
  <c r="M36" i="9" s="1"/>
  <c r="N36" i="9" s="1"/>
  <c r="O36" i="9" s="1"/>
  <c r="J36" i="9" l="1"/>
  <c r="I31" i="8"/>
  <c r="L36" i="9"/>
  <c r="K36" i="9"/>
  <c r="M37" i="9" s="1"/>
  <c r="N37" i="9" s="1"/>
  <c r="O37" i="9" s="1"/>
  <c r="J37" i="9"/>
  <c r="J31" i="8" l="1"/>
  <c r="L32" i="8" s="1"/>
  <c r="M32" i="8" s="1"/>
  <c r="N32" i="8" s="1"/>
  <c r="K31" i="8"/>
  <c r="L37" i="9"/>
  <c r="K37" i="9"/>
  <c r="J38" i="9" s="1"/>
  <c r="M38" i="9" l="1"/>
  <c r="N38" i="9" s="1"/>
  <c r="O38" i="9" s="1"/>
  <c r="I32" i="8"/>
  <c r="K38" i="9"/>
  <c r="L38" i="9"/>
  <c r="M39" i="9"/>
  <c r="N39" i="9" s="1"/>
  <c r="O39" i="9" s="1"/>
  <c r="J39" i="9"/>
  <c r="K32" i="8" l="1"/>
  <c r="J32" i="8"/>
  <c r="L33" i="8" s="1"/>
  <c r="M33" i="8" s="1"/>
  <c r="N33" i="8" s="1"/>
  <c r="I33" i="8"/>
  <c r="L39" i="9"/>
  <c r="K39" i="9"/>
  <c r="M40" i="9" s="1"/>
  <c r="N40" i="9" s="1"/>
  <c r="O40" i="9" s="1"/>
  <c r="J40" i="9" l="1"/>
  <c r="L40" i="9" s="1"/>
  <c r="J33" i="8"/>
  <c r="L34" i="8" s="1"/>
  <c r="M34" i="8" s="1"/>
  <c r="N34" i="8" s="1"/>
  <c r="K33" i="8"/>
  <c r="K40" i="9"/>
  <c r="M41" i="9"/>
  <c r="N41" i="9" s="1"/>
  <c r="O41" i="9" s="1"/>
  <c r="J41" i="9"/>
  <c r="I34" i="8" l="1"/>
  <c r="K41" i="9"/>
  <c r="M42" i="9" s="1"/>
  <c r="N42" i="9" s="1"/>
  <c r="O42" i="9" s="1"/>
  <c r="L41" i="9"/>
  <c r="J42" i="9"/>
  <c r="J34" i="8" l="1"/>
  <c r="K34" i="8"/>
  <c r="L35" i="8"/>
  <c r="M35" i="8" s="1"/>
  <c r="N35" i="8" s="1"/>
  <c r="I35" i="8"/>
  <c r="L42" i="9"/>
  <c r="K42" i="9"/>
  <c r="M43" i="9" s="1"/>
  <c r="N43" i="9" s="1"/>
  <c r="O43" i="9" s="1"/>
  <c r="J43" i="9"/>
  <c r="K35" i="8" l="1"/>
  <c r="J35" i="8"/>
  <c r="L36" i="8" s="1"/>
  <c r="M36" i="8" s="1"/>
  <c r="N36" i="8" s="1"/>
  <c r="K43" i="9"/>
  <c r="L43" i="9"/>
  <c r="M44" i="9"/>
  <c r="N44" i="9" s="1"/>
  <c r="O44" i="9" s="1"/>
  <c r="J44" i="9"/>
  <c r="I36" i="8" l="1"/>
  <c r="K36" i="8"/>
  <c r="J36" i="8"/>
  <c r="L37" i="8" s="1"/>
  <c r="M37" i="8" s="1"/>
  <c r="N37" i="8" s="1"/>
  <c r="K44" i="9"/>
  <c r="M45" i="9"/>
  <c r="N45" i="9" s="1"/>
  <c r="O45" i="9" s="1"/>
  <c r="L44" i="9"/>
  <c r="J45" i="9"/>
  <c r="I37" i="8" l="1"/>
  <c r="L45" i="9"/>
  <c r="K45" i="9"/>
  <c r="M46" i="9" s="1"/>
  <c r="N46" i="9" s="1"/>
  <c r="O46" i="9" s="1"/>
  <c r="J46" i="9"/>
  <c r="K37" i="8" l="1"/>
  <c r="J37" i="8"/>
  <c r="L38" i="8" s="1"/>
  <c r="M38" i="8" s="1"/>
  <c r="N38" i="8" s="1"/>
  <c r="I38" i="8"/>
  <c r="L46" i="9"/>
  <c r="K46" i="9"/>
  <c r="M47" i="9" s="1"/>
  <c r="N47" i="9" s="1"/>
  <c r="O47" i="9" s="1"/>
  <c r="J47" i="9"/>
  <c r="K38" i="8" l="1"/>
  <c r="J38" i="8"/>
  <c r="L39" i="8" s="1"/>
  <c r="M39" i="8" s="1"/>
  <c r="N39" i="8" s="1"/>
  <c r="I39" i="8"/>
  <c r="L47" i="9"/>
  <c r="K47" i="9"/>
  <c r="M48" i="9"/>
  <c r="N48" i="9" s="1"/>
  <c r="O48" i="9" s="1"/>
  <c r="J48" i="9"/>
  <c r="K39" i="8" l="1"/>
  <c r="J39" i="8"/>
  <c r="L40" i="8" s="1"/>
  <c r="M40" i="8" s="1"/>
  <c r="N40" i="8" s="1"/>
  <c r="I40" i="8"/>
  <c r="L48" i="9"/>
  <c r="K48" i="9"/>
  <c r="M49" i="9"/>
  <c r="N49" i="9" s="1"/>
  <c r="O49" i="9" s="1"/>
  <c r="J49" i="9"/>
  <c r="K40" i="8" l="1"/>
  <c r="J40" i="8"/>
  <c r="L41" i="8" s="1"/>
  <c r="M41" i="8" s="1"/>
  <c r="N41" i="8" s="1"/>
  <c r="I41" i="8"/>
  <c r="L49" i="9"/>
  <c r="K49" i="9"/>
  <c r="M50" i="9" s="1"/>
  <c r="N50" i="9" s="1"/>
  <c r="O50" i="9" s="1"/>
  <c r="J50" i="9"/>
  <c r="K41" i="8" l="1"/>
  <c r="J41" i="8"/>
  <c r="L42" i="8" s="1"/>
  <c r="M42" i="8" s="1"/>
  <c r="N42" i="8" s="1"/>
  <c r="I42" i="8"/>
  <c r="L50" i="9"/>
  <c r="K50" i="9"/>
  <c r="M51" i="9"/>
  <c r="N51" i="9" s="1"/>
  <c r="O51" i="9" s="1"/>
  <c r="J51" i="9"/>
  <c r="J42" i="8" l="1"/>
  <c r="K42" i="8"/>
  <c r="L43" i="8"/>
  <c r="M43" i="8" s="1"/>
  <c r="N43" i="8" s="1"/>
  <c r="I43" i="8"/>
  <c r="K51" i="9"/>
  <c r="M52" i="9" s="1"/>
  <c r="N52" i="9" s="1"/>
  <c r="O52" i="9" s="1"/>
  <c r="L51" i="9"/>
  <c r="J52" i="9"/>
  <c r="J43" i="8" l="1"/>
  <c r="L44" i="8" s="1"/>
  <c r="M44" i="8" s="1"/>
  <c r="N44" i="8" s="1"/>
  <c r="K43" i="8"/>
  <c r="K52" i="9"/>
  <c r="M53" i="9" s="1"/>
  <c r="N53" i="9" s="1"/>
  <c r="O53" i="9" s="1"/>
  <c r="L52" i="9"/>
  <c r="J53" i="9"/>
  <c r="I44" i="8" l="1"/>
  <c r="K53" i="9"/>
  <c r="L53" i="9"/>
  <c r="M54" i="9"/>
  <c r="N54" i="9" s="1"/>
  <c r="O54" i="9" s="1"/>
  <c r="J54" i="9"/>
  <c r="K44" i="8" l="1"/>
  <c r="J44" i="8"/>
  <c r="L45" i="8" s="1"/>
  <c r="M45" i="8" s="1"/>
  <c r="N45" i="8" s="1"/>
  <c r="K54" i="9"/>
  <c r="L54" i="9"/>
  <c r="M55" i="9"/>
  <c r="N55" i="9" s="1"/>
  <c r="O55" i="9" s="1"/>
  <c r="J55" i="9"/>
  <c r="I45" i="8" l="1"/>
  <c r="L55" i="9"/>
  <c r="K55" i="9"/>
  <c r="M56" i="9" s="1"/>
  <c r="N56" i="9" s="1"/>
  <c r="O56" i="9" s="1"/>
  <c r="J56" i="9"/>
  <c r="K45" i="8" l="1"/>
  <c r="J45" i="8"/>
  <c r="L46" i="8" s="1"/>
  <c r="M46" i="8" s="1"/>
  <c r="N46" i="8" s="1"/>
  <c r="L56" i="9"/>
  <c r="K56" i="9"/>
  <c r="M57" i="9" s="1"/>
  <c r="N57" i="9" s="1"/>
  <c r="O57" i="9" s="1"/>
  <c r="J57" i="9"/>
  <c r="I46" i="8" l="1"/>
  <c r="L57" i="9"/>
  <c r="K57" i="9"/>
  <c r="M58" i="9"/>
  <c r="N58" i="9" s="1"/>
  <c r="O58" i="9" s="1"/>
  <c r="J58" i="9"/>
  <c r="K46" i="8" l="1"/>
  <c r="J46" i="8"/>
  <c r="L47" i="8" s="1"/>
  <c r="M47" i="8" s="1"/>
  <c r="N47" i="8" s="1"/>
  <c r="I47" i="8"/>
  <c r="L58" i="9"/>
  <c r="K58" i="9"/>
  <c r="M59" i="9" s="1"/>
  <c r="N59" i="9" s="1"/>
  <c r="O59" i="9" s="1"/>
  <c r="J59" i="9"/>
  <c r="K47" i="8" l="1"/>
  <c r="J47" i="8"/>
  <c r="L48" i="8" s="1"/>
  <c r="M48" i="8" s="1"/>
  <c r="N48" i="8" s="1"/>
  <c r="I48" i="8"/>
  <c r="K59" i="9"/>
  <c r="M60" i="9" s="1"/>
  <c r="N60" i="9" s="1"/>
  <c r="O60" i="9" s="1"/>
  <c r="L59" i="9"/>
  <c r="J60" i="9"/>
  <c r="K48" i="8" l="1"/>
  <c r="J48" i="8"/>
  <c r="L49" i="8" s="1"/>
  <c r="M49" i="8" s="1"/>
  <c r="N49" i="8" s="1"/>
  <c r="I49" i="8"/>
  <c r="K60" i="9"/>
  <c r="M61" i="9" s="1"/>
  <c r="N61" i="9" s="1"/>
  <c r="O61" i="9" s="1"/>
  <c r="L60" i="9"/>
  <c r="J61" i="9"/>
  <c r="K49" i="8" l="1"/>
  <c r="J49" i="8"/>
  <c r="L50" i="8" s="1"/>
  <c r="M50" i="8" s="1"/>
  <c r="N50" i="8" s="1"/>
  <c r="I50" i="8"/>
  <c r="K61" i="9"/>
  <c r="M62" i="9" s="1"/>
  <c r="N62" i="9" s="1"/>
  <c r="O62" i="9" s="1"/>
  <c r="L61" i="9"/>
  <c r="J62" i="9"/>
  <c r="K50" i="8" l="1"/>
  <c r="J50" i="8"/>
  <c r="L51" i="8" s="1"/>
  <c r="M51" i="8" s="1"/>
  <c r="N51" i="8" s="1"/>
  <c r="I51" i="8"/>
  <c r="L62" i="9"/>
  <c r="K62" i="9"/>
  <c r="M63" i="9" s="1"/>
  <c r="N63" i="9" s="1"/>
  <c r="O63" i="9" s="1"/>
  <c r="J63" i="9"/>
  <c r="K51" i="8" l="1"/>
  <c r="J51" i="8"/>
  <c r="L52" i="8" s="1"/>
  <c r="M52" i="8" s="1"/>
  <c r="N52" i="8" s="1"/>
  <c r="I52" i="8"/>
  <c r="K63" i="9"/>
  <c r="L63" i="9"/>
  <c r="M64" i="9"/>
  <c r="N64" i="9" s="1"/>
  <c r="O64" i="9" s="1"/>
  <c r="J64" i="9"/>
  <c r="J52" i="8" l="1"/>
  <c r="L53" i="8"/>
  <c r="M53" i="8" s="1"/>
  <c r="N53" i="8" s="1"/>
  <c r="K52" i="8"/>
  <c r="I53" i="8"/>
  <c r="K64" i="9"/>
  <c r="M65" i="9"/>
  <c r="N65" i="9" s="1"/>
  <c r="O65" i="9" s="1"/>
  <c r="L64" i="9"/>
  <c r="J65" i="9"/>
  <c r="J53" i="8" l="1"/>
  <c r="L54" i="8" s="1"/>
  <c r="M54" i="8" s="1"/>
  <c r="N54" i="8" s="1"/>
  <c r="K53" i="8"/>
  <c r="I54" i="8"/>
  <c r="L65" i="9"/>
  <c r="K65" i="9"/>
  <c r="M66" i="9" s="1"/>
  <c r="N66" i="9" s="1"/>
  <c r="O66" i="9" s="1"/>
  <c r="J66" i="9"/>
  <c r="K54" i="8" l="1"/>
  <c r="J54" i="8"/>
  <c r="L55" i="8" s="1"/>
  <c r="M55" i="8" s="1"/>
  <c r="N55" i="8" s="1"/>
  <c r="I55" i="8"/>
  <c r="L66" i="9"/>
  <c r="K66" i="9"/>
  <c r="M67" i="9" s="1"/>
  <c r="N67" i="9" s="1"/>
  <c r="O67" i="9" s="1"/>
  <c r="J67" i="9"/>
  <c r="J55" i="8" l="1"/>
  <c r="L56" i="8" s="1"/>
  <c r="M56" i="8" s="1"/>
  <c r="N56" i="8" s="1"/>
  <c r="K55" i="8"/>
  <c r="I56" i="8"/>
  <c r="L67" i="9"/>
  <c r="K67" i="9"/>
  <c r="M68" i="9"/>
  <c r="N68" i="9" s="1"/>
  <c r="O68" i="9" s="1"/>
  <c r="J68" i="9"/>
  <c r="K56" i="8" l="1"/>
  <c r="J56" i="8"/>
  <c r="L57" i="8" s="1"/>
  <c r="M57" i="8" s="1"/>
  <c r="N57" i="8" s="1"/>
  <c r="I57" i="8"/>
  <c r="K68" i="9"/>
  <c r="M69" i="9" s="1"/>
  <c r="N69" i="9" s="1"/>
  <c r="O69" i="9" s="1"/>
  <c r="L68" i="9"/>
  <c r="J69" i="9"/>
  <c r="K57" i="8" l="1"/>
  <c r="J57" i="8"/>
  <c r="L58" i="8" s="1"/>
  <c r="M58" i="8" s="1"/>
  <c r="N58" i="8" s="1"/>
  <c r="I58" i="8"/>
  <c r="L69" i="9"/>
  <c r="K69" i="9"/>
  <c r="M70" i="9" s="1"/>
  <c r="N70" i="9" s="1"/>
  <c r="O70" i="9" s="1"/>
  <c r="J70" i="9" l="1"/>
  <c r="K58" i="8"/>
  <c r="J58" i="8"/>
  <c r="L59" i="8" s="1"/>
  <c r="M59" i="8" s="1"/>
  <c r="N59" i="8" s="1"/>
  <c r="I59" i="8"/>
  <c r="L70" i="9"/>
  <c r="K70" i="9"/>
  <c r="M71" i="9" s="1"/>
  <c r="N71" i="9" s="1"/>
  <c r="O71" i="9" s="1"/>
  <c r="J71" i="9"/>
  <c r="K59" i="8" l="1"/>
  <c r="J59" i="8"/>
  <c r="L60" i="8" s="1"/>
  <c r="M60" i="8" s="1"/>
  <c r="N60" i="8" s="1"/>
  <c r="L71" i="9"/>
  <c r="K71" i="9"/>
  <c r="M72" i="9"/>
  <c r="N72" i="9" s="1"/>
  <c r="O72" i="9" s="1"/>
  <c r="J72" i="9"/>
  <c r="I60" i="8" l="1"/>
  <c r="L72" i="9"/>
  <c r="K72" i="9"/>
  <c r="M73" i="9" s="1"/>
  <c r="N73" i="9" s="1"/>
  <c r="O73" i="9" s="1"/>
  <c r="J73" i="9"/>
  <c r="K60" i="8" l="1"/>
  <c r="J60" i="8"/>
  <c r="L61" i="8" s="1"/>
  <c r="M61" i="8" s="1"/>
  <c r="N61" i="8" s="1"/>
  <c r="I61" i="8"/>
  <c r="L73" i="9"/>
  <c r="K73" i="9"/>
  <c r="M74" i="9"/>
  <c r="N74" i="9" s="1"/>
  <c r="O74" i="9" s="1"/>
  <c r="J74" i="9"/>
  <c r="K61" i="8" l="1"/>
  <c r="J61" i="8"/>
  <c r="L62" i="8" s="1"/>
  <c r="M62" i="8" s="1"/>
  <c r="N62" i="8" s="1"/>
  <c r="I62" i="8"/>
  <c r="K74" i="9"/>
  <c r="M75" i="9" s="1"/>
  <c r="N75" i="9" s="1"/>
  <c r="O75" i="9" s="1"/>
  <c r="L74" i="9"/>
  <c r="J75" i="9"/>
  <c r="K62" i="8" l="1"/>
  <c r="J62" i="8"/>
  <c r="I63" i="8" s="1"/>
  <c r="K75" i="9"/>
  <c r="M76" i="9" s="1"/>
  <c r="N76" i="9" s="1"/>
  <c r="O76" i="9" s="1"/>
  <c r="L75" i="9"/>
  <c r="J76" i="9"/>
  <c r="K63" i="8" l="1"/>
  <c r="J63" i="8"/>
  <c r="L64" i="8" s="1"/>
  <c r="M64" i="8" s="1"/>
  <c r="N64" i="8" s="1"/>
  <c r="I64" i="8"/>
  <c r="L63" i="8"/>
  <c r="M63" i="8" s="1"/>
  <c r="N63" i="8" s="1"/>
  <c r="L76" i="9"/>
  <c r="K76" i="9"/>
  <c r="M77" i="9" s="1"/>
  <c r="N77" i="9" s="1"/>
  <c r="O77" i="9" s="1"/>
  <c r="J77" i="9"/>
  <c r="J64" i="8" l="1"/>
  <c r="L65" i="8"/>
  <c r="M65" i="8" s="1"/>
  <c r="N65" i="8" s="1"/>
  <c r="K64" i="8"/>
  <c r="I65" i="8"/>
  <c r="L77" i="9"/>
  <c r="K77" i="9"/>
  <c r="M78" i="9"/>
  <c r="N78" i="9" s="1"/>
  <c r="O78" i="9" s="1"/>
  <c r="J78" i="9"/>
  <c r="J65" i="8" l="1"/>
  <c r="L66" i="8" s="1"/>
  <c r="M66" i="8" s="1"/>
  <c r="N66" i="8" s="1"/>
  <c r="K65" i="8"/>
  <c r="I66" i="8"/>
  <c r="L78" i="9"/>
  <c r="K78" i="9"/>
  <c r="M79" i="9" s="1"/>
  <c r="N79" i="9" s="1"/>
  <c r="O79" i="9" s="1"/>
  <c r="J79" i="9"/>
  <c r="K66" i="8" l="1"/>
  <c r="J66" i="8"/>
  <c r="L67" i="8" s="1"/>
  <c r="M67" i="8" s="1"/>
  <c r="N67" i="8" s="1"/>
  <c r="I67" i="8"/>
  <c r="L79" i="9"/>
  <c r="K79" i="9"/>
  <c r="M80" i="9" s="1"/>
  <c r="N80" i="9" s="1"/>
  <c r="O80" i="9" s="1"/>
  <c r="J80" i="9"/>
  <c r="K67" i="8" l="1"/>
  <c r="J67" i="8"/>
  <c r="L68" i="8" s="1"/>
  <c r="M68" i="8" s="1"/>
  <c r="N68" i="8" s="1"/>
  <c r="I68" i="8"/>
  <c r="K80" i="9"/>
  <c r="L80" i="9"/>
  <c r="M81" i="9"/>
  <c r="N81" i="9" s="1"/>
  <c r="O81" i="9" s="1"/>
  <c r="J81" i="9"/>
  <c r="K68" i="8" l="1"/>
  <c r="J68" i="8"/>
  <c r="L69" i="8" s="1"/>
  <c r="M69" i="8" s="1"/>
  <c r="N69" i="8" s="1"/>
  <c r="I69" i="8"/>
  <c r="L81" i="9"/>
  <c r="K81" i="9"/>
  <c r="M82" i="9"/>
  <c r="N82" i="9" s="1"/>
  <c r="O82" i="9" s="1"/>
  <c r="J82" i="9"/>
  <c r="K69" i="8" l="1"/>
  <c r="J69" i="8"/>
  <c r="L70" i="8" s="1"/>
  <c r="M70" i="8" s="1"/>
  <c r="N70" i="8" s="1"/>
  <c r="I70" i="8"/>
  <c r="K82" i="9"/>
  <c r="M83" i="9" s="1"/>
  <c r="N83" i="9" s="1"/>
  <c r="O83" i="9" s="1"/>
  <c r="L82" i="9"/>
  <c r="J83" i="9"/>
  <c r="K70" i="8" l="1"/>
  <c r="J70" i="8"/>
  <c r="L71" i="8" s="1"/>
  <c r="M71" i="8" s="1"/>
  <c r="N71" i="8" s="1"/>
  <c r="I71" i="8"/>
  <c r="K83" i="9"/>
  <c r="L83" i="9"/>
  <c r="M84" i="9"/>
  <c r="N84" i="9" s="1"/>
  <c r="O84" i="9" s="1"/>
  <c r="J84" i="9"/>
  <c r="K71" i="8" l="1"/>
  <c r="J71" i="8"/>
  <c r="L72" i="8" s="1"/>
  <c r="M72" i="8" s="1"/>
  <c r="N72" i="8" s="1"/>
  <c r="I72" i="8"/>
  <c r="K84" i="9"/>
  <c r="M85" i="9"/>
  <c r="N85" i="9" s="1"/>
  <c r="O85" i="9" s="1"/>
  <c r="L84" i="9"/>
  <c r="J85" i="9"/>
  <c r="J72" i="8" l="1"/>
  <c r="L73" i="8"/>
  <c r="M73" i="8" s="1"/>
  <c r="N73" i="8" s="1"/>
  <c r="K72" i="8"/>
  <c r="I73" i="8"/>
  <c r="L85" i="9"/>
  <c r="K85" i="9"/>
  <c r="M86" i="9" s="1"/>
  <c r="N86" i="9" s="1"/>
  <c r="O86" i="9" s="1"/>
  <c r="J86" i="9"/>
  <c r="K73" i="8" l="1"/>
  <c r="J73" i="8"/>
  <c r="L74" i="8" s="1"/>
  <c r="M74" i="8" s="1"/>
  <c r="N74" i="8" s="1"/>
  <c r="L86" i="9"/>
  <c r="K86" i="9"/>
  <c r="M87" i="9" s="1"/>
  <c r="N87" i="9" s="1"/>
  <c r="O87" i="9" s="1"/>
  <c r="J87" i="9" l="1"/>
  <c r="I74" i="8"/>
  <c r="L87" i="9"/>
  <c r="K87" i="9"/>
  <c r="M88" i="9"/>
  <c r="N88" i="9" s="1"/>
  <c r="O88" i="9" s="1"/>
  <c r="J88" i="9"/>
  <c r="K74" i="8" l="1"/>
  <c r="J74" i="8"/>
  <c r="L75" i="8" s="1"/>
  <c r="M75" i="8" s="1"/>
  <c r="N75" i="8" s="1"/>
  <c r="I75" i="8"/>
  <c r="K88" i="9"/>
  <c r="L88" i="9"/>
  <c r="M89" i="9"/>
  <c r="N89" i="9" s="1"/>
  <c r="O89" i="9" s="1"/>
  <c r="J89" i="9"/>
  <c r="K75" i="8" l="1"/>
  <c r="J75" i="8"/>
  <c r="L76" i="8" s="1"/>
  <c r="M76" i="8" s="1"/>
  <c r="N76" i="8" s="1"/>
  <c r="I76" i="8"/>
  <c r="L89" i="9"/>
  <c r="K89" i="9"/>
  <c r="M90" i="9" s="1"/>
  <c r="N90" i="9" s="1"/>
  <c r="O90" i="9" s="1"/>
  <c r="J90" i="9" l="1"/>
  <c r="L90" i="9" s="1"/>
  <c r="K76" i="8"/>
  <c r="J76" i="8"/>
  <c r="L77" i="8" s="1"/>
  <c r="M77" i="8" s="1"/>
  <c r="N77" i="8" s="1"/>
  <c r="K90" i="9" l="1"/>
  <c r="I77" i="8"/>
  <c r="M91" i="9" l="1"/>
  <c r="N91" i="9" s="1"/>
  <c r="O91" i="9" s="1"/>
  <c r="J91" i="9"/>
  <c r="K77" i="8"/>
  <c r="J77" i="8"/>
  <c r="L78" i="8" s="1"/>
  <c r="M78" i="8" s="1"/>
  <c r="N78" i="8" s="1"/>
  <c r="I78" i="8"/>
  <c r="K91" i="9" l="1"/>
  <c r="M92" i="9" s="1"/>
  <c r="N92" i="9" s="1"/>
  <c r="O92" i="9" s="1"/>
  <c r="L91" i="9"/>
  <c r="J92" i="9"/>
  <c r="J78" i="8"/>
  <c r="L79" i="8" s="1"/>
  <c r="M79" i="8" s="1"/>
  <c r="N79" i="8" s="1"/>
  <c r="K78" i="8"/>
  <c r="I79" i="8"/>
  <c r="L92" i="9" l="1"/>
  <c r="K92" i="9"/>
  <c r="M93" i="9" s="1"/>
  <c r="N93" i="9" s="1"/>
  <c r="O93" i="9" s="1"/>
  <c r="K79" i="8"/>
  <c r="J79" i="8"/>
  <c r="L80" i="8" s="1"/>
  <c r="M80" i="8" s="1"/>
  <c r="N80" i="8" s="1"/>
  <c r="I80" i="8"/>
  <c r="J93" i="9" l="1"/>
  <c r="K80" i="8"/>
  <c r="J80" i="8"/>
  <c r="L81" i="8" s="1"/>
  <c r="M81" i="8" s="1"/>
  <c r="N81" i="8" s="1"/>
  <c r="I81" i="8"/>
  <c r="L93" i="9" l="1"/>
  <c r="K93" i="9"/>
  <c r="M94" i="9"/>
  <c r="N94" i="9" s="1"/>
  <c r="O94" i="9" s="1"/>
  <c r="J94" i="9"/>
  <c r="K81" i="8"/>
  <c r="J81" i="8"/>
  <c r="L82" i="8" s="1"/>
  <c r="M82" i="8" s="1"/>
  <c r="N82" i="8" s="1"/>
  <c r="I82" i="8"/>
  <c r="K94" i="9" l="1"/>
  <c r="L94" i="9"/>
  <c r="M95" i="9"/>
  <c r="N95" i="9" s="1"/>
  <c r="O95" i="9" s="1"/>
  <c r="J95" i="9"/>
  <c r="K82" i="8"/>
  <c r="J82" i="8"/>
  <c r="L83" i="8"/>
  <c r="M83" i="8" s="1"/>
  <c r="N83" i="8" s="1"/>
  <c r="I83" i="8"/>
  <c r="K95" i="9" l="1"/>
  <c r="M96" i="9" s="1"/>
  <c r="N96" i="9" s="1"/>
  <c r="O96" i="9" s="1"/>
  <c r="L95" i="9"/>
  <c r="J96" i="9"/>
  <c r="K83" i="8"/>
  <c r="J83" i="8"/>
  <c r="L84" i="8" s="1"/>
  <c r="M84" i="8" s="1"/>
  <c r="N84" i="8" s="1"/>
  <c r="I84" i="8"/>
  <c r="L96" i="9" l="1"/>
  <c r="K96" i="9"/>
  <c r="M97" i="9" s="1"/>
  <c r="N97" i="9" s="1"/>
  <c r="O97" i="9" s="1"/>
  <c r="J97" i="9"/>
  <c r="K84" i="8"/>
  <c r="J84" i="8"/>
  <c r="L85" i="8" s="1"/>
  <c r="M85" i="8" s="1"/>
  <c r="N85" i="8" s="1"/>
  <c r="I85" i="8"/>
  <c r="L97" i="9" l="1"/>
  <c r="K97" i="9"/>
  <c r="M98" i="9" s="1"/>
  <c r="N98" i="9" s="1"/>
  <c r="O98" i="9" s="1"/>
  <c r="J98" i="9"/>
  <c r="K85" i="8"/>
  <c r="J85" i="8"/>
  <c r="L86" i="8" s="1"/>
  <c r="M86" i="8" s="1"/>
  <c r="N86" i="8" s="1"/>
  <c r="I86" i="8"/>
  <c r="L98" i="9" l="1"/>
  <c r="K98" i="9"/>
  <c r="M99" i="9"/>
  <c r="N99" i="9" s="1"/>
  <c r="O99" i="9" s="1"/>
  <c r="J99" i="9"/>
  <c r="K86" i="8"/>
  <c r="J86" i="8"/>
  <c r="L87" i="8" s="1"/>
  <c r="M87" i="8" s="1"/>
  <c r="N87" i="8" s="1"/>
  <c r="I87" i="8"/>
  <c r="L99" i="9" l="1"/>
  <c r="K99" i="9"/>
  <c r="M100" i="9" s="1"/>
  <c r="N100" i="9" s="1"/>
  <c r="O100" i="9" s="1"/>
  <c r="J100" i="9"/>
  <c r="K87" i="8"/>
  <c r="J87" i="8"/>
  <c r="L88" i="8" s="1"/>
  <c r="M88" i="8" s="1"/>
  <c r="N88" i="8" s="1"/>
  <c r="I88" i="8"/>
  <c r="K100" i="9" l="1"/>
  <c r="L100" i="9"/>
  <c r="M101" i="9"/>
  <c r="N101" i="9" s="1"/>
  <c r="O101" i="9" s="1"/>
  <c r="J101" i="9"/>
  <c r="K88" i="8"/>
  <c r="J88" i="8"/>
  <c r="L89" i="8" s="1"/>
  <c r="M89" i="8" s="1"/>
  <c r="N89" i="8" s="1"/>
  <c r="I89" i="8"/>
  <c r="L101" i="9" l="1"/>
  <c r="K101" i="9"/>
  <c r="M102" i="9" s="1"/>
  <c r="N102" i="9" s="1"/>
  <c r="O102" i="9" s="1"/>
  <c r="J102" i="9"/>
  <c r="K89" i="8"/>
  <c r="J89" i="8"/>
  <c r="L90" i="8" s="1"/>
  <c r="M90" i="8" s="1"/>
  <c r="N90" i="8" s="1"/>
  <c r="I90" i="8"/>
  <c r="L102" i="9" l="1"/>
  <c r="K102" i="9"/>
  <c r="M103" i="9" s="1"/>
  <c r="N103" i="9" s="1"/>
  <c r="O103" i="9" s="1"/>
  <c r="J103" i="9"/>
  <c r="K90" i="8"/>
  <c r="J90" i="8"/>
  <c r="L91" i="8" s="1"/>
  <c r="M91" i="8" s="1"/>
  <c r="N91" i="8" s="1"/>
  <c r="I91" i="8"/>
  <c r="L103" i="9" l="1"/>
  <c r="K103" i="9"/>
  <c r="M104" i="9" s="1"/>
  <c r="N104" i="9" s="1"/>
  <c r="O104" i="9" s="1"/>
  <c r="K91" i="8"/>
  <c r="J91" i="8"/>
  <c r="L92" i="8" s="1"/>
  <c r="M92" i="8" s="1"/>
  <c r="N92" i="8" s="1"/>
  <c r="J104" i="9" l="1"/>
  <c r="I92" i="8"/>
  <c r="K104" i="9" l="1"/>
  <c r="L104" i="9"/>
  <c r="M105" i="9"/>
  <c r="N105" i="9" s="1"/>
  <c r="O105" i="9" s="1"/>
  <c r="J105" i="9"/>
  <c r="K92" i="8"/>
  <c r="J92" i="8"/>
  <c r="L93" i="8" s="1"/>
  <c r="M93" i="8" s="1"/>
  <c r="N93" i="8" s="1"/>
  <c r="I93" i="8"/>
  <c r="L105" i="9" l="1"/>
  <c r="K105" i="9"/>
  <c r="M106" i="9" s="1"/>
  <c r="N106" i="9" s="1"/>
  <c r="O106" i="9" s="1"/>
  <c r="J106" i="9"/>
  <c r="K93" i="8"/>
  <c r="J93" i="8"/>
  <c r="L94" i="8" s="1"/>
  <c r="M94" i="8" s="1"/>
  <c r="N94" i="8" s="1"/>
  <c r="I94" i="8"/>
  <c r="L106" i="9" l="1"/>
  <c r="K106" i="9"/>
  <c r="M107" i="9" s="1"/>
  <c r="N107" i="9" s="1"/>
  <c r="O107" i="9" s="1"/>
  <c r="J107" i="9"/>
  <c r="K94" i="8"/>
  <c r="J94" i="8"/>
  <c r="L95" i="8"/>
  <c r="M95" i="8" s="1"/>
  <c r="N95" i="8" s="1"/>
  <c r="I95" i="8"/>
  <c r="K107" i="9" l="1"/>
  <c r="J108" i="9" s="1"/>
  <c r="L107" i="9"/>
  <c r="M108" i="9"/>
  <c r="N108" i="9" s="1"/>
  <c r="O108" i="9" s="1"/>
  <c r="K95" i="8"/>
  <c r="J95" i="8"/>
  <c r="L96" i="8" s="1"/>
  <c r="M96" i="8" s="1"/>
  <c r="N96" i="8" s="1"/>
  <c r="I96" i="8"/>
  <c r="L108" i="9" l="1"/>
  <c r="K108" i="9"/>
  <c r="M109" i="9" s="1"/>
  <c r="N109" i="9" s="1"/>
  <c r="O109" i="9" s="1"/>
  <c r="J109" i="9"/>
  <c r="K96" i="8"/>
  <c r="J96" i="8"/>
  <c r="L97" i="8" s="1"/>
  <c r="M97" i="8" s="1"/>
  <c r="N97" i="8" s="1"/>
  <c r="L109" i="9" l="1"/>
  <c r="K109" i="9"/>
  <c r="M110" i="9" s="1"/>
  <c r="N110" i="9" s="1"/>
  <c r="O110" i="9" s="1"/>
  <c r="P7" i="9" s="1"/>
  <c r="I97" i="8"/>
  <c r="J110" i="9" l="1"/>
  <c r="K97" i="8"/>
  <c r="J97" i="8"/>
  <c r="L98" i="8" s="1"/>
  <c r="M98" i="8" s="1"/>
  <c r="N98" i="8" s="1"/>
  <c r="I98" i="8"/>
  <c r="E11" i="5"/>
  <c r="E12" i="5"/>
  <c r="E31" i="5"/>
  <c r="E32" i="5"/>
  <c r="E51" i="5"/>
  <c r="E52" i="5"/>
  <c r="E71" i="5"/>
  <c r="E72" i="5"/>
  <c r="E91" i="5"/>
  <c r="E92" i="5"/>
  <c r="E9" i="5"/>
  <c r="F9" i="5" s="1"/>
  <c r="D9" i="5"/>
  <c r="E10" i="5" s="1"/>
  <c r="D10" i="5"/>
  <c r="D11" i="5"/>
  <c r="D12" i="5"/>
  <c r="E13" i="5" s="1"/>
  <c r="D13" i="5"/>
  <c r="E14" i="5" s="1"/>
  <c r="D14" i="5"/>
  <c r="E15" i="5" s="1"/>
  <c r="D15" i="5"/>
  <c r="E16" i="5" s="1"/>
  <c r="D16" i="5"/>
  <c r="E17" i="5" s="1"/>
  <c r="D17" i="5"/>
  <c r="E18" i="5" s="1"/>
  <c r="D18" i="5"/>
  <c r="E19" i="5" s="1"/>
  <c r="D19" i="5"/>
  <c r="E20" i="5" s="1"/>
  <c r="D20" i="5"/>
  <c r="E21" i="5" s="1"/>
  <c r="D21" i="5"/>
  <c r="E22" i="5" s="1"/>
  <c r="D22" i="5"/>
  <c r="E23" i="5" s="1"/>
  <c r="D23" i="5"/>
  <c r="E24" i="5" s="1"/>
  <c r="D24" i="5"/>
  <c r="E25" i="5" s="1"/>
  <c r="D25" i="5"/>
  <c r="E26" i="5" s="1"/>
  <c r="D26" i="5"/>
  <c r="E27" i="5" s="1"/>
  <c r="D27" i="5"/>
  <c r="E28" i="5" s="1"/>
  <c r="D28" i="5"/>
  <c r="E29" i="5" s="1"/>
  <c r="D29" i="5"/>
  <c r="E30" i="5" s="1"/>
  <c r="D30" i="5"/>
  <c r="D31" i="5"/>
  <c r="D32" i="5"/>
  <c r="E33" i="5" s="1"/>
  <c r="D33" i="5"/>
  <c r="E34" i="5" s="1"/>
  <c r="D34" i="5"/>
  <c r="E35" i="5" s="1"/>
  <c r="D35" i="5"/>
  <c r="E36" i="5" s="1"/>
  <c r="D36" i="5"/>
  <c r="E37" i="5" s="1"/>
  <c r="D37" i="5"/>
  <c r="E38" i="5" s="1"/>
  <c r="D38" i="5"/>
  <c r="E39" i="5" s="1"/>
  <c r="D39" i="5"/>
  <c r="E40" i="5" s="1"/>
  <c r="D40" i="5"/>
  <c r="E41" i="5" s="1"/>
  <c r="D41" i="5"/>
  <c r="E42" i="5" s="1"/>
  <c r="D42" i="5"/>
  <c r="E43" i="5" s="1"/>
  <c r="D43" i="5"/>
  <c r="E44" i="5" s="1"/>
  <c r="D44" i="5"/>
  <c r="E45" i="5" s="1"/>
  <c r="D45" i="5"/>
  <c r="E46" i="5" s="1"/>
  <c r="D46" i="5"/>
  <c r="E47" i="5" s="1"/>
  <c r="D47" i="5"/>
  <c r="E48" i="5" s="1"/>
  <c r="D48" i="5"/>
  <c r="E49" i="5" s="1"/>
  <c r="D49" i="5"/>
  <c r="E50" i="5" s="1"/>
  <c r="D50" i="5"/>
  <c r="D51" i="5"/>
  <c r="D52" i="5"/>
  <c r="E53" i="5" s="1"/>
  <c r="D53" i="5"/>
  <c r="E54" i="5" s="1"/>
  <c r="D54" i="5"/>
  <c r="E55" i="5" s="1"/>
  <c r="D55" i="5"/>
  <c r="E56" i="5" s="1"/>
  <c r="D56" i="5"/>
  <c r="E57" i="5" s="1"/>
  <c r="D57" i="5"/>
  <c r="E58" i="5" s="1"/>
  <c r="D58" i="5"/>
  <c r="E59" i="5" s="1"/>
  <c r="D59" i="5"/>
  <c r="E60" i="5" s="1"/>
  <c r="D60" i="5"/>
  <c r="E61" i="5" s="1"/>
  <c r="D61" i="5"/>
  <c r="E62" i="5" s="1"/>
  <c r="D62" i="5"/>
  <c r="E63" i="5" s="1"/>
  <c r="D63" i="5"/>
  <c r="E64" i="5" s="1"/>
  <c r="D64" i="5"/>
  <c r="E65" i="5" s="1"/>
  <c r="D65" i="5"/>
  <c r="E66" i="5" s="1"/>
  <c r="D66" i="5"/>
  <c r="E67" i="5" s="1"/>
  <c r="D67" i="5"/>
  <c r="E68" i="5" s="1"/>
  <c r="D68" i="5"/>
  <c r="E69" i="5" s="1"/>
  <c r="D69" i="5"/>
  <c r="E70" i="5" s="1"/>
  <c r="D70" i="5"/>
  <c r="D71" i="5"/>
  <c r="D72" i="5"/>
  <c r="E73" i="5" s="1"/>
  <c r="D73" i="5"/>
  <c r="E74" i="5" s="1"/>
  <c r="D74" i="5"/>
  <c r="E75" i="5" s="1"/>
  <c r="D75" i="5"/>
  <c r="E76" i="5" s="1"/>
  <c r="D76" i="5"/>
  <c r="E77" i="5" s="1"/>
  <c r="D77" i="5"/>
  <c r="E78" i="5" s="1"/>
  <c r="D78" i="5"/>
  <c r="E79" i="5" s="1"/>
  <c r="D79" i="5"/>
  <c r="E80" i="5" s="1"/>
  <c r="D80" i="5"/>
  <c r="E81" i="5" s="1"/>
  <c r="D81" i="5"/>
  <c r="E82" i="5" s="1"/>
  <c r="D82" i="5"/>
  <c r="E83" i="5" s="1"/>
  <c r="D83" i="5"/>
  <c r="E84" i="5" s="1"/>
  <c r="D84" i="5"/>
  <c r="E85" i="5" s="1"/>
  <c r="D85" i="5"/>
  <c r="E86" i="5" s="1"/>
  <c r="D86" i="5"/>
  <c r="E87" i="5" s="1"/>
  <c r="D87" i="5"/>
  <c r="E88" i="5" s="1"/>
  <c r="D88" i="5"/>
  <c r="E89" i="5" s="1"/>
  <c r="D89" i="5"/>
  <c r="E90" i="5" s="1"/>
  <c r="D90" i="5"/>
  <c r="D91" i="5"/>
  <c r="D92" i="5"/>
  <c r="E93" i="5" s="1"/>
  <c r="D93" i="5"/>
  <c r="E94" i="5" s="1"/>
  <c r="D94" i="5"/>
  <c r="E95" i="5" s="1"/>
  <c r="D95" i="5"/>
  <c r="E96" i="5" s="1"/>
  <c r="D96" i="5"/>
  <c r="E97" i="5" s="1"/>
  <c r="D97" i="5"/>
  <c r="E98" i="5" s="1"/>
  <c r="D98" i="5"/>
  <c r="E99" i="5" s="1"/>
  <c r="D99" i="5"/>
  <c r="E100" i="5" s="1"/>
  <c r="D100" i="5"/>
  <c r="E101" i="5" s="1"/>
  <c r="D101" i="5"/>
  <c r="E102" i="5" s="1"/>
  <c r="D102" i="5"/>
  <c r="E103" i="5" s="1"/>
  <c r="D103" i="5"/>
  <c r="E104" i="5" s="1"/>
  <c r="D104" i="5"/>
  <c r="E105" i="5" s="1"/>
  <c r="D105" i="5"/>
  <c r="E106" i="5" s="1"/>
  <c r="D106" i="5"/>
  <c r="E107" i="5" s="1"/>
  <c r="D107" i="5"/>
  <c r="E108" i="5" s="1"/>
  <c r="D108" i="5"/>
  <c r="E109" i="5" s="1"/>
  <c r="D109" i="5"/>
  <c r="E110" i="5" s="1"/>
  <c r="D110" i="5"/>
  <c r="D8" i="5"/>
  <c r="L110" i="9" l="1"/>
  <c r="K110" i="9"/>
  <c r="T14" i="9" s="1"/>
  <c r="T15" i="9"/>
  <c r="T16" i="9"/>
  <c r="K98" i="8"/>
  <c r="J98" i="8"/>
  <c r="L99" i="8" s="1"/>
  <c r="M99" i="8" s="1"/>
  <c r="N99" i="8" s="1"/>
  <c r="I99" i="8"/>
  <c r="G9" i="5"/>
  <c r="H9" i="5" s="1"/>
  <c r="F10" i="5"/>
  <c r="G10" i="5" s="1"/>
  <c r="H10" i="5" s="1"/>
  <c r="F11" i="5"/>
  <c r="F8" i="4"/>
  <c r="C8" i="4"/>
  <c r="D8" i="4" s="1"/>
  <c r="E8" i="4" s="1"/>
  <c r="F8" i="1"/>
  <c r="C8" i="1"/>
  <c r="D8" i="1"/>
  <c r="E9" i="1" s="1"/>
  <c r="T17" i="9" l="1"/>
  <c r="J99" i="8"/>
  <c r="L100" i="8" s="1"/>
  <c r="M100" i="8" s="1"/>
  <c r="N100" i="8" s="1"/>
  <c r="K99" i="8"/>
  <c r="I100" i="8"/>
  <c r="F9" i="1"/>
  <c r="H9" i="1" s="1"/>
  <c r="C9" i="1"/>
  <c r="G11" i="5"/>
  <c r="H11" i="5" s="1"/>
  <c r="F12" i="5"/>
  <c r="F9" i="4"/>
  <c r="E9" i="4"/>
  <c r="G9" i="4" s="1"/>
  <c r="C9" i="4"/>
  <c r="D9" i="4" s="1"/>
  <c r="E8" i="1"/>
  <c r="D9" i="1"/>
  <c r="H9" i="4" l="1"/>
  <c r="G9" i="1"/>
  <c r="K100" i="8"/>
  <c r="J100" i="8"/>
  <c r="L101" i="8" s="1"/>
  <c r="M101" i="8" s="1"/>
  <c r="N101" i="8" s="1"/>
  <c r="C10" i="1"/>
  <c r="F10" i="1"/>
  <c r="H10" i="1" s="1"/>
  <c r="E10" i="1"/>
  <c r="G10" i="1" s="1"/>
  <c r="G12" i="5"/>
  <c r="H12" i="5" s="1"/>
  <c r="F13" i="5"/>
  <c r="F10" i="4"/>
  <c r="E10" i="4"/>
  <c r="G10" i="4" s="1"/>
  <c r="C10" i="4"/>
  <c r="D10" i="4" s="1"/>
  <c r="D10" i="1"/>
  <c r="H10" i="4" l="1"/>
  <c r="I101" i="8"/>
  <c r="C11" i="1"/>
  <c r="F11" i="1"/>
  <c r="E11" i="1"/>
  <c r="G11" i="1" s="1"/>
  <c r="G13" i="5"/>
  <c r="H13" i="5" s="1"/>
  <c r="F14" i="5"/>
  <c r="F11" i="4"/>
  <c r="E11" i="4"/>
  <c r="G11" i="4" s="1"/>
  <c r="C11" i="4"/>
  <c r="D11" i="4" s="1"/>
  <c r="D11" i="1"/>
  <c r="H11" i="4" l="1"/>
  <c r="H11" i="1"/>
  <c r="K101" i="8"/>
  <c r="J101" i="8"/>
  <c r="L102" i="8" s="1"/>
  <c r="M102" i="8" s="1"/>
  <c r="N102" i="8" s="1"/>
  <c r="C12" i="1"/>
  <c r="F12" i="1"/>
  <c r="E12" i="1"/>
  <c r="G12" i="1" s="1"/>
  <c r="G14" i="5"/>
  <c r="H14" i="5" s="1"/>
  <c r="F15" i="5"/>
  <c r="C12" i="4"/>
  <c r="D12" i="4" s="1"/>
  <c r="F12" i="4"/>
  <c r="E12" i="4"/>
  <c r="G12" i="4" s="1"/>
  <c r="D12" i="1"/>
  <c r="H12" i="4" l="1"/>
  <c r="H12" i="1"/>
  <c r="I102" i="8"/>
  <c r="C13" i="1"/>
  <c r="F13" i="1"/>
  <c r="E13" i="1"/>
  <c r="G13" i="1" s="1"/>
  <c r="G15" i="5"/>
  <c r="H15" i="5" s="1"/>
  <c r="F16" i="5"/>
  <c r="F13" i="4"/>
  <c r="E13" i="4"/>
  <c r="G13" i="4" s="1"/>
  <c r="C13" i="4"/>
  <c r="D13" i="4" s="1"/>
  <c r="D13" i="1"/>
  <c r="H13" i="4" l="1"/>
  <c r="H13" i="1"/>
  <c r="K102" i="8"/>
  <c r="J102" i="8"/>
  <c r="L103" i="8" s="1"/>
  <c r="M103" i="8" s="1"/>
  <c r="N103" i="8" s="1"/>
  <c r="I103" i="8"/>
  <c r="C14" i="1"/>
  <c r="F14" i="1"/>
  <c r="H14" i="1" s="1"/>
  <c r="E14" i="1"/>
  <c r="G16" i="5"/>
  <c r="H16" i="5" s="1"/>
  <c r="F17" i="5"/>
  <c r="F14" i="4"/>
  <c r="E14" i="4"/>
  <c r="G14" i="4" s="1"/>
  <c r="C14" i="4"/>
  <c r="D14" i="4" s="1"/>
  <c r="D14" i="1"/>
  <c r="H14" i="4" l="1"/>
  <c r="G14" i="1"/>
  <c r="K103" i="8"/>
  <c r="J103" i="8"/>
  <c r="L104" i="8" s="1"/>
  <c r="M104" i="8" s="1"/>
  <c r="N104" i="8" s="1"/>
  <c r="I104" i="8"/>
  <c r="C15" i="1"/>
  <c r="E15" i="1"/>
  <c r="F15" i="1"/>
  <c r="H15" i="1" s="1"/>
  <c r="G17" i="5"/>
  <c r="H17" i="5" s="1"/>
  <c r="F18" i="5"/>
  <c r="F15" i="4"/>
  <c r="E15" i="4"/>
  <c r="G15" i="4" s="1"/>
  <c r="C15" i="4"/>
  <c r="D15" i="4" s="1"/>
  <c r="D15" i="1"/>
  <c r="H15" i="4" l="1"/>
  <c r="G15" i="1"/>
  <c r="K104" i="8"/>
  <c r="J104" i="8"/>
  <c r="L105" i="8" s="1"/>
  <c r="M105" i="8" s="1"/>
  <c r="N105" i="8" s="1"/>
  <c r="C16" i="1"/>
  <c r="D16" i="1" s="1"/>
  <c r="E16" i="1"/>
  <c r="G16" i="1" s="1"/>
  <c r="F16" i="1"/>
  <c r="F19" i="5"/>
  <c r="G18" i="5"/>
  <c r="H18" i="5" s="1"/>
  <c r="C16" i="4"/>
  <c r="D16" i="4" s="1"/>
  <c r="F16" i="4"/>
  <c r="E16" i="4"/>
  <c r="G16" i="4" s="1"/>
  <c r="H16" i="4" l="1"/>
  <c r="H16" i="1"/>
  <c r="I105" i="8"/>
  <c r="C17" i="1"/>
  <c r="F17" i="1"/>
  <c r="H17" i="1" s="1"/>
  <c r="E17" i="1"/>
  <c r="G17" i="1" s="1"/>
  <c r="G19" i="5"/>
  <c r="H19" i="5" s="1"/>
  <c r="F20" i="5"/>
  <c r="F17" i="4"/>
  <c r="E17" i="4"/>
  <c r="G17" i="4" s="1"/>
  <c r="C17" i="4"/>
  <c r="D17" i="4" s="1"/>
  <c r="D17" i="1"/>
  <c r="H17" i="4" l="1"/>
  <c r="K105" i="8"/>
  <c r="J105" i="8"/>
  <c r="L106" i="8" s="1"/>
  <c r="M106" i="8" s="1"/>
  <c r="N106" i="8" s="1"/>
  <c r="I106" i="8"/>
  <c r="C18" i="1"/>
  <c r="E18" i="1"/>
  <c r="G18" i="1" s="1"/>
  <c r="F18" i="1"/>
  <c r="H18" i="1" s="1"/>
  <c r="G20" i="5"/>
  <c r="H20" i="5" s="1"/>
  <c r="F21" i="5"/>
  <c r="F18" i="4"/>
  <c r="E18" i="4"/>
  <c r="G18" i="4" s="1"/>
  <c r="C18" i="4"/>
  <c r="D18" i="4" s="1"/>
  <c r="D18" i="1"/>
  <c r="H18" i="4" l="1"/>
  <c r="K106" i="8"/>
  <c r="J106" i="8"/>
  <c r="L107" i="8" s="1"/>
  <c r="M107" i="8" s="1"/>
  <c r="N107" i="8" s="1"/>
  <c r="I107" i="8"/>
  <c r="C19" i="1"/>
  <c r="E19" i="1"/>
  <c r="F19" i="1"/>
  <c r="H19" i="1" s="1"/>
  <c r="G21" i="5"/>
  <c r="H21" i="5" s="1"/>
  <c r="F22" i="5"/>
  <c r="F19" i="4"/>
  <c r="E19" i="4"/>
  <c r="G19" i="4" s="1"/>
  <c r="C19" i="4"/>
  <c r="D19" i="4" s="1"/>
  <c r="D19" i="1"/>
  <c r="H19" i="4" l="1"/>
  <c r="G19" i="1"/>
  <c r="J107" i="8"/>
  <c r="L108" i="8" s="1"/>
  <c r="M108" i="8" s="1"/>
  <c r="N108" i="8" s="1"/>
  <c r="K107" i="8"/>
  <c r="I108" i="8"/>
  <c r="C20" i="1"/>
  <c r="F20" i="1"/>
  <c r="E20" i="1"/>
  <c r="G20" i="1" s="1"/>
  <c r="G22" i="5"/>
  <c r="H22" i="5" s="1"/>
  <c r="F23" i="5"/>
  <c r="C20" i="4"/>
  <c r="D20" i="4" s="1"/>
  <c r="F20" i="4"/>
  <c r="E20" i="4"/>
  <c r="G20" i="4" s="1"/>
  <c r="D20" i="1"/>
  <c r="H20" i="4" l="1"/>
  <c r="H20" i="1"/>
  <c r="K108" i="8"/>
  <c r="J108" i="8"/>
  <c r="L109" i="8" s="1"/>
  <c r="M109" i="8" s="1"/>
  <c r="N109" i="8" s="1"/>
  <c r="C21" i="1"/>
  <c r="E21" i="1"/>
  <c r="G21" i="1" s="1"/>
  <c r="F21" i="1"/>
  <c r="H21" i="1" s="1"/>
  <c r="G23" i="5"/>
  <c r="H23" i="5" s="1"/>
  <c r="F24" i="5"/>
  <c r="F21" i="4"/>
  <c r="E21" i="4"/>
  <c r="G21" i="4" s="1"/>
  <c r="C21" i="4"/>
  <c r="D21" i="4" s="1"/>
  <c r="D21" i="1"/>
  <c r="H21" i="4" l="1"/>
  <c r="I109" i="8"/>
  <c r="C22" i="1"/>
  <c r="D22" i="1" s="1"/>
  <c r="E22" i="1"/>
  <c r="F22" i="1"/>
  <c r="H22" i="1" s="1"/>
  <c r="G24" i="5"/>
  <c r="H24" i="5" s="1"/>
  <c r="F25" i="5"/>
  <c r="F22" i="4"/>
  <c r="E22" i="4"/>
  <c r="G22" i="4" s="1"/>
  <c r="C22" i="4"/>
  <c r="D22" i="4" s="1"/>
  <c r="H22" i="4" l="1"/>
  <c r="G22" i="1"/>
  <c r="J109" i="8"/>
  <c r="L110" i="8" s="1"/>
  <c r="M110" i="8" s="1"/>
  <c r="N110" i="8" s="1"/>
  <c r="K109" i="8"/>
  <c r="C23" i="1"/>
  <c r="F23" i="1"/>
  <c r="E23" i="1"/>
  <c r="G23" i="1" s="1"/>
  <c r="F26" i="5"/>
  <c r="G25" i="5"/>
  <c r="H25" i="5" s="1"/>
  <c r="F23" i="4"/>
  <c r="E23" i="4"/>
  <c r="G23" i="4" s="1"/>
  <c r="C23" i="4"/>
  <c r="D23" i="4" s="1"/>
  <c r="D23" i="1"/>
  <c r="H23" i="4" l="1"/>
  <c r="H23" i="1"/>
  <c r="I110" i="8"/>
  <c r="J110" i="8"/>
  <c r="L111" i="8" s="1"/>
  <c r="M111" i="8" s="1"/>
  <c r="N111" i="8" s="1"/>
  <c r="K110" i="8"/>
  <c r="I111" i="8"/>
  <c r="C24" i="1"/>
  <c r="E24" i="1"/>
  <c r="F24" i="1"/>
  <c r="H24" i="1" s="1"/>
  <c r="F27" i="5"/>
  <c r="G26" i="5"/>
  <c r="H26" i="5" s="1"/>
  <c r="C24" i="4"/>
  <c r="D24" i="4" s="1"/>
  <c r="F24" i="4"/>
  <c r="E24" i="4"/>
  <c r="G24" i="4" s="1"/>
  <c r="D24" i="1"/>
  <c r="H24" i="4" l="1"/>
  <c r="G24" i="1"/>
  <c r="K111" i="8"/>
  <c r="J111" i="8"/>
  <c r="L112" i="8" s="1"/>
  <c r="M112" i="8" s="1"/>
  <c r="N112" i="8" s="1"/>
  <c r="O9" i="8" s="1"/>
  <c r="I112" i="8"/>
  <c r="C25" i="1"/>
  <c r="F25" i="1"/>
  <c r="E25" i="1"/>
  <c r="G25" i="1" s="1"/>
  <c r="G27" i="5"/>
  <c r="H27" i="5" s="1"/>
  <c r="F28" i="5"/>
  <c r="F25" i="4"/>
  <c r="E25" i="4"/>
  <c r="G25" i="4" s="1"/>
  <c r="C25" i="4"/>
  <c r="D25" i="4" s="1"/>
  <c r="D25" i="1"/>
  <c r="H25" i="4" l="1"/>
  <c r="H25" i="1"/>
  <c r="K112" i="8"/>
  <c r="J112" i="8"/>
  <c r="C26" i="1"/>
  <c r="F26" i="1"/>
  <c r="E26" i="1"/>
  <c r="G26" i="1" s="1"/>
  <c r="F29" i="5"/>
  <c r="G28" i="5"/>
  <c r="H28" i="5" s="1"/>
  <c r="F26" i="4"/>
  <c r="E26" i="4"/>
  <c r="G26" i="4" s="1"/>
  <c r="C26" i="4"/>
  <c r="D26" i="4" s="1"/>
  <c r="D26" i="1"/>
  <c r="H26" i="4" l="1"/>
  <c r="H26" i="1"/>
  <c r="C27" i="1"/>
  <c r="F27" i="1"/>
  <c r="E27" i="1"/>
  <c r="G27" i="1" s="1"/>
  <c r="G29" i="5"/>
  <c r="H29" i="5" s="1"/>
  <c r="F30" i="5"/>
  <c r="F27" i="4"/>
  <c r="E27" i="4"/>
  <c r="C27" i="4"/>
  <c r="D27" i="4" s="1"/>
  <c r="D27" i="1"/>
  <c r="G27" i="4" l="1"/>
  <c r="H27" i="4"/>
  <c r="H27" i="1"/>
  <c r="G30" i="5"/>
  <c r="H30" i="5" s="1"/>
  <c r="F31" i="5"/>
  <c r="F32" i="5" l="1"/>
  <c r="G31" i="5"/>
  <c r="H31" i="5" s="1"/>
  <c r="F33" i="5" l="1"/>
  <c r="G32" i="5"/>
  <c r="H32" i="5" s="1"/>
  <c r="F34" i="5" l="1"/>
  <c r="G33" i="5"/>
  <c r="H33" i="5" s="1"/>
  <c r="F35" i="5" l="1"/>
  <c r="G34" i="5"/>
  <c r="H34" i="5" s="1"/>
  <c r="F36" i="5" l="1"/>
  <c r="G35" i="5"/>
  <c r="H35" i="5" s="1"/>
  <c r="F37" i="5" l="1"/>
  <c r="G36" i="5"/>
  <c r="H36" i="5" s="1"/>
  <c r="F38" i="5" l="1"/>
  <c r="G37" i="5"/>
  <c r="H37" i="5" s="1"/>
  <c r="F39" i="5" l="1"/>
  <c r="G38" i="5"/>
  <c r="H38" i="5" s="1"/>
  <c r="F40" i="5" l="1"/>
  <c r="G39" i="5"/>
  <c r="H39" i="5" s="1"/>
  <c r="F41" i="5" l="1"/>
  <c r="G40" i="5"/>
  <c r="H40" i="5" s="1"/>
  <c r="F42" i="5" l="1"/>
  <c r="G41" i="5"/>
  <c r="H41" i="5" s="1"/>
  <c r="F43" i="5" l="1"/>
  <c r="G42" i="5"/>
  <c r="H42" i="5" s="1"/>
  <c r="F44" i="5" l="1"/>
  <c r="G43" i="5"/>
  <c r="H43" i="5" s="1"/>
  <c r="F45" i="5" l="1"/>
  <c r="G44" i="5"/>
  <c r="H44" i="5" s="1"/>
  <c r="F46" i="5" l="1"/>
  <c r="G45" i="5"/>
  <c r="H45" i="5" s="1"/>
  <c r="F47" i="5" l="1"/>
  <c r="G46" i="5"/>
  <c r="H46" i="5" s="1"/>
  <c r="F48" i="5" l="1"/>
  <c r="G47" i="5"/>
  <c r="H47" i="5" s="1"/>
  <c r="F49" i="5" l="1"/>
  <c r="G48" i="5"/>
  <c r="H48" i="5" s="1"/>
  <c r="F50" i="5" l="1"/>
  <c r="G49" i="5"/>
  <c r="H49" i="5" s="1"/>
  <c r="F51" i="5" l="1"/>
  <c r="G50" i="5"/>
  <c r="H50" i="5" s="1"/>
  <c r="F52" i="5" l="1"/>
  <c r="G51" i="5"/>
  <c r="H51" i="5" s="1"/>
  <c r="F53" i="5" l="1"/>
  <c r="G52" i="5"/>
  <c r="H52" i="5" s="1"/>
  <c r="F54" i="5" l="1"/>
  <c r="G53" i="5"/>
  <c r="H53" i="5" s="1"/>
  <c r="F55" i="5" l="1"/>
  <c r="G54" i="5"/>
  <c r="H54" i="5" s="1"/>
  <c r="F56" i="5" l="1"/>
  <c r="G55" i="5"/>
  <c r="H55" i="5" s="1"/>
  <c r="F57" i="5" l="1"/>
  <c r="G56" i="5"/>
  <c r="H56" i="5" s="1"/>
  <c r="F58" i="5" l="1"/>
  <c r="G57" i="5"/>
  <c r="H57" i="5" s="1"/>
  <c r="F59" i="5" l="1"/>
  <c r="G58" i="5"/>
  <c r="H58" i="5" s="1"/>
  <c r="F60" i="5" l="1"/>
  <c r="G59" i="5"/>
  <c r="H59" i="5" s="1"/>
  <c r="F61" i="5" l="1"/>
  <c r="G60" i="5"/>
  <c r="H60" i="5" s="1"/>
  <c r="F62" i="5" l="1"/>
  <c r="G61" i="5"/>
  <c r="H61" i="5" s="1"/>
  <c r="F63" i="5" l="1"/>
  <c r="G62" i="5"/>
  <c r="H62" i="5" s="1"/>
  <c r="F64" i="5" l="1"/>
  <c r="G63" i="5"/>
  <c r="H63" i="5" s="1"/>
  <c r="F65" i="5" l="1"/>
  <c r="G64" i="5"/>
  <c r="H64" i="5" s="1"/>
  <c r="F66" i="5" l="1"/>
  <c r="G65" i="5"/>
  <c r="H65" i="5" s="1"/>
  <c r="F67" i="5" l="1"/>
  <c r="G66" i="5"/>
  <c r="H66" i="5" s="1"/>
  <c r="F68" i="5" l="1"/>
  <c r="G67" i="5"/>
  <c r="H67" i="5" s="1"/>
  <c r="F69" i="5" l="1"/>
  <c r="G68" i="5"/>
  <c r="H68" i="5" s="1"/>
  <c r="F70" i="5" l="1"/>
  <c r="G69" i="5"/>
  <c r="H69" i="5" s="1"/>
  <c r="F71" i="5" l="1"/>
  <c r="G70" i="5"/>
  <c r="H70" i="5" s="1"/>
  <c r="F72" i="5" l="1"/>
  <c r="G71" i="5"/>
  <c r="H71" i="5" s="1"/>
  <c r="F73" i="5" l="1"/>
  <c r="G72" i="5"/>
  <c r="H72" i="5" s="1"/>
  <c r="F74" i="5" l="1"/>
  <c r="G73" i="5"/>
  <c r="H73" i="5" s="1"/>
  <c r="F75" i="5" l="1"/>
  <c r="G74" i="5"/>
  <c r="H74" i="5" s="1"/>
  <c r="F76" i="5" l="1"/>
  <c r="G75" i="5"/>
  <c r="H75" i="5" s="1"/>
  <c r="F77" i="5" l="1"/>
  <c r="G76" i="5"/>
  <c r="H76" i="5" s="1"/>
  <c r="F78" i="5" l="1"/>
  <c r="G77" i="5"/>
  <c r="H77" i="5" s="1"/>
  <c r="F79" i="5" l="1"/>
  <c r="G78" i="5"/>
  <c r="H78" i="5" s="1"/>
  <c r="F80" i="5" l="1"/>
  <c r="G79" i="5"/>
  <c r="H79" i="5" s="1"/>
  <c r="F81" i="5" l="1"/>
  <c r="G80" i="5"/>
  <c r="H80" i="5" s="1"/>
  <c r="F82" i="5" l="1"/>
  <c r="G81" i="5"/>
  <c r="H81" i="5" s="1"/>
  <c r="F83" i="5" l="1"/>
  <c r="G82" i="5"/>
  <c r="H82" i="5" s="1"/>
  <c r="F84" i="5" l="1"/>
  <c r="G83" i="5"/>
  <c r="H83" i="5" s="1"/>
  <c r="F85" i="5" l="1"/>
  <c r="G84" i="5"/>
  <c r="H84" i="5" s="1"/>
  <c r="F86" i="5" l="1"/>
  <c r="G85" i="5"/>
  <c r="H85" i="5" s="1"/>
  <c r="F87" i="5" l="1"/>
  <c r="G86" i="5"/>
  <c r="H86" i="5" s="1"/>
  <c r="F88" i="5" l="1"/>
  <c r="G87" i="5"/>
  <c r="H87" i="5" s="1"/>
  <c r="F89" i="5" l="1"/>
  <c r="G88" i="5"/>
  <c r="H88" i="5" s="1"/>
  <c r="F90" i="5" l="1"/>
  <c r="G89" i="5"/>
  <c r="H89" i="5" s="1"/>
  <c r="F91" i="5" l="1"/>
  <c r="G90" i="5"/>
  <c r="H90" i="5" s="1"/>
  <c r="F92" i="5" l="1"/>
  <c r="G91" i="5"/>
  <c r="H91" i="5" s="1"/>
  <c r="F93" i="5" l="1"/>
  <c r="G92" i="5"/>
  <c r="H92" i="5" s="1"/>
  <c r="F94" i="5" l="1"/>
  <c r="G93" i="5"/>
  <c r="H93" i="5" s="1"/>
  <c r="F95" i="5" l="1"/>
  <c r="G94" i="5"/>
  <c r="H94" i="5" s="1"/>
  <c r="F96" i="5" l="1"/>
  <c r="G95" i="5"/>
  <c r="H95" i="5" s="1"/>
  <c r="F97" i="5" l="1"/>
  <c r="G96" i="5"/>
  <c r="H96" i="5" s="1"/>
  <c r="F98" i="5" l="1"/>
  <c r="G97" i="5"/>
  <c r="H97" i="5" s="1"/>
  <c r="F99" i="5" l="1"/>
  <c r="G98" i="5"/>
  <c r="H98" i="5" s="1"/>
  <c r="F100" i="5" l="1"/>
  <c r="G99" i="5"/>
  <c r="H99" i="5" s="1"/>
  <c r="F101" i="5" l="1"/>
  <c r="G100" i="5"/>
  <c r="H100" i="5" s="1"/>
  <c r="F102" i="5" l="1"/>
  <c r="G101" i="5"/>
  <c r="H101" i="5" s="1"/>
  <c r="F103" i="5" l="1"/>
  <c r="G102" i="5"/>
  <c r="H102" i="5" s="1"/>
  <c r="F104" i="5" l="1"/>
  <c r="G103" i="5"/>
  <c r="H103" i="5" s="1"/>
  <c r="F105" i="5" l="1"/>
  <c r="G104" i="5"/>
  <c r="H104" i="5" s="1"/>
  <c r="F106" i="5" l="1"/>
  <c r="G105" i="5"/>
  <c r="H105" i="5" s="1"/>
  <c r="F107" i="5" l="1"/>
  <c r="G106" i="5"/>
  <c r="H106" i="5" s="1"/>
  <c r="F108" i="5" l="1"/>
  <c r="G107" i="5"/>
  <c r="H107" i="5" s="1"/>
  <c r="F109" i="5" l="1"/>
  <c r="G108" i="5"/>
  <c r="H108" i="5" s="1"/>
  <c r="F110" i="5" l="1"/>
  <c r="G110" i="5" s="1"/>
  <c r="H110" i="5" s="1"/>
  <c r="H3" i="5" s="1"/>
  <c r="G109" i="5"/>
  <c r="H109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<sst xmlns="http://schemas.openxmlformats.org/spreadsheetml/2006/main" count="149" uniqueCount="45">
  <si>
    <t>Year Qtr</t>
  </si>
  <si>
    <t>Revs</t>
  </si>
  <si>
    <t>Trend</t>
  </si>
  <si>
    <t>Part 1 - The Bass Diffusion Model</t>
  </si>
  <si>
    <t>Given:</t>
  </si>
  <si>
    <t xml:space="preserve">p - Coeff of innovation </t>
  </si>
  <si>
    <t>q - Coeff of imitation</t>
  </si>
  <si>
    <t>m - Market size</t>
  </si>
  <si>
    <t>P -Forecast period</t>
  </si>
  <si>
    <t>Year</t>
  </si>
  <si>
    <t>Innovators</t>
  </si>
  <si>
    <t>Imitators</t>
  </si>
  <si>
    <t>Sales</t>
  </si>
  <si>
    <t>Cumulative Sales</t>
  </si>
  <si>
    <t>2-periods moving avg</t>
  </si>
  <si>
    <t>2 periods moving MA forecast</t>
  </si>
  <si>
    <t>Exponentially Smoothed Forecast</t>
  </si>
  <si>
    <t>Error</t>
  </si>
  <si>
    <t>Error^2</t>
  </si>
  <si>
    <t>Alpha</t>
  </si>
  <si>
    <t>SSE</t>
  </si>
  <si>
    <t>Baseline</t>
  </si>
  <si>
    <t>Q1</t>
  </si>
  <si>
    <t>Q2</t>
  </si>
  <si>
    <t>Q3</t>
  </si>
  <si>
    <t>Q4</t>
  </si>
  <si>
    <t>SUM</t>
  </si>
  <si>
    <t>Forecast</t>
  </si>
  <si>
    <t>Beta</t>
  </si>
  <si>
    <t>Gamma</t>
  </si>
  <si>
    <t>Seasonality</t>
  </si>
  <si>
    <t>Level</t>
  </si>
  <si>
    <t>Period</t>
  </si>
  <si>
    <t>Share - Innovators</t>
  </si>
  <si>
    <t>Share - Imitators</t>
  </si>
  <si>
    <t>Imitators Share %</t>
  </si>
  <si>
    <t>Innovators Share %</t>
  </si>
  <si>
    <t>Part 2 - Forecasting Apple Sales Revenue</t>
  </si>
  <si>
    <t>Year_Quarter</t>
  </si>
  <si>
    <t>Revenue</t>
  </si>
  <si>
    <t>Sq Error</t>
  </si>
  <si>
    <t>Sum</t>
  </si>
  <si>
    <t xml:space="preserve">Alpha </t>
  </si>
  <si>
    <t>Qtr</t>
  </si>
  <si>
    <t>Sqd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</si>
</sst>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?_);_(@_)"/>
    <numFmt numFmtId="165" formatCode="0.0000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1" xfId="0" applyBorder="1"/>
    <xf numFmtId="0" fontId="5" fillId="0" borderId="0" xfId="0" applyFont="1"/>
    <xf numFmtId="0" fontId="5" fillId="0" borderId="1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5" fontId="0" fillId="0" borderId="13" xfId="0" applyNumberForma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43" fontId="5" fillId="0" borderId="1" xfId="1" applyFont="1" applyFill="1" applyBorder="1"/>
    <xf numFmtId="43" fontId="5" fillId="0" borderId="1" xfId="0" applyNumberFormat="1" applyFont="1" applyBorder="1"/>
    <xf numFmtId="164" fontId="5" fillId="0" borderId="1" xfId="0" applyNumberFormat="1" applyFont="1" applyBorder="1"/>
    <xf numFmtId="0" fontId="5" fillId="0" borderId="18" xfId="0" applyFont="1" applyBorder="1" applyAlignment="1">
      <alignment horizontal="center"/>
    </xf>
    <xf numFmtId="0" fontId="0" fillId="0" borderId="19" xfId="0" applyBorder="1"/>
    <xf numFmtId="0" fontId="5" fillId="0" borderId="20" xfId="0" applyFont="1" applyBorder="1" applyAlignment="1">
      <alignment horizontal="center"/>
    </xf>
    <xf numFmtId="43" fontId="5" fillId="0" borderId="21" xfId="1" applyFont="1" applyFill="1" applyBorder="1"/>
    <xf numFmtId="43" fontId="5" fillId="0" borderId="21" xfId="0" applyNumberFormat="1" applyFont="1" applyBorder="1"/>
    <xf numFmtId="164" fontId="5" fillId="0" borderId="21" xfId="0" applyNumberFormat="1" applyFont="1" applyBorder="1"/>
    <xf numFmtId="0" fontId="0" fillId="0" borderId="21" xfId="0" applyBorder="1"/>
    <xf numFmtId="0" fontId="0" fillId="0" borderId="22" xfId="0" applyBorder="1"/>
    <xf numFmtId="0" fontId="5" fillId="0" borderId="15" xfId="0" applyFont="1" applyBorder="1" applyAlignment="1">
      <alignment horizontal="center"/>
    </xf>
    <xf numFmtId="43" fontId="5" fillId="0" borderId="16" xfId="1" applyFont="1" applyFill="1" applyBorder="1"/>
    <xf numFmtId="43" fontId="5" fillId="0" borderId="16" xfId="0" applyNumberFormat="1" applyFont="1" applyBorder="1"/>
    <xf numFmtId="164" fontId="5" fillId="0" borderId="16" xfId="0" applyNumberFormat="1" applyFont="1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0" fontId="0" fillId="0" borderId="25" xfId="2" applyNumberFormat="1" applyFont="1" applyBorder="1"/>
    <xf numFmtId="10" fontId="0" fillId="0" borderId="22" xfId="2" applyNumberFormat="1" applyFont="1" applyBorder="1"/>
    <xf numFmtId="0" fontId="2" fillId="2" borderId="23" xfId="0" applyFont="1" applyFill="1" applyBorder="1"/>
    <xf numFmtId="0" fontId="2" fillId="2" borderId="20" xfId="0" applyFont="1" applyFill="1" applyBorder="1"/>
    <xf numFmtId="0" fontId="0" fillId="0" borderId="18" xfId="0" applyBorder="1"/>
    <xf numFmtId="0" fontId="0" fillId="0" borderId="15" xfId="0" applyBorder="1"/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6" fillId="0" borderId="0" xfId="0" applyFont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2" fillId="0" borderId="0" xfId="0" applyFont="1" applyAlignment="1">
      <alignment horizontal="center"/>
    </xf>
    <xf numFmtId="1" fontId="0" fillId="0" borderId="1" xfId="0" applyNumberFormat="1" applyBorder="1"/>
    <xf numFmtId="1" fontId="0" fillId="0" borderId="21" xfId="0" applyNumberFormat="1" applyBorder="1"/>
    <xf numFmtId="1" fontId="0" fillId="0" borderId="16" xfId="0" applyNumberFormat="1" applyBorder="1"/>
    <xf numFmtId="1" fontId="0" fillId="0" borderId="19" xfId="0" applyNumberFormat="1" applyBorder="1"/>
    <xf numFmtId="1" fontId="0" fillId="0" borderId="22" xfId="0" applyNumberFormat="1" applyBorder="1"/>
    <xf numFmtId="1" fontId="0" fillId="0" borderId="17" xfId="0" applyNumberFormat="1" applyBorder="1"/>
    <xf numFmtId="166" fontId="0" fillId="0" borderId="14" xfId="0" applyNumberFormat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4" xfId="0" applyFont="1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2" xfId="0" applyFont="1" applyFill="1" applyBorder="1"/>
    <xf numFmtId="0" fontId="2" fillId="2" borderId="3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4" fillId="0" borderId="0" xfId="0" applyFont="1" applyAlignment="1">
      <alignment horizontal="center"/>
    </xf>
    <xf numFmtId="2" fontId="5" fillId="0" borderId="17" xfId="0" applyNumberFormat="1" applyFont="1" applyBorder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0" xfId="0" applyFont="1"/>
    <xf numFmtId="2" fontId="0" fillId="0" borderId="0" xfId="0" applyNumberFormat="1"/>
    <xf numFmtId="1" fontId="0" fillId="0" borderId="0" xfId="0" applyNumberFormat="1"/>
    <xf numFmtId="0" fontId="0" fillId="3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and Cumulative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'Part 1 - Q1'!$C$8:$C$27</c:f>
              <c:numCache>
                <c:formatCode>_(* #,##0.00_);_(* \(#,##0.00\);_(* "-"??_);_(@_)</c:formatCode>
                <c:ptCount val="20"/>
                <c:pt idx="0">
                  <c:v>750000</c:v>
                </c:pt>
                <c:pt idx="1">
                  <c:v>1018500</c:v>
                </c:pt>
                <c:pt idx="2">
                  <c:v>1354303.524</c:v>
                </c:pt>
                <c:pt idx="3">
                  <c:v>1749406.874287891</c:v>
                </c:pt>
                <c:pt idx="4">
                  <c:v>2172902.9007235654</c:v>
                </c:pt>
                <c:pt idx="5">
                  <c:v>2562553.9782997095</c:v>
                </c:pt>
                <c:pt idx="6">
                  <c:v>2827920.5644208789</c:v>
                </c:pt>
                <c:pt idx="7">
                  <c:v>2876865.9819299146</c:v>
                </c:pt>
                <c:pt idx="8">
                  <c:v>2664068.0411264482</c:v>
                </c:pt>
                <c:pt idx="9">
                  <c:v>2230827.6762882583</c:v>
                </c:pt>
                <c:pt idx="10">
                  <c:v>1693327.7225943441</c:v>
                </c:pt>
                <c:pt idx="11">
                  <c:v>1179015.9538386511</c:v>
                </c:pt>
                <c:pt idx="12">
                  <c:v>766730.66624879092</c:v>
                </c:pt>
                <c:pt idx="13">
                  <c:v>474745.92428845726</c:v>
                </c:pt>
                <c:pt idx="14">
                  <c:v>284524.0156677179</c:v>
                </c:pt>
                <c:pt idx="15">
                  <c:v>167064.0180322025</c:v>
                </c:pt>
                <c:pt idx="16">
                  <c:v>96887.904073063284</c:v>
                </c:pt>
                <c:pt idx="17">
                  <c:v>55780.453592119738</c:v>
                </c:pt>
                <c:pt idx="18">
                  <c:v>31977.754225088283</c:v>
                </c:pt>
                <c:pt idx="19">
                  <c:v>18287.269165394828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F-42EB-84A5-D254DE21DE84}"/>
            </c:ext>
          </c:extLst>
        </c:ser>
        <c:ser>
          <c:idx val="1"/>
          <c:order val="1"/>
          <c:tx>
            <c:v>Cumulative Sales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'Part 1 - Q1'!$D$8:$D$27</c:f>
              <c:numCache>
                <c:formatCode>_(* #,##0.000_);_(* \(#,##0.000\);_(* "-"???_);_(@_)</c:formatCode>
                <c:ptCount val="20"/>
                <c:pt idx="0" formatCode="_(* #,##0.00_);_(* \(#,##0.00\);_(* &quot;-&quot;??_);_(@_)">
                  <c:v>750000</c:v>
                </c:pt>
                <c:pt idx="1">
                  <c:v>1768500</c:v>
                </c:pt>
                <c:pt idx="2" formatCode="_(* #,##0.00_);_(* \(#,##0.00\);_(* &quot;-&quot;??_);_(@_)">
                  <c:v>3122803.5240000002</c:v>
                </c:pt>
                <c:pt idx="3" formatCode="_(* #,##0.00_);_(* \(#,##0.00\);_(* &quot;-&quot;??_);_(@_)">
                  <c:v>4872210.3982878914</c:v>
                </c:pt>
                <c:pt idx="4" formatCode="_(* #,##0.00_);_(* \(#,##0.00\);_(* &quot;-&quot;??_);_(@_)">
                  <c:v>7045113.2990114568</c:v>
                </c:pt>
                <c:pt idx="5" formatCode="_(* #,##0.00_);_(* \(#,##0.00\);_(* &quot;-&quot;??_);_(@_)">
                  <c:v>9607667.2773111667</c:v>
                </c:pt>
                <c:pt idx="6" formatCode="_(* #,##0.00_);_(* \(#,##0.00\);_(* &quot;-&quot;??_);_(@_)">
                  <c:v>12435587.841732046</c:v>
                </c:pt>
                <c:pt idx="7" formatCode="_(* #,##0.00_);_(* \(#,##0.00\);_(* &quot;-&quot;??_);_(@_)">
                  <c:v>15312453.823661961</c:v>
                </c:pt>
                <c:pt idx="8" formatCode="_(* #,##0.00_);_(* \(#,##0.00\);_(* &quot;-&quot;??_);_(@_)">
                  <c:v>17976521.864788409</c:v>
                </c:pt>
                <c:pt idx="9" formatCode="_(* #,##0.00_);_(* \(#,##0.00\);_(* &quot;-&quot;??_);_(@_)">
                  <c:v>20207349.541076668</c:v>
                </c:pt>
                <c:pt idx="10" formatCode="_(* #,##0.00_);_(* \(#,##0.00\);_(* &quot;-&quot;??_);_(@_)">
                  <c:v>21900677.263671011</c:v>
                </c:pt>
                <c:pt idx="11" formatCode="_(* #,##0.00_);_(* \(#,##0.00\);_(* &quot;-&quot;??_);_(@_)">
                  <c:v>23079693.217509661</c:v>
                </c:pt>
                <c:pt idx="12" formatCode="_(* #,##0.00_);_(* \(#,##0.00\);_(* &quot;-&quot;??_);_(@_)">
                  <c:v>23846423.883758452</c:v>
                </c:pt>
                <c:pt idx="13" formatCode="_(* #,##0.00_);_(* \(#,##0.00\);_(* &quot;-&quot;??_);_(@_)">
                  <c:v>24321169.808046907</c:v>
                </c:pt>
                <c:pt idx="14" formatCode="_(* #,##0.00_);_(* \(#,##0.00\);_(* &quot;-&quot;??_);_(@_)">
                  <c:v>24605693.823714625</c:v>
                </c:pt>
                <c:pt idx="15" formatCode="_(* #,##0.00_);_(* \(#,##0.00\);_(* &quot;-&quot;??_);_(@_)">
                  <c:v>24772757.841746829</c:v>
                </c:pt>
                <c:pt idx="16" formatCode="_(* #,##0.00_);_(* \(#,##0.00\);_(* &quot;-&quot;??_);_(@_)">
                  <c:v>24869645.745819893</c:v>
                </c:pt>
                <c:pt idx="17" formatCode="_(* #,##0.00_);_(* \(#,##0.00\);_(* &quot;-&quot;??_);_(@_)">
                  <c:v>24925426.199412011</c:v>
                </c:pt>
                <c:pt idx="18" formatCode="_(* #,##0.00_);_(* \(#,##0.00\);_(* &quot;-&quot;??_);_(@_)">
                  <c:v>24957403.953637101</c:v>
                </c:pt>
                <c:pt idx="19" formatCode="_(* #,##0.00_);_(* \(#,##0.00\);_(* &quot;-&quot;??_);_(@_)">
                  <c:v>24975691.222802497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FF-42EB-84A5-D254DE21D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568688"/>
        <c:axId val="479569168"/>
      </c:lineChart>
      <c:catAx>
        <c:axId val="479568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69168"/>
        <c:crosses val="autoZero"/>
        <c:auto val="1"/>
        <c:lblAlgn val="ctr"/>
        <c:lblOffset val="100"/>
        <c:noMultiLvlLbl val="0"/>
      </c:catAx>
      <c:valAx>
        <c:axId val="479569168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6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and Cumulative Sales</a:t>
            </a:r>
          </a:p>
        </c:rich>
      </c:tx>
      <c:layout>
        <c:manualLayout>
          <c:xMode val="edge"/>
          <c:yMode val="edge"/>
          <c:x val="0.30635040193753149"/>
          <c:y val="3.22100398947974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'Part 1 - Q2'!$C$8:$C$27</c:f>
              <c:numCache>
                <c:formatCode>_(* #,##0.00_);_(* \(#,##0.00\);_(* "-"??_);_(@_)</c:formatCode>
                <c:ptCount val="20"/>
                <c:pt idx="0">
                  <c:v>10000000</c:v>
                </c:pt>
                <c:pt idx="1">
                  <c:v>6180000</c:v>
                </c:pt>
                <c:pt idx="2">
                  <c:v>3699249.12</c:v>
                </c:pt>
                <c:pt idx="3">
                  <c:v>2170456.3709099749</c:v>
                </c:pt>
                <c:pt idx="4">
                  <c:v>1258181.5536802707</c:v>
                </c:pt>
                <c:pt idx="5">
                  <c:v>724172.67532155651</c:v>
                </c:pt>
                <c:pt idx="6">
                  <c:v>415090.03037494456</c:v>
                </c:pt>
                <c:pt idx="7">
                  <c:v>237358.83529836859</c:v>
                </c:pt>
                <c:pt idx="8">
                  <c:v>135541.86639931728</c:v>
                </c:pt>
                <c:pt idx="9">
                  <c:v>77339.44743889675</c:v>
                </c:pt>
                <c:pt idx="10">
                  <c:v>44109.708648681408</c:v>
                </c:pt>
                <c:pt idx="11">
                  <c:v>25151.061774009257</c:v>
                </c:pt>
                <c:pt idx="12">
                  <c:v>14338.877352827578</c:v>
                </c:pt>
                <c:pt idx="13">
                  <c:v>8174.0610277180094</c:v>
                </c:pt>
                <c:pt idx="14">
                  <c:v>4659.5075497161597</c:v>
                </c:pt>
                <c:pt idx="15">
                  <c:v>2656.014431521995</c:v>
                </c:pt>
                <c:pt idx="16">
                  <c:v>1513.9591348180547</c:v>
                </c:pt>
                <c:pt idx="17">
                  <c:v>862.9667494466994</c:v>
                </c:pt>
                <c:pt idx="18">
                  <c:v>491.89431008277461</c:v>
                </c:pt>
                <c:pt idx="19">
                  <c:v>280.38081687362865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9-4722-977B-8B97E68B8397}"/>
            </c:ext>
          </c:extLst>
        </c:ser>
        <c:ser>
          <c:idx val="1"/>
          <c:order val="1"/>
          <c:tx>
            <c:v>Cumulative Sales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'Part 1 - Q2'!$D$8:$D$27</c:f>
              <c:numCache>
                <c:formatCode>_(* #,##0.000_);_(* \(#,##0.000\);_(* "-"???_);_(@_)</c:formatCode>
                <c:ptCount val="20"/>
                <c:pt idx="0" formatCode="_(* #,##0.00_);_(* \(#,##0.00\);_(* &quot;-&quot;??_);_(@_)">
                  <c:v>10000000</c:v>
                </c:pt>
                <c:pt idx="1">
                  <c:v>16180000</c:v>
                </c:pt>
                <c:pt idx="2" formatCode="_(* #,##0.00_);_(* \(#,##0.00\);_(* &quot;-&quot;??_);_(@_)">
                  <c:v>19879249.120000001</c:v>
                </c:pt>
                <c:pt idx="3" formatCode="_(* #,##0.00_);_(* \(#,##0.00\);_(* &quot;-&quot;??_);_(@_)">
                  <c:v>22049705.490909975</c:v>
                </c:pt>
                <c:pt idx="4" formatCode="_(* #,##0.00_);_(* \(#,##0.00\);_(* &quot;-&quot;??_);_(@_)">
                  <c:v>23307887.044590246</c:v>
                </c:pt>
                <c:pt idx="5" formatCode="_(* #,##0.00_);_(* \(#,##0.00\);_(* &quot;-&quot;??_);_(@_)">
                  <c:v>24032059.719911803</c:v>
                </c:pt>
                <c:pt idx="6" formatCode="_(* #,##0.00_);_(* \(#,##0.00\);_(* &quot;-&quot;??_);_(@_)">
                  <c:v>24447149.750286747</c:v>
                </c:pt>
                <c:pt idx="7" formatCode="_(* #,##0.00_);_(* \(#,##0.00\);_(* &quot;-&quot;??_);_(@_)">
                  <c:v>24684508.585585114</c:v>
                </c:pt>
                <c:pt idx="8" formatCode="_(* #,##0.00_);_(* \(#,##0.00\);_(* &quot;-&quot;??_);_(@_)">
                  <c:v>24820050.451984432</c:v>
                </c:pt>
                <c:pt idx="9" formatCode="_(* #,##0.00_);_(* \(#,##0.00\);_(* &quot;-&quot;??_);_(@_)">
                  <c:v>24897389.899423327</c:v>
                </c:pt>
                <c:pt idx="10" formatCode="_(* #,##0.00_);_(* \(#,##0.00\);_(* &quot;-&quot;??_);_(@_)">
                  <c:v>24941499.608072009</c:v>
                </c:pt>
                <c:pt idx="11" formatCode="_(* #,##0.00_);_(* \(#,##0.00\);_(* &quot;-&quot;??_);_(@_)">
                  <c:v>24966650.669846017</c:v>
                </c:pt>
                <c:pt idx="12" formatCode="_(* #,##0.00_);_(* \(#,##0.00\);_(* &quot;-&quot;??_);_(@_)">
                  <c:v>24980989.547198843</c:v>
                </c:pt>
                <c:pt idx="13" formatCode="_(* #,##0.00_);_(* \(#,##0.00\);_(* &quot;-&quot;??_);_(@_)">
                  <c:v>24989163.60822656</c:v>
                </c:pt>
                <c:pt idx="14" formatCode="_(* #,##0.00_);_(* \(#,##0.00\);_(* &quot;-&quot;??_);_(@_)">
                  <c:v>24993823.115776278</c:v>
                </c:pt>
                <c:pt idx="15" formatCode="_(* #,##0.00_);_(* \(#,##0.00\);_(* &quot;-&quot;??_);_(@_)">
                  <c:v>24996479.130207799</c:v>
                </c:pt>
                <c:pt idx="16" formatCode="_(* #,##0.00_);_(* \(#,##0.00\);_(* &quot;-&quot;??_);_(@_)">
                  <c:v>24997993.089342616</c:v>
                </c:pt>
                <c:pt idx="17" formatCode="_(* #,##0.00_);_(* \(#,##0.00\);_(* &quot;-&quot;??_);_(@_)">
                  <c:v>24998856.056092065</c:v>
                </c:pt>
                <c:pt idx="18" formatCode="_(* #,##0.00_);_(* \(#,##0.00\);_(* &quot;-&quot;??_);_(@_)">
                  <c:v>24999347.950402148</c:v>
                </c:pt>
                <c:pt idx="19" formatCode="_(* #,##0.00_);_(* \(#,##0.00\);_(* &quot;-&quot;??_);_(@_)">
                  <c:v>24999628.331219021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9-4722-977B-8B97E68B8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568688"/>
        <c:axId val="479569168"/>
      </c:lineChart>
      <c:catAx>
        <c:axId val="479568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69168"/>
        <c:crosses val="autoZero"/>
        <c:auto val="1"/>
        <c:lblAlgn val="ctr"/>
        <c:lblOffset val="100"/>
        <c:noMultiLvlLbl val="0"/>
      </c:catAx>
      <c:valAx>
        <c:axId val="479569168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6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  <a:r>
              <a:rPr lang="en-US" baseline="0"/>
              <a:t> Revenue vs 2-Period Moving Average vs Exponentially smoothened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'Part 2 - Q1'!$K$6</c:f>
              <c:strCache>
                <c:ptCount val="1"/>
                <c:pt idx="0">
                  <c:v>Revs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'Part 2 - Q1'!$K$7:$K$110</c:f>
              <c:numCache>
                <c:formatCode>General</c:formatCode>
                <c:ptCount val="104"/>
                <c:pt idx="0">
                  <c:v>19.539999959999999</c:v>
                </c:pt>
                <c:pt idx="1">
                  <c:v>23.54999995</c:v>
                </c:pt>
                <c:pt idx="2">
                  <c:v>32.568999890000001</c:v>
                </c:pt>
                <c:pt idx="3">
                  <c:v>41.466999889999997</c:v>
                </c:pt>
                <c:pt idx="4">
                  <c:v>67.620999810000001</c:v>
                </c:pt>
                <c:pt idx="5">
                  <c:v>78.764999869999997</c:v>
                </c:pt>
                <c:pt idx="6">
                  <c:v>90.718999859999997</c:v>
                </c:pt>
                <c:pt idx="7">
                  <c:v>97.677999970000002</c:v>
                </c:pt>
                <c:pt idx="8">
                  <c:v>133.553</c:v>
                </c:pt>
                <c:pt idx="9">
                  <c:v>131.0189996</c:v>
                </c:pt>
                <c:pt idx="10">
                  <c:v>142.6809998</c:v>
                </c:pt>
                <c:pt idx="11">
                  <c:v>175.80799959999999</c:v>
                </c:pt>
                <c:pt idx="12">
                  <c:v>214.2929997</c:v>
                </c:pt>
                <c:pt idx="13">
                  <c:v>227.98199990000001</c:v>
                </c:pt>
                <c:pt idx="14">
                  <c:v>267.28399940000003</c:v>
                </c:pt>
                <c:pt idx="15">
                  <c:v>273.2099991</c:v>
                </c:pt>
                <c:pt idx="16">
                  <c:v>316.2279997</c:v>
                </c:pt>
                <c:pt idx="17">
                  <c:v>300.10199929999999</c:v>
                </c:pt>
                <c:pt idx="18">
                  <c:v>422.14299970000002</c:v>
                </c:pt>
                <c:pt idx="19">
                  <c:v>477.39899919999999</c:v>
                </c:pt>
                <c:pt idx="20">
                  <c:v>698.29599949999999</c:v>
                </c:pt>
                <c:pt idx="21">
                  <c:v>435.34399989999997</c:v>
                </c:pt>
                <c:pt idx="22">
                  <c:v>374.92899990000001</c:v>
                </c:pt>
                <c:pt idx="23">
                  <c:v>409.70899960000003</c:v>
                </c:pt>
                <c:pt idx="24">
                  <c:v>533.88999939999997</c:v>
                </c:pt>
                <c:pt idx="25">
                  <c:v>408.9429998</c:v>
                </c:pt>
                <c:pt idx="26">
                  <c:v>448.27899930000001</c:v>
                </c:pt>
                <c:pt idx="27">
                  <c:v>510.78599930000001</c:v>
                </c:pt>
                <c:pt idx="28">
                  <c:v>662.25299840000002</c:v>
                </c:pt>
                <c:pt idx="29">
                  <c:v>575.32699969999999</c:v>
                </c:pt>
                <c:pt idx="30">
                  <c:v>637.06399920000001</c:v>
                </c:pt>
                <c:pt idx="31">
                  <c:v>786.42399980000005</c:v>
                </c:pt>
                <c:pt idx="32">
                  <c:v>1042.441998</c:v>
                </c:pt>
                <c:pt idx="33">
                  <c:v>867.16099929999996</c:v>
                </c:pt>
                <c:pt idx="34">
                  <c:v>993.05099870000004</c:v>
                </c:pt>
                <c:pt idx="35">
                  <c:v>1168.7189980000001</c:v>
                </c:pt>
                <c:pt idx="36">
                  <c:v>1405.1369970000001</c:v>
                </c:pt>
                <c:pt idx="37">
                  <c:v>1246.9169999999999</c:v>
                </c:pt>
                <c:pt idx="38">
                  <c:v>1248.211998</c:v>
                </c:pt>
                <c:pt idx="39">
                  <c:v>1383.7469980000001</c:v>
                </c:pt>
                <c:pt idx="40">
                  <c:v>1493.3829989999999</c:v>
                </c:pt>
                <c:pt idx="41">
                  <c:v>1346.202</c:v>
                </c:pt>
                <c:pt idx="42">
                  <c:v>1364.759998</c:v>
                </c:pt>
                <c:pt idx="43">
                  <c:v>1354.0899959999999</c:v>
                </c:pt>
                <c:pt idx="44">
                  <c:v>1675.505997</c:v>
                </c:pt>
                <c:pt idx="45">
                  <c:v>1597.6779979999999</c:v>
                </c:pt>
                <c:pt idx="46">
                  <c:v>1528.6039960000001</c:v>
                </c:pt>
                <c:pt idx="47">
                  <c:v>1507.060997</c:v>
                </c:pt>
                <c:pt idx="48">
                  <c:v>1862.6120000000001</c:v>
                </c:pt>
                <c:pt idx="49">
                  <c:v>1716.0249980000001</c:v>
                </c:pt>
                <c:pt idx="50">
                  <c:v>1740.1709980000001</c:v>
                </c:pt>
                <c:pt idx="51">
                  <c:v>1767.733997</c:v>
                </c:pt>
                <c:pt idx="52">
                  <c:v>2000.2919999999999</c:v>
                </c:pt>
                <c:pt idx="53">
                  <c:v>1973.8939969999999</c:v>
                </c:pt>
                <c:pt idx="54">
                  <c:v>1861.9789960000001</c:v>
                </c:pt>
                <c:pt idx="55">
                  <c:v>2140.788994</c:v>
                </c:pt>
                <c:pt idx="56">
                  <c:v>2468.8539959999998</c:v>
                </c:pt>
                <c:pt idx="57">
                  <c:v>2076.6999970000002</c:v>
                </c:pt>
                <c:pt idx="58">
                  <c:v>2149.9079969999998</c:v>
                </c:pt>
                <c:pt idx="59">
                  <c:v>2493.2859960000001</c:v>
                </c:pt>
                <c:pt idx="60">
                  <c:v>2832</c:v>
                </c:pt>
                <c:pt idx="61">
                  <c:v>2652</c:v>
                </c:pt>
                <c:pt idx="62">
                  <c:v>2575</c:v>
                </c:pt>
                <c:pt idx="63">
                  <c:v>3003</c:v>
                </c:pt>
                <c:pt idx="64">
                  <c:v>3148</c:v>
                </c:pt>
                <c:pt idx="65">
                  <c:v>2185</c:v>
                </c:pt>
                <c:pt idx="66">
                  <c:v>2179</c:v>
                </c:pt>
                <c:pt idx="67">
                  <c:v>2321</c:v>
                </c:pt>
                <c:pt idx="68">
                  <c:v>2129</c:v>
                </c:pt>
                <c:pt idx="69">
                  <c:v>1601</c:v>
                </c:pt>
                <c:pt idx="70">
                  <c:v>1737</c:v>
                </c:pt>
                <c:pt idx="71">
                  <c:v>1614</c:v>
                </c:pt>
                <c:pt idx="72">
                  <c:v>1578</c:v>
                </c:pt>
                <c:pt idx="73">
                  <c:v>1405</c:v>
                </c:pt>
                <c:pt idx="74">
                  <c:v>1402</c:v>
                </c:pt>
                <c:pt idx="75">
                  <c:v>1556</c:v>
                </c:pt>
                <c:pt idx="76">
                  <c:v>1710</c:v>
                </c:pt>
                <c:pt idx="77">
                  <c:v>1530</c:v>
                </c:pt>
                <c:pt idx="78">
                  <c:v>1558</c:v>
                </c:pt>
                <c:pt idx="79">
                  <c:v>1336</c:v>
                </c:pt>
                <c:pt idx="80">
                  <c:v>2343</c:v>
                </c:pt>
                <c:pt idx="81">
                  <c:v>1945</c:v>
                </c:pt>
                <c:pt idx="82">
                  <c:v>1825</c:v>
                </c:pt>
                <c:pt idx="83">
                  <c:v>1870</c:v>
                </c:pt>
                <c:pt idx="84">
                  <c:v>1007</c:v>
                </c:pt>
                <c:pt idx="85">
                  <c:v>1431</c:v>
                </c:pt>
                <c:pt idx="86">
                  <c:v>1475</c:v>
                </c:pt>
                <c:pt idx="87">
                  <c:v>1450</c:v>
                </c:pt>
                <c:pt idx="88">
                  <c:v>1375</c:v>
                </c:pt>
                <c:pt idx="89">
                  <c:v>1495</c:v>
                </c:pt>
                <c:pt idx="90">
                  <c:v>1429</c:v>
                </c:pt>
                <c:pt idx="91">
                  <c:v>1443</c:v>
                </c:pt>
                <c:pt idx="92">
                  <c:v>1472</c:v>
                </c:pt>
                <c:pt idx="93">
                  <c:v>1475</c:v>
                </c:pt>
                <c:pt idx="94">
                  <c:v>1545</c:v>
                </c:pt>
                <c:pt idx="95">
                  <c:v>1715</c:v>
                </c:pt>
                <c:pt idx="96">
                  <c:v>2006</c:v>
                </c:pt>
                <c:pt idx="97">
                  <c:v>1909</c:v>
                </c:pt>
                <c:pt idx="98">
                  <c:v>2014</c:v>
                </c:pt>
                <c:pt idx="99">
                  <c:v>2350</c:v>
                </c:pt>
                <c:pt idx="100">
                  <c:v>3490</c:v>
                </c:pt>
                <c:pt idx="101">
                  <c:v>3243</c:v>
                </c:pt>
                <c:pt idx="102">
                  <c:v>3520</c:v>
                </c:pt>
                <c:pt idx="103">
                  <c:v>3678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B1-48B6-93A3-CE79EE07D3C3}"/>
            </c:ext>
          </c:extLst>
        </c:ser>
        <c:ser>
          <c:idx val="2"/>
          <c:order val="1"/>
          <c:tx>
            <c:strRef>
              <c:f>'Part 2 - Q1'!$L$6</c:f>
              <c:strCache>
                <c:ptCount val="1"/>
                <c:pt idx="0">
                  <c:v>2 periods moving MA forecast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'Part 2 - Q1'!$L$7:$L$110</c:f>
              <c:numCache>
                <c:formatCode>General</c:formatCode>
                <c:ptCount val="104"/>
                <c:pt idx="2">
                  <c:v>21.544999955000002</c:v>
                </c:pt>
                <c:pt idx="3">
                  <c:v>28.05949992</c:v>
                </c:pt>
                <c:pt idx="4">
                  <c:v>37.017999889999999</c:v>
                </c:pt>
                <c:pt idx="5">
                  <c:v>54.543999849999999</c:v>
                </c:pt>
                <c:pt idx="6">
                  <c:v>73.192999839999999</c:v>
                </c:pt>
                <c:pt idx="7">
                  <c:v>84.741999864999997</c:v>
                </c:pt>
                <c:pt idx="8">
                  <c:v>94.198499914999999</c:v>
                </c:pt>
                <c:pt idx="9">
                  <c:v>115.615499985</c:v>
                </c:pt>
                <c:pt idx="10">
                  <c:v>132.28599980000001</c:v>
                </c:pt>
                <c:pt idx="11">
                  <c:v>136.84999970000001</c:v>
                </c:pt>
                <c:pt idx="12">
                  <c:v>159.24449970000001</c:v>
                </c:pt>
                <c:pt idx="13">
                  <c:v>195.05049965000001</c:v>
                </c:pt>
                <c:pt idx="14">
                  <c:v>221.1374998</c:v>
                </c:pt>
                <c:pt idx="15">
                  <c:v>247.63299965000002</c:v>
                </c:pt>
                <c:pt idx="16">
                  <c:v>270.24699925000004</c:v>
                </c:pt>
                <c:pt idx="17">
                  <c:v>294.71899940000003</c:v>
                </c:pt>
                <c:pt idx="18">
                  <c:v>308.16499950000002</c:v>
                </c:pt>
                <c:pt idx="19">
                  <c:v>361.1224995</c:v>
                </c:pt>
                <c:pt idx="20">
                  <c:v>449.77099944999998</c:v>
                </c:pt>
                <c:pt idx="21">
                  <c:v>587.84749935000002</c:v>
                </c:pt>
                <c:pt idx="22">
                  <c:v>566.81999969999993</c:v>
                </c:pt>
                <c:pt idx="23">
                  <c:v>405.13649989999999</c:v>
                </c:pt>
                <c:pt idx="24">
                  <c:v>392.31899974999999</c:v>
                </c:pt>
                <c:pt idx="25">
                  <c:v>471.79949950000002</c:v>
                </c:pt>
                <c:pt idx="26">
                  <c:v>471.41649959999995</c:v>
                </c:pt>
                <c:pt idx="27">
                  <c:v>428.61099954999997</c:v>
                </c:pt>
                <c:pt idx="28">
                  <c:v>479.53249930000004</c:v>
                </c:pt>
                <c:pt idx="29">
                  <c:v>586.51949884999999</c:v>
                </c:pt>
                <c:pt idx="30">
                  <c:v>618.78999905000001</c:v>
                </c:pt>
                <c:pt idx="31">
                  <c:v>606.19549944999994</c:v>
                </c:pt>
                <c:pt idx="32">
                  <c:v>711.74399949999997</c:v>
                </c:pt>
                <c:pt idx="33">
                  <c:v>914.43299890000003</c:v>
                </c:pt>
                <c:pt idx="34">
                  <c:v>954.80149864999998</c:v>
                </c:pt>
                <c:pt idx="35">
                  <c:v>930.105999</c:v>
                </c:pt>
                <c:pt idx="36">
                  <c:v>1080.8849983499999</c:v>
                </c:pt>
                <c:pt idx="37">
                  <c:v>1286.9279974999999</c:v>
                </c:pt>
                <c:pt idx="38">
                  <c:v>1326.0269985</c:v>
                </c:pt>
                <c:pt idx="39">
                  <c:v>1247.5644990000001</c:v>
                </c:pt>
                <c:pt idx="40">
                  <c:v>1315.9794980000001</c:v>
                </c:pt>
                <c:pt idx="41">
                  <c:v>1438.5649985</c:v>
                </c:pt>
                <c:pt idx="42">
                  <c:v>1419.7924994999998</c:v>
                </c:pt>
                <c:pt idx="43">
                  <c:v>1355.4809989999999</c:v>
                </c:pt>
                <c:pt idx="44">
                  <c:v>1359.4249970000001</c:v>
                </c:pt>
                <c:pt idx="45">
                  <c:v>1514.7979965</c:v>
                </c:pt>
                <c:pt idx="46">
                  <c:v>1636.5919974999999</c:v>
                </c:pt>
                <c:pt idx="47">
                  <c:v>1563.140997</c:v>
                </c:pt>
                <c:pt idx="48">
                  <c:v>1517.8324965000002</c:v>
                </c:pt>
                <c:pt idx="49">
                  <c:v>1684.8364985000001</c:v>
                </c:pt>
                <c:pt idx="50">
                  <c:v>1789.318499</c:v>
                </c:pt>
                <c:pt idx="51">
                  <c:v>1728.0979980000002</c:v>
                </c:pt>
                <c:pt idx="52">
                  <c:v>1753.9524974999999</c:v>
                </c:pt>
                <c:pt idx="53">
                  <c:v>1884.0129984999999</c:v>
                </c:pt>
                <c:pt idx="54">
                  <c:v>1987.0929984999998</c:v>
                </c:pt>
                <c:pt idx="55">
                  <c:v>1917.9364965</c:v>
                </c:pt>
                <c:pt idx="56">
                  <c:v>2001.3839950000001</c:v>
                </c:pt>
                <c:pt idx="57">
                  <c:v>2304.8214950000001</c:v>
                </c:pt>
                <c:pt idx="58">
                  <c:v>2272.7769964999998</c:v>
                </c:pt>
                <c:pt idx="59">
                  <c:v>2113.303997</c:v>
                </c:pt>
                <c:pt idx="60">
                  <c:v>2321.5969964999999</c:v>
                </c:pt>
                <c:pt idx="61">
                  <c:v>2662.6429980000003</c:v>
                </c:pt>
                <c:pt idx="62">
                  <c:v>2742</c:v>
                </c:pt>
                <c:pt idx="63">
                  <c:v>2613.5</c:v>
                </c:pt>
                <c:pt idx="64">
                  <c:v>2789</c:v>
                </c:pt>
                <c:pt idx="65">
                  <c:v>3075.5</c:v>
                </c:pt>
                <c:pt idx="66">
                  <c:v>2666.5</c:v>
                </c:pt>
                <c:pt idx="67">
                  <c:v>2182</c:v>
                </c:pt>
                <c:pt idx="68">
                  <c:v>2250</c:v>
                </c:pt>
                <c:pt idx="69">
                  <c:v>2225</c:v>
                </c:pt>
                <c:pt idx="70">
                  <c:v>1865</c:v>
                </c:pt>
                <c:pt idx="71">
                  <c:v>1669</c:v>
                </c:pt>
                <c:pt idx="72">
                  <c:v>1675.5</c:v>
                </c:pt>
                <c:pt idx="73">
                  <c:v>1596</c:v>
                </c:pt>
                <c:pt idx="74">
                  <c:v>1491.5</c:v>
                </c:pt>
                <c:pt idx="75">
                  <c:v>1403.5</c:v>
                </c:pt>
                <c:pt idx="76">
                  <c:v>1479</c:v>
                </c:pt>
                <c:pt idx="77">
                  <c:v>1633</c:v>
                </c:pt>
                <c:pt idx="78">
                  <c:v>1620</c:v>
                </c:pt>
                <c:pt idx="79">
                  <c:v>1544</c:v>
                </c:pt>
                <c:pt idx="80">
                  <c:v>1447</c:v>
                </c:pt>
                <c:pt idx="81">
                  <c:v>1839.5</c:v>
                </c:pt>
                <c:pt idx="82">
                  <c:v>2144</c:v>
                </c:pt>
                <c:pt idx="83">
                  <c:v>1885</c:v>
                </c:pt>
                <c:pt idx="84">
                  <c:v>1847.5</c:v>
                </c:pt>
                <c:pt idx="85">
                  <c:v>1438.5</c:v>
                </c:pt>
                <c:pt idx="86">
                  <c:v>1219</c:v>
                </c:pt>
                <c:pt idx="87">
                  <c:v>1453</c:v>
                </c:pt>
                <c:pt idx="88">
                  <c:v>1462.5</c:v>
                </c:pt>
                <c:pt idx="89">
                  <c:v>1412.5</c:v>
                </c:pt>
                <c:pt idx="90">
                  <c:v>1435</c:v>
                </c:pt>
                <c:pt idx="91">
                  <c:v>1462</c:v>
                </c:pt>
                <c:pt idx="92">
                  <c:v>1436</c:v>
                </c:pt>
                <c:pt idx="93">
                  <c:v>1457.5</c:v>
                </c:pt>
                <c:pt idx="94">
                  <c:v>1473.5</c:v>
                </c:pt>
                <c:pt idx="95">
                  <c:v>1510</c:v>
                </c:pt>
                <c:pt idx="96">
                  <c:v>1630</c:v>
                </c:pt>
                <c:pt idx="97">
                  <c:v>1860.5</c:v>
                </c:pt>
                <c:pt idx="98">
                  <c:v>1957.5</c:v>
                </c:pt>
                <c:pt idx="99">
                  <c:v>1961.5</c:v>
                </c:pt>
                <c:pt idx="100">
                  <c:v>2182</c:v>
                </c:pt>
                <c:pt idx="101">
                  <c:v>2920</c:v>
                </c:pt>
                <c:pt idx="102">
                  <c:v>3366.5</c:v>
                </c:pt>
                <c:pt idx="103">
                  <c:v>3381.5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B1-48B6-93A3-CE79EE07D3C3}"/>
            </c:ext>
          </c:extLst>
        </c:ser>
        <c:ser>
          <c:idx val="3"/>
          <c:order val="2"/>
          <c:tx>
            <c:strRef>
              <c:f>'Part 2 - Q1'!$M$6</c:f>
              <c:strCache>
                <c:ptCount val="1"/>
                <c:pt idx="0">
                  <c:v>Exponentially Smoothed Forecast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'Part 2 - Q1'!$M$7:$M$110</c:f>
              <c:numCache>
                <c:formatCode>General</c:formatCode>
                <c:ptCount val="104"/>
                <c:pt idx="2">
                  <c:v>21.544999955000002</c:v>
                </c:pt>
                <c:pt idx="3">
                  <c:v>30.50095538092814</c:v>
                </c:pt>
                <c:pt idx="4">
                  <c:v>39.409827514551893</c:v>
                </c:pt>
                <c:pt idx="5">
                  <c:v>62.328732003026218</c:v>
                </c:pt>
                <c:pt idx="6">
                  <c:v>75.681642312638999</c:v>
                </c:pt>
                <c:pt idx="7">
                  <c:v>87.898070533972188</c:v>
                </c:pt>
                <c:pt idx="8">
                  <c:v>95.84333655485662</c:v>
                </c:pt>
                <c:pt idx="9">
                  <c:v>126.47886512277799</c:v>
                </c:pt>
                <c:pt idx="10">
                  <c:v>130.16729420890533</c:v>
                </c:pt>
                <c:pt idx="11">
                  <c:v>140.33349433116899</c:v>
                </c:pt>
                <c:pt idx="12">
                  <c:v>169.15316866151932</c:v>
                </c:pt>
                <c:pt idx="13">
                  <c:v>205.8250043924908</c:v>
                </c:pt>
                <c:pt idx="14">
                  <c:v>223.82546387251369</c:v>
                </c:pt>
                <c:pt idx="15">
                  <c:v>259.1314063031349</c:v>
                </c:pt>
                <c:pt idx="16">
                  <c:v>270.56892900741246</c:v>
                </c:pt>
                <c:pt idx="17">
                  <c:v>307.66259775951738</c:v>
                </c:pt>
                <c:pt idx="18">
                  <c:v>301.52032787598819</c:v>
                </c:pt>
                <c:pt idx="19">
                  <c:v>399.51481976476271</c:v>
                </c:pt>
                <c:pt idx="20">
                  <c:v>462.7883360492105</c:v>
                </c:pt>
                <c:pt idx="21">
                  <c:v>654.11599831028218</c:v>
                </c:pt>
                <c:pt idx="22">
                  <c:v>476.3844781945113</c:v>
                </c:pt>
                <c:pt idx="23">
                  <c:v>393.96151496162344</c:v>
                </c:pt>
                <c:pt idx="24">
                  <c:v>406.75485416004108</c:v>
                </c:pt>
                <c:pt idx="25">
                  <c:v>510.04011364403181</c:v>
                </c:pt>
                <c:pt idx="26">
                  <c:v>427.90828757221573</c:v>
                </c:pt>
                <c:pt idx="27">
                  <c:v>444.45756073115717</c:v>
                </c:pt>
                <c:pt idx="28">
                  <c:v>498.34313246524022</c:v>
                </c:pt>
                <c:pt idx="29">
                  <c:v>631.50436811809277</c:v>
                </c:pt>
                <c:pt idx="30">
                  <c:v>585.86557907011536</c:v>
                </c:pt>
                <c:pt idx="31">
                  <c:v>627.45944438803895</c:v>
                </c:pt>
                <c:pt idx="32">
                  <c:v>756.60308380806293</c:v>
                </c:pt>
                <c:pt idx="33">
                  <c:v>988.82011842279394</c:v>
                </c:pt>
                <c:pt idx="34">
                  <c:v>889.9836113068834</c:v>
                </c:pt>
                <c:pt idx="35">
                  <c:v>973.71609795440077</c:v>
                </c:pt>
                <c:pt idx="36">
                  <c:v>1132.137477765041</c:v>
                </c:pt>
                <c:pt idx="37">
                  <c:v>1353.9237205067147</c:v>
                </c:pt>
                <c:pt idx="38">
                  <c:v>1266.9908989552341</c:v>
                </c:pt>
                <c:pt idx="39">
                  <c:v>1251.7348212253139</c:v>
                </c:pt>
                <c:pt idx="40">
                  <c:v>1358.9822067337423</c:v>
                </c:pt>
                <c:pt idx="41">
                  <c:v>1468.1701160083473</c:v>
                </c:pt>
                <c:pt idx="42">
                  <c:v>1369.0825782003028</c:v>
                </c:pt>
                <c:pt idx="43">
                  <c:v>1365.5708913509586</c:v>
                </c:pt>
                <c:pt idx="44">
                  <c:v>1356.2437516902914</c:v>
                </c:pt>
                <c:pt idx="45">
                  <c:v>1615.614075985879</c:v>
                </c:pt>
                <c:pt idx="46">
                  <c:v>1601.0427120612924</c:v>
                </c:pt>
                <c:pt idx="47">
                  <c:v>1542.193118811871</c:v>
                </c:pt>
                <c:pt idx="48">
                  <c:v>1513.6515985995532</c:v>
                </c:pt>
                <c:pt idx="49">
                  <c:v>1797.1488608259424</c:v>
                </c:pt>
                <c:pt idx="50">
                  <c:v>1731.2434087457445</c:v>
                </c:pt>
                <c:pt idx="51">
                  <c:v>1738.4962291279599</c:v>
                </c:pt>
                <c:pt idx="52">
                  <c:v>1762.249145252739</c:v>
                </c:pt>
                <c:pt idx="53">
                  <c:v>1955.6364102334474</c:v>
                </c:pt>
                <c:pt idx="54">
                  <c:v>1970.4689695794539</c:v>
                </c:pt>
                <c:pt idx="55">
                  <c:v>1882.3311454442335</c:v>
                </c:pt>
                <c:pt idx="56">
                  <c:v>2092.3036585787531</c:v>
                </c:pt>
                <c:pt idx="57">
                  <c:v>2398.2151296824477</c:v>
                </c:pt>
                <c:pt idx="58">
                  <c:v>2137.0145478570298</c:v>
                </c:pt>
                <c:pt idx="59">
                  <c:v>2147.4892536345847</c:v>
                </c:pt>
                <c:pt idx="60">
                  <c:v>2428.4163426509199</c:v>
                </c:pt>
                <c:pt idx="61">
                  <c:v>2756.2898247956218</c:v>
                </c:pt>
                <c:pt idx="62">
                  <c:v>2671.5642235842097</c:v>
                </c:pt>
                <c:pt idx="63">
                  <c:v>2593.1149413582712</c:v>
                </c:pt>
                <c:pt idx="64">
                  <c:v>2926.1077149970406</c:v>
                </c:pt>
                <c:pt idx="65">
                  <c:v>3106.3741723229809</c:v>
                </c:pt>
                <c:pt idx="66">
                  <c:v>2357.8449572848413</c:v>
                </c:pt>
                <c:pt idx="67">
                  <c:v>2212.5503750062485</c:v>
                </c:pt>
                <c:pt idx="68">
                  <c:v>2300.655419738604</c:v>
                </c:pt>
                <c:pt idx="69">
                  <c:v>2161.2016555094297</c:v>
                </c:pt>
                <c:pt idx="70">
                  <c:v>1706.0908893759206</c:v>
                </c:pt>
                <c:pt idx="71">
                  <c:v>1731.2016131274204</c:v>
                </c:pt>
                <c:pt idx="72">
                  <c:v>1635.9864072851635</c:v>
                </c:pt>
                <c:pt idx="73">
                  <c:v>1588.877945563675</c:v>
                </c:pt>
                <c:pt idx="74">
                  <c:v>1439.4945371829206</c:v>
                </c:pt>
                <c:pt idx="75">
                  <c:v>1409.0337783198952</c:v>
                </c:pt>
                <c:pt idx="76">
                  <c:v>1528.4299084219308</c:v>
                </c:pt>
                <c:pt idx="77">
                  <c:v>1675.9384041079729</c:v>
                </c:pt>
                <c:pt idx="78">
                  <c:v>1557.3772783978343</c:v>
                </c:pt>
                <c:pt idx="79">
                  <c:v>1557.8831806968765</c:v>
                </c:pt>
                <c:pt idx="80">
                  <c:v>1377.6241197569975</c:v>
                </c:pt>
                <c:pt idx="81">
                  <c:v>2161.9005533292438</c:v>
                </c:pt>
                <c:pt idx="82">
                  <c:v>1985.6894050228593</c:v>
                </c:pt>
                <c:pt idx="83">
                  <c:v>1855.1444887230532</c:v>
                </c:pt>
                <c:pt idx="84">
                  <c:v>1867.2131840795639</c:v>
                </c:pt>
                <c:pt idx="85">
                  <c:v>1168.3714770007357</c:v>
                </c:pt>
                <c:pt idx="86">
                  <c:v>1381.7322679502281</c:v>
                </c:pt>
                <c:pt idx="87">
                  <c:v>1457.5034631461908</c:v>
                </c:pt>
                <c:pt idx="88">
                  <c:v>1451.4076102911827</c:v>
                </c:pt>
                <c:pt idx="89">
                  <c:v>1389.333666531719</c:v>
                </c:pt>
                <c:pt idx="90">
                  <c:v>1475.1775506158115</c:v>
                </c:pt>
                <c:pt idx="91">
                  <c:v>1437.6626660519312</c:v>
                </c:pt>
                <c:pt idx="92">
                  <c:v>1441.9987441736694</c:v>
                </c:pt>
                <c:pt idx="93">
                  <c:v>1466.3719219210152</c:v>
                </c:pt>
                <c:pt idx="94">
                  <c:v>1473.3814178519324</c:v>
                </c:pt>
                <c:pt idx="95">
                  <c:v>1531.5647300043436</c:v>
                </c:pt>
                <c:pt idx="96">
                  <c:v>1680.588506429483</c:v>
                </c:pt>
                <c:pt idx="97">
                  <c:v>1944.9545122972299</c:v>
                </c:pt>
                <c:pt idx="98">
                  <c:v>1915.7448777368522</c:v>
                </c:pt>
                <c:pt idx="99">
                  <c:v>1995.5678549271975</c:v>
                </c:pt>
                <c:pt idx="100">
                  <c:v>2283.5103904410203</c:v>
                </c:pt>
                <c:pt idx="101">
                  <c:v>3263.6688836164531</c:v>
                </c:pt>
                <c:pt idx="102">
                  <c:v>3246.8773740496808</c:v>
                </c:pt>
                <c:pt idx="103">
                  <c:v>3468.7636293332539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B1-48B6-93A3-CE79EE07D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4918480"/>
        <c:axId val="1214918000"/>
      </c:lineChart>
      <c:catAx>
        <c:axId val="121491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918000"/>
        <c:crosses val="autoZero"/>
        <c:auto val="1"/>
        <c:lblAlgn val="ctr"/>
        <c:lblOffset val="100"/>
        <c:noMultiLvlLbl val="0"/>
      </c:catAx>
      <c:valAx>
        <c:axId val="1214918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9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Actuals vs Forecasted Revenue</a:t>
            </a:r>
            <a:r>
              <a:rPr lang="en-US" baseline="0"/>
              <a:t> (additive Holt Winters)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'Part 2 Q2'!$AB$8</c:f>
              <c:strCache>
                <c:ptCount val="1"/>
                <c:pt idx="0">
                  <c:v>Revs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'Part 2 Q2'!$AB$9:$AB$112</c:f>
              <c:numCache>
                <c:formatCode>General</c:formatCode>
                <c:ptCount val="104"/>
                <c:pt idx="0">
                  <c:v>19.539999959999999</c:v>
                </c:pt>
                <c:pt idx="1">
                  <c:v>23.54999995</c:v>
                </c:pt>
                <c:pt idx="2">
                  <c:v>32.568999890000001</c:v>
                </c:pt>
                <c:pt idx="3">
                  <c:v>41.466999889999997</c:v>
                </c:pt>
                <c:pt idx="4">
                  <c:v>67.620999810000001</c:v>
                </c:pt>
                <c:pt idx="5">
                  <c:v>78.764999869999997</c:v>
                </c:pt>
                <c:pt idx="6">
                  <c:v>90.718999859999997</c:v>
                </c:pt>
                <c:pt idx="7">
                  <c:v>97.677999970000002</c:v>
                </c:pt>
                <c:pt idx="8">
                  <c:v>133.553</c:v>
                </c:pt>
                <c:pt idx="9">
                  <c:v>131.0189996</c:v>
                </c:pt>
                <c:pt idx="10">
                  <c:v>142.6809998</c:v>
                </c:pt>
                <c:pt idx="11">
                  <c:v>175.80799959999999</c:v>
                </c:pt>
                <c:pt idx="12">
                  <c:v>214.2929997</c:v>
                </c:pt>
                <c:pt idx="13">
                  <c:v>227.98199990000001</c:v>
                </c:pt>
                <c:pt idx="14">
                  <c:v>267.28399940000003</c:v>
                </c:pt>
                <c:pt idx="15">
                  <c:v>273.2099991</c:v>
                </c:pt>
                <c:pt idx="16">
                  <c:v>316.2279997</c:v>
                </c:pt>
                <c:pt idx="17">
                  <c:v>300.10199929999999</c:v>
                </c:pt>
                <c:pt idx="18">
                  <c:v>422.14299970000002</c:v>
                </c:pt>
                <c:pt idx="19">
                  <c:v>477.39899919999999</c:v>
                </c:pt>
                <c:pt idx="20">
                  <c:v>698.29599949999999</c:v>
                </c:pt>
                <c:pt idx="21">
                  <c:v>435.34399989999997</c:v>
                </c:pt>
                <c:pt idx="22">
                  <c:v>374.92899990000001</c:v>
                </c:pt>
                <c:pt idx="23">
                  <c:v>409.70899960000003</c:v>
                </c:pt>
                <c:pt idx="24">
                  <c:v>533.88999939999997</c:v>
                </c:pt>
                <c:pt idx="25">
                  <c:v>408.9429998</c:v>
                </c:pt>
                <c:pt idx="26">
                  <c:v>448.27899930000001</c:v>
                </c:pt>
                <c:pt idx="27">
                  <c:v>510.78599930000001</c:v>
                </c:pt>
                <c:pt idx="28">
                  <c:v>662.25299840000002</c:v>
                </c:pt>
                <c:pt idx="29">
                  <c:v>575.32699969999999</c:v>
                </c:pt>
                <c:pt idx="30">
                  <c:v>637.06399920000001</c:v>
                </c:pt>
                <c:pt idx="31">
                  <c:v>786.42399980000005</c:v>
                </c:pt>
                <c:pt idx="32">
                  <c:v>1042.441998</c:v>
                </c:pt>
                <c:pt idx="33">
                  <c:v>867.16099929999996</c:v>
                </c:pt>
                <c:pt idx="34">
                  <c:v>993.05099870000004</c:v>
                </c:pt>
                <c:pt idx="35">
                  <c:v>1168.7189980000001</c:v>
                </c:pt>
                <c:pt idx="36">
                  <c:v>1405.1369970000001</c:v>
                </c:pt>
                <c:pt idx="37">
                  <c:v>1246.9169999999999</c:v>
                </c:pt>
                <c:pt idx="38">
                  <c:v>1248.211998</c:v>
                </c:pt>
                <c:pt idx="39">
                  <c:v>1383.7469980000001</c:v>
                </c:pt>
                <c:pt idx="40">
                  <c:v>1493.3829989999999</c:v>
                </c:pt>
                <c:pt idx="41">
                  <c:v>1346.202</c:v>
                </c:pt>
                <c:pt idx="42">
                  <c:v>1364.759998</c:v>
                </c:pt>
                <c:pt idx="43">
                  <c:v>1354.0899959999999</c:v>
                </c:pt>
                <c:pt idx="44">
                  <c:v>1675.505997</c:v>
                </c:pt>
                <c:pt idx="45">
                  <c:v>1597.6779979999999</c:v>
                </c:pt>
                <c:pt idx="46">
                  <c:v>1528.6039960000001</c:v>
                </c:pt>
                <c:pt idx="47">
                  <c:v>1507.060997</c:v>
                </c:pt>
                <c:pt idx="48">
                  <c:v>1862.6120000000001</c:v>
                </c:pt>
                <c:pt idx="49">
                  <c:v>1716.0249980000001</c:v>
                </c:pt>
                <c:pt idx="50">
                  <c:v>1740.1709980000001</c:v>
                </c:pt>
                <c:pt idx="51">
                  <c:v>1767.733997</c:v>
                </c:pt>
                <c:pt idx="52">
                  <c:v>2000.2919999999999</c:v>
                </c:pt>
                <c:pt idx="53">
                  <c:v>1973.8939969999999</c:v>
                </c:pt>
                <c:pt idx="54">
                  <c:v>1861.9789960000001</c:v>
                </c:pt>
                <c:pt idx="55">
                  <c:v>2140.788994</c:v>
                </c:pt>
                <c:pt idx="56">
                  <c:v>2468.8539959999998</c:v>
                </c:pt>
                <c:pt idx="57">
                  <c:v>2076.6999970000002</c:v>
                </c:pt>
                <c:pt idx="58">
                  <c:v>2149.9079969999998</c:v>
                </c:pt>
                <c:pt idx="59">
                  <c:v>2493.2859960000001</c:v>
                </c:pt>
                <c:pt idx="60">
                  <c:v>2832</c:v>
                </c:pt>
                <c:pt idx="61">
                  <c:v>2652</c:v>
                </c:pt>
                <c:pt idx="62">
                  <c:v>2575</c:v>
                </c:pt>
                <c:pt idx="63">
                  <c:v>3003</c:v>
                </c:pt>
                <c:pt idx="64">
                  <c:v>3148</c:v>
                </c:pt>
                <c:pt idx="65">
                  <c:v>2185</c:v>
                </c:pt>
                <c:pt idx="66">
                  <c:v>2179</c:v>
                </c:pt>
                <c:pt idx="67">
                  <c:v>2321</c:v>
                </c:pt>
                <c:pt idx="68">
                  <c:v>2129</c:v>
                </c:pt>
                <c:pt idx="69">
                  <c:v>1601</c:v>
                </c:pt>
                <c:pt idx="70">
                  <c:v>1737</c:v>
                </c:pt>
                <c:pt idx="71">
                  <c:v>1614</c:v>
                </c:pt>
                <c:pt idx="72">
                  <c:v>1578</c:v>
                </c:pt>
                <c:pt idx="73">
                  <c:v>1405</c:v>
                </c:pt>
                <c:pt idx="74">
                  <c:v>1402</c:v>
                </c:pt>
                <c:pt idx="75">
                  <c:v>1556</c:v>
                </c:pt>
                <c:pt idx="76">
                  <c:v>1710</c:v>
                </c:pt>
                <c:pt idx="77">
                  <c:v>1530</c:v>
                </c:pt>
                <c:pt idx="78">
                  <c:v>1558</c:v>
                </c:pt>
                <c:pt idx="79">
                  <c:v>1336</c:v>
                </c:pt>
                <c:pt idx="80">
                  <c:v>2343</c:v>
                </c:pt>
                <c:pt idx="81">
                  <c:v>1945</c:v>
                </c:pt>
                <c:pt idx="82">
                  <c:v>1825</c:v>
                </c:pt>
                <c:pt idx="83">
                  <c:v>1870</c:v>
                </c:pt>
                <c:pt idx="84">
                  <c:v>1007</c:v>
                </c:pt>
                <c:pt idx="85">
                  <c:v>1431</c:v>
                </c:pt>
                <c:pt idx="86">
                  <c:v>1475</c:v>
                </c:pt>
                <c:pt idx="87">
                  <c:v>1450</c:v>
                </c:pt>
                <c:pt idx="88">
                  <c:v>1375</c:v>
                </c:pt>
                <c:pt idx="89">
                  <c:v>1495</c:v>
                </c:pt>
                <c:pt idx="90">
                  <c:v>1429</c:v>
                </c:pt>
                <c:pt idx="91">
                  <c:v>1443</c:v>
                </c:pt>
                <c:pt idx="92">
                  <c:v>1472</c:v>
                </c:pt>
                <c:pt idx="93">
                  <c:v>1475</c:v>
                </c:pt>
                <c:pt idx="94">
                  <c:v>1545</c:v>
                </c:pt>
                <c:pt idx="95">
                  <c:v>1715</c:v>
                </c:pt>
                <c:pt idx="96">
                  <c:v>2006</c:v>
                </c:pt>
                <c:pt idx="97">
                  <c:v>1909</c:v>
                </c:pt>
                <c:pt idx="98">
                  <c:v>2014</c:v>
                </c:pt>
                <c:pt idx="99">
                  <c:v>2350</c:v>
                </c:pt>
                <c:pt idx="100">
                  <c:v>3490</c:v>
                </c:pt>
                <c:pt idx="101">
                  <c:v>3243</c:v>
                </c:pt>
                <c:pt idx="102">
                  <c:v>3520</c:v>
                </c:pt>
                <c:pt idx="103">
                  <c:v>3678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2E-4951-B859-12963C003DF4}"/>
            </c:ext>
          </c:extLst>
        </c:ser>
        <c:ser>
          <c:idx val="2"/>
          <c:order val="2"/>
          <c:tx>
            <c:strRef>
              <c:f>'Part 2 Q2'!$AC$8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'Part 2 Q2'!$AC$9:$AC$112</c:f>
              <c:numCache>
                <c:formatCode>General</c:formatCode>
                <c:ptCount val="104"/>
                <c:pt idx="8">
                  <c:v>126.09993904417546</c:v>
                </c:pt>
                <c:pt idx="9">
                  <c:v>139.57590205229431</c:v>
                </c:pt>
                <c:pt idx="10">
                  <c:v>144.09502387367351</c:v>
                </c:pt>
                <c:pt idx="11">
                  <c:v>150.78508717772991</c:v>
                </c:pt>
                <c:pt idx="12">
                  <c:v>199.39474357221772</c:v>
                </c:pt>
                <c:pt idx="13">
                  <c:v>219.78887808009202</c:v>
                </c:pt>
                <c:pt idx="14">
                  <c:v>241.42860933129376</c:v>
                </c:pt>
                <c:pt idx="15">
                  <c:v>277.06944884579866</c:v>
                </c:pt>
                <c:pt idx="16">
                  <c:v>309.9219879637879</c:v>
                </c:pt>
                <c:pt idx="17">
                  <c:v>327.79803189175817</c:v>
                </c:pt>
                <c:pt idx="18">
                  <c:v>326.52642158770857</c:v>
                </c:pt>
                <c:pt idx="19">
                  <c:v>414.83770218366703</c:v>
                </c:pt>
                <c:pt idx="20">
                  <c:v>508.7565802360507</c:v>
                </c:pt>
                <c:pt idx="21">
                  <c:v>683.45134986947619</c:v>
                </c:pt>
                <c:pt idx="22">
                  <c:v>553.13454596486963</c:v>
                </c:pt>
                <c:pt idx="23">
                  <c:v>432.57967777808381</c:v>
                </c:pt>
                <c:pt idx="24">
                  <c:v>451.21017118091117</c:v>
                </c:pt>
                <c:pt idx="25">
                  <c:v>474.83770772217559</c:v>
                </c:pt>
                <c:pt idx="26">
                  <c:v>455.27969379321587</c:v>
                </c:pt>
                <c:pt idx="27">
                  <c:v>463.96134873520782</c:v>
                </c:pt>
                <c:pt idx="28">
                  <c:v>545.61065189916701</c:v>
                </c:pt>
                <c:pt idx="29">
                  <c:v>589.18641848576658</c:v>
                </c:pt>
                <c:pt idx="30">
                  <c:v>625.77152838910069</c:v>
                </c:pt>
                <c:pt idx="31">
                  <c:v>669.06695137218651</c:v>
                </c:pt>
                <c:pt idx="32">
                  <c:v>830.05744025413662</c:v>
                </c:pt>
                <c:pt idx="33">
                  <c:v>962.95477979120483</c:v>
                </c:pt>
                <c:pt idx="34">
                  <c:v>972.2484927239243</c:v>
                </c:pt>
                <c:pt idx="35">
                  <c:v>1058.8828683637262</c:v>
                </c:pt>
                <c:pt idx="36">
                  <c:v>1249.7907733074471</c:v>
                </c:pt>
                <c:pt idx="37">
                  <c:v>1337.188743644261</c:v>
                </c:pt>
                <c:pt idx="38">
                  <c:v>1381.6422181827206</c:v>
                </c:pt>
                <c:pt idx="39">
                  <c:v>1375.1692466560714</c:v>
                </c:pt>
                <c:pt idx="40">
                  <c:v>1494.4116542193508</c:v>
                </c:pt>
                <c:pt idx="41">
                  <c:v>1430.0113939588177</c:v>
                </c:pt>
                <c:pt idx="42">
                  <c:v>1452.4352910705668</c:v>
                </c:pt>
                <c:pt idx="43">
                  <c:v>1471.9927980096872</c:v>
                </c:pt>
                <c:pt idx="44">
                  <c:v>1472.5722275726446</c:v>
                </c:pt>
                <c:pt idx="45">
                  <c:v>1530.9565697787509</c:v>
                </c:pt>
                <c:pt idx="46">
                  <c:v>1662.842579304523</c:v>
                </c:pt>
                <c:pt idx="47">
                  <c:v>1649.814444985881</c:v>
                </c:pt>
                <c:pt idx="48">
                  <c:v>1660.7951693650077</c:v>
                </c:pt>
                <c:pt idx="49">
                  <c:v>1705.5397562939684</c:v>
                </c:pt>
                <c:pt idx="50">
                  <c:v>1774.3528996048042</c:v>
                </c:pt>
                <c:pt idx="51">
                  <c:v>1832.7806453671776</c:v>
                </c:pt>
                <c:pt idx="52">
                  <c:v>1939.3483651054205</c:v>
                </c:pt>
                <c:pt idx="53">
                  <c:v>1868.0073151871927</c:v>
                </c:pt>
                <c:pt idx="54">
                  <c:v>2005.4024441249567</c:v>
                </c:pt>
                <c:pt idx="55">
                  <c:v>1981.9606943346205</c:v>
                </c:pt>
                <c:pt idx="56">
                  <c:v>2272.2877225820584</c:v>
                </c:pt>
                <c:pt idx="57">
                  <c:v>2331.9260850754454</c:v>
                </c:pt>
                <c:pt idx="58">
                  <c:v>2195.9535593146443</c:v>
                </c:pt>
                <c:pt idx="59">
                  <c:v>2271.4568552089618</c:v>
                </c:pt>
                <c:pt idx="60">
                  <c:v>2620.809936993372</c:v>
                </c:pt>
                <c:pt idx="61">
                  <c:v>2664.9980230300343</c:v>
                </c:pt>
                <c:pt idx="62">
                  <c:v>2753.3506681201243</c:v>
                </c:pt>
                <c:pt idx="63">
                  <c:v>2788.0690200417694</c:v>
                </c:pt>
                <c:pt idx="64">
                  <c:v>3157.1389266557262</c:v>
                </c:pt>
                <c:pt idx="65">
                  <c:v>3032.6166853360573</c:v>
                </c:pt>
                <c:pt idx="66">
                  <c:v>2447.4219695188699</c:v>
                </c:pt>
                <c:pt idx="67">
                  <c:v>2356.7761670392892</c:v>
                </c:pt>
                <c:pt idx="68">
                  <c:v>2409.3902399382469</c:v>
                </c:pt>
                <c:pt idx="69">
                  <c:v>1871.1033531647406</c:v>
                </c:pt>
                <c:pt idx="70">
                  <c:v>1639.1277105207919</c:v>
                </c:pt>
                <c:pt idx="71">
                  <c:v>1766.4855104327567</c:v>
                </c:pt>
                <c:pt idx="72">
                  <c:v>1652.4744253670376</c:v>
                </c:pt>
                <c:pt idx="73">
                  <c:v>1212.6916395251749</c:v>
                </c:pt>
                <c:pt idx="74">
                  <c:v>1335.8943384591653</c:v>
                </c:pt>
                <c:pt idx="75">
                  <c:v>1422.9520416363314</c:v>
                </c:pt>
                <c:pt idx="76">
                  <c:v>1545.1853698735674</c:v>
                </c:pt>
                <c:pt idx="77">
                  <c:v>1352.4745941784261</c:v>
                </c:pt>
                <c:pt idx="78">
                  <c:v>1512.9951441261858</c:v>
                </c:pt>
                <c:pt idx="79">
                  <c:v>1647.7362291472987</c:v>
                </c:pt>
                <c:pt idx="80">
                  <c:v>1476.9460539982672</c:v>
                </c:pt>
                <c:pt idx="81">
                  <c:v>1848.5388930500931</c:v>
                </c:pt>
                <c:pt idx="82">
                  <c:v>2017.1932902486301</c:v>
                </c:pt>
                <c:pt idx="83">
                  <c:v>2008.040167987418</c:v>
                </c:pt>
                <c:pt idx="84">
                  <c:v>2127.715474314612</c:v>
                </c:pt>
                <c:pt idx="85">
                  <c:v>927.53986839007962</c:v>
                </c:pt>
                <c:pt idx="86">
                  <c:v>1246.6312738382474</c:v>
                </c:pt>
                <c:pt idx="87">
                  <c:v>1472.7312168353033</c:v>
                </c:pt>
                <c:pt idx="88">
                  <c:v>1540.4356445022931</c:v>
                </c:pt>
                <c:pt idx="89">
                  <c:v>1194.5192719315467</c:v>
                </c:pt>
                <c:pt idx="90">
                  <c:v>1387.5351764826951</c:v>
                </c:pt>
                <c:pt idx="91">
                  <c:v>1480.4595142173755</c:v>
                </c:pt>
                <c:pt idx="92">
                  <c:v>1540.5883897593242</c:v>
                </c:pt>
                <c:pt idx="93">
                  <c:v>1327.2680801616457</c:v>
                </c:pt>
                <c:pt idx="94">
                  <c:v>1402.1249327583928</c:v>
                </c:pt>
                <c:pt idx="95">
                  <c:v>1577.3657261000621</c:v>
                </c:pt>
                <c:pt idx="96">
                  <c:v>1793.2846874411243</c:v>
                </c:pt>
                <c:pt idx="97">
                  <c:v>1860.4680107736606</c:v>
                </c:pt>
                <c:pt idx="98">
                  <c:v>1925.6346954842677</c:v>
                </c:pt>
                <c:pt idx="99">
                  <c:v>2115.8051293208546</c:v>
                </c:pt>
                <c:pt idx="100">
                  <c:v>2467.3881149574277</c:v>
                </c:pt>
                <c:pt idx="101">
                  <c:v>3224.2470577927343</c:v>
                </c:pt>
                <c:pt idx="102">
                  <c:v>3419.9235664362309</c:v>
                </c:pt>
                <c:pt idx="103">
                  <c:v>3779.5343620686053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2E-4951-B859-12963C003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9365055"/>
        <c:axId val="3552929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'Part 2 Q2'!$AA$8</c15:sqref>
                        </c15:formulaRef>
                      </c:ext>
                    </c:extLst>
                    <c:strCache>
                      <c:ptCount val="1"/>
                      <c:pt idx="0">
                        <c:v>Trend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'Part 2 Q2'!$AA$9:$AA$112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72E-4951-B859-12963C003DF4}"/>
                  </c:ext>
                </c:extLst>
              </c15:ser>
            </c15:filteredLineSeries>
          </c:ext>
        </c:extLst>
      </c:lineChart>
      <c:catAx>
        <c:axId val="1349365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29295"/>
        <c:crosses val="autoZero"/>
        <c:auto val="1"/>
        <c:lblAlgn val="ctr"/>
        <c:lblOffset val="100"/>
        <c:noMultiLvlLbl val="0"/>
      </c:catAx>
      <c:valAx>
        <c:axId val="35529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36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across</a:t>
            </a:r>
            <a:r>
              <a:rPr lang="en-US" baseline="0"/>
              <a:t> quarters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Forecast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('Part 2 Q3'!$T$14,'Part 2 Q3'!$T$15,'Part 2 Q3'!$T$16,'Part 2 Q3'!$T$17)</c:f>
              <c:numCache>
                <c:formatCode>General</c:formatCode>
                <c:ptCount val="4"/>
                <c:pt idx="0">
                  <c:v>4083.2663103756854</c:v>
                </c:pt>
                <c:pt idx="1">
                  <c:v>4054.9367012305538</c:v>
                </c:pt>
                <c:pt idx="2">
                  <c:v>4244.7815507558798</c:v>
                </c:pt>
                <c:pt idx="3">
                  <c:v>4507.3194188933594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CA-48FE-8777-8503F6207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932207"/>
        <c:axId val="885932687"/>
      </c:lineChart>
      <c:catAx>
        <c:axId val="885932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932687"/>
        <c:crosses val="autoZero"/>
        <c:auto val="1"/>
        <c:lblAlgn val="ctr"/>
        <c:lblOffset val="100"/>
        <c:noMultiLvlLbl val="0"/>
      </c:catAx>
      <c:valAx>
        <c:axId val="885932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93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8731</xdr:colOff>
      <xdr:row>5</xdr:row>
      <xdr:rowOff>174624</xdr:rowOff>
    </xdr:from>
    <xdr:to>
      <xdr:col>16</xdr:col>
      <xdr:colOff>46831</xdr:colOff>
      <xdr:row>21</xdr:row>
      <xdr:rowOff>19048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59BD71-FCA6-7C96-FF29-0268E2C06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642237</xdr:colOff>
      <xdr:row>5</xdr:row>
      <xdr:rowOff>177611</xdr:rowOff>
    </xdr:from>
    <xdr:to>
      <xdr:col>17</xdr:col>
      <xdr:colOff>35999</xdr:colOff>
      <xdr:row>21</xdr:row>
      <xdr:rowOff>24091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86E78C-53B1-4AAD-80A1-00462575CD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11905</xdr:colOff>
      <xdr:row>7</xdr:row>
      <xdr:rowOff>14286</xdr:rowOff>
    </xdr:from>
    <xdr:to>
      <xdr:col>23</xdr:col>
      <xdr:colOff>166687</xdr:colOff>
      <xdr:row>28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C7F3BE-86A0-4B93-4CF2-9C54C512C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558085</xdr:colOff>
      <xdr:row>8</xdr:row>
      <xdr:rowOff>120880</xdr:rowOff>
    </xdr:from>
    <xdr:to>
      <xdr:col>25</xdr:col>
      <xdr:colOff>169929</xdr:colOff>
      <xdr:row>30</xdr:row>
      <xdr:rowOff>25934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FDAEB2-FAD3-473E-87FF-9B21795AC8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612154</xdr:colOff>
      <xdr:row>18</xdr:row>
      <xdr:rowOff>112324</xdr:rowOff>
    </xdr:from>
    <xdr:to>
      <xdr:col>24</xdr:col>
      <xdr:colOff>166105</xdr:colOff>
      <xdr:row>33</xdr:row>
      <xdr:rowOff>154838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F9942D-F55F-19A8-1534-92235E9BC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df7a21fffe88dff/Desktop/Sankeerth_Viswanadhuni_HW3.xlsx" TargetMode="External"/><Relationship Id="rId1" Type="http://schemas.openxmlformats.org/officeDocument/2006/relationships/externalLinkPath" Target="/1df7a21fffe88dff/Desktop/Sankeerth_Viswanadhuni_HW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pple Data"/>
      <sheetName val="Part_1_Q1"/>
      <sheetName val="Part_1_Q_2"/>
      <sheetName val="Part_2_Q1"/>
      <sheetName val="Part_2_Q2"/>
      <sheetName val="Part_2_Q2_Continuation"/>
      <sheetName val="Sheet4"/>
    </sheetNames>
    <sheetDataSet>
      <sheetData sheetId="0">
        <row r="2">
          <cell r="A2">
            <v>19794</v>
          </cell>
          <cell r="B2">
            <v>19.539999959999999</v>
          </cell>
        </row>
        <row r="3">
          <cell r="A3">
            <v>19801</v>
          </cell>
          <cell r="B3">
            <v>23.54999995</v>
          </cell>
        </row>
        <row r="4">
          <cell r="A4">
            <v>19802</v>
          </cell>
          <cell r="B4">
            <v>32.568999890000001</v>
          </cell>
        </row>
        <row r="5">
          <cell r="A5">
            <v>19803</v>
          </cell>
          <cell r="B5">
            <v>41.466999889999997</v>
          </cell>
        </row>
        <row r="6">
          <cell r="A6">
            <v>19804</v>
          </cell>
          <cell r="B6">
            <v>67.620999810000001</v>
          </cell>
        </row>
        <row r="7">
          <cell r="A7">
            <v>19811</v>
          </cell>
          <cell r="B7">
            <v>78.764999869999997</v>
          </cell>
        </row>
        <row r="8">
          <cell r="A8">
            <v>19812</v>
          </cell>
          <cell r="B8">
            <v>90.718999859999997</v>
          </cell>
        </row>
        <row r="9">
          <cell r="A9">
            <v>19813</v>
          </cell>
          <cell r="B9">
            <v>97.677999970000002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7030ADB-BCEF-4B0F-9AF6-305FC80DFB46}">
  <we:reference id="wa104100404" version="3.0.0.1" store="en-US" storeType="OMEX"/>
  <we:alternateReferences>
    <we:reference id="WA104100404" version="3.0.0.1" store="WA104100404" storeType="OMEX"/>
  </we:alternateReferences>
  <we:properties>
    <we:property name="Mi1FGBVrVVlDF1pGaUY/FQ46Uh5qKQcR" value="&quot;UmIHXAVpRUU=&quot;"/>
    <we:property name="Mi1FGBVrVVlDF1pGaUY/FQ46Uh5qKgEV" value="&quot;Ug==&quot;"/>
    <we:property name="Mi1FGBVrVVlDF1pGaUY/FQ46Uh5qKgYO" value="&quot;U3wH&quot;"/>
    <we:property name="Mi1FGBVrVVlDF1pGaUY/FQ46Uh5qKhYY" value="&quot;Uw==&quot;"/>
    <we:property name="Mi1FGBVrVVlDF1pGaUY/FQ46Uh5qKhoX" value="&quot;Ug==&quot;"/>
    <we:property name="Mi1FGBVrVVlDF1pGaUY/FQ46Uh5qKwYQ" value="&quot;Ug==&quot;"/>
    <we:property name="Mi1FGBVrVVlDF1pGaUY/FQ46Uh5qKxAH" value="&quot;Vw==&quot;"/>
    <we:property name="Mi1FGBVrVVlDF1pGaUY/FQ46Uh5qKxcC" value="&quot;Uw==&quot;"/>
    <we:property name="Mi1FGBVrVVlDF1pGaUY/FQ46Uh5qKxkM" value="&quot;Ug==&quot;"/>
    <we:property name="Mi1FGBVrVVlDF1pGaUY/FQ46Uh5qLRoY" value="&quot;UmIHXQ==&quot;"/>
    <we:property name="Mi1FGBVrVVlDF1pGaUY/FQ46Uh5qMAUH" value="&quot;UmIOVQ==&quot;"/>
    <we:property name="Mi1FGBVrVVlDF1pGaUY/FQ46Uh5qMAUQ" value="&quot;UQ==&quot;"/>
    <we:property name="Mi1FGBVrVVlDF1pGaUY/FQ46Uh5qMAUd" value="&quot;Uw==&quot;"/>
    <we:property name="Mi1FGBVrVVlDF1pGaUY/FQ46Uh5qNAYY" value="&quot;Ug==&quot;"/>
    <we:property name="Mi1FGBVrVVlDF1pGaUY/FQ46Uh5qNAcA" value="&quot;UmIHWwA=&quot;"/>
    <we:property name="Mi1FGBVrVVlDF1pGaUY/FQ46Uh5qNBAA" value="&quot;UA==&quot;"/>
    <we:property name="Mi1FGBVrVVlDF1pGaUY/FQ46Uh5qNBsd" value="&quot;UXw=&quot;"/>
    <we:property name="Mi1FGBVrVVlDF1pGaUY/FQ46Uh5qNQUA" value="&quot;Ug==&quot;"/>
    <we:property name="Mi1FGBVrVVlDF1pGaUY/FQ46Uh5qNQUE" value="&quot;Ug==&quot;"/>
    <we:property name="Mi1FGBVrVVlDF1pGaUY/FQ46Uh5qNwEG" value="&quot;UA==&quot;"/>
    <we:property name="Mi1FGBVrVVlDF1pGaUY/FQ46Uh5qNxAT" value="&quot;Uw==&quot;"/>
    <we:property name="Mi1FGBVrVVlDF1pGaUY/FQ46Uh5qOAcH" value="&quot;Uw==&quot;"/>
    <we:property name="Mi1FGBVrVVlDF1pGaUY/FQ46Uh5qOBYX" value="&quot;UmIHXAQ=&quot;"/>
    <we:property name="Mi1FGBVrVVlDF1pGaUY/FQ46Uh5qOgMT" value="&quot;UmIHXAVo&quot;"/>
    <we:property name="Mi1FGBVrVVlDF1pGaUY/FQ46Uh5qPBsT" value="&quot;JR5w&quot;"/>
    <we:property name="Mi1FGBVrVVlDF1pGaUY/FQ46Uh5qPhQE" value="&quot;UmIHXAVpRUU=&quot;"/>
    <we:property name="Mi1FGBVrVVlDF1pGaUY/FQ46Uh5qPxAV" value="&quot;UmIHXAVpRUU=&quot;"/>
    <we:property name="Mi1FGBVrVVlDF1pGaUYBGxoBXgI=" value="&quot;UA==&quot;"/>
    <we:property name="Mi1FGBVrVVlDF1pGaUYDGAg=" value="&quot;RgATVQ==&quot;"/>
    <we:property name="UniqueID" value="&quot;20241071730992384657&quot;"/>
    <we:property name="Mi1FGBVrVSVRZycKMg==" value="&quot;RgMTVQ==&quot;"/>
    <we:property name="Mi1FGBVrVSVRZxsHNBEpCD0pWQs=" value="&quot;JR5w&quot;"/>
    <we:property name="Mi1FGBVrVSVRZyUJIColFA==" value="&quot;UA==&quot;"/>
  </we:properties>
  <we:bindings>
    <we:binding id="refEdit" type="matrix" appref="{12534B53-3CA1-4D62-9F17-7C95A95B9E88}"/>
    <we:binding id="Worker" type="matrix" appref="{BD5A9560-6BA6-4EA0-BBC1-5C5FB0081F61}"/>
    <we:binding id="Obj" type="matrix" appref="{126F94C9-6EDE-4FE8-A676-4C2F8705F06C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showGridLines="0" tabSelected="1" zoomScale="75" workbookViewId="0">
      <selection activeCell="C3" sqref="C3"/>
    </sheetView>
  </sheetViews>
  <sheetFormatPr defaultRowHeight="14.25" x14ac:dyDescent="0.45"/>
  <cols>
    <col min="2" max="2" width="19.73046875" bestFit="1" customWidth="1"/>
    <col min="3" max="3" width="17.9296875" bestFit="1" customWidth="1"/>
    <col min="4" max="4" width="13.46484375" bestFit="1" customWidth="1"/>
    <col min="5" max="5" width="15.73046875" bestFit="1" customWidth="1"/>
    <col min="6" max="6" width="14.73046875" customWidth="1"/>
    <col min="7" max="7" width="15.86328125" bestFit="1" customWidth="1"/>
    <col min="8" max="9" width="14.53125" bestFit="1" customWidth="1"/>
    <col min="10" max="10" width="17.59765625" customWidth="1"/>
    <col min="11" max="11" width="13.1328125" customWidth="1"/>
  </cols>
  <sheetData>
    <row r="1" spans="1:8" x14ac:dyDescent="0.45">
      <c r="A1" t="s">
        <v>3</v>
      </c>
    </row>
    <row r="3" spans="1:8" ht="14.65" thickBot="1" x14ac:dyDescent="0.5">
      <c r="B3" t="s">
        <v>4</v>
      </c>
    </row>
    <row r="4" spans="1:8" ht="14.65" thickBot="1" x14ac:dyDescent="0.5">
      <c r="B4" s="38" t="s">
        <v>5</v>
      </c>
      <c r="C4" s="39" t="s">
        <v>6</v>
      </c>
      <c r="D4" s="39" t="s">
        <v>7</v>
      </c>
      <c r="E4" s="40" t="s">
        <v>8</v>
      </c>
    </row>
    <row r="5" spans="1:8" ht="14.65" thickBot="1" x14ac:dyDescent="0.5">
      <c r="B5" s="7">
        <v>0.03</v>
      </c>
      <c r="C5" s="8">
        <v>0.4</v>
      </c>
      <c r="D5" s="8">
        <v>25000000</v>
      </c>
      <c r="E5" s="9">
        <v>20</v>
      </c>
    </row>
    <row r="6" spans="1:8" ht="14.65" thickBot="1" x14ac:dyDescent="0.5"/>
    <row r="7" spans="1:8" ht="14.65" thickBot="1" x14ac:dyDescent="0.5">
      <c r="B7" s="41" t="s">
        <v>9</v>
      </c>
      <c r="C7" s="42" t="s">
        <v>12</v>
      </c>
      <c r="D7" s="42" t="s">
        <v>13</v>
      </c>
      <c r="E7" s="42" t="s">
        <v>10</v>
      </c>
      <c r="F7" s="42" t="s">
        <v>11</v>
      </c>
      <c r="G7" s="42" t="s">
        <v>33</v>
      </c>
      <c r="H7" s="43" t="s">
        <v>34</v>
      </c>
    </row>
    <row r="8" spans="1:8" x14ac:dyDescent="0.45">
      <c r="B8" s="31">
        <v>1</v>
      </c>
      <c r="C8" s="32">
        <f>($D$5*$B$5)</f>
        <v>750000</v>
      </c>
      <c r="D8" s="33">
        <f>C8</f>
        <v>750000</v>
      </c>
      <c r="E8" s="34">
        <f>D8</f>
        <v>750000</v>
      </c>
      <c r="F8" s="33">
        <f>$C$5*(0/$D$5)*($D$5-0)</f>
        <v>0</v>
      </c>
      <c r="G8" s="35"/>
      <c r="H8" s="36"/>
    </row>
    <row r="9" spans="1:8" x14ac:dyDescent="0.45">
      <c r="B9" s="23">
        <v>2</v>
      </c>
      <c r="C9" s="20">
        <f>($D$5*$B$5)+(($C$5-$B$5)*D8)-(($C$5/$D$5)*D8^2)</f>
        <v>1018500</v>
      </c>
      <c r="D9" s="22">
        <f t="shared" ref="D9:D27" si="0">D8+C9</f>
        <v>1768500</v>
      </c>
      <c r="E9" s="22">
        <f t="shared" ref="E9:E27" si="1">$B$5*($D$5-D8)</f>
        <v>727500</v>
      </c>
      <c r="F9" s="21">
        <f t="shared" ref="F9:F27" si="2">$C$5*(D8/$D$5)*($D$5-D8)</f>
        <v>291000</v>
      </c>
      <c r="G9" s="3">
        <f>E9/SUM(E9,F9)</f>
        <v>0.7142857142857143</v>
      </c>
      <c r="H9" s="24">
        <f>F9/SUM(E9,F9)</f>
        <v>0.2857142857142857</v>
      </c>
    </row>
    <row r="10" spans="1:8" x14ac:dyDescent="0.45">
      <c r="B10" s="23">
        <v>3</v>
      </c>
      <c r="C10" s="20">
        <f t="shared" ref="C10:C27" si="3">($D$5*$B$5)+(($C$5-$B$5)*D9)-(($C$5/$D$5)*D9^2)</f>
        <v>1354303.524</v>
      </c>
      <c r="D10" s="21">
        <f t="shared" si="0"/>
        <v>3122803.5240000002</v>
      </c>
      <c r="E10" s="22">
        <f t="shared" si="1"/>
        <v>696945</v>
      </c>
      <c r="F10" s="21">
        <f t="shared" si="2"/>
        <v>657358.52400000009</v>
      </c>
      <c r="G10" s="3">
        <f t="shared" ref="G10:G27" si="4">E10/SUM(E10,F10)</f>
        <v>0.51461506792918887</v>
      </c>
      <c r="H10" s="24">
        <f t="shared" ref="H10:H27" si="5">F10/SUM(E10,F10)</f>
        <v>0.48538493207081101</v>
      </c>
    </row>
    <row r="11" spans="1:8" x14ac:dyDescent="0.45">
      <c r="B11" s="23">
        <v>4</v>
      </c>
      <c r="C11" s="20">
        <f t="shared" si="3"/>
        <v>1749406.874287891</v>
      </c>
      <c r="D11" s="21">
        <f t="shared" si="0"/>
        <v>4872210.3982878914</v>
      </c>
      <c r="E11" s="22">
        <f t="shared" si="1"/>
        <v>656315.89428000001</v>
      </c>
      <c r="F11" s="21">
        <f t="shared" si="2"/>
        <v>1093090.9800078911</v>
      </c>
      <c r="G11" s="3">
        <f t="shared" si="4"/>
        <v>0.37516480809940694</v>
      </c>
      <c r="H11" s="24">
        <f t="shared" si="5"/>
        <v>0.624835191900593</v>
      </c>
    </row>
    <row r="12" spans="1:8" x14ac:dyDescent="0.45">
      <c r="B12" s="23">
        <v>5</v>
      </c>
      <c r="C12" s="20">
        <f t="shared" si="3"/>
        <v>2172902.9007235654</v>
      </c>
      <c r="D12" s="21">
        <f t="shared" si="0"/>
        <v>7045113.2990114568</v>
      </c>
      <c r="E12" s="22">
        <f t="shared" si="1"/>
        <v>603833.68805136322</v>
      </c>
      <c r="F12" s="21">
        <f t="shared" si="2"/>
        <v>1569069.2126722021</v>
      </c>
      <c r="G12" s="3">
        <f t="shared" si="4"/>
        <v>0.27789262366500123</v>
      </c>
      <c r="H12" s="24">
        <f t="shared" si="5"/>
        <v>0.72210737633499877</v>
      </c>
    </row>
    <row r="13" spans="1:8" x14ac:dyDescent="0.45">
      <c r="B13" s="23">
        <v>6</v>
      </c>
      <c r="C13" s="20">
        <f t="shared" si="3"/>
        <v>2562553.9782997095</v>
      </c>
      <c r="D13" s="21">
        <f t="shared" si="0"/>
        <v>9607667.2773111667</v>
      </c>
      <c r="E13" s="22">
        <f t="shared" si="1"/>
        <v>538646.60102965625</v>
      </c>
      <c r="F13" s="21">
        <f t="shared" si="2"/>
        <v>2023907.3772700534</v>
      </c>
      <c r="G13" s="3">
        <f t="shared" si="4"/>
        <v>0.21019912383935649</v>
      </c>
      <c r="H13" s="24">
        <f t="shared" si="5"/>
        <v>0.78980087616064354</v>
      </c>
    </row>
    <row r="14" spans="1:8" x14ac:dyDescent="0.45">
      <c r="B14" s="23">
        <v>7</v>
      </c>
      <c r="C14" s="20">
        <f t="shared" si="3"/>
        <v>2827920.5644208789</v>
      </c>
      <c r="D14" s="21">
        <f t="shared" si="0"/>
        <v>12435587.841732046</v>
      </c>
      <c r="E14" s="22">
        <f t="shared" si="1"/>
        <v>461769.98168066499</v>
      </c>
      <c r="F14" s="21">
        <f t="shared" si="2"/>
        <v>2366150.5827402147</v>
      </c>
      <c r="G14" s="3">
        <f t="shared" si="4"/>
        <v>0.16328958722899251</v>
      </c>
      <c r="H14" s="24">
        <f t="shared" si="5"/>
        <v>0.83671041277100744</v>
      </c>
    </row>
    <row r="15" spans="1:8" x14ac:dyDescent="0.45">
      <c r="B15" s="23">
        <v>8</v>
      </c>
      <c r="C15" s="20">
        <f t="shared" si="3"/>
        <v>2876865.9819299146</v>
      </c>
      <c r="D15" s="21">
        <f t="shared" si="0"/>
        <v>15312453.823661961</v>
      </c>
      <c r="E15" s="22">
        <f t="shared" si="1"/>
        <v>376932.36474803864</v>
      </c>
      <c r="F15" s="21">
        <f t="shared" si="2"/>
        <v>2499933.6171818762</v>
      </c>
      <c r="G15" s="3">
        <f t="shared" si="4"/>
        <v>0.13102187140993532</v>
      </c>
      <c r="H15" s="24">
        <f t="shared" si="5"/>
        <v>0.86897812859006462</v>
      </c>
    </row>
    <row r="16" spans="1:8" x14ac:dyDescent="0.45">
      <c r="B16" s="23">
        <v>9</v>
      </c>
      <c r="C16" s="20">
        <f t="shared" si="3"/>
        <v>2664068.0411264482</v>
      </c>
      <c r="D16" s="21">
        <f t="shared" si="0"/>
        <v>17976521.864788409</v>
      </c>
      <c r="E16" s="22">
        <f t="shared" si="1"/>
        <v>290626.38529014116</v>
      </c>
      <c r="F16" s="21">
        <f t="shared" si="2"/>
        <v>2373441.6558363074</v>
      </c>
      <c r="G16" s="3">
        <f t="shared" si="4"/>
        <v>0.10909120217787513</v>
      </c>
      <c r="H16" s="24">
        <f t="shared" si="5"/>
        <v>0.89090879782212484</v>
      </c>
    </row>
    <row r="17" spans="2:11" x14ac:dyDescent="0.45">
      <c r="B17" s="23">
        <v>10</v>
      </c>
      <c r="C17" s="20">
        <f t="shared" si="3"/>
        <v>2230827.6762882583</v>
      </c>
      <c r="D17" s="21">
        <f t="shared" si="0"/>
        <v>20207349.541076668</v>
      </c>
      <c r="E17" s="22">
        <f t="shared" si="1"/>
        <v>210704.34405634771</v>
      </c>
      <c r="F17" s="21">
        <f t="shared" si="2"/>
        <v>2020123.3322319118</v>
      </c>
      <c r="G17" s="3">
        <f t="shared" si="4"/>
        <v>9.4451196879055233E-2</v>
      </c>
      <c r="H17" s="24">
        <f t="shared" si="5"/>
        <v>0.90554880312094466</v>
      </c>
    </row>
    <row r="18" spans="2:11" x14ac:dyDescent="0.45">
      <c r="B18" s="23">
        <v>11</v>
      </c>
      <c r="C18" s="20">
        <f t="shared" si="3"/>
        <v>1693327.7225943441</v>
      </c>
      <c r="D18" s="21">
        <f t="shared" si="0"/>
        <v>21900677.263671011</v>
      </c>
      <c r="E18" s="22">
        <f t="shared" si="1"/>
        <v>143779.51376769997</v>
      </c>
      <c r="F18" s="21">
        <f t="shared" si="2"/>
        <v>1549548.2088266446</v>
      </c>
      <c r="G18" s="3">
        <f t="shared" si="4"/>
        <v>8.4909443015210084E-2</v>
      </c>
      <c r="H18" s="24">
        <f t="shared" si="5"/>
        <v>0.91509055698478992</v>
      </c>
    </row>
    <row r="19" spans="2:11" x14ac:dyDescent="0.45">
      <c r="B19" s="23">
        <v>12</v>
      </c>
      <c r="C19" s="20">
        <f t="shared" si="3"/>
        <v>1179015.9538386511</v>
      </c>
      <c r="D19" s="21">
        <f t="shared" si="0"/>
        <v>23079693.217509661</v>
      </c>
      <c r="E19" s="22">
        <f t="shared" si="1"/>
        <v>92979.682089869675</v>
      </c>
      <c r="F19" s="21">
        <f t="shared" si="2"/>
        <v>1086036.2717487828</v>
      </c>
      <c r="G19" s="3">
        <f t="shared" si="4"/>
        <v>7.8862106816405195E-2</v>
      </c>
      <c r="H19" s="24">
        <f t="shared" si="5"/>
        <v>0.92113789318359485</v>
      </c>
    </row>
    <row r="20" spans="2:11" x14ac:dyDescent="0.45">
      <c r="B20" s="23">
        <v>13</v>
      </c>
      <c r="C20" s="20">
        <f t="shared" si="3"/>
        <v>766730.66624879092</v>
      </c>
      <c r="D20" s="21">
        <f t="shared" si="0"/>
        <v>23846423.883758452</v>
      </c>
      <c r="E20" s="22">
        <f t="shared" si="1"/>
        <v>57609.203474710172</v>
      </c>
      <c r="F20" s="21">
        <f t="shared" si="2"/>
        <v>709121.46277408127</v>
      </c>
      <c r="G20" s="3">
        <f t="shared" si="4"/>
        <v>7.5136167119233155E-2</v>
      </c>
      <c r="H20" s="24">
        <f t="shared" si="5"/>
        <v>0.9248638328807669</v>
      </c>
    </row>
    <row r="21" spans="2:11" x14ac:dyDescent="0.45">
      <c r="B21" s="23">
        <v>14</v>
      </c>
      <c r="C21" s="20">
        <f t="shared" si="3"/>
        <v>474745.92428845726</v>
      </c>
      <c r="D21" s="21">
        <f t="shared" si="0"/>
        <v>24321169.808046907</v>
      </c>
      <c r="E21" s="22">
        <f t="shared" si="1"/>
        <v>34607.283487246445</v>
      </c>
      <c r="F21" s="21">
        <f t="shared" si="2"/>
        <v>440138.6408012124</v>
      </c>
      <c r="G21" s="3">
        <f t="shared" si="4"/>
        <v>7.2896430946964436E-2</v>
      </c>
      <c r="H21" s="24">
        <f t="shared" si="5"/>
        <v>0.92710356905303559</v>
      </c>
    </row>
    <row r="22" spans="2:11" x14ac:dyDescent="0.45">
      <c r="B22" s="23">
        <v>15</v>
      </c>
      <c r="C22" s="20">
        <f t="shared" si="3"/>
        <v>284524.0156677179</v>
      </c>
      <c r="D22" s="21">
        <f t="shared" si="0"/>
        <v>24605693.823714625</v>
      </c>
      <c r="E22" s="22">
        <f t="shared" si="1"/>
        <v>20364.905758592784</v>
      </c>
      <c r="F22" s="21">
        <f t="shared" si="2"/>
        <v>264159.10990912397</v>
      </c>
      <c r="G22" s="3">
        <f t="shared" si="4"/>
        <v>7.1575349134591418E-2</v>
      </c>
      <c r="H22" s="24">
        <f t="shared" si="5"/>
        <v>0.9284246508654086</v>
      </c>
    </row>
    <row r="23" spans="2:11" ht="14.65" thickBot="1" x14ac:dyDescent="0.5">
      <c r="B23" s="23">
        <v>16</v>
      </c>
      <c r="C23" s="20">
        <f t="shared" si="3"/>
        <v>167064.0180322025</v>
      </c>
      <c r="D23" s="21">
        <f t="shared" si="0"/>
        <v>24772757.841746829</v>
      </c>
      <c r="E23" s="22">
        <f t="shared" si="1"/>
        <v>11829.185288561246</v>
      </c>
      <c r="F23" s="21">
        <f t="shared" si="2"/>
        <v>155234.83274364128</v>
      </c>
      <c r="G23" s="3">
        <f t="shared" si="4"/>
        <v>7.0806301847002776E-2</v>
      </c>
      <c r="H23" s="24">
        <f t="shared" si="5"/>
        <v>0.92919369815299724</v>
      </c>
    </row>
    <row r="24" spans="2:11" x14ac:dyDescent="0.45">
      <c r="B24" s="23">
        <v>17</v>
      </c>
      <c r="C24" s="20">
        <f t="shared" si="3"/>
        <v>96887.904073063284</v>
      </c>
      <c r="D24" s="21">
        <f t="shared" si="0"/>
        <v>24869645.745819893</v>
      </c>
      <c r="E24" s="22">
        <f t="shared" si="1"/>
        <v>6817.2647475951162</v>
      </c>
      <c r="F24" s="21">
        <f t="shared" si="2"/>
        <v>90070.639325467288</v>
      </c>
      <c r="G24" s="3">
        <f t="shared" si="4"/>
        <v>7.0362392631120083E-2</v>
      </c>
      <c r="H24" s="24">
        <f t="shared" si="5"/>
        <v>0.92963760736887979</v>
      </c>
      <c r="J24" s="46" t="s">
        <v>36</v>
      </c>
      <c r="K24" s="44">
        <f>SUM(E8:E27)/SUM(C8:C27)</f>
        <v>0.22776895221985752</v>
      </c>
    </row>
    <row r="25" spans="2:11" ht="14.65" thickBot="1" x14ac:dyDescent="0.5">
      <c r="B25" s="23">
        <v>18</v>
      </c>
      <c r="C25" s="20">
        <f t="shared" si="3"/>
        <v>55780.453592119738</v>
      </c>
      <c r="D25" s="21">
        <f t="shared" si="0"/>
        <v>24925426.199412011</v>
      </c>
      <c r="E25" s="22">
        <f t="shared" si="1"/>
        <v>3910.6276254032177</v>
      </c>
      <c r="F25" s="21">
        <f t="shared" si="2"/>
        <v>51869.825966717275</v>
      </c>
      <c r="G25" s="3">
        <f t="shared" si="4"/>
        <v>7.0107490591572202E-2</v>
      </c>
      <c r="H25" s="24">
        <f t="shared" si="5"/>
        <v>0.92989250940842771</v>
      </c>
      <c r="J25" s="47" t="s">
        <v>35</v>
      </c>
      <c r="K25" s="45">
        <f>SUM(F9:F27)/SUM(C8:C27)</f>
        <v>0.77223104778014273</v>
      </c>
    </row>
    <row r="26" spans="2:11" x14ac:dyDescent="0.45">
      <c r="B26" s="23">
        <v>19</v>
      </c>
      <c r="C26" s="20">
        <f t="shared" si="3"/>
        <v>31977.754225088283</v>
      </c>
      <c r="D26" s="21">
        <f t="shared" si="0"/>
        <v>24957403.953637101</v>
      </c>
      <c r="E26" s="22">
        <f t="shared" si="1"/>
        <v>2237.2140176396815</v>
      </c>
      <c r="F26" s="21">
        <f t="shared" si="2"/>
        <v>29740.540207449561</v>
      </c>
      <c r="G26" s="3">
        <f t="shared" si="4"/>
        <v>6.9961573970832469E-2</v>
      </c>
      <c r="H26" s="24">
        <f t="shared" si="5"/>
        <v>0.93003842602916753</v>
      </c>
    </row>
    <row r="27" spans="2:11" ht="14.65" thickBot="1" x14ac:dyDescent="0.5">
      <c r="B27" s="25">
        <v>20</v>
      </c>
      <c r="C27" s="26">
        <f t="shared" si="3"/>
        <v>18287.269165394828</v>
      </c>
      <c r="D27" s="27">
        <f t="shared" si="0"/>
        <v>24975691.222802497</v>
      </c>
      <c r="E27" s="28">
        <f t="shared" si="1"/>
        <v>1277.8813908869772</v>
      </c>
      <c r="F27" s="27">
        <f t="shared" si="2"/>
        <v>17009.387774507693</v>
      </c>
      <c r="G27" s="29">
        <f t="shared" si="4"/>
        <v>6.9878196647596522E-2</v>
      </c>
      <c r="H27" s="30">
        <f t="shared" si="5"/>
        <v>0.93012180335240346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5C17-6DD5-4D2A-9555-7F2259FBADB3}">
  <dimension ref="A1:L27"/>
  <sheetViews>
    <sheetView showGridLines="0" zoomScale="79" zoomScaleNormal="79" workbookViewId="0"/>
  </sheetViews>
  <sheetFormatPr defaultRowHeight="14.25" x14ac:dyDescent="0.45"/>
  <cols>
    <col min="2" max="2" width="18.9296875" bestFit="1" customWidth="1"/>
    <col min="3" max="3" width="17.265625" bestFit="1" customWidth="1"/>
    <col min="4" max="4" width="17" customWidth="1"/>
    <col min="5" max="5" width="15" bestFit="1" customWidth="1"/>
    <col min="6" max="6" width="15.86328125" customWidth="1"/>
    <col min="7" max="8" width="15.9296875" customWidth="1"/>
    <col min="11" max="11" width="20.33203125" customWidth="1"/>
  </cols>
  <sheetData>
    <row r="1" spans="1:8" x14ac:dyDescent="0.45">
      <c r="A1" t="s">
        <v>3</v>
      </c>
    </row>
    <row r="3" spans="1:8" ht="14.65" thickBot="1" x14ac:dyDescent="0.5">
      <c r="B3" t="s">
        <v>4</v>
      </c>
    </row>
    <row r="4" spans="1:8" ht="14.65" thickBot="1" x14ac:dyDescent="0.5">
      <c r="B4" s="38" t="s">
        <v>5</v>
      </c>
      <c r="C4" s="39" t="s">
        <v>6</v>
      </c>
      <c r="D4" s="39" t="s">
        <v>7</v>
      </c>
      <c r="E4" s="40" t="s">
        <v>8</v>
      </c>
    </row>
    <row r="5" spans="1:8" ht="14.65" thickBot="1" x14ac:dyDescent="0.5">
      <c r="B5" s="7">
        <v>0.4</v>
      </c>
      <c r="C5" s="8">
        <v>0.03</v>
      </c>
      <c r="D5" s="8">
        <v>25000000</v>
      </c>
      <c r="E5" s="9">
        <v>20</v>
      </c>
    </row>
    <row r="6" spans="1:8" ht="14.65" thickBot="1" x14ac:dyDescent="0.5"/>
    <row r="7" spans="1:8" ht="14.65" thickBot="1" x14ac:dyDescent="0.5">
      <c r="B7" s="41" t="s">
        <v>9</v>
      </c>
      <c r="C7" s="42" t="s">
        <v>12</v>
      </c>
      <c r="D7" s="42" t="s">
        <v>13</v>
      </c>
      <c r="E7" s="42" t="s">
        <v>10</v>
      </c>
      <c r="F7" s="42" t="s">
        <v>11</v>
      </c>
      <c r="G7" s="42" t="s">
        <v>33</v>
      </c>
      <c r="H7" s="43" t="s">
        <v>34</v>
      </c>
    </row>
    <row r="8" spans="1:8" x14ac:dyDescent="0.45">
      <c r="B8" s="31">
        <v>1</v>
      </c>
      <c r="C8" s="32">
        <f>($D$5*$B$5)</f>
        <v>10000000</v>
      </c>
      <c r="D8" s="33">
        <f>C8</f>
        <v>10000000</v>
      </c>
      <c r="E8" s="34">
        <f>D8</f>
        <v>10000000</v>
      </c>
      <c r="F8" s="33">
        <f>$C$5*(0/$D$5)*($D$5-0)</f>
        <v>0</v>
      </c>
      <c r="G8" s="35"/>
      <c r="H8" s="36"/>
    </row>
    <row r="9" spans="1:8" x14ac:dyDescent="0.45">
      <c r="B9" s="23">
        <v>2</v>
      </c>
      <c r="C9" s="20">
        <f>($D$5*$B$5)+(($C$5-$B$5)*D8)-(($C$5/$D$5)*D8^2)</f>
        <v>6180000</v>
      </c>
      <c r="D9" s="22">
        <f t="shared" ref="D9:D27" si="0">D8+C9</f>
        <v>16180000</v>
      </c>
      <c r="E9" s="22">
        <f t="shared" ref="E9:E27" si="1">$B$5*($D$5-D8)</f>
        <v>6000000</v>
      </c>
      <c r="F9" s="21">
        <f t="shared" ref="F9:F27" si="2">$C$5*(D8/$D$5)*($D$5-D8)</f>
        <v>180000</v>
      </c>
      <c r="G9" s="3">
        <f>E9/SUM(E9,F9)</f>
        <v>0.970873786407767</v>
      </c>
      <c r="H9" s="24">
        <f>F9/SUM(E9,F9)</f>
        <v>2.9126213592233011E-2</v>
      </c>
    </row>
    <row r="10" spans="1:8" x14ac:dyDescent="0.45">
      <c r="B10" s="23">
        <v>3</v>
      </c>
      <c r="C10" s="20">
        <f t="shared" ref="C10:C27" si="3">($D$5*$B$5)+(($C$5-$B$5)*D9)-(($C$5/$D$5)*D9^2)</f>
        <v>3699249.12</v>
      </c>
      <c r="D10" s="21">
        <f t="shared" si="0"/>
        <v>19879249.120000001</v>
      </c>
      <c r="E10" s="22">
        <f t="shared" si="1"/>
        <v>3528000</v>
      </c>
      <c r="F10" s="21">
        <f t="shared" si="2"/>
        <v>171249.12</v>
      </c>
      <c r="G10" s="3">
        <f t="shared" ref="G10:G27" si="4">E10/SUM(E10,F10)</f>
        <v>0.95370705933965316</v>
      </c>
      <c r="H10" s="24">
        <f t="shared" ref="H10:H27" si="5">F10/SUM(E10,F10)</f>
        <v>4.6292940660346768E-2</v>
      </c>
    </row>
    <row r="11" spans="1:8" x14ac:dyDescent="0.45">
      <c r="B11" s="23">
        <v>4</v>
      </c>
      <c r="C11" s="20">
        <f t="shared" si="3"/>
        <v>2170456.3709099749</v>
      </c>
      <c r="D11" s="21">
        <f t="shared" si="0"/>
        <v>22049705.490909975</v>
      </c>
      <c r="E11" s="22">
        <f t="shared" si="1"/>
        <v>2048300.3519999997</v>
      </c>
      <c r="F11" s="21">
        <f t="shared" si="2"/>
        <v>122156.01890997506</v>
      </c>
      <c r="G11" s="3">
        <f t="shared" si="4"/>
        <v>0.9437187401934457</v>
      </c>
      <c r="H11" s="24">
        <f t="shared" si="5"/>
        <v>5.6281259806554199E-2</v>
      </c>
    </row>
    <row r="12" spans="1:8" x14ac:dyDescent="0.45">
      <c r="B12" s="23">
        <v>5</v>
      </c>
      <c r="C12" s="20">
        <f t="shared" si="3"/>
        <v>1258181.5536802707</v>
      </c>
      <c r="D12" s="21">
        <f t="shared" si="0"/>
        <v>23307887.044590246</v>
      </c>
      <c r="E12" s="22">
        <f t="shared" si="1"/>
        <v>1180117.80363601</v>
      </c>
      <c r="F12" s="21">
        <f t="shared" si="2"/>
        <v>78063.75004426064</v>
      </c>
      <c r="G12" s="3">
        <f t="shared" si="4"/>
        <v>0.93795509891563855</v>
      </c>
      <c r="H12" s="24">
        <f t="shared" si="5"/>
        <v>6.2044901084361483E-2</v>
      </c>
    </row>
    <row r="13" spans="1:8" x14ac:dyDescent="0.45">
      <c r="B13" s="23">
        <v>6</v>
      </c>
      <c r="C13" s="20">
        <f t="shared" si="3"/>
        <v>724172.67532155651</v>
      </c>
      <c r="D13" s="21">
        <f t="shared" si="0"/>
        <v>24032059.719911803</v>
      </c>
      <c r="E13" s="22">
        <f t="shared" si="1"/>
        <v>676845.18216390163</v>
      </c>
      <c r="F13" s="21">
        <f t="shared" si="2"/>
        <v>47327.493157653982</v>
      </c>
      <c r="G13" s="3">
        <f t="shared" si="4"/>
        <v>0.93464612133198888</v>
      </c>
      <c r="H13" s="24">
        <f t="shared" si="5"/>
        <v>6.5353878668011164E-2</v>
      </c>
    </row>
    <row r="14" spans="1:8" x14ac:dyDescent="0.45">
      <c r="B14" s="23">
        <v>7</v>
      </c>
      <c r="C14" s="20">
        <f t="shared" si="3"/>
        <v>415090.03037494456</v>
      </c>
      <c r="D14" s="21">
        <f t="shared" si="0"/>
        <v>24447149.750286747</v>
      </c>
      <c r="E14" s="22">
        <f t="shared" si="1"/>
        <v>387176.11203527899</v>
      </c>
      <c r="F14" s="21">
        <f t="shared" si="2"/>
        <v>27913.918339665262</v>
      </c>
      <c r="G14" s="3">
        <f t="shared" si="4"/>
        <v>0.93275213496587461</v>
      </c>
      <c r="H14" s="24">
        <f t="shared" si="5"/>
        <v>6.7247865034125401E-2</v>
      </c>
    </row>
    <row r="15" spans="1:8" x14ac:dyDescent="0.45">
      <c r="B15" s="23">
        <v>8</v>
      </c>
      <c r="C15" s="20">
        <f t="shared" si="3"/>
        <v>237358.83529836859</v>
      </c>
      <c r="D15" s="21">
        <f t="shared" si="0"/>
        <v>24684508.585585114</v>
      </c>
      <c r="E15" s="22">
        <f t="shared" si="1"/>
        <v>221140.09988530132</v>
      </c>
      <c r="F15" s="21">
        <f t="shared" si="2"/>
        <v>16218.735413067989</v>
      </c>
      <c r="G15" s="3">
        <f t="shared" si="4"/>
        <v>0.93166997389130091</v>
      </c>
      <c r="H15" s="24">
        <f t="shared" si="5"/>
        <v>6.8330026108699121E-2</v>
      </c>
    </row>
    <row r="16" spans="1:8" x14ac:dyDescent="0.45">
      <c r="B16" s="23">
        <v>9</v>
      </c>
      <c r="C16" s="20">
        <f t="shared" si="3"/>
        <v>135541.86639931728</v>
      </c>
      <c r="D16" s="21">
        <f t="shared" si="0"/>
        <v>24820050.451984432</v>
      </c>
      <c r="E16" s="22">
        <f t="shared" si="1"/>
        <v>126196.56576595455</v>
      </c>
      <c r="F16" s="21">
        <f t="shared" si="2"/>
        <v>9345.3006333631838</v>
      </c>
      <c r="G16" s="3">
        <f t="shared" si="4"/>
        <v>0.93105229489882368</v>
      </c>
      <c r="H16" s="24">
        <f t="shared" si="5"/>
        <v>6.8947705101176204E-2</v>
      </c>
    </row>
    <row r="17" spans="2:12" x14ac:dyDescent="0.45">
      <c r="B17" s="23">
        <v>10</v>
      </c>
      <c r="C17" s="20">
        <f t="shared" si="3"/>
        <v>77339.44743889675</v>
      </c>
      <c r="D17" s="21">
        <f t="shared" si="0"/>
        <v>24897389.899423327</v>
      </c>
      <c r="E17" s="22">
        <f t="shared" si="1"/>
        <v>71979.819206227359</v>
      </c>
      <c r="F17" s="21">
        <f t="shared" si="2"/>
        <v>5359.6282326698438</v>
      </c>
      <c r="G17" s="3">
        <f t="shared" si="4"/>
        <v>0.93069994148970003</v>
      </c>
      <c r="H17" s="24">
        <f t="shared" si="5"/>
        <v>6.9300058510299953E-2</v>
      </c>
    </row>
    <row r="18" spans="2:12" x14ac:dyDescent="0.45">
      <c r="B18" s="23">
        <v>11</v>
      </c>
      <c r="C18" s="20">
        <f t="shared" si="3"/>
        <v>44109.708648681408</v>
      </c>
      <c r="D18" s="21">
        <f t="shared" si="0"/>
        <v>24941499.608072009</v>
      </c>
      <c r="E18" s="22">
        <f t="shared" si="1"/>
        <v>41044.040230669081</v>
      </c>
      <c r="F18" s="21">
        <f t="shared" si="2"/>
        <v>3065.668418011755</v>
      </c>
      <c r="G18" s="3">
        <f t="shared" si="4"/>
        <v>0.93049901003815783</v>
      </c>
      <c r="H18" s="24">
        <f t="shared" si="5"/>
        <v>6.9500989961842299E-2</v>
      </c>
    </row>
    <row r="19" spans="2:12" x14ac:dyDescent="0.45">
      <c r="B19" s="23">
        <v>12</v>
      </c>
      <c r="C19" s="20">
        <f t="shared" si="3"/>
        <v>25151.061774009257</v>
      </c>
      <c r="D19" s="21">
        <f t="shared" si="0"/>
        <v>24966650.669846017</v>
      </c>
      <c r="E19" s="22">
        <f t="shared" si="1"/>
        <v>23400.156771196427</v>
      </c>
      <c r="F19" s="21">
        <f t="shared" si="2"/>
        <v>1750.9050028128574</v>
      </c>
      <c r="G19" s="3">
        <f t="shared" si="4"/>
        <v>0.93038444982779156</v>
      </c>
      <c r="H19" s="24">
        <f t="shared" si="5"/>
        <v>6.9615550172208454E-2</v>
      </c>
    </row>
    <row r="20" spans="2:12" x14ac:dyDescent="0.45">
      <c r="B20" s="23">
        <v>13</v>
      </c>
      <c r="C20" s="20">
        <f t="shared" si="3"/>
        <v>14338.877352827578</v>
      </c>
      <c r="D20" s="21">
        <f t="shared" si="0"/>
        <v>24980989.547198843</v>
      </c>
      <c r="E20" s="22">
        <f t="shared" si="1"/>
        <v>13339.732061593235</v>
      </c>
      <c r="F20" s="21">
        <f t="shared" si="2"/>
        <v>999.14529123342936</v>
      </c>
      <c r="G20" s="3">
        <f t="shared" si="4"/>
        <v>0.93031914098655255</v>
      </c>
      <c r="H20" s="24">
        <f t="shared" si="5"/>
        <v>6.9680859013447449E-2</v>
      </c>
    </row>
    <row r="21" spans="2:12" x14ac:dyDescent="0.45">
      <c r="B21" s="23">
        <v>14</v>
      </c>
      <c r="C21" s="20">
        <f t="shared" si="3"/>
        <v>8174.0610277180094</v>
      </c>
      <c r="D21" s="21">
        <f t="shared" si="0"/>
        <v>24989163.60822656</v>
      </c>
      <c r="E21" s="22">
        <f t="shared" si="1"/>
        <v>7604.1811204627156</v>
      </c>
      <c r="F21" s="21">
        <f t="shared" si="2"/>
        <v>569.87990725585769</v>
      </c>
      <c r="G21" s="3">
        <f t="shared" si="4"/>
        <v>0.93028191185221498</v>
      </c>
      <c r="H21" s="24">
        <f t="shared" si="5"/>
        <v>6.9718088147785018E-2</v>
      </c>
    </row>
    <row r="22" spans="2:12" x14ac:dyDescent="0.45">
      <c r="B22" s="23">
        <v>15</v>
      </c>
      <c r="C22" s="20">
        <f t="shared" si="3"/>
        <v>4659.5075497161597</v>
      </c>
      <c r="D22" s="21">
        <f t="shared" si="0"/>
        <v>24993823.115776278</v>
      </c>
      <c r="E22" s="22">
        <f t="shared" si="1"/>
        <v>4334.5567093759773</v>
      </c>
      <c r="F22" s="21">
        <f t="shared" si="2"/>
        <v>324.95084033919733</v>
      </c>
      <c r="G22" s="3">
        <f t="shared" si="4"/>
        <v>0.93026069023988145</v>
      </c>
      <c r="H22" s="24">
        <f t="shared" si="5"/>
        <v>6.9739309760118495E-2</v>
      </c>
    </row>
    <row r="23" spans="2:12" ht="14.65" thickBot="1" x14ac:dyDescent="0.5">
      <c r="B23" s="23">
        <v>16</v>
      </c>
      <c r="C23" s="20">
        <f t="shared" si="3"/>
        <v>2656.014431521995</v>
      </c>
      <c r="D23" s="21">
        <f t="shared" si="0"/>
        <v>24996479.130207799</v>
      </c>
      <c r="E23" s="22">
        <f t="shared" si="1"/>
        <v>2470.7536894887689</v>
      </c>
      <c r="F23" s="21">
        <f t="shared" si="2"/>
        <v>185.26074203320172</v>
      </c>
      <c r="G23" s="3">
        <f t="shared" si="4"/>
        <v>0.93024859359403334</v>
      </c>
      <c r="H23" s="24">
        <f t="shared" si="5"/>
        <v>6.9751406405966762E-2</v>
      </c>
    </row>
    <row r="24" spans="2:12" x14ac:dyDescent="0.45">
      <c r="B24" s="23">
        <v>17</v>
      </c>
      <c r="C24" s="20">
        <f t="shared" si="3"/>
        <v>1513.9591348180547</v>
      </c>
      <c r="D24" s="21">
        <f t="shared" si="0"/>
        <v>24997993.089342616</v>
      </c>
      <c r="E24" s="22">
        <f t="shared" si="1"/>
        <v>1408.3479168802501</v>
      </c>
      <c r="F24" s="21">
        <f t="shared" si="2"/>
        <v>105.61121793710639</v>
      </c>
      <c r="G24" s="3">
        <f t="shared" si="4"/>
        <v>0.93024169839970794</v>
      </c>
      <c r="H24" s="24">
        <f t="shared" si="5"/>
        <v>6.9758301600292061E-2</v>
      </c>
      <c r="K24" s="46" t="s">
        <v>36</v>
      </c>
      <c r="L24" s="44">
        <f>SUM(E8:E27)/SUM(C8:C27)</f>
        <v>0.97340962603306824</v>
      </c>
    </row>
    <row r="25" spans="2:12" ht="14.65" thickBot="1" x14ac:dyDescent="0.5">
      <c r="B25" s="23">
        <v>18</v>
      </c>
      <c r="C25" s="20">
        <f t="shared" si="3"/>
        <v>862.9667494466994</v>
      </c>
      <c r="D25" s="21">
        <f t="shared" si="0"/>
        <v>24998856.056092065</v>
      </c>
      <c r="E25" s="22">
        <f t="shared" si="1"/>
        <v>802.7642629534007</v>
      </c>
      <c r="F25" s="21">
        <f t="shared" si="2"/>
        <v>60.202486493040979</v>
      </c>
      <c r="G25" s="3">
        <f t="shared" si="4"/>
        <v>0.93023776810443926</v>
      </c>
      <c r="H25" s="24">
        <f t="shared" si="5"/>
        <v>6.97622318955608E-2</v>
      </c>
      <c r="K25" s="47" t="s">
        <v>35</v>
      </c>
      <c r="L25" s="45">
        <f>SUM(F9:F27)/SUM(C8:C27)</f>
        <v>2.6590373966931698E-2</v>
      </c>
    </row>
    <row r="26" spans="2:12" x14ac:dyDescent="0.45">
      <c r="B26" s="23">
        <v>19</v>
      </c>
      <c r="C26" s="20">
        <f t="shared" si="3"/>
        <v>491.89431008277461</v>
      </c>
      <c r="D26" s="21">
        <f t="shared" si="0"/>
        <v>24999347.950402148</v>
      </c>
      <c r="E26" s="22">
        <f t="shared" si="1"/>
        <v>457.57756317406893</v>
      </c>
      <c r="F26" s="21">
        <f t="shared" si="2"/>
        <v>34.316746908857766</v>
      </c>
      <c r="G26" s="3">
        <f t="shared" si="4"/>
        <v>0.93023552782492558</v>
      </c>
      <c r="H26" s="24">
        <f t="shared" si="5"/>
        <v>6.9764472175074407E-2</v>
      </c>
    </row>
    <row r="27" spans="2:12" ht="14.65" thickBot="1" x14ac:dyDescent="0.5">
      <c r="B27" s="25">
        <v>20</v>
      </c>
      <c r="C27" s="26">
        <f t="shared" si="3"/>
        <v>280.38081687362865</v>
      </c>
      <c r="D27" s="27">
        <f t="shared" si="0"/>
        <v>24999628.331219021</v>
      </c>
      <c r="E27" s="28">
        <f t="shared" si="1"/>
        <v>260.81983914077284</v>
      </c>
      <c r="F27" s="27">
        <f t="shared" si="2"/>
        <v>19.560977733144291</v>
      </c>
      <c r="G27" s="29">
        <f t="shared" si="4"/>
        <v>0.93023425086196054</v>
      </c>
      <c r="H27" s="30">
        <f t="shared" si="5"/>
        <v>6.9765749138039485E-2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EFDD-DADB-4546-AF97-5F6E99F7239E}">
  <dimension ref="A1:M110"/>
  <sheetViews>
    <sheetView showGridLines="0" zoomScale="69" workbookViewId="0"/>
  </sheetViews>
  <sheetFormatPr defaultRowHeight="14.25" x14ac:dyDescent="0.45"/>
  <cols>
    <col min="1" max="1" width="7.53125" bestFit="1" customWidth="1"/>
    <col min="2" max="2" width="10.06640625" customWidth="1"/>
    <col min="3" max="3" width="6" bestFit="1" customWidth="1"/>
    <col min="4" max="4" width="20.06640625" bestFit="1" customWidth="1"/>
    <col min="5" max="5" width="27.265625" bestFit="1" customWidth="1"/>
    <col min="6" max="6" width="30.796875" bestFit="1" customWidth="1"/>
    <col min="7" max="7" width="5.33203125" bestFit="1" customWidth="1"/>
    <col min="8" max="8" width="9.73046875" bestFit="1" customWidth="1"/>
    <col min="9" max="9" width="8.265625" customWidth="1"/>
    <col min="10" max="10" width="6" bestFit="1" customWidth="1"/>
    <col min="11" max="11" width="9.53125" customWidth="1"/>
    <col min="12" max="12" width="22.6640625" customWidth="1"/>
    <col min="13" max="13" width="22.265625" customWidth="1"/>
  </cols>
  <sheetData>
    <row r="1" spans="1:13" ht="14.65" thickBot="1" x14ac:dyDescent="0.5">
      <c r="A1" t="s">
        <v>37</v>
      </c>
    </row>
    <row r="2" spans="1:13" ht="14.65" thickBot="1" x14ac:dyDescent="0.5">
      <c r="G2" s="54" t="s">
        <v>19</v>
      </c>
      <c r="H2" s="53" t="s">
        <v>20</v>
      </c>
    </row>
    <row r="3" spans="1:13" ht="14.65" thickBot="1" x14ac:dyDescent="0.5">
      <c r="G3" s="7">
        <v>0.81240525024804799</v>
      </c>
      <c r="H3" s="9">
        <f>SUM(H7:H110)</f>
        <v>6768526.1407380356</v>
      </c>
    </row>
    <row r="5" spans="1:13" ht="14.65" thickBot="1" x14ac:dyDescent="0.5"/>
    <row r="6" spans="1:13" ht="27" thickBot="1" x14ac:dyDescent="0.5">
      <c r="A6" s="50" t="s">
        <v>0</v>
      </c>
      <c r="B6" s="51" t="s">
        <v>1</v>
      </c>
      <c r="C6" s="52" t="s">
        <v>2</v>
      </c>
      <c r="D6" s="52" t="s">
        <v>14</v>
      </c>
      <c r="E6" s="52" t="s">
        <v>15</v>
      </c>
      <c r="F6" s="52" t="s">
        <v>16</v>
      </c>
      <c r="G6" s="52" t="s">
        <v>17</v>
      </c>
      <c r="H6" s="53" t="s">
        <v>18</v>
      </c>
      <c r="J6" s="54" t="s">
        <v>2</v>
      </c>
      <c r="K6" s="51" t="s">
        <v>1</v>
      </c>
      <c r="L6" s="55" t="s">
        <v>15</v>
      </c>
      <c r="M6" s="56" t="s">
        <v>16</v>
      </c>
    </row>
    <row r="7" spans="1:13" x14ac:dyDescent="0.45">
      <c r="A7" s="49">
        <v>19794</v>
      </c>
      <c r="B7" s="35">
        <v>19.539999959999999</v>
      </c>
      <c r="C7" s="35">
        <v>1</v>
      </c>
      <c r="D7" s="35"/>
      <c r="E7" s="35"/>
      <c r="F7" s="35"/>
      <c r="G7" s="35"/>
      <c r="H7" s="36"/>
      <c r="J7" s="49">
        <v>1</v>
      </c>
      <c r="K7" s="35">
        <v>19.539999959999999</v>
      </c>
      <c r="L7" s="35"/>
      <c r="M7" s="36"/>
    </row>
    <row r="8" spans="1:13" x14ac:dyDescent="0.45">
      <c r="A8" s="48">
        <v>19801</v>
      </c>
      <c r="B8" s="3">
        <v>23.54999995</v>
      </c>
      <c r="C8" s="3">
        <v>2</v>
      </c>
      <c r="D8" s="3">
        <f>AVERAGE(B7:B8)</f>
        <v>21.544999955000002</v>
      </c>
      <c r="E8" s="3"/>
      <c r="F8" s="3"/>
      <c r="G8" s="3"/>
      <c r="H8" s="24"/>
      <c r="J8" s="48">
        <v>2</v>
      </c>
      <c r="K8" s="3">
        <v>23.54999995</v>
      </c>
      <c r="L8" s="3"/>
      <c r="M8" s="24"/>
    </row>
    <row r="9" spans="1:13" x14ac:dyDescent="0.45">
      <c r="A9" s="48">
        <v>19802</v>
      </c>
      <c r="B9" s="3">
        <v>32.568999890000001</v>
      </c>
      <c r="C9" s="3">
        <v>3</v>
      </c>
      <c r="D9" s="3">
        <f t="shared" ref="D9:D72" si="0">AVERAGE(B8:B9)</f>
        <v>28.05949992</v>
      </c>
      <c r="E9" s="3">
        <f>D8</f>
        <v>21.544999955000002</v>
      </c>
      <c r="F9" s="3">
        <f>E9</f>
        <v>21.544999955000002</v>
      </c>
      <c r="G9" s="3">
        <f>B9-F9</f>
        <v>11.023999934999999</v>
      </c>
      <c r="H9" s="24">
        <f>G9^2</f>
        <v>121.52857456687998</v>
      </c>
      <c r="J9" s="48">
        <v>3</v>
      </c>
      <c r="K9" s="3">
        <v>32.568999890000001</v>
      </c>
      <c r="L9" s="3">
        <v>21.544999955000002</v>
      </c>
      <c r="M9" s="24">
        <v>21.544999955000002</v>
      </c>
    </row>
    <row r="10" spans="1:13" x14ac:dyDescent="0.45">
      <c r="A10" s="48">
        <v>19803</v>
      </c>
      <c r="B10" s="3">
        <v>41.466999889999997</v>
      </c>
      <c r="C10" s="3">
        <v>4</v>
      </c>
      <c r="D10" s="3">
        <f t="shared" si="0"/>
        <v>37.017999889999999</v>
      </c>
      <c r="E10" s="3">
        <f t="shared" ref="E10:E73" si="1">D9</f>
        <v>28.05949992</v>
      </c>
      <c r="F10" s="3">
        <f t="shared" ref="F10:F41" si="2">B9*$G$3+(1-$G$3)*F9</f>
        <v>30.50095538092814</v>
      </c>
      <c r="G10" s="3">
        <f t="shared" ref="G10:G73" si="3">B10-F10</f>
        <v>10.966044509071857</v>
      </c>
      <c r="H10" s="24">
        <f t="shared" ref="H10:H73" si="4">G10^2</f>
        <v>120.25413217494503</v>
      </c>
      <c r="J10" s="48">
        <v>4</v>
      </c>
      <c r="K10" s="3">
        <v>41.466999889999997</v>
      </c>
      <c r="L10" s="3">
        <v>28.05949992</v>
      </c>
      <c r="M10" s="24">
        <v>30.50095538092814</v>
      </c>
    </row>
    <row r="11" spans="1:13" x14ac:dyDescent="0.45">
      <c r="A11" s="48">
        <v>19804</v>
      </c>
      <c r="B11" s="3">
        <v>67.620999810000001</v>
      </c>
      <c r="C11" s="3">
        <v>5</v>
      </c>
      <c r="D11" s="3">
        <f t="shared" si="0"/>
        <v>54.543999849999999</v>
      </c>
      <c r="E11" s="3">
        <f t="shared" si="1"/>
        <v>37.017999889999999</v>
      </c>
      <c r="F11" s="3">
        <f t="shared" si="2"/>
        <v>39.409827514551893</v>
      </c>
      <c r="G11" s="3">
        <f t="shared" si="3"/>
        <v>28.211172295448108</v>
      </c>
      <c r="H11" s="24">
        <f t="shared" si="4"/>
        <v>795.87024228345888</v>
      </c>
      <c r="J11" s="48">
        <v>5</v>
      </c>
      <c r="K11" s="3">
        <v>67.620999810000001</v>
      </c>
      <c r="L11" s="3">
        <v>37.017999889999999</v>
      </c>
      <c r="M11" s="24">
        <v>39.409827514551893</v>
      </c>
    </row>
    <row r="12" spans="1:13" x14ac:dyDescent="0.45">
      <c r="A12" s="48">
        <v>19811</v>
      </c>
      <c r="B12" s="3">
        <v>78.764999869999997</v>
      </c>
      <c r="C12" s="3">
        <v>6</v>
      </c>
      <c r="D12" s="3">
        <f t="shared" si="0"/>
        <v>73.192999839999999</v>
      </c>
      <c r="E12" s="3">
        <f t="shared" si="1"/>
        <v>54.543999849999999</v>
      </c>
      <c r="F12" s="3">
        <f t="shared" si="2"/>
        <v>62.328732003026218</v>
      </c>
      <c r="G12" s="3">
        <f t="shared" si="3"/>
        <v>16.436267866973779</v>
      </c>
      <c r="H12" s="24">
        <f t="shared" si="4"/>
        <v>270.1509013949148</v>
      </c>
      <c r="J12" s="48">
        <v>6</v>
      </c>
      <c r="K12" s="3">
        <v>78.764999869999997</v>
      </c>
      <c r="L12" s="3">
        <v>54.543999849999999</v>
      </c>
      <c r="M12" s="24">
        <v>62.328732003026218</v>
      </c>
    </row>
    <row r="13" spans="1:13" x14ac:dyDescent="0.45">
      <c r="A13" s="48">
        <v>19812</v>
      </c>
      <c r="B13" s="3">
        <v>90.718999859999997</v>
      </c>
      <c r="C13" s="3">
        <v>7</v>
      </c>
      <c r="D13" s="3">
        <f t="shared" si="0"/>
        <v>84.741999864999997</v>
      </c>
      <c r="E13" s="3">
        <f t="shared" si="1"/>
        <v>73.192999839999999</v>
      </c>
      <c r="F13" s="3">
        <f t="shared" si="2"/>
        <v>75.681642312638999</v>
      </c>
      <c r="G13" s="3">
        <f t="shared" si="3"/>
        <v>15.037357547360998</v>
      </c>
      <c r="H13" s="24">
        <f t="shared" si="4"/>
        <v>226.12212200717477</v>
      </c>
      <c r="J13" s="48">
        <v>7</v>
      </c>
      <c r="K13" s="3">
        <v>90.718999859999997</v>
      </c>
      <c r="L13" s="3">
        <v>73.192999839999999</v>
      </c>
      <c r="M13" s="24">
        <v>75.681642312638999</v>
      </c>
    </row>
    <row r="14" spans="1:13" x14ac:dyDescent="0.45">
      <c r="A14" s="48">
        <v>19813</v>
      </c>
      <c r="B14" s="3">
        <v>97.677999970000002</v>
      </c>
      <c r="C14" s="3">
        <v>8</v>
      </c>
      <c r="D14" s="3">
        <f t="shared" si="0"/>
        <v>94.198499914999999</v>
      </c>
      <c r="E14" s="3">
        <f t="shared" si="1"/>
        <v>84.741999864999997</v>
      </c>
      <c r="F14" s="3">
        <f t="shared" si="2"/>
        <v>87.898070533972188</v>
      </c>
      <c r="G14" s="3">
        <f t="shared" si="3"/>
        <v>9.7799294360278139</v>
      </c>
      <c r="H14" s="24">
        <f t="shared" si="4"/>
        <v>95.647019773683311</v>
      </c>
      <c r="J14" s="48">
        <v>8</v>
      </c>
      <c r="K14" s="3">
        <v>97.677999970000002</v>
      </c>
      <c r="L14" s="3">
        <v>84.741999864999997</v>
      </c>
      <c r="M14" s="24">
        <v>87.898070533972188</v>
      </c>
    </row>
    <row r="15" spans="1:13" x14ac:dyDescent="0.45">
      <c r="A15" s="48">
        <v>19814</v>
      </c>
      <c r="B15" s="3">
        <v>133.553</v>
      </c>
      <c r="C15" s="3">
        <v>9</v>
      </c>
      <c r="D15" s="3">
        <f t="shared" si="0"/>
        <v>115.615499985</v>
      </c>
      <c r="E15" s="3">
        <f t="shared" si="1"/>
        <v>94.198499914999999</v>
      </c>
      <c r="F15" s="3">
        <f t="shared" si="2"/>
        <v>95.84333655485662</v>
      </c>
      <c r="G15" s="3">
        <f t="shared" si="3"/>
        <v>37.709663445143377</v>
      </c>
      <c r="H15" s="24">
        <f t="shared" si="4"/>
        <v>1422.0187171459827</v>
      </c>
      <c r="J15" s="48">
        <v>9</v>
      </c>
      <c r="K15" s="3">
        <v>133.553</v>
      </c>
      <c r="L15" s="3">
        <v>94.198499914999999</v>
      </c>
      <c r="M15" s="24">
        <v>95.84333655485662</v>
      </c>
    </row>
    <row r="16" spans="1:13" x14ac:dyDescent="0.45">
      <c r="A16" s="48">
        <v>19821</v>
      </c>
      <c r="B16" s="3">
        <v>131.0189996</v>
      </c>
      <c r="C16" s="3">
        <v>10</v>
      </c>
      <c r="D16" s="3">
        <f t="shared" si="0"/>
        <v>132.28599980000001</v>
      </c>
      <c r="E16" s="3">
        <f t="shared" si="1"/>
        <v>115.615499985</v>
      </c>
      <c r="F16" s="3">
        <f t="shared" si="2"/>
        <v>126.47886512277799</v>
      </c>
      <c r="G16" s="3">
        <f t="shared" si="3"/>
        <v>4.5401344772220114</v>
      </c>
      <c r="H16" s="24">
        <f t="shared" si="4"/>
        <v>20.612821071259987</v>
      </c>
      <c r="J16" s="48">
        <v>10</v>
      </c>
      <c r="K16" s="3">
        <v>131.0189996</v>
      </c>
      <c r="L16" s="3">
        <v>115.615499985</v>
      </c>
      <c r="M16" s="24">
        <v>126.47886512277799</v>
      </c>
    </row>
    <row r="17" spans="1:13" x14ac:dyDescent="0.45">
      <c r="A17" s="48">
        <v>19822</v>
      </c>
      <c r="B17" s="3">
        <v>142.6809998</v>
      </c>
      <c r="C17" s="3">
        <v>11</v>
      </c>
      <c r="D17" s="3">
        <f t="shared" si="0"/>
        <v>136.84999970000001</v>
      </c>
      <c r="E17" s="3">
        <f t="shared" si="1"/>
        <v>132.28599980000001</v>
      </c>
      <c r="F17" s="3">
        <f t="shared" si="2"/>
        <v>130.16729420890533</v>
      </c>
      <c r="G17" s="3">
        <f t="shared" si="3"/>
        <v>12.513705591094663</v>
      </c>
      <c r="H17" s="24">
        <f t="shared" si="4"/>
        <v>156.59282762059382</v>
      </c>
      <c r="J17" s="48">
        <v>11</v>
      </c>
      <c r="K17" s="3">
        <v>142.6809998</v>
      </c>
      <c r="L17" s="3">
        <v>132.28599980000001</v>
      </c>
      <c r="M17" s="24">
        <v>130.16729420890533</v>
      </c>
    </row>
    <row r="18" spans="1:13" x14ac:dyDescent="0.45">
      <c r="A18" s="48">
        <v>19823</v>
      </c>
      <c r="B18" s="3">
        <v>175.80799959999999</v>
      </c>
      <c r="C18" s="3">
        <v>12</v>
      </c>
      <c r="D18" s="3">
        <f t="shared" si="0"/>
        <v>159.24449970000001</v>
      </c>
      <c r="E18" s="3">
        <f t="shared" si="1"/>
        <v>136.84999970000001</v>
      </c>
      <c r="F18" s="3">
        <f t="shared" si="2"/>
        <v>140.33349433116899</v>
      </c>
      <c r="G18" s="3">
        <f t="shared" si="3"/>
        <v>35.474505268830995</v>
      </c>
      <c r="H18" s="24">
        <f t="shared" si="4"/>
        <v>1258.4405240683182</v>
      </c>
      <c r="J18" s="48">
        <v>12</v>
      </c>
      <c r="K18" s="3">
        <v>175.80799959999999</v>
      </c>
      <c r="L18" s="3">
        <v>136.84999970000001</v>
      </c>
      <c r="M18" s="24">
        <v>140.33349433116899</v>
      </c>
    </row>
    <row r="19" spans="1:13" x14ac:dyDescent="0.45">
      <c r="A19" s="48">
        <v>19824</v>
      </c>
      <c r="B19" s="3">
        <v>214.2929997</v>
      </c>
      <c r="C19" s="3">
        <v>13</v>
      </c>
      <c r="D19" s="3">
        <f t="shared" si="0"/>
        <v>195.05049965000001</v>
      </c>
      <c r="E19" s="3">
        <f t="shared" si="1"/>
        <v>159.24449970000001</v>
      </c>
      <c r="F19" s="3">
        <f t="shared" si="2"/>
        <v>169.15316866151932</v>
      </c>
      <c r="G19" s="3">
        <f t="shared" si="3"/>
        <v>45.139831038480679</v>
      </c>
      <c r="H19" s="24">
        <f t="shared" si="4"/>
        <v>2037.6043461825836</v>
      </c>
      <c r="J19" s="48">
        <v>13</v>
      </c>
      <c r="K19" s="3">
        <v>214.2929997</v>
      </c>
      <c r="L19" s="3">
        <v>159.24449970000001</v>
      </c>
      <c r="M19" s="24">
        <v>169.15316866151932</v>
      </c>
    </row>
    <row r="20" spans="1:13" x14ac:dyDescent="0.45">
      <c r="A20" s="48">
        <v>19831</v>
      </c>
      <c r="B20" s="3">
        <v>227.98199990000001</v>
      </c>
      <c r="C20" s="3">
        <v>14</v>
      </c>
      <c r="D20" s="3">
        <f t="shared" si="0"/>
        <v>221.1374998</v>
      </c>
      <c r="E20" s="3">
        <f t="shared" si="1"/>
        <v>195.05049965000001</v>
      </c>
      <c r="F20" s="3">
        <f t="shared" si="2"/>
        <v>205.8250043924908</v>
      </c>
      <c r="G20" s="3">
        <f t="shared" si="3"/>
        <v>22.156995507509208</v>
      </c>
      <c r="H20" s="24">
        <f t="shared" si="4"/>
        <v>490.93244991978321</v>
      </c>
      <c r="J20" s="48">
        <v>14</v>
      </c>
      <c r="K20" s="3">
        <v>227.98199990000001</v>
      </c>
      <c r="L20" s="3">
        <v>195.05049965000001</v>
      </c>
      <c r="M20" s="24">
        <v>205.8250043924908</v>
      </c>
    </row>
    <row r="21" spans="1:13" x14ac:dyDescent="0.45">
      <c r="A21" s="48">
        <v>19832</v>
      </c>
      <c r="B21" s="3">
        <v>267.28399940000003</v>
      </c>
      <c r="C21" s="3">
        <v>15</v>
      </c>
      <c r="D21" s="3">
        <f t="shared" si="0"/>
        <v>247.63299965000002</v>
      </c>
      <c r="E21" s="3">
        <f t="shared" si="1"/>
        <v>221.1374998</v>
      </c>
      <c r="F21" s="3">
        <f t="shared" si="2"/>
        <v>223.82546387251369</v>
      </c>
      <c r="G21" s="3">
        <f t="shared" si="3"/>
        <v>43.458535527486333</v>
      </c>
      <c r="H21" s="24">
        <f t="shared" si="4"/>
        <v>1888.6443101937919</v>
      </c>
      <c r="J21" s="48">
        <v>15</v>
      </c>
      <c r="K21" s="3">
        <v>267.28399940000003</v>
      </c>
      <c r="L21" s="3">
        <v>221.1374998</v>
      </c>
      <c r="M21" s="24">
        <v>223.82546387251369</v>
      </c>
    </row>
    <row r="22" spans="1:13" x14ac:dyDescent="0.45">
      <c r="A22" s="48">
        <v>19833</v>
      </c>
      <c r="B22" s="3">
        <v>273.2099991</v>
      </c>
      <c r="C22" s="3">
        <v>16</v>
      </c>
      <c r="D22" s="3">
        <f t="shared" si="0"/>
        <v>270.24699925000004</v>
      </c>
      <c r="E22" s="3">
        <f t="shared" si="1"/>
        <v>247.63299965000002</v>
      </c>
      <c r="F22" s="3">
        <f t="shared" si="2"/>
        <v>259.1314063031349</v>
      </c>
      <c r="G22" s="3">
        <f t="shared" si="3"/>
        <v>14.078592796865109</v>
      </c>
      <c r="H22" s="24">
        <f t="shared" si="4"/>
        <v>198.20677513994215</v>
      </c>
      <c r="J22" s="48">
        <v>16</v>
      </c>
      <c r="K22" s="3">
        <v>273.2099991</v>
      </c>
      <c r="L22" s="3">
        <v>247.63299965000002</v>
      </c>
      <c r="M22" s="24">
        <v>259.1314063031349</v>
      </c>
    </row>
    <row r="23" spans="1:13" x14ac:dyDescent="0.45">
      <c r="A23" s="48">
        <v>19834</v>
      </c>
      <c r="B23" s="3">
        <v>316.2279997</v>
      </c>
      <c r="C23" s="3">
        <v>17</v>
      </c>
      <c r="D23" s="3">
        <f t="shared" si="0"/>
        <v>294.71899940000003</v>
      </c>
      <c r="E23" s="3">
        <f t="shared" si="1"/>
        <v>270.24699925000004</v>
      </c>
      <c r="F23" s="3">
        <f t="shared" si="2"/>
        <v>270.56892900741246</v>
      </c>
      <c r="G23" s="3">
        <f t="shared" si="3"/>
        <v>45.659070692587534</v>
      </c>
      <c r="H23" s="24">
        <f t="shared" si="4"/>
        <v>2084.7507365107058</v>
      </c>
      <c r="J23" s="48">
        <v>17</v>
      </c>
      <c r="K23" s="3">
        <v>316.2279997</v>
      </c>
      <c r="L23" s="3">
        <v>270.24699925000004</v>
      </c>
      <c r="M23" s="24">
        <v>270.56892900741246</v>
      </c>
    </row>
    <row r="24" spans="1:13" x14ac:dyDescent="0.45">
      <c r="A24" s="48">
        <v>19841</v>
      </c>
      <c r="B24" s="3">
        <v>300.10199929999999</v>
      </c>
      <c r="C24" s="3">
        <v>18</v>
      </c>
      <c r="D24" s="3">
        <f t="shared" si="0"/>
        <v>308.16499950000002</v>
      </c>
      <c r="E24" s="3">
        <f t="shared" si="1"/>
        <v>294.71899940000003</v>
      </c>
      <c r="F24" s="3">
        <f t="shared" si="2"/>
        <v>307.66259775951738</v>
      </c>
      <c r="G24" s="3">
        <f t="shared" si="3"/>
        <v>-7.5605984595173936</v>
      </c>
      <c r="H24" s="24">
        <f t="shared" si="4"/>
        <v>57.162649066056787</v>
      </c>
      <c r="J24" s="48">
        <v>18</v>
      </c>
      <c r="K24" s="3">
        <v>300.10199929999999</v>
      </c>
      <c r="L24" s="3">
        <v>294.71899940000003</v>
      </c>
      <c r="M24" s="24">
        <v>307.66259775951738</v>
      </c>
    </row>
    <row r="25" spans="1:13" x14ac:dyDescent="0.45">
      <c r="A25" s="48">
        <v>19842</v>
      </c>
      <c r="B25" s="3">
        <v>422.14299970000002</v>
      </c>
      <c r="C25" s="3">
        <v>19</v>
      </c>
      <c r="D25" s="3">
        <f t="shared" si="0"/>
        <v>361.1224995</v>
      </c>
      <c r="E25" s="3">
        <f t="shared" si="1"/>
        <v>308.16499950000002</v>
      </c>
      <c r="F25" s="3">
        <f t="shared" si="2"/>
        <v>301.52032787598819</v>
      </c>
      <c r="G25" s="3">
        <f t="shared" si="3"/>
        <v>120.62267182401183</v>
      </c>
      <c r="H25" s="24">
        <f t="shared" si="4"/>
        <v>14549.828957963258</v>
      </c>
      <c r="J25" s="48">
        <v>19</v>
      </c>
      <c r="K25" s="3">
        <v>422.14299970000002</v>
      </c>
      <c r="L25" s="3">
        <v>308.16499950000002</v>
      </c>
      <c r="M25" s="24">
        <v>301.52032787598819</v>
      </c>
    </row>
    <row r="26" spans="1:13" x14ac:dyDescent="0.45">
      <c r="A26" s="48">
        <v>19843</v>
      </c>
      <c r="B26" s="3">
        <v>477.39899919999999</v>
      </c>
      <c r="C26" s="3">
        <v>20</v>
      </c>
      <c r="D26" s="3">
        <f t="shared" si="0"/>
        <v>449.77099944999998</v>
      </c>
      <c r="E26" s="3">
        <f t="shared" si="1"/>
        <v>361.1224995</v>
      </c>
      <c r="F26" s="3">
        <f t="shared" si="2"/>
        <v>399.51481976476271</v>
      </c>
      <c r="G26" s="3">
        <f t="shared" si="3"/>
        <v>77.884179435237286</v>
      </c>
      <c r="H26" s="24">
        <f t="shared" si="4"/>
        <v>6065.9454063002386</v>
      </c>
      <c r="J26" s="48">
        <v>20</v>
      </c>
      <c r="K26" s="3">
        <v>477.39899919999999</v>
      </c>
      <c r="L26" s="3">
        <v>361.1224995</v>
      </c>
      <c r="M26" s="24">
        <v>399.51481976476271</v>
      </c>
    </row>
    <row r="27" spans="1:13" x14ac:dyDescent="0.45">
      <c r="A27" s="48">
        <v>19844</v>
      </c>
      <c r="B27" s="3">
        <v>698.29599949999999</v>
      </c>
      <c r="C27" s="3">
        <v>21</v>
      </c>
      <c r="D27" s="3">
        <f t="shared" si="0"/>
        <v>587.84749935000002</v>
      </c>
      <c r="E27" s="3">
        <f t="shared" si="1"/>
        <v>449.77099944999998</v>
      </c>
      <c r="F27" s="3">
        <f t="shared" si="2"/>
        <v>462.7883360492105</v>
      </c>
      <c r="G27" s="3">
        <f t="shared" si="3"/>
        <v>235.50766345078949</v>
      </c>
      <c r="H27" s="24">
        <f t="shared" si="4"/>
        <v>55463.859544050327</v>
      </c>
      <c r="J27" s="48">
        <v>21</v>
      </c>
      <c r="K27" s="3">
        <v>698.29599949999999</v>
      </c>
      <c r="L27" s="3">
        <v>449.77099944999998</v>
      </c>
      <c r="M27" s="24">
        <v>462.7883360492105</v>
      </c>
    </row>
    <row r="28" spans="1:13" x14ac:dyDescent="0.45">
      <c r="A28" s="48">
        <v>19851</v>
      </c>
      <c r="B28" s="3">
        <v>435.34399989999997</v>
      </c>
      <c r="C28" s="3">
        <v>22</v>
      </c>
      <c r="D28" s="3">
        <f t="shared" si="0"/>
        <v>566.81999969999993</v>
      </c>
      <c r="E28" s="3">
        <f t="shared" si="1"/>
        <v>587.84749935000002</v>
      </c>
      <c r="F28" s="3">
        <f t="shared" si="2"/>
        <v>654.11599831028218</v>
      </c>
      <c r="G28" s="3">
        <f t="shared" si="3"/>
        <v>-218.77199841028221</v>
      </c>
      <c r="H28" s="24">
        <f t="shared" si="4"/>
        <v>47861.187288428519</v>
      </c>
      <c r="J28" s="48">
        <v>22</v>
      </c>
      <c r="K28" s="3">
        <v>435.34399989999997</v>
      </c>
      <c r="L28" s="3">
        <v>587.84749935000002</v>
      </c>
      <c r="M28" s="24">
        <v>654.11599831028218</v>
      </c>
    </row>
    <row r="29" spans="1:13" x14ac:dyDescent="0.45">
      <c r="A29" s="48">
        <v>19852</v>
      </c>
      <c r="B29" s="3">
        <v>374.92899990000001</v>
      </c>
      <c r="C29" s="3">
        <v>23</v>
      </c>
      <c r="D29" s="3">
        <f t="shared" si="0"/>
        <v>405.13649989999999</v>
      </c>
      <c r="E29" s="3">
        <f t="shared" si="1"/>
        <v>566.81999969999993</v>
      </c>
      <c r="F29" s="3">
        <f t="shared" si="2"/>
        <v>476.3844781945113</v>
      </c>
      <c r="G29" s="3">
        <f t="shared" si="3"/>
        <v>-101.45547829451129</v>
      </c>
      <c r="H29" s="24">
        <f t="shared" si="4"/>
        <v>10293.214075968053</v>
      </c>
      <c r="J29" s="48">
        <v>23</v>
      </c>
      <c r="K29" s="3">
        <v>374.92899990000001</v>
      </c>
      <c r="L29" s="3">
        <v>566.81999969999993</v>
      </c>
      <c r="M29" s="24">
        <v>476.3844781945113</v>
      </c>
    </row>
    <row r="30" spans="1:13" x14ac:dyDescent="0.45">
      <c r="A30" s="48">
        <v>19853</v>
      </c>
      <c r="B30" s="3">
        <v>409.70899960000003</v>
      </c>
      <c r="C30" s="3">
        <v>24</v>
      </c>
      <c r="D30" s="3">
        <f t="shared" si="0"/>
        <v>392.31899974999999</v>
      </c>
      <c r="E30" s="3">
        <f t="shared" si="1"/>
        <v>405.13649989999999</v>
      </c>
      <c r="F30" s="3">
        <f t="shared" si="2"/>
        <v>393.96151496162344</v>
      </c>
      <c r="G30" s="3">
        <f t="shared" si="3"/>
        <v>15.747484638376591</v>
      </c>
      <c r="H30" s="24">
        <f t="shared" si="4"/>
        <v>247.98327243590671</v>
      </c>
      <c r="J30" s="48">
        <v>24</v>
      </c>
      <c r="K30" s="3">
        <v>409.70899960000003</v>
      </c>
      <c r="L30" s="3">
        <v>405.13649989999999</v>
      </c>
      <c r="M30" s="24">
        <v>393.96151496162344</v>
      </c>
    </row>
    <row r="31" spans="1:13" x14ac:dyDescent="0.45">
      <c r="A31" s="48">
        <v>19854</v>
      </c>
      <c r="B31" s="3">
        <v>533.88999939999997</v>
      </c>
      <c r="C31" s="3">
        <v>25</v>
      </c>
      <c r="D31" s="3">
        <f t="shared" si="0"/>
        <v>471.79949950000002</v>
      </c>
      <c r="E31" s="3">
        <f t="shared" si="1"/>
        <v>392.31899974999999</v>
      </c>
      <c r="F31" s="3">
        <f t="shared" si="2"/>
        <v>406.75485416004108</v>
      </c>
      <c r="G31" s="3">
        <f t="shared" si="3"/>
        <v>127.13514523995889</v>
      </c>
      <c r="H31" s="24">
        <f t="shared" si="4"/>
        <v>16163.345155185441</v>
      </c>
      <c r="J31" s="48">
        <v>25</v>
      </c>
      <c r="K31" s="3">
        <v>533.88999939999997</v>
      </c>
      <c r="L31" s="3">
        <v>392.31899974999999</v>
      </c>
      <c r="M31" s="24">
        <v>406.75485416004108</v>
      </c>
    </row>
    <row r="32" spans="1:13" x14ac:dyDescent="0.45">
      <c r="A32" s="48">
        <v>19861</v>
      </c>
      <c r="B32" s="3">
        <v>408.9429998</v>
      </c>
      <c r="C32" s="3">
        <v>26</v>
      </c>
      <c r="D32" s="3">
        <f t="shared" si="0"/>
        <v>471.41649959999995</v>
      </c>
      <c r="E32" s="3">
        <f t="shared" si="1"/>
        <v>471.79949950000002</v>
      </c>
      <c r="F32" s="3">
        <f t="shared" si="2"/>
        <v>510.04011364403181</v>
      </c>
      <c r="G32" s="3">
        <f t="shared" si="3"/>
        <v>-101.09711384403181</v>
      </c>
      <c r="H32" s="24">
        <f t="shared" si="4"/>
        <v>10220.626427593128</v>
      </c>
      <c r="J32" s="48">
        <v>26</v>
      </c>
      <c r="K32" s="3">
        <v>408.9429998</v>
      </c>
      <c r="L32" s="3">
        <v>471.79949950000002</v>
      </c>
      <c r="M32" s="24">
        <v>510.04011364403181</v>
      </c>
    </row>
    <row r="33" spans="1:13" x14ac:dyDescent="0.45">
      <c r="A33" s="48">
        <v>19862</v>
      </c>
      <c r="B33" s="3">
        <v>448.27899930000001</v>
      </c>
      <c r="C33" s="3">
        <v>27</v>
      </c>
      <c r="D33" s="3">
        <f t="shared" si="0"/>
        <v>428.61099954999997</v>
      </c>
      <c r="E33" s="3">
        <f t="shared" si="1"/>
        <v>471.41649959999995</v>
      </c>
      <c r="F33" s="3">
        <f t="shared" si="2"/>
        <v>427.90828757221573</v>
      </c>
      <c r="G33" s="3">
        <f t="shared" si="3"/>
        <v>20.370711727784283</v>
      </c>
      <c r="H33" s="24">
        <f t="shared" si="4"/>
        <v>414.9658962964881</v>
      </c>
      <c r="J33" s="48">
        <v>27</v>
      </c>
      <c r="K33" s="3">
        <v>448.27899930000001</v>
      </c>
      <c r="L33" s="3">
        <v>471.41649959999995</v>
      </c>
      <c r="M33" s="24">
        <v>427.90828757221573</v>
      </c>
    </row>
    <row r="34" spans="1:13" x14ac:dyDescent="0.45">
      <c r="A34" s="48">
        <v>19863</v>
      </c>
      <c r="B34" s="3">
        <v>510.78599930000001</v>
      </c>
      <c r="C34" s="3">
        <v>28</v>
      </c>
      <c r="D34" s="3">
        <f t="shared" si="0"/>
        <v>479.53249930000004</v>
      </c>
      <c r="E34" s="3">
        <f t="shared" si="1"/>
        <v>428.61099954999997</v>
      </c>
      <c r="F34" s="3">
        <f t="shared" si="2"/>
        <v>444.45756073115717</v>
      </c>
      <c r="G34" s="3">
        <f t="shared" si="3"/>
        <v>66.328438568842842</v>
      </c>
      <c r="H34" s="24">
        <f t="shared" si="4"/>
        <v>4399.461762980759</v>
      </c>
      <c r="J34" s="48">
        <v>28</v>
      </c>
      <c r="K34" s="3">
        <v>510.78599930000001</v>
      </c>
      <c r="L34" s="3">
        <v>428.61099954999997</v>
      </c>
      <c r="M34" s="24">
        <v>444.45756073115717</v>
      </c>
    </row>
    <row r="35" spans="1:13" x14ac:dyDescent="0.45">
      <c r="A35" s="48">
        <v>19864</v>
      </c>
      <c r="B35" s="3">
        <v>662.25299840000002</v>
      </c>
      <c r="C35" s="3">
        <v>29</v>
      </c>
      <c r="D35" s="3">
        <f t="shared" si="0"/>
        <v>586.51949884999999</v>
      </c>
      <c r="E35" s="3">
        <f t="shared" si="1"/>
        <v>479.53249930000004</v>
      </c>
      <c r="F35" s="3">
        <f t="shared" si="2"/>
        <v>498.34313246524022</v>
      </c>
      <c r="G35" s="3">
        <f t="shared" si="3"/>
        <v>163.90986593475981</v>
      </c>
      <c r="H35" s="24">
        <f t="shared" si="4"/>
        <v>26866.444150750933</v>
      </c>
      <c r="J35" s="48">
        <v>29</v>
      </c>
      <c r="K35" s="3">
        <v>662.25299840000002</v>
      </c>
      <c r="L35" s="3">
        <v>479.53249930000004</v>
      </c>
      <c r="M35" s="24">
        <v>498.34313246524022</v>
      </c>
    </row>
    <row r="36" spans="1:13" x14ac:dyDescent="0.45">
      <c r="A36" s="48">
        <v>19871</v>
      </c>
      <c r="B36" s="3">
        <v>575.32699969999999</v>
      </c>
      <c r="C36" s="3">
        <v>30</v>
      </c>
      <c r="D36" s="3">
        <f t="shared" si="0"/>
        <v>618.78999905000001</v>
      </c>
      <c r="E36" s="3">
        <f t="shared" si="1"/>
        <v>586.51949884999999</v>
      </c>
      <c r="F36" s="3">
        <f t="shared" si="2"/>
        <v>631.50436811809277</v>
      </c>
      <c r="G36" s="3">
        <f t="shared" si="3"/>
        <v>-56.177368418092783</v>
      </c>
      <c r="H36" s="24">
        <f t="shared" si="4"/>
        <v>3155.8967223821282</v>
      </c>
      <c r="J36" s="48">
        <v>30</v>
      </c>
      <c r="K36" s="3">
        <v>575.32699969999999</v>
      </c>
      <c r="L36" s="3">
        <v>586.51949884999999</v>
      </c>
      <c r="M36" s="24">
        <v>631.50436811809277</v>
      </c>
    </row>
    <row r="37" spans="1:13" x14ac:dyDescent="0.45">
      <c r="A37" s="48">
        <v>19872</v>
      </c>
      <c r="B37" s="3">
        <v>637.06399920000001</v>
      </c>
      <c r="C37" s="3">
        <v>31</v>
      </c>
      <c r="D37" s="3">
        <f t="shared" si="0"/>
        <v>606.19549944999994</v>
      </c>
      <c r="E37" s="3">
        <f t="shared" si="1"/>
        <v>618.78999905000001</v>
      </c>
      <c r="F37" s="3">
        <f t="shared" si="2"/>
        <v>585.86557907011536</v>
      </c>
      <c r="G37" s="3">
        <f t="shared" si="3"/>
        <v>51.198420129884653</v>
      </c>
      <c r="H37" s="24">
        <f t="shared" si="4"/>
        <v>2621.2782237961778</v>
      </c>
      <c r="J37" s="48">
        <v>31</v>
      </c>
      <c r="K37" s="3">
        <v>637.06399920000001</v>
      </c>
      <c r="L37" s="3">
        <v>618.78999905000001</v>
      </c>
      <c r="M37" s="24">
        <v>585.86557907011536</v>
      </c>
    </row>
    <row r="38" spans="1:13" x14ac:dyDescent="0.45">
      <c r="A38" s="48">
        <v>19873</v>
      </c>
      <c r="B38" s="3">
        <v>786.42399980000005</v>
      </c>
      <c r="C38" s="3">
        <v>32</v>
      </c>
      <c r="D38" s="3">
        <f t="shared" si="0"/>
        <v>711.74399949999997</v>
      </c>
      <c r="E38" s="3">
        <f t="shared" si="1"/>
        <v>606.19549944999994</v>
      </c>
      <c r="F38" s="3">
        <f t="shared" si="2"/>
        <v>627.45944438803895</v>
      </c>
      <c r="G38" s="3">
        <f t="shared" si="3"/>
        <v>158.9645554119611</v>
      </c>
      <c r="H38" s="24">
        <f t="shared" si="4"/>
        <v>25269.72987732245</v>
      </c>
      <c r="J38" s="48">
        <v>32</v>
      </c>
      <c r="K38" s="3">
        <v>786.42399980000005</v>
      </c>
      <c r="L38" s="3">
        <v>606.19549944999994</v>
      </c>
      <c r="M38" s="24">
        <v>627.45944438803895</v>
      </c>
    </row>
    <row r="39" spans="1:13" x14ac:dyDescent="0.45">
      <c r="A39" s="48">
        <v>19874</v>
      </c>
      <c r="B39" s="3">
        <v>1042.441998</v>
      </c>
      <c r="C39" s="3">
        <v>33</v>
      </c>
      <c r="D39" s="3">
        <f t="shared" si="0"/>
        <v>914.43299890000003</v>
      </c>
      <c r="E39" s="3">
        <f t="shared" si="1"/>
        <v>711.74399949999997</v>
      </c>
      <c r="F39" s="3">
        <f t="shared" si="2"/>
        <v>756.60308380806293</v>
      </c>
      <c r="G39" s="3">
        <f t="shared" si="3"/>
        <v>285.83891419193708</v>
      </c>
      <c r="H39" s="24">
        <f t="shared" si="4"/>
        <v>81703.884866425564</v>
      </c>
      <c r="J39" s="48">
        <v>33</v>
      </c>
      <c r="K39" s="3">
        <v>1042.441998</v>
      </c>
      <c r="L39" s="3">
        <v>711.74399949999997</v>
      </c>
      <c r="M39" s="24">
        <v>756.60308380806293</v>
      </c>
    </row>
    <row r="40" spans="1:13" x14ac:dyDescent="0.45">
      <c r="A40" s="48">
        <v>19881</v>
      </c>
      <c r="B40" s="3">
        <v>867.16099929999996</v>
      </c>
      <c r="C40" s="3">
        <v>34</v>
      </c>
      <c r="D40" s="3">
        <f t="shared" si="0"/>
        <v>954.80149864999998</v>
      </c>
      <c r="E40" s="3">
        <f t="shared" si="1"/>
        <v>914.43299890000003</v>
      </c>
      <c r="F40" s="3">
        <f t="shared" si="2"/>
        <v>988.82011842279394</v>
      </c>
      <c r="G40" s="3">
        <f t="shared" si="3"/>
        <v>-121.65911912279398</v>
      </c>
      <c r="H40" s="24">
        <f t="shared" si="4"/>
        <v>14800.941265734176</v>
      </c>
      <c r="J40" s="48">
        <v>34</v>
      </c>
      <c r="K40" s="3">
        <v>867.16099929999996</v>
      </c>
      <c r="L40" s="3">
        <v>914.43299890000003</v>
      </c>
      <c r="M40" s="24">
        <v>988.82011842279394</v>
      </c>
    </row>
    <row r="41" spans="1:13" x14ac:dyDescent="0.45">
      <c r="A41" s="48">
        <v>19882</v>
      </c>
      <c r="B41" s="3">
        <v>993.05099870000004</v>
      </c>
      <c r="C41" s="3">
        <v>35</v>
      </c>
      <c r="D41" s="3">
        <f t="shared" si="0"/>
        <v>930.105999</v>
      </c>
      <c r="E41" s="3">
        <f t="shared" si="1"/>
        <v>954.80149864999998</v>
      </c>
      <c r="F41" s="3">
        <f t="shared" si="2"/>
        <v>889.9836113068834</v>
      </c>
      <c r="G41" s="3">
        <f t="shared" si="3"/>
        <v>103.06738739311663</v>
      </c>
      <c r="H41" s="24">
        <f t="shared" si="4"/>
        <v>10622.886344042778</v>
      </c>
      <c r="J41" s="48">
        <v>35</v>
      </c>
      <c r="K41" s="3">
        <v>993.05099870000004</v>
      </c>
      <c r="L41" s="3">
        <v>954.80149864999998</v>
      </c>
      <c r="M41" s="24">
        <v>889.9836113068834</v>
      </c>
    </row>
    <row r="42" spans="1:13" x14ac:dyDescent="0.45">
      <c r="A42" s="48">
        <v>19883</v>
      </c>
      <c r="B42" s="3">
        <v>1168.7189980000001</v>
      </c>
      <c r="C42" s="3">
        <v>36</v>
      </c>
      <c r="D42" s="3">
        <f t="shared" si="0"/>
        <v>1080.8849983499999</v>
      </c>
      <c r="E42" s="3">
        <f t="shared" si="1"/>
        <v>930.105999</v>
      </c>
      <c r="F42" s="3">
        <f t="shared" ref="F42:F73" si="5">B41*$G$3+(1-$G$3)*F41</f>
        <v>973.71609795440077</v>
      </c>
      <c r="G42" s="3">
        <f t="shared" si="3"/>
        <v>195.00290004559929</v>
      </c>
      <c r="H42" s="24">
        <f t="shared" si="4"/>
        <v>38026.131026193987</v>
      </c>
      <c r="J42" s="48">
        <v>36</v>
      </c>
      <c r="K42" s="3">
        <v>1168.7189980000001</v>
      </c>
      <c r="L42" s="3">
        <v>930.105999</v>
      </c>
      <c r="M42" s="24">
        <v>973.71609795440077</v>
      </c>
    </row>
    <row r="43" spans="1:13" x14ac:dyDescent="0.45">
      <c r="A43" s="48">
        <v>19884</v>
      </c>
      <c r="B43" s="3">
        <v>1405.1369970000001</v>
      </c>
      <c r="C43" s="3">
        <v>37</v>
      </c>
      <c r="D43" s="3">
        <f t="shared" si="0"/>
        <v>1286.9279974999999</v>
      </c>
      <c r="E43" s="3">
        <f t="shared" si="1"/>
        <v>1080.8849983499999</v>
      </c>
      <c r="F43" s="3">
        <f t="shared" si="5"/>
        <v>1132.137477765041</v>
      </c>
      <c r="G43" s="3">
        <f t="shared" si="3"/>
        <v>272.99951923495905</v>
      </c>
      <c r="H43" s="24">
        <f t="shared" si="4"/>
        <v>74528.737502518779</v>
      </c>
      <c r="J43" s="48">
        <v>37</v>
      </c>
      <c r="K43" s="3">
        <v>1405.1369970000001</v>
      </c>
      <c r="L43" s="3">
        <v>1080.8849983499999</v>
      </c>
      <c r="M43" s="24">
        <v>1132.137477765041</v>
      </c>
    </row>
    <row r="44" spans="1:13" x14ac:dyDescent="0.45">
      <c r="A44" s="48">
        <v>19891</v>
      </c>
      <c r="B44" s="3">
        <v>1246.9169999999999</v>
      </c>
      <c r="C44" s="3">
        <v>38</v>
      </c>
      <c r="D44" s="3">
        <f t="shared" si="0"/>
        <v>1326.0269985</v>
      </c>
      <c r="E44" s="3">
        <f t="shared" si="1"/>
        <v>1286.9279974999999</v>
      </c>
      <c r="F44" s="3">
        <f t="shared" si="5"/>
        <v>1353.9237205067147</v>
      </c>
      <c r="G44" s="3">
        <f t="shared" si="3"/>
        <v>-107.00672050671483</v>
      </c>
      <c r="H44" s="24">
        <f t="shared" si="4"/>
        <v>11450.438233602184</v>
      </c>
      <c r="J44" s="48">
        <v>38</v>
      </c>
      <c r="K44" s="3">
        <v>1246.9169999999999</v>
      </c>
      <c r="L44" s="3">
        <v>1286.9279974999999</v>
      </c>
      <c r="M44" s="24">
        <v>1353.9237205067147</v>
      </c>
    </row>
    <row r="45" spans="1:13" x14ac:dyDescent="0.45">
      <c r="A45" s="48">
        <v>19892</v>
      </c>
      <c r="B45" s="3">
        <v>1248.211998</v>
      </c>
      <c r="C45" s="3">
        <v>39</v>
      </c>
      <c r="D45" s="3">
        <f t="shared" si="0"/>
        <v>1247.5644990000001</v>
      </c>
      <c r="E45" s="3">
        <f t="shared" si="1"/>
        <v>1326.0269985</v>
      </c>
      <c r="F45" s="3">
        <f t="shared" si="5"/>
        <v>1266.9908989552341</v>
      </c>
      <c r="G45" s="3">
        <f t="shared" si="3"/>
        <v>-18.778900955234121</v>
      </c>
      <c r="H45" s="24">
        <f t="shared" si="4"/>
        <v>352.64712108649297</v>
      </c>
      <c r="J45" s="48">
        <v>39</v>
      </c>
      <c r="K45" s="3">
        <v>1248.211998</v>
      </c>
      <c r="L45" s="3">
        <v>1326.0269985</v>
      </c>
      <c r="M45" s="24">
        <v>1266.9908989552341</v>
      </c>
    </row>
    <row r="46" spans="1:13" x14ac:dyDescent="0.45">
      <c r="A46" s="48">
        <v>19893</v>
      </c>
      <c r="B46" s="3">
        <v>1383.7469980000001</v>
      </c>
      <c r="C46" s="3">
        <v>40</v>
      </c>
      <c r="D46" s="3">
        <f t="shared" si="0"/>
        <v>1315.9794980000001</v>
      </c>
      <c r="E46" s="3">
        <f t="shared" si="1"/>
        <v>1247.5644990000001</v>
      </c>
      <c r="F46" s="3">
        <f t="shared" si="5"/>
        <v>1251.7348212253139</v>
      </c>
      <c r="G46" s="3">
        <f t="shared" si="3"/>
        <v>132.01217677468617</v>
      </c>
      <c r="H46" s="24">
        <f t="shared" si="4"/>
        <v>17427.214816790991</v>
      </c>
      <c r="J46" s="48">
        <v>40</v>
      </c>
      <c r="K46" s="3">
        <v>1383.7469980000001</v>
      </c>
      <c r="L46" s="3">
        <v>1247.5644990000001</v>
      </c>
      <c r="M46" s="24">
        <v>1251.7348212253139</v>
      </c>
    </row>
    <row r="47" spans="1:13" x14ac:dyDescent="0.45">
      <c r="A47" s="48">
        <v>19894</v>
      </c>
      <c r="B47" s="3">
        <v>1493.3829989999999</v>
      </c>
      <c r="C47" s="3">
        <v>41</v>
      </c>
      <c r="D47" s="3">
        <f t="shared" si="0"/>
        <v>1438.5649985</v>
      </c>
      <c r="E47" s="3">
        <f t="shared" si="1"/>
        <v>1315.9794980000001</v>
      </c>
      <c r="F47" s="3">
        <f t="shared" si="5"/>
        <v>1358.9822067337423</v>
      </c>
      <c r="G47" s="3">
        <f t="shared" si="3"/>
        <v>134.40079226625767</v>
      </c>
      <c r="H47" s="24">
        <f t="shared" si="4"/>
        <v>18063.572961797749</v>
      </c>
      <c r="J47" s="48">
        <v>41</v>
      </c>
      <c r="K47" s="3">
        <v>1493.3829989999999</v>
      </c>
      <c r="L47" s="3">
        <v>1315.9794980000001</v>
      </c>
      <c r="M47" s="24">
        <v>1358.9822067337423</v>
      </c>
    </row>
    <row r="48" spans="1:13" x14ac:dyDescent="0.45">
      <c r="A48" s="48">
        <v>19901</v>
      </c>
      <c r="B48" s="3">
        <v>1346.202</v>
      </c>
      <c r="C48" s="3">
        <v>42</v>
      </c>
      <c r="D48" s="3">
        <f t="shared" si="0"/>
        <v>1419.7924994999998</v>
      </c>
      <c r="E48" s="3">
        <f t="shared" si="1"/>
        <v>1438.5649985</v>
      </c>
      <c r="F48" s="3">
        <f t="shared" si="5"/>
        <v>1468.1701160083473</v>
      </c>
      <c r="G48" s="3">
        <f t="shared" si="3"/>
        <v>-121.96811600834735</v>
      </c>
      <c r="H48" s="24">
        <f t="shared" si="4"/>
        <v>14876.221322625677</v>
      </c>
      <c r="J48" s="48">
        <v>42</v>
      </c>
      <c r="K48" s="3">
        <v>1346.202</v>
      </c>
      <c r="L48" s="3">
        <v>1438.5649985</v>
      </c>
      <c r="M48" s="24">
        <v>1468.1701160083473</v>
      </c>
    </row>
    <row r="49" spans="1:13" x14ac:dyDescent="0.45">
      <c r="A49" s="48">
        <v>19902</v>
      </c>
      <c r="B49" s="3">
        <v>1364.759998</v>
      </c>
      <c r="C49" s="3">
        <v>43</v>
      </c>
      <c r="D49" s="3">
        <f t="shared" si="0"/>
        <v>1355.4809989999999</v>
      </c>
      <c r="E49" s="3">
        <f t="shared" si="1"/>
        <v>1419.7924994999998</v>
      </c>
      <c r="F49" s="3">
        <f t="shared" si="5"/>
        <v>1369.0825782003028</v>
      </c>
      <c r="G49" s="3">
        <f t="shared" si="3"/>
        <v>-4.3225802003028093</v>
      </c>
      <c r="H49" s="24">
        <f t="shared" si="4"/>
        <v>18.684699588049874</v>
      </c>
      <c r="J49" s="48">
        <v>43</v>
      </c>
      <c r="K49" s="3">
        <v>1364.759998</v>
      </c>
      <c r="L49" s="3">
        <v>1419.7924994999998</v>
      </c>
      <c r="M49" s="24">
        <v>1369.0825782003028</v>
      </c>
    </row>
    <row r="50" spans="1:13" x14ac:dyDescent="0.45">
      <c r="A50" s="48">
        <v>19903</v>
      </c>
      <c r="B50" s="3">
        <v>1354.0899959999999</v>
      </c>
      <c r="C50" s="3">
        <v>44</v>
      </c>
      <c r="D50" s="3">
        <f t="shared" si="0"/>
        <v>1359.4249970000001</v>
      </c>
      <c r="E50" s="3">
        <f t="shared" si="1"/>
        <v>1355.4809989999999</v>
      </c>
      <c r="F50" s="3">
        <f t="shared" si="5"/>
        <v>1365.5708913509586</v>
      </c>
      <c r="G50" s="3">
        <f t="shared" si="3"/>
        <v>-11.48089535095869</v>
      </c>
      <c r="H50" s="24">
        <f t="shared" si="4"/>
        <v>131.81095805966487</v>
      </c>
      <c r="J50" s="48">
        <v>44</v>
      </c>
      <c r="K50" s="3">
        <v>1354.0899959999999</v>
      </c>
      <c r="L50" s="3">
        <v>1355.4809989999999</v>
      </c>
      <c r="M50" s="24">
        <v>1365.5708913509586</v>
      </c>
    </row>
    <row r="51" spans="1:13" x14ac:dyDescent="0.45">
      <c r="A51" s="48">
        <v>19904</v>
      </c>
      <c r="B51" s="3">
        <v>1675.505997</v>
      </c>
      <c r="C51" s="3">
        <v>45</v>
      </c>
      <c r="D51" s="3">
        <f t="shared" si="0"/>
        <v>1514.7979965</v>
      </c>
      <c r="E51" s="3">
        <f t="shared" si="1"/>
        <v>1359.4249970000001</v>
      </c>
      <c r="F51" s="3">
        <f t="shared" si="5"/>
        <v>1356.2437516902914</v>
      </c>
      <c r="G51" s="3">
        <f t="shared" si="3"/>
        <v>319.26224530970853</v>
      </c>
      <c r="H51" s="24">
        <f t="shared" si="4"/>
        <v>101928.38128019651</v>
      </c>
      <c r="J51" s="48">
        <v>45</v>
      </c>
      <c r="K51" s="3">
        <v>1675.505997</v>
      </c>
      <c r="L51" s="3">
        <v>1359.4249970000001</v>
      </c>
      <c r="M51" s="24">
        <v>1356.2437516902914</v>
      </c>
    </row>
    <row r="52" spans="1:13" x14ac:dyDescent="0.45">
      <c r="A52" s="48">
        <v>19911</v>
      </c>
      <c r="B52" s="3">
        <v>1597.6779979999999</v>
      </c>
      <c r="C52" s="3">
        <v>46</v>
      </c>
      <c r="D52" s="3">
        <f t="shared" si="0"/>
        <v>1636.5919974999999</v>
      </c>
      <c r="E52" s="3">
        <f t="shared" si="1"/>
        <v>1514.7979965</v>
      </c>
      <c r="F52" s="3">
        <f t="shared" si="5"/>
        <v>1615.614075985879</v>
      </c>
      <c r="G52" s="3">
        <f t="shared" si="3"/>
        <v>-17.936077985879137</v>
      </c>
      <c r="H52" s="24">
        <f t="shared" si="4"/>
        <v>321.70289351553822</v>
      </c>
      <c r="J52" s="48">
        <v>46</v>
      </c>
      <c r="K52" s="3">
        <v>1597.6779979999999</v>
      </c>
      <c r="L52" s="3">
        <v>1514.7979965</v>
      </c>
      <c r="M52" s="24">
        <v>1615.614075985879</v>
      </c>
    </row>
    <row r="53" spans="1:13" x14ac:dyDescent="0.45">
      <c r="A53" s="48">
        <v>19912</v>
      </c>
      <c r="B53" s="3">
        <v>1528.6039960000001</v>
      </c>
      <c r="C53" s="3">
        <v>47</v>
      </c>
      <c r="D53" s="3">
        <f t="shared" si="0"/>
        <v>1563.140997</v>
      </c>
      <c r="E53" s="3">
        <f t="shared" si="1"/>
        <v>1636.5919974999999</v>
      </c>
      <c r="F53" s="3">
        <f t="shared" si="5"/>
        <v>1601.0427120612924</v>
      </c>
      <c r="G53" s="3">
        <f t="shared" si="3"/>
        <v>-72.438716061292325</v>
      </c>
      <c r="H53" s="24">
        <f t="shared" si="4"/>
        <v>5247.3675846085307</v>
      </c>
      <c r="J53" s="48">
        <v>47</v>
      </c>
      <c r="K53" s="3">
        <v>1528.6039960000001</v>
      </c>
      <c r="L53" s="3">
        <v>1636.5919974999999</v>
      </c>
      <c r="M53" s="24">
        <v>1601.0427120612924</v>
      </c>
    </row>
    <row r="54" spans="1:13" x14ac:dyDescent="0.45">
      <c r="A54" s="48">
        <v>19913</v>
      </c>
      <c r="B54" s="3">
        <v>1507.060997</v>
      </c>
      <c r="C54" s="3">
        <v>48</v>
      </c>
      <c r="D54" s="3">
        <f t="shared" si="0"/>
        <v>1517.8324965000002</v>
      </c>
      <c r="E54" s="3">
        <f t="shared" si="1"/>
        <v>1563.140997</v>
      </c>
      <c r="F54" s="3">
        <f t="shared" si="5"/>
        <v>1542.193118811871</v>
      </c>
      <c r="G54" s="3">
        <f t="shared" si="3"/>
        <v>-35.132121811871002</v>
      </c>
      <c r="H54" s="24">
        <f t="shared" si="4"/>
        <v>1234.2659830041423</v>
      </c>
      <c r="J54" s="48">
        <v>48</v>
      </c>
      <c r="K54" s="3">
        <v>1507.060997</v>
      </c>
      <c r="L54" s="3">
        <v>1563.140997</v>
      </c>
      <c r="M54" s="24">
        <v>1542.193118811871</v>
      </c>
    </row>
    <row r="55" spans="1:13" x14ac:dyDescent="0.45">
      <c r="A55" s="48">
        <v>19914</v>
      </c>
      <c r="B55" s="3">
        <v>1862.6120000000001</v>
      </c>
      <c r="C55" s="3">
        <v>49</v>
      </c>
      <c r="D55" s="3">
        <f t="shared" si="0"/>
        <v>1684.8364985000001</v>
      </c>
      <c r="E55" s="3">
        <f t="shared" si="1"/>
        <v>1517.8324965000002</v>
      </c>
      <c r="F55" s="3">
        <f t="shared" si="5"/>
        <v>1513.6515985995532</v>
      </c>
      <c r="G55" s="3">
        <f t="shared" si="3"/>
        <v>348.96040140044693</v>
      </c>
      <c r="H55" s="24">
        <f t="shared" si="4"/>
        <v>121773.36174556104</v>
      </c>
      <c r="J55" s="48">
        <v>49</v>
      </c>
      <c r="K55" s="3">
        <v>1862.6120000000001</v>
      </c>
      <c r="L55" s="3">
        <v>1517.8324965000002</v>
      </c>
      <c r="M55" s="24">
        <v>1513.6515985995532</v>
      </c>
    </row>
    <row r="56" spans="1:13" x14ac:dyDescent="0.45">
      <c r="A56" s="48">
        <v>19921</v>
      </c>
      <c r="B56" s="3">
        <v>1716.0249980000001</v>
      </c>
      <c r="C56" s="3">
        <v>50</v>
      </c>
      <c r="D56" s="3">
        <f t="shared" si="0"/>
        <v>1789.318499</v>
      </c>
      <c r="E56" s="3">
        <f t="shared" si="1"/>
        <v>1684.8364985000001</v>
      </c>
      <c r="F56" s="3">
        <f t="shared" si="5"/>
        <v>1797.1488608259424</v>
      </c>
      <c r="G56" s="3">
        <f t="shared" si="3"/>
        <v>-81.123862825942297</v>
      </c>
      <c r="H56" s="24">
        <f t="shared" si="4"/>
        <v>6581.0811198023021</v>
      </c>
      <c r="J56" s="48">
        <v>50</v>
      </c>
      <c r="K56" s="3">
        <v>1716.0249980000001</v>
      </c>
      <c r="L56" s="3">
        <v>1684.8364985000001</v>
      </c>
      <c r="M56" s="24">
        <v>1797.1488608259424</v>
      </c>
    </row>
    <row r="57" spans="1:13" x14ac:dyDescent="0.45">
      <c r="A57" s="48">
        <v>19922</v>
      </c>
      <c r="B57" s="3">
        <v>1740.1709980000001</v>
      </c>
      <c r="C57" s="3">
        <v>51</v>
      </c>
      <c r="D57" s="3">
        <f t="shared" si="0"/>
        <v>1728.0979980000002</v>
      </c>
      <c r="E57" s="3">
        <f t="shared" si="1"/>
        <v>1789.318499</v>
      </c>
      <c r="F57" s="3">
        <f t="shared" si="5"/>
        <v>1731.2434087457445</v>
      </c>
      <c r="G57" s="3">
        <f t="shared" si="3"/>
        <v>8.9275892542555084</v>
      </c>
      <c r="H57" s="24">
        <f t="shared" si="4"/>
        <v>79.701849892698419</v>
      </c>
      <c r="J57" s="48">
        <v>51</v>
      </c>
      <c r="K57" s="3">
        <v>1740.1709980000001</v>
      </c>
      <c r="L57" s="3">
        <v>1789.318499</v>
      </c>
      <c r="M57" s="24">
        <v>1731.2434087457445</v>
      </c>
    </row>
    <row r="58" spans="1:13" x14ac:dyDescent="0.45">
      <c r="A58" s="48">
        <v>19923</v>
      </c>
      <c r="B58" s="3">
        <v>1767.733997</v>
      </c>
      <c r="C58" s="3">
        <v>52</v>
      </c>
      <c r="D58" s="3">
        <f t="shared" si="0"/>
        <v>1753.9524974999999</v>
      </c>
      <c r="E58" s="3">
        <f t="shared" si="1"/>
        <v>1728.0979980000002</v>
      </c>
      <c r="F58" s="3">
        <f t="shared" si="5"/>
        <v>1738.4962291279599</v>
      </c>
      <c r="G58" s="3">
        <f t="shared" si="3"/>
        <v>29.237767872040195</v>
      </c>
      <c r="H58" s="24">
        <f t="shared" si="4"/>
        <v>854.84707013930586</v>
      </c>
      <c r="J58" s="48">
        <v>52</v>
      </c>
      <c r="K58" s="3">
        <v>1767.733997</v>
      </c>
      <c r="L58" s="3">
        <v>1728.0979980000002</v>
      </c>
      <c r="M58" s="24">
        <v>1738.4962291279599</v>
      </c>
    </row>
    <row r="59" spans="1:13" x14ac:dyDescent="0.45">
      <c r="A59" s="48">
        <v>19924</v>
      </c>
      <c r="B59" s="3">
        <v>2000.2919999999999</v>
      </c>
      <c r="C59" s="3">
        <v>53</v>
      </c>
      <c r="D59" s="3">
        <f t="shared" si="0"/>
        <v>1884.0129984999999</v>
      </c>
      <c r="E59" s="3">
        <f t="shared" si="1"/>
        <v>1753.9524974999999</v>
      </c>
      <c r="F59" s="3">
        <f t="shared" si="5"/>
        <v>1762.249145252739</v>
      </c>
      <c r="G59" s="3">
        <f t="shared" si="3"/>
        <v>238.04285474726089</v>
      </c>
      <c r="H59" s="24">
        <f t="shared" si="4"/>
        <v>56664.400696225544</v>
      </c>
      <c r="J59" s="48">
        <v>53</v>
      </c>
      <c r="K59" s="3">
        <v>2000.2919999999999</v>
      </c>
      <c r="L59" s="3">
        <v>1753.9524974999999</v>
      </c>
      <c r="M59" s="24">
        <v>1762.249145252739</v>
      </c>
    </row>
    <row r="60" spans="1:13" x14ac:dyDescent="0.45">
      <c r="A60" s="48">
        <v>19931</v>
      </c>
      <c r="B60" s="3">
        <v>1973.8939969999999</v>
      </c>
      <c r="C60" s="3">
        <v>54</v>
      </c>
      <c r="D60" s="3">
        <f t="shared" si="0"/>
        <v>1987.0929984999998</v>
      </c>
      <c r="E60" s="3">
        <f t="shared" si="1"/>
        <v>1884.0129984999999</v>
      </c>
      <c r="F60" s="3">
        <f t="shared" si="5"/>
        <v>1955.6364102334474</v>
      </c>
      <c r="G60" s="3">
        <f t="shared" si="3"/>
        <v>18.257586766552549</v>
      </c>
      <c r="H60" s="24">
        <f t="shared" si="4"/>
        <v>333.33947453819479</v>
      </c>
      <c r="J60" s="48">
        <v>54</v>
      </c>
      <c r="K60" s="3">
        <v>1973.8939969999999</v>
      </c>
      <c r="L60" s="3">
        <v>1884.0129984999999</v>
      </c>
      <c r="M60" s="24">
        <v>1955.6364102334474</v>
      </c>
    </row>
    <row r="61" spans="1:13" x14ac:dyDescent="0.45">
      <c r="A61" s="48">
        <v>19932</v>
      </c>
      <c r="B61" s="3">
        <v>1861.9789960000001</v>
      </c>
      <c r="C61" s="3">
        <v>55</v>
      </c>
      <c r="D61" s="3">
        <f t="shared" si="0"/>
        <v>1917.9364965</v>
      </c>
      <c r="E61" s="3">
        <f t="shared" si="1"/>
        <v>1987.0929984999998</v>
      </c>
      <c r="F61" s="3">
        <f t="shared" si="5"/>
        <v>1970.4689695794539</v>
      </c>
      <c r="G61" s="3">
        <f t="shared" si="3"/>
        <v>-108.48997357945382</v>
      </c>
      <c r="H61" s="24">
        <f t="shared" si="4"/>
        <v>11770.074367270587</v>
      </c>
      <c r="J61" s="48">
        <v>55</v>
      </c>
      <c r="K61" s="3">
        <v>1861.9789960000001</v>
      </c>
      <c r="L61" s="3">
        <v>1987.0929984999998</v>
      </c>
      <c r="M61" s="24">
        <v>1970.4689695794539</v>
      </c>
    </row>
    <row r="62" spans="1:13" x14ac:dyDescent="0.45">
      <c r="A62" s="48">
        <v>19933</v>
      </c>
      <c r="B62" s="3">
        <v>2140.788994</v>
      </c>
      <c r="C62" s="3">
        <v>56</v>
      </c>
      <c r="D62" s="3">
        <f t="shared" si="0"/>
        <v>2001.3839950000001</v>
      </c>
      <c r="E62" s="3">
        <f t="shared" si="1"/>
        <v>1917.9364965</v>
      </c>
      <c r="F62" s="3">
        <f t="shared" si="5"/>
        <v>1882.3311454442335</v>
      </c>
      <c r="G62" s="3">
        <f t="shared" si="3"/>
        <v>258.45784855576653</v>
      </c>
      <c r="H62" s="24">
        <f t="shared" si="4"/>
        <v>66800.459480075544</v>
      </c>
      <c r="J62" s="48">
        <v>56</v>
      </c>
      <c r="K62" s="3">
        <v>2140.788994</v>
      </c>
      <c r="L62" s="3">
        <v>1917.9364965</v>
      </c>
      <c r="M62" s="24">
        <v>1882.3311454442335</v>
      </c>
    </row>
    <row r="63" spans="1:13" x14ac:dyDescent="0.45">
      <c r="A63" s="48">
        <v>19934</v>
      </c>
      <c r="B63" s="3">
        <v>2468.8539959999998</v>
      </c>
      <c r="C63" s="3">
        <v>57</v>
      </c>
      <c r="D63" s="3">
        <f t="shared" si="0"/>
        <v>2304.8214950000001</v>
      </c>
      <c r="E63" s="3">
        <f t="shared" si="1"/>
        <v>2001.3839950000001</v>
      </c>
      <c r="F63" s="3">
        <f t="shared" si="5"/>
        <v>2092.3036585787531</v>
      </c>
      <c r="G63" s="3">
        <f t="shared" si="3"/>
        <v>376.5503374212467</v>
      </c>
      <c r="H63" s="24">
        <f t="shared" si="4"/>
        <v>141790.15661205474</v>
      </c>
      <c r="J63" s="48">
        <v>57</v>
      </c>
      <c r="K63" s="3">
        <v>2468.8539959999998</v>
      </c>
      <c r="L63" s="3">
        <v>2001.3839950000001</v>
      </c>
      <c r="M63" s="24">
        <v>2092.3036585787531</v>
      </c>
    </row>
    <row r="64" spans="1:13" x14ac:dyDescent="0.45">
      <c r="A64" s="48">
        <v>19941</v>
      </c>
      <c r="B64" s="3">
        <v>2076.6999970000002</v>
      </c>
      <c r="C64" s="3">
        <v>58</v>
      </c>
      <c r="D64" s="3">
        <f t="shared" si="0"/>
        <v>2272.7769964999998</v>
      </c>
      <c r="E64" s="3">
        <f t="shared" si="1"/>
        <v>2304.8214950000001</v>
      </c>
      <c r="F64" s="3">
        <f t="shared" si="5"/>
        <v>2398.2151296824477</v>
      </c>
      <c r="G64" s="3">
        <f t="shared" si="3"/>
        <v>-321.51513268244753</v>
      </c>
      <c r="H64" s="24">
        <f t="shared" si="4"/>
        <v>103371.98054381183</v>
      </c>
      <c r="J64" s="48">
        <v>58</v>
      </c>
      <c r="K64" s="3">
        <v>2076.6999970000002</v>
      </c>
      <c r="L64" s="3">
        <v>2304.8214950000001</v>
      </c>
      <c r="M64" s="24">
        <v>2398.2151296824477</v>
      </c>
    </row>
    <row r="65" spans="1:13" x14ac:dyDescent="0.45">
      <c r="A65" s="48">
        <v>19942</v>
      </c>
      <c r="B65" s="3">
        <v>2149.9079969999998</v>
      </c>
      <c r="C65" s="3">
        <v>59</v>
      </c>
      <c r="D65" s="3">
        <f t="shared" si="0"/>
        <v>2113.303997</v>
      </c>
      <c r="E65" s="3">
        <f t="shared" si="1"/>
        <v>2272.7769964999998</v>
      </c>
      <c r="F65" s="3">
        <f t="shared" si="5"/>
        <v>2137.0145478570298</v>
      </c>
      <c r="G65" s="3">
        <f t="shared" si="3"/>
        <v>12.893449142969985</v>
      </c>
      <c r="H65" s="24">
        <f t="shared" si="4"/>
        <v>166.24103080235344</v>
      </c>
      <c r="J65" s="48">
        <v>59</v>
      </c>
      <c r="K65" s="3">
        <v>2149.9079969999998</v>
      </c>
      <c r="L65" s="3">
        <v>2272.7769964999998</v>
      </c>
      <c r="M65" s="24">
        <v>2137.0145478570298</v>
      </c>
    </row>
    <row r="66" spans="1:13" x14ac:dyDescent="0.45">
      <c r="A66" s="48">
        <v>19943</v>
      </c>
      <c r="B66" s="3">
        <v>2493.2859960000001</v>
      </c>
      <c r="C66" s="3">
        <v>60</v>
      </c>
      <c r="D66" s="3">
        <f t="shared" si="0"/>
        <v>2321.5969964999999</v>
      </c>
      <c r="E66" s="3">
        <f t="shared" si="1"/>
        <v>2113.303997</v>
      </c>
      <c r="F66" s="3">
        <f t="shared" si="5"/>
        <v>2147.4892536345847</v>
      </c>
      <c r="G66" s="3">
        <f t="shared" si="3"/>
        <v>345.79674236541541</v>
      </c>
      <c r="H66" s="24">
        <f t="shared" si="4"/>
        <v>119575.38703053349</v>
      </c>
      <c r="J66" s="48">
        <v>60</v>
      </c>
      <c r="K66" s="3">
        <v>2493.2859960000001</v>
      </c>
      <c r="L66" s="3">
        <v>2113.303997</v>
      </c>
      <c r="M66" s="24">
        <v>2147.4892536345847</v>
      </c>
    </row>
    <row r="67" spans="1:13" x14ac:dyDescent="0.45">
      <c r="A67" s="48">
        <v>19944</v>
      </c>
      <c r="B67" s="3">
        <v>2832</v>
      </c>
      <c r="C67" s="3">
        <v>61</v>
      </c>
      <c r="D67" s="3">
        <f t="shared" si="0"/>
        <v>2662.6429980000003</v>
      </c>
      <c r="E67" s="3">
        <f t="shared" si="1"/>
        <v>2321.5969964999999</v>
      </c>
      <c r="F67" s="3">
        <f t="shared" si="5"/>
        <v>2428.4163426509199</v>
      </c>
      <c r="G67" s="3">
        <f t="shared" si="3"/>
        <v>403.58365734908011</v>
      </c>
      <c r="H67" s="24">
        <f t="shared" si="4"/>
        <v>162879.76847925971</v>
      </c>
      <c r="J67" s="48">
        <v>61</v>
      </c>
      <c r="K67" s="3">
        <v>2832</v>
      </c>
      <c r="L67" s="3">
        <v>2321.5969964999999</v>
      </c>
      <c r="M67" s="24">
        <v>2428.4163426509199</v>
      </c>
    </row>
    <row r="68" spans="1:13" x14ac:dyDescent="0.45">
      <c r="A68" s="48">
        <v>19951</v>
      </c>
      <c r="B68" s="3">
        <v>2652</v>
      </c>
      <c r="C68" s="3">
        <v>62</v>
      </c>
      <c r="D68" s="3">
        <f t="shared" si="0"/>
        <v>2742</v>
      </c>
      <c r="E68" s="3">
        <f t="shared" si="1"/>
        <v>2662.6429980000003</v>
      </c>
      <c r="F68" s="3">
        <f t="shared" si="5"/>
        <v>2756.2898247956218</v>
      </c>
      <c r="G68" s="3">
        <f t="shared" si="3"/>
        <v>-104.28982479562183</v>
      </c>
      <c r="H68" s="24">
        <f t="shared" si="4"/>
        <v>10876.367555901497</v>
      </c>
      <c r="J68" s="48">
        <v>62</v>
      </c>
      <c r="K68" s="3">
        <v>2652</v>
      </c>
      <c r="L68" s="3">
        <v>2662.6429980000003</v>
      </c>
      <c r="M68" s="24">
        <v>2756.2898247956218</v>
      </c>
    </row>
    <row r="69" spans="1:13" x14ac:dyDescent="0.45">
      <c r="A69" s="48">
        <v>19952</v>
      </c>
      <c r="B69" s="3">
        <v>2575</v>
      </c>
      <c r="C69" s="3">
        <v>63</v>
      </c>
      <c r="D69" s="3">
        <f t="shared" si="0"/>
        <v>2613.5</v>
      </c>
      <c r="E69" s="3">
        <f t="shared" si="1"/>
        <v>2742</v>
      </c>
      <c r="F69" s="3">
        <f t="shared" si="5"/>
        <v>2671.5642235842097</v>
      </c>
      <c r="G69" s="3">
        <f t="shared" si="3"/>
        <v>-96.564223584209685</v>
      </c>
      <c r="H69" s="24">
        <f t="shared" si="4"/>
        <v>9324.649276421238</v>
      </c>
      <c r="J69" s="48">
        <v>63</v>
      </c>
      <c r="K69" s="3">
        <v>2575</v>
      </c>
      <c r="L69" s="3">
        <v>2742</v>
      </c>
      <c r="M69" s="24">
        <v>2671.5642235842097</v>
      </c>
    </row>
    <row r="70" spans="1:13" x14ac:dyDescent="0.45">
      <c r="A70" s="48">
        <v>19953</v>
      </c>
      <c r="B70" s="3">
        <v>3003</v>
      </c>
      <c r="C70" s="3">
        <v>64</v>
      </c>
      <c r="D70" s="3">
        <f t="shared" si="0"/>
        <v>2789</v>
      </c>
      <c r="E70" s="3">
        <f t="shared" si="1"/>
        <v>2613.5</v>
      </c>
      <c r="F70" s="3">
        <f t="shared" si="5"/>
        <v>2593.1149413582712</v>
      </c>
      <c r="G70" s="3">
        <f t="shared" si="3"/>
        <v>409.88505864172885</v>
      </c>
      <c r="H70" s="24">
        <f t="shared" si="4"/>
        <v>168005.76129773349</v>
      </c>
      <c r="J70" s="48">
        <v>64</v>
      </c>
      <c r="K70" s="3">
        <v>3003</v>
      </c>
      <c r="L70" s="3">
        <v>2613.5</v>
      </c>
      <c r="M70" s="24">
        <v>2593.1149413582712</v>
      </c>
    </row>
    <row r="71" spans="1:13" x14ac:dyDescent="0.45">
      <c r="A71" s="48">
        <v>19954</v>
      </c>
      <c r="B71" s="3">
        <v>3148</v>
      </c>
      <c r="C71" s="3">
        <v>65</v>
      </c>
      <c r="D71" s="3">
        <f t="shared" si="0"/>
        <v>3075.5</v>
      </c>
      <c r="E71" s="3">
        <f t="shared" si="1"/>
        <v>2789</v>
      </c>
      <c r="F71" s="3">
        <f t="shared" si="5"/>
        <v>2926.1077149970406</v>
      </c>
      <c r="G71" s="3">
        <f t="shared" si="3"/>
        <v>221.8922850029594</v>
      </c>
      <c r="H71" s="24">
        <f t="shared" si="4"/>
        <v>49236.186143834559</v>
      </c>
      <c r="J71" s="48">
        <v>65</v>
      </c>
      <c r="K71" s="3">
        <v>3148</v>
      </c>
      <c r="L71" s="3">
        <v>2789</v>
      </c>
      <c r="M71" s="24">
        <v>2926.1077149970406</v>
      </c>
    </row>
    <row r="72" spans="1:13" x14ac:dyDescent="0.45">
      <c r="A72" s="48">
        <v>19961</v>
      </c>
      <c r="B72" s="3">
        <v>2185</v>
      </c>
      <c r="C72" s="3">
        <v>66</v>
      </c>
      <c r="D72" s="3">
        <f t="shared" si="0"/>
        <v>2666.5</v>
      </c>
      <c r="E72" s="3">
        <f t="shared" si="1"/>
        <v>3075.5</v>
      </c>
      <c r="F72" s="3">
        <f t="shared" si="5"/>
        <v>3106.3741723229809</v>
      </c>
      <c r="G72" s="3">
        <f t="shared" si="3"/>
        <v>-921.37417232298094</v>
      </c>
      <c r="H72" s="24">
        <f t="shared" si="4"/>
        <v>848930.36542385817</v>
      </c>
      <c r="J72" s="48">
        <v>66</v>
      </c>
      <c r="K72" s="3">
        <v>2185</v>
      </c>
      <c r="L72" s="3">
        <v>3075.5</v>
      </c>
      <c r="M72" s="24">
        <v>3106.3741723229809</v>
      </c>
    </row>
    <row r="73" spans="1:13" x14ac:dyDescent="0.45">
      <c r="A73" s="48">
        <v>19962</v>
      </c>
      <c r="B73" s="3">
        <v>2179</v>
      </c>
      <c r="C73" s="3">
        <v>67</v>
      </c>
      <c r="D73" s="3">
        <f t="shared" ref="D73:D110" si="6">AVERAGE(B72:B73)</f>
        <v>2182</v>
      </c>
      <c r="E73" s="3">
        <f t="shared" si="1"/>
        <v>2666.5</v>
      </c>
      <c r="F73" s="3">
        <f t="shared" si="5"/>
        <v>2357.8449572848413</v>
      </c>
      <c r="G73" s="3">
        <f t="shared" si="3"/>
        <v>-178.84495728484126</v>
      </c>
      <c r="H73" s="24">
        <f t="shared" si="4"/>
        <v>31985.518746216694</v>
      </c>
      <c r="J73" s="48">
        <v>67</v>
      </c>
      <c r="K73" s="3">
        <v>2179</v>
      </c>
      <c r="L73" s="3">
        <v>2666.5</v>
      </c>
      <c r="M73" s="24">
        <v>2357.8449572848413</v>
      </c>
    </row>
    <row r="74" spans="1:13" x14ac:dyDescent="0.45">
      <c r="A74" s="48">
        <v>19963</v>
      </c>
      <c r="B74" s="3">
        <v>2321</v>
      </c>
      <c r="C74" s="3">
        <v>68</v>
      </c>
      <c r="D74" s="3">
        <f t="shared" si="6"/>
        <v>2250</v>
      </c>
      <c r="E74" s="3">
        <f t="shared" ref="E74:E110" si="7">D73</f>
        <v>2182</v>
      </c>
      <c r="F74" s="3">
        <f t="shared" ref="F74:F110" si="8">B73*$G$3+(1-$G$3)*F73</f>
        <v>2212.5503750062485</v>
      </c>
      <c r="G74" s="3">
        <f t="shared" ref="G74:G110" si="9">B74-F74</f>
        <v>108.44962499375151</v>
      </c>
      <c r="H74" s="24">
        <f t="shared" ref="H74:H110" si="10">G74^2</f>
        <v>11761.321161285332</v>
      </c>
      <c r="J74" s="48">
        <v>68</v>
      </c>
      <c r="K74" s="3">
        <v>2321</v>
      </c>
      <c r="L74" s="3">
        <v>2182</v>
      </c>
      <c r="M74" s="24">
        <v>2212.5503750062485</v>
      </c>
    </row>
    <row r="75" spans="1:13" x14ac:dyDescent="0.45">
      <c r="A75" s="48">
        <v>19964</v>
      </c>
      <c r="B75" s="3">
        <v>2129</v>
      </c>
      <c r="C75" s="3">
        <v>69</v>
      </c>
      <c r="D75" s="3">
        <f t="shared" si="6"/>
        <v>2225</v>
      </c>
      <c r="E75" s="3">
        <f t="shared" si="7"/>
        <v>2250</v>
      </c>
      <c r="F75" s="3">
        <f t="shared" si="8"/>
        <v>2300.655419738604</v>
      </c>
      <c r="G75" s="3">
        <f t="shared" si="9"/>
        <v>-171.655419738604</v>
      </c>
      <c r="H75" s="24">
        <f t="shared" si="10"/>
        <v>29465.58312563632</v>
      </c>
      <c r="J75" s="48">
        <v>69</v>
      </c>
      <c r="K75" s="3">
        <v>2129</v>
      </c>
      <c r="L75" s="3">
        <v>2250</v>
      </c>
      <c r="M75" s="24">
        <v>2300.655419738604</v>
      </c>
    </row>
    <row r="76" spans="1:13" x14ac:dyDescent="0.45">
      <c r="A76" s="48">
        <v>19971</v>
      </c>
      <c r="B76" s="3">
        <v>1601</v>
      </c>
      <c r="C76" s="3">
        <v>70</v>
      </c>
      <c r="D76" s="3">
        <f t="shared" si="6"/>
        <v>1865</v>
      </c>
      <c r="E76" s="3">
        <f t="shared" si="7"/>
        <v>2225</v>
      </c>
      <c r="F76" s="3">
        <f t="shared" si="8"/>
        <v>2161.2016555094297</v>
      </c>
      <c r="G76" s="3">
        <f t="shared" si="9"/>
        <v>-560.20165550942966</v>
      </c>
      <c r="H76" s="24">
        <f t="shared" si="10"/>
        <v>313825.89483550569</v>
      </c>
      <c r="J76" s="48">
        <v>70</v>
      </c>
      <c r="K76" s="3">
        <v>1601</v>
      </c>
      <c r="L76" s="3">
        <v>2225</v>
      </c>
      <c r="M76" s="24">
        <v>2161.2016555094297</v>
      </c>
    </row>
    <row r="77" spans="1:13" x14ac:dyDescent="0.45">
      <c r="A77" s="48">
        <v>19972</v>
      </c>
      <c r="B77" s="3">
        <v>1737</v>
      </c>
      <c r="C77" s="3">
        <v>71</v>
      </c>
      <c r="D77" s="3">
        <f t="shared" si="6"/>
        <v>1669</v>
      </c>
      <c r="E77" s="3">
        <f t="shared" si="7"/>
        <v>1865</v>
      </c>
      <c r="F77" s="3">
        <f t="shared" si="8"/>
        <v>1706.0908893759206</v>
      </c>
      <c r="G77" s="3">
        <f t="shared" si="9"/>
        <v>30.909110624079403</v>
      </c>
      <c r="H77" s="24">
        <f t="shared" si="10"/>
        <v>955.37311957157829</v>
      </c>
      <c r="J77" s="48">
        <v>71</v>
      </c>
      <c r="K77" s="3">
        <v>1737</v>
      </c>
      <c r="L77" s="3">
        <v>1865</v>
      </c>
      <c r="M77" s="24">
        <v>1706.0908893759206</v>
      </c>
    </row>
    <row r="78" spans="1:13" x14ac:dyDescent="0.45">
      <c r="A78" s="48">
        <v>19973</v>
      </c>
      <c r="B78" s="3">
        <v>1614</v>
      </c>
      <c r="C78" s="3">
        <v>72</v>
      </c>
      <c r="D78" s="3">
        <f t="shared" si="6"/>
        <v>1675.5</v>
      </c>
      <c r="E78" s="3">
        <f t="shared" si="7"/>
        <v>1669</v>
      </c>
      <c r="F78" s="3">
        <f t="shared" si="8"/>
        <v>1731.2016131274204</v>
      </c>
      <c r="G78" s="3">
        <f t="shared" si="9"/>
        <v>-117.20161312742039</v>
      </c>
      <c r="H78" s="24">
        <f t="shared" si="10"/>
        <v>13736.218119669518</v>
      </c>
      <c r="J78" s="48">
        <v>72</v>
      </c>
      <c r="K78" s="3">
        <v>1614</v>
      </c>
      <c r="L78" s="3">
        <v>1669</v>
      </c>
      <c r="M78" s="24">
        <v>1731.2016131274204</v>
      </c>
    </row>
    <row r="79" spans="1:13" x14ac:dyDescent="0.45">
      <c r="A79" s="48">
        <v>19974</v>
      </c>
      <c r="B79" s="3">
        <v>1578</v>
      </c>
      <c r="C79" s="3">
        <v>73</v>
      </c>
      <c r="D79" s="3">
        <f t="shared" si="6"/>
        <v>1596</v>
      </c>
      <c r="E79" s="3">
        <f t="shared" si="7"/>
        <v>1675.5</v>
      </c>
      <c r="F79" s="3">
        <f t="shared" si="8"/>
        <v>1635.9864072851635</v>
      </c>
      <c r="G79" s="3">
        <f t="shared" si="9"/>
        <v>-57.986407285163523</v>
      </c>
      <c r="H79" s="24">
        <f t="shared" si="10"/>
        <v>3362.4234298408651</v>
      </c>
      <c r="J79" s="48">
        <v>73</v>
      </c>
      <c r="K79" s="3">
        <v>1578</v>
      </c>
      <c r="L79" s="3">
        <v>1675.5</v>
      </c>
      <c r="M79" s="24">
        <v>1635.9864072851635</v>
      </c>
    </row>
    <row r="80" spans="1:13" x14ac:dyDescent="0.45">
      <c r="A80" s="48">
        <v>19981</v>
      </c>
      <c r="B80" s="3">
        <v>1405</v>
      </c>
      <c r="C80" s="3">
        <v>74</v>
      </c>
      <c r="D80" s="3">
        <f t="shared" si="6"/>
        <v>1491.5</v>
      </c>
      <c r="E80" s="3">
        <f t="shared" si="7"/>
        <v>1596</v>
      </c>
      <c r="F80" s="3">
        <f t="shared" si="8"/>
        <v>1588.877945563675</v>
      </c>
      <c r="G80" s="3">
        <f t="shared" si="9"/>
        <v>-183.87794556367498</v>
      </c>
      <c r="H80" s="24">
        <f t="shared" si="10"/>
        <v>33811.098864717824</v>
      </c>
      <c r="J80" s="48">
        <v>74</v>
      </c>
      <c r="K80" s="3">
        <v>1405</v>
      </c>
      <c r="L80" s="3">
        <v>1596</v>
      </c>
      <c r="M80" s="24">
        <v>1588.877945563675</v>
      </c>
    </row>
    <row r="81" spans="1:13" x14ac:dyDescent="0.45">
      <c r="A81" s="48">
        <v>19982</v>
      </c>
      <c r="B81" s="3">
        <v>1402</v>
      </c>
      <c r="C81" s="3">
        <v>75</v>
      </c>
      <c r="D81" s="3">
        <f t="shared" si="6"/>
        <v>1403.5</v>
      </c>
      <c r="E81" s="3">
        <f t="shared" si="7"/>
        <v>1491.5</v>
      </c>
      <c r="F81" s="3">
        <f t="shared" si="8"/>
        <v>1439.4945371829206</v>
      </c>
      <c r="G81" s="3">
        <f t="shared" si="9"/>
        <v>-37.494537182920567</v>
      </c>
      <c r="H81" s="24">
        <f t="shared" si="10"/>
        <v>1405.8403185614129</v>
      </c>
      <c r="J81" s="48">
        <v>75</v>
      </c>
      <c r="K81" s="3">
        <v>1402</v>
      </c>
      <c r="L81" s="3">
        <v>1491.5</v>
      </c>
      <c r="M81" s="24">
        <v>1439.4945371829206</v>
      </c>
    </row>
    <row r="82" spans="1:13" x14ac:dyDescent="0.45">
      <c r="A82" s="48">
        <v>19983</v>
      </c>
      <c r="B82" s="3">
        <v>1556</v>
      </c>
      <c r="C82" s="3">
        <v>76</v>
      </c>
      <c r="D82" s="3">
        <f t="shared" si="6"/>
        <v>1479</v>
      </c>
      <c r="E82" s="3">
        <f t="shared" si="7"/>
        <v>1403.5</v>
      </c>
      <c r="F82" s="3">
        <f t="shared" si="8"/>
        <v>1409.0337783198952</v>
      </c>
      <c r="G82" s="3">
        <f t="shared" si="9"/>
        <v>146.96622168010481</v>
      </c>
      <c r="H82" s="24">
        <f t="shared" si="10"/>
        <v>21599.07031492571</v>
      </c>
      <c r="J82" s="48">
        <v>76</v>
      </c>
      <c r="K82" s="3">
        <v>1556</v>
      </c>
      <c r="L82" s="3">
        <v>1403.5</v>
      </c>
      <c r="M82" s="24">
        <v>1409.0337783198952</v>
      </c>
    </row>
    <row r="83" spans="1:13" x14ac:dyDescent="0.45">
      <c r="A83" s="48">
        <v>19984</v>
      </c>
      <c r="B83" s="3">
        <v>1710</v>
      </c>
      <c r="C83" s="3">
        <v>77</v>
      </c>
      <c r="D83" s="3">
        <f t="shared" si="6"/>
        <v>1633</v>
      </c>
      <c r="E83" s="3">
        <f t="shared" si="7"/>
        <v>1479</v>
      </c>
      <c r="F83" s="3">
        <f t="shared" si="8"/>
        <v>1528.4299084219308</v>
      </c>
      <c r="G83" s="3">
        <f t="shared" si="9"/>
        <v>181.5700915780692</v>
      </c>
      <c r="H83" s="24">
        <f t="shared" si="10"/>
        <v>32967.698155668433</v>
      </c>
      <c r="J83" s="48">
        <v>77</v>
      </c>
      <c r="K83" s="3">
        <v>1710</v>
      </c>
      <c r="L83" s="3">
        <v>1479</v>
      </c>
      <c r="M83" s="24">
        <v>1528.4299084219308</v>
      </c>
    </row>
    <row r="84" spans="1:13" x14ac:dyDescent="0.45">
      <c r="A84" s="48">
        <v>19991</v>
      </c>
      <c r="B84" s="3">
        <v>1530</v>
      </c>
      <c r="C84" s="3">
        <v>78</v>
      </c>
      <c r="D84" s="3">
        <f t="shared" si="6"/>
        <v>1620</v>
      </c>
      <c r="E84" s="3">
        <f t="shared" si="7"/>
        <v>1633</v>
      </c>
      <c r="F84" s="3">
        <f t="shared" si="8"/>
        <v>1675.9384041079729</v>
      </c>
      <c r="G84" s="3">
        <f t="shared" si="9"/>
        <v>-145.93840410797293</v>
      </c>
      <c r="H84" s="24">
        <f t="shared" si="10"/>
        <v>21298.01779358201</v>
      </c>
      <c r="J84" s="48">
        <v>78</v>
      </c>
      <c r="K84" s="3">
        <v>1530</v>
      </c>
      <c r="L84" s="3">
        <v>1633</v>
      </c>
      <c r="M84" s="24">
        <v>1675.9384041079729</v>
      </c>
    </row>
    <row r="85" spans="1:13" x14ac:dyDescent="0.45">
      <c r="A85" s="48">
        <v>19992</v>
      </c>
      <c r="B85" s="3">
        <v>1558</v>
      </c>
      <c r="C85" s="3">
        <v>79</v>
      </c>
      <c r="D85" s="3">
        <f t="shared" si="6"/>
        <v>1544</v>
      </c>
      <c r="E85" s="3">
        <f t="shared" si="7"/>
        <v>1620</v>
      </c>
      <c r="F85" s="3">
        <f t="shared" si="8"/>
        <v>1557.3772783978343</v>
      </c>
      <c r="G85" s="3">
        <f t="shared" si="9"/>
        <v>0.62272160216571137</v>
      </c>
      <c r="H85" s="24">
        <f t="shared" si="10"/>
        <v>0.3877821938038305</v>
      </c>
      <c r="J85" s="48">
        <v>79</v>
      </c>
      <c r="K85" s="3">
        <v>1558</v>
      </c>
      <c r="L85" s="3">
        <v>1620</v>
      </c>
      <c r="M85" s="24">
        <v>1557.3772783978343</v>
      </c>
    </row>
    <row r="86" spans="1:13" x14ac:dyDescent="0.45">
      <c r="A86" s="48">
        <v>19993</v>
      </c>
      <c r="B86" s="3">
        <v>1336</v>
      </c>
      <c r="C86" s="3">
        <v>80</v>
      </c>
      <c r="D86" s="3">
        <f t="shared" si="6"/>
        <v>1447</v>
      </c>
      <c r="E86" s="3">
        <f t="shared" si="7"/>
        <v>1544</v>
      </c>
      <c r="F86" s="3">
        <f t="shared" si="8"/>
        <v>1557.8831806968765</v>
      </c>
      <c r="G86" s="3">
        <f t="shared" si="9"/>
        <v>-221.88318069687648</v>
      </c>
      <c r="H86" s="24">
        <f t="shared" si="10"/>
        <v>49232.145876162736</v>
      </c>
      <c r="J86" s="48">
        <v>80</v>
      </c>
      <c r="K86" s="3">
        <v>1336</v>
      </c>
      <c r="L86" s="3">
        <v>1544</v>
      </c>
      <c r="M86" s="24">
        <v>1557.8831806968765</v>
      </c>
    </row>
    <row r="87" spans="1:13" x14ac:dyDescent="0.45">
      <c r="A87" s="48">
        <v>19994</v>
      </c>
      <c r="B87" s="3">
        <v>2343</v>
      </c>
      <c r="C87" s="3">
        <v>81</v>
      </c>
      <c r="D87" s="3">
        <f t="shared" si="6"/>
        <v>1839.5</v>
      </c>
      <c r="E87" s="3">
        <f t="shared" si="7"/>
        <v>1447</v>
      </c>
      <c r="F87" s="3">
        <f t="shared" si="8"/>
        <v>1377.6241197569975</v>
      </c>
      <c r="G87" s="3">
        <f t="shared" si="9"/>
        <v>965.37588024300248</v>
      </c>
      <c r="H87" s="24">
        <f t="shared" si="10"/>
        <v>931950.5901549519</v>
      </c>
      <c r="J87" s="48">
        <v>81</v>
      </c>
      <c r="K87" s="3">
        <v>2343</v>
      </c>
      <c r="L87" s="3">
        <v>1447</v>
      </c>
      <c r="M87" s="24">
        <v>1377.6241197569975</v>
      </c>
    </row>
    <row r="88" spans="1:13" x14ac:dyDescent="0.45">
      <c r="A88" s="48">
        <v>20001</v>
      </c>
      <c r="B88" s="3">
        <v>1945</v>
      </c>
      <c r="C88" s="3">
        <v>82</v>
      </c>
      <c r="D88" s="3">
        <f t="shared" si="6"/>
        <v>2144</v>
      </c>
      <c r="E88" s="3">
        <f t="shared" si="7"/>
        <v>1839.5</v>
      </c>
      <c r="F88" s="3">
        <f t="shared" si="8"/>
        <v>2161.9005533292438</v>
      </c>
      <c r="G88" s="3">
        <f t="shared" si="9"/>
        <v>-216.90055332924385</v>
      </c>
      <c r="H88" s="24">
        <f t="shared" si="10"/>
        <v>47045.850034532152</v>
      </c>
      <c r="J88" s="48">
        <v>82</v>
      </c>
      <c r="K88" s="3">
        <v>1945</v>
      </c>
      <c r="L88" s="3">
        <v>1839.5</v>
      </c>
      <c r="M88" s="24">
        <v>2161.9005533292438</v>
      </c>
    </row>
    <row r="89" spans="1:13" x14ac:dyDescent="0.45">
      <c r="A89" s="48">
        <v>20002</v>
      </c>
      <c r="B89" s="3">
        <v>1825</v>
      </c>
      <c r="C89" s="3">
        <v>83</v>
      </c>
      <c r="D89" s="3">
        <f t="shared" si="6"/>
        <v>1885</v>
      </c>
      <c r="E89" s="3">
        <f t="shared" si="7"/>
        <v>2144</v>
      </c>
      <c r="F89" s="3">
        <f t="shared" si="8"/>
        <v>1985.6894050228593</v>
      </c>
      <c r="G89" s="3">
        <f t="shared" si="9"/>
        <v>-160.68940502285932</v>
      </c>
      <c r="H89" s="24">
        <f t="shared" si="10"/>
        <v>25821.084886600525</v>
      </c>
      <c r="J89" s="48">
        <v>83</v>
      </c>
      <c r="K89" s="3">
        <v>1825</v>
      </c>
      <c r="L89" s="3">
        <v>2144</v>
      </c>
      <c r="M89" s="24">
        <v>1985.6894050228593</v>
      </c>
    </row>
    <row r="90" spans="1:13" x14ac:dyDescent="0.45">
      <c r="A90" s="48">
        <v>20003</v>
      </c>
      <c r="B90" s="3">
        <v>1870</v>
      </c>
      <c r="C90" s="3">
        <v>84</v>
      </c>
      <c r="D90" s="3">
        <f t="shared" si="6"/>
        <v>1847.5</v>
      </c>
      <c r="E90" s="3">
        <f t="shared" si="7"/>
        <v>1885</v>
      </c>
      <c r="F90" s="3">
        <f t="shared" si="8"/>
        <v>1855.1444887230532</v>
      </c>
      <c r="G90" s="3">
        <f t="shared" si="9"/>
        <v>14.8555112769468</v>
      </c>
      <c r="H90" s="24">
        <f t="shared" si="10"/>
        <v>220.68621529949354</v>
      </c>
      <c r="J90" s="48">
        <v>84</v>
      </c>
      <c r="K90" s="3">
        <v>1870</v>
      </c>
      <c r="L90" s="3">
        <v>1885</v>
      </c>
      <c r="M90" s="24">
        <v>1855.1444887230532</v>
      </c>
    </row>
    <row r="91" spans="1:13" x14ac:dyDescent="0.45">
      <c r="A91" s="48">
        <v>20004</v>
      </c>
      <c r="B91" s="3">
        <v>1007</v>
      </c>
      <c r="C91" s="3">
        <v>85</v>
      </c>
      <c r="D91" s="3">
        <f t="shared" si="6"/>
        <v>1438.5</v>
      </c>
      <c r="E91" s="3">
        <f t="shared" si="7"/>
        <v>1847.5</v>
      </c>
      <c r="F91" s="3">
        <f t="shared" si="8"/>
        <v>1867.2131840795639</v>
      </c>
      <c r="G91" s="3">
        <f t="shared" si="9"/>
        <v>-860.21318407956392</v>
      </c>
      <c r="H91" s="24">
        <f t="shared" si="10"/>
        <v>739966.72206430172</v>
      </c>
      <c r="J91" s="48">
        <v>85</v>
      </c>
      <c r="K91" s="3">
        <v>1007</v>
      </c>
      <c r="L91" s="3">
        <v>1847.5</v>
      </c>
      <c r="M91" s="24">
        <v>1867.2131840795639</v>
      </c>
    </row>
    <row r="92" spans="1:13" x14ac:dyDescent="0.45">
      <c r="A92" s="48">
        <v>20011</v>
      </c>
      <c r="B92" s="3">
        <v>1431</v>
      </c>
      <c r="C92" s="3">
        <v>86</v>
      </c>
      <c r="D92" s="3">
        <f t="shared" si="6"/>
        <v>1219</v>
      </c>
      <c r="E92" s="3">
        <f t="shared" si="7"/>
        <v>1438.5</v>
      </c>
      <c r="F92" s="3">
        <f t="shared" si="8"/>
        <v>1168.3714770007357</v>
      </c>
      <c r="G92" s="3">
        <f t="shared" si="9"/>
        <v>262.62852299926431</v>
      </c>
      <c r="H92" s="24">
        <f t="shared" si="10"/>
        <v>68973.741092775104</v>
      </c>
      <c r="J92" s="48">
        <v>86</v>
      </c>
      <c r="K92" s="3">
        <v>1431</v>
      </c>
      <c r="L92" s="3">
        <v>1438.5</v>
      </c>
      <c r="M92" s="24">
        <v>1168.3714770007357</v>
      </c>
    </row>
    <row r="93" spans="1:13" x14ac:dyDescent="0.45">
      <c r="A93" s="48">
        <v>20012</v>
      </c>
      <c r="B93" s="3">
        <v>1475</v>
      </c>
      <c r="C93" s="3">
        <v>87</v>
      </c>
      <c r="D93" s="3">
        <f t="shared" si="6"/>
        <v>1453</v>
      </c>
      <c r="E93" s="3">
        <f t="shared" si="7"/>
        <v>1219</v>
      </c>
      <c r="F93" s="3">
        <f t="shared" si="8"/>
        <v>1381.7322679502281</v>
      </c>
      <c r="G93" s="3">
        <f t="shared" si="9"/>
        <v>93.267732049771894</v>
      </c>
      <c r="H93" s="24">
        <f t="shared" si="10"/>
        <v>8698.8698417080468</v>
      </c>
      <c r="J93" s="48">
        <v>87</v>
      </c>
      <c r="K93" s="3">
        <v>1475</v>
      </c>
      <c r="L93" s="3">
        <v>1219</v>
      </c>
      <c r="M93" s="24">
        <v>1381.7322679502281</v>
      </c>
    </row>
    <row r="94" spans="1:13" x14ac:dyDescent="0.45">
      <c r="A94" s="48">
        <v>20013</v>
      </c>
      <c r="B94" s="3">
        <v>1450</v>
      </c>
      <c r="C94" s="3">
        <v>88</v>
      </c>
      <c r="D94" s="3">
        <f t="shared" si="6"/>
        <v>1462.5</v>
      </c>
      <c r="E94" s="3">
        <f t="shared" si="7"/>
        <v>1453</v>
      </c>
      <c r="F94" s="3">
        <f t="shared" si="8"/>
        <v>1457.5034631461908</v>
      </c>
      <c r="G94" s="3">
        <f t="shared" si="9"/>
        <v>-7.5034631461908248</v>
      </c>
      <c r="H94" s="24">
        <f t="shared" si="10"/>
        <v>56.301959186243913</v>
      </c>
      <c r="J94" s="48">
        <v>88</v>
      </c>
      <c r="K94" s="3">
        <v>1450</v>
      </c>
      <c r="L94" s="3">
        <v>1453</v>
      </c>
      <c r="M94" s="24">
        <v>1457.5034631461908</v>
      </c>
    </row>
    <row r="95" spans="1:13" x14ac:dyDescent="0.45">
      <c r="A95" s="48">
        <v>20014</v>
      </c>
      <c r="B95" s="3">
        <v>1375</v>
      </c>
      <c r="C95" s="3">
        <v>89</v>
      </c>
      <c r="D95" s="3">
        <f t="shared" si="6"/>
        <v>1412.5</v>
      </c>
      <c r="E95" s="3">
        <f t="shared" si="7"/>
        <v>1462.5</v>
      </c>
      <c r="F95" s="3">
        <f t="shared" si="8"/>
        <v>1451.4076102911827</v>
      </c>
      <c r="G95" s="3">
        <f t="shared" si="9"/>
        <v>-76.407610291182664</v>
      </c>
      <c r="H95" s="24">
        <f t="shared" si="10"/>
        <v>5838.1229104092426</v>
      </c>
      <c r="J95" s="48">
        <v>89</v>
      </c>
      <c r="K95" s="3">
        <v>1375</v>
      </c>
      <c r="L95" s="3">
        <v>1462.5</v>
      </c>
      <c r="M95" s="24">
        <v>1451.4076102911827</v>
      </c>
    </row>
    <row r="96" spans="1:13" x14ac:dyDescent="0.45">
      <c r="A96" s="48">
        <v>20021</v>
      </c>
      <c r="B96" s="3">
        <v>1495</v>
      </c>
      <c r="C96" s="3">
        <v>90</v>
      </c>
      <c r="D96" s="3">
        <f t="shared" si="6"/>
        <v>1435</v>
      </c>
      <c r="E96" s="3">
        <f t="shared" si="7"/>
        <v>1412.5</v>
      </c>
      <c r="F96" s="3">
        <f t="shared" si="8"/>
        <v>1389.333666531719</v>
      </c>
      <c r="G96" s="3">
        <f t="shared" si="9"/>
        <v>105.66633346828098</v>
      </c>
      <c r="H96" s="24">
        <f t="shared" si="10"/>
        <v>11165.374028629958</v>
      </c>
      <c r="J96" s="48">
        <v>90</v>
      </c>
      <c r="K96" s="3">
        <v>1495</v>
      </c>
      <c r="L96" s="3">
        <v>1412.5</v>
      </c>
      <c r="M96" s="24">
        <v>1389.333666531719</v>
      </c>
    </row>
    <row r="97" spans="1:13" x14ac:dyDescent="0.45">
      <c r="A97" s="48">
        <v>20022</v>
      </c>
      <c r="B97" s="3">
        <v>1429</v>
      </c>
      <c r="C97" s="3">
        <v>91</v>
      </c>
      <c r="D97" s="3">
        <f t="shared" si="6"/>
        <v>1462</v>
      </c>
      <c r="E97" s="3">
        <f t="shared" si="7"/>
        <v>1435</v>
      </c>
      <c r="F97" s="3">
        <f t="shared" si="8"/>
        <v>1475.1775506158115</v>
      </c>
      <c r="G97" s="3">
        <f t="shared" si="9"/>
        <v>-46.177550615811469</v>
      </c>
      <c r="H97" s="24">
        <f t="shared" si="10"/>
        <v>2132.3661808758302</v>
      </c>
      <c r="J97" s="48">
        <v>91</v>
      </c>
      <c r="K97" s="3">
        <v>1429</v>
      </c>
      <c r="L97" s="3">
        <v>1435</v>
      </c>
      <c r="M97" s="24">
        <v>1475.1775506158115</v>
      </c>
    </row>
    <row r="98" spans="1:13" x14ac:dyDescent="0.45">
      <c r="A98" s="48">
        <v>20023</v>
      </c>
      <c r="B98" s="3">
        <v>1443</v>
      </c>
      <c r="C98" s="3">
        <v>92</v>
      </c>
      <c r="D98" s="3">
        <f t="shared" si="6"/>
        <v>1436</v>
      </c>
      <c r="E98" s="3">
        <f t="shared" si="7"/>
        <v>1462</v>
      </c>
      <c r="F98" s="3">
        <f t="shared" si="8"/>
        <v>1437.6626660519312</v>
      </c>
      <c r="G98" s="3">
        <f t="shared" si="9"/>
        <v>5.3373339480688173</v>
      </c>
      <c r="H98" s="24">
        <f t="shared" si="10"/>
        <v>28.487133673207868</v>
      </c>
      <c r="J98" s="48">
        <v>92</v>
      </c>
      <c r="K98" s="3">
        <v>1443</v>
      </c>
      <c r="L98" s="3">
        <v>1462</v>
      </c>
      <c r="M98" s="24">
        <v>1437.6626660519312</v>
      </c>
    </row>
    <row r="99" spans="1:13" x14ac:dyDescent="0.45">
      <c r="A99" s="48">
        <v>20024</v>
      </c>
      <c r="B99" s="3">
        <v>1472</v>
      </c>
      <c r="C99" s="3">
        <v>93</v>
      </c>
      <c r="D99" s="3">
        <f t="shared" si="6"/>
        <v>1457.5</v>
      </c>
      <c r="E99" s="3">
        <f t="shared" si="7"/>
        <v>1436</v>
      </c>
      <c r="F99" s="3">
        <f t="shared" si="8"/>
        <v>1441.9987441736694</v>
      </c>
      <c r="G99" s="3">
        <f t="shared" si="9"/>
        <v>30.001255826330635</v>
      </c>
      <c r="H99" s="24">
        <f t="shared" si="10"/>
        <v>900.07535115693781</v>
      </c>
      <c r="J99" s="48">
        <v>93</v>
      </c>
      <c r="K99" s="3">
        <v>1472</v>
      </c>
      <c r="L99" s="3">
        <v>1436</v>
      </c>
      <c r="M99" s="24">
        <v>1441.9987441736694</v>
      </c>
    </row>
    <row r="100" spans="1:13" x14ac:dyDescent="0.45">
      <c r="A100" s="48">
        <v>20031</v>
      </c>
      <c r="B100" s="3">
        <v>1475</v>
      </c>
      <c r="C100" s="3">
        <v>94</v>
      </c>
      <c r="D100" s="3">
        <f t="shared" si="6"/>
        <v>1473.5</v>
      </c>
      <c r="E100" s="3">
        <f t="shared" si="7"/>
        <v>1457.5</v>
      </c>
      <c r="F100" s="3">
        <f t="shared" si="8"/>
        <v>1466.3719219210152</v>
      </c>
      <c r="G100" s="3">
        <f t="shared" si="9"/>
        <v>8.6280780789847995</v>
      </c>
      <c r="H100" s="24">
        <f t="shared" si="10"/>
        <v>74.443731337058026</v>
      </c>
      <c r="J100" s="48">
        <v>94</v>
      </c>
      <c r="K100" s="3">
        <v>1475</v>
      </c>
      <c r="L100" s="3">
        <v>1457.5</v>
      </c>
      <c r="M100" s="24">
        <v>1466.3719219210152</v>
      </c>
    </row>
    <row r="101" spans="1:13" x14ac:dyDescent="0.45">
      <c r="A101" s="48">
        <v>20032</v>
      </c>
      <c r="B101" s="3">
        <v>1545</v>
      </c>
      <c r="C101" s="3">
        <v>95</v>
      </c>
      <c r="D101" s="3">
        <f t="shared" si="6"/>
        <v>1510</v>
      </c>
      <c r="E101" s="3">
        <f t="shared" si="7"/>
        <v>1473.5</v>
      </c>
      <c r="F101" s="3">
        <f t="shared" si="8"/>
        <v>1473.3814178519324</v>
      </c>
      <c r="G101" s="3">
        <f t="shared" si="9"/>
        <v>71.618582148067617</v>
      </c>
      <c r="H101" s="24">
        <f t="shared" si="10"/>
        <v>5129.2213088995095</v>
      </c>
      <c r="J101" s="48">
        <v>95</v>
      </c>
      <c r="K101" s="3">
        <v>1545</v>
      </c>
      <c r="L101" s="3">
        <v>1473.5</v>
      </c>
      <c r="M101" s="24">
        <v>1473.3814178519324</v>
      </c>
    </row>
    <row r="102" spans="1:13" x14ac:dyDescent="0.45">
      <c r="A102" s="48">
        <v>20033</v>
      </c>
      <c r="B102" s="3">
        <v>1715</v>
      </c>
      <c r="C102" s="3">
        <v>96</v>
      </c>
      <c r="D102" s="3">
        <f t="shared" si="6"/>
        <v>1630</v>
      </c>
      <c r="E102" s="3">
        <f t="shared" si="7"/>
        <v>1510</v>
      </c>
      <c r="F102" s="3">
        <f t="shared" si="8"/>
        <v>1531.5647300043436</v>
      </c>
      <c r="G102" s="3">
        <f t="shared" si="9"/>
        <v>183.43526999565643</v>
      </c>
      <c r="H102" s="24">
        <f t="shared" si="10"/>
        <v>33648.498278379368</v>
      </c>
      <c r="J102" s="48">
        <v>96</v>
      </c>
      <c r="K102" s="3">
        <v>1715</v>
      </c>
      <c r="L102" s="3">
        <v>1510</v>
      </c>
      <c r="M102" s="24">
        <v>1531.5647300043436</v>
      </c>
    </row>
    <row r="103" spans="1:13" x14ac:dyDescent="0.45">
      <c r="A103" s="48">
        <v>20034</v>
      </c>
      <c r="B103" s="3">
        <v>2006</v>
      </c>
      <c r="C103" s="3">
        <v>97</v>
      </c>
      <c r="D103" s="3">
        <f t="shared" si="6"/>
        <v>1860.5</v>
      </c>
      <c r="E103" s="3">
        <f t="shared" si="7"/>
        <v>1630</v>
      </c>
      <c r="F103" s="3">
        <f t="shared" si="8"/>
        <v>1680.588506429483</v>
      </c>
      <c r="G103" s="3">
        <f t="shared" si="9"/>
        <v>325.411493570517</v>
      </c>
      <c r="H103" s="24">
        <f t="shared" si="10"/>
        <v>105892.64014779462</v>
      </c>
      <c r="J103" s="48">
        <v>97</v>
      </c>
      <c r="K103" s="3">
        <v>2006</v>
      </c>
      <c r="L103" s="3">
        <v>1630</v>
      </c>
      <c r="M103" s="24">
        <v>1680.588506429483</v>
      </c>
    </row>
    <row r="104" spans="1:13" x14ac:dyDescent="0.45">
      <c r="A104" s="48">
        <v>20041</v>
      </c>
      <c r="B104" s="3">
        <v>1909</v>
      </c>
      <c r="C104" s="3">
        <v>98</v>
      </c>
      <c r="D104" s="3">
        <f t="shared" si="6"/>
        <v>1957.5</v>
      </c>
      <c r="E104" s="3">
        <f t="shared" si="7"/>
        <v>1860.5</v>
      </c>
      <c r="F104" s="3">
        <f t="shared" si="8"/>
        <v>1944.9545122972299</v>
      </c>
      <c r="G104" s="3">
        <f t="shared" si="9"/>
        <v>-35.95451229722994</v>
      </c>
      <c r="H104" s="24">
        <f t="shared" si="10"/>
        <v>1292.726954531659</v>
      </c>
      <c r="J104" s="48">
        <v>98</v>
      </c>
      <c r="K104" s="3">
        <v>1909</v>
      </c>
      <c r="L104" s="3">
        <v>1860.5</v>
      </c>
      <c r="M104" s="24">
        <v>1944.9545122972299</v>
      </c>
    </row>
    <row r="105" spans="1:13" x14ac:dyDescent="0.45">
      <c r="A105" s="48">
        <v>20042</v>
      </c>
      <c r="B105" s="3">
        <v>2014</v>
      </c>
      <c r="C105" s="3">
        <v>99</v>
      </c>
      <c r="D105" s="3">
        <f t="shared" si="6"/>
        <v>1961.5</v>
      </c>
      <c r="E105" s="3">
        <f t="shared" si="7"/>
        <v>1957.5</v>
      </c>
      <c r="F105" s="3">
        <f t="shared" si="8"/>
        <v>1915.7448777368522</v>
      </c>
      <c r="G105" s="3">
        <f t="shared" si="9"/>
        <v>98.255122263147769</v>
      </c>
      <c r="H105" s="24">
        <f t="shared" si="10"/>
        <v>9654.0690509461165</v>
      </c>
      <c r="J105" s="48">
        <v>99</v>
      </c>
      <c r="K105" s="3">
        <v>2014</v>
      </c>
      <c r="L105" s="3">
        <v>1957.5</v>
      </c>
      <c r="M105" s="24">
        <v>1915.7448777368522</v>
      </c>
    </row>
    <row r="106" spans="1:13" x14ac:dyDescent="0.45">
      <c r="A106" s="48">
        <v>20043</v>
      </c>
      <c r="B106" s="3">
        <v>2350</v>
      </c>
      <c r="C106" s="3">
        <v>100</v>
      </c>
      <c r="D106" s="3">
        <f t="shared" si="6"/>
        <v>2182</v>
      </c>
      <c r="E106" s="3">
        <f t="shared" si="7"/>
        <v>1961.5</v>
      </c>
      <c r="F106" s="3">
        <f t="shared" si="8"/>
        <v>1995.5678549271975</v>
      </c>
      <c r="G106" s="3">
        <f t="shared" si="9"/>
        <v>354.43214507280254</v>
      </c>
      <c r="H106" s="24">
        <f t="shared" si="10"/>
        <v>125622.14546090814</v>
      </c>
      <c r="J106" s="48">
        <v>100</v>
      </c>
      <c r="K106" s="3">
        <v>2350</v>
      </c>
      <c r="L106" s="3">
        <v>1961.5</v>
      </c>
      <c r="M106" s="24">
        <v>1995.5678549271975</v>
      </c>
    </row>
    <row r="107" spans="1:13" x14ac:dyDescent="0.45">
      <c r="A107" s="48">
        <v>20044</v>
      </c>
      <c r="B107" s="3">
        <v>3490</v>
      </c>
      <c r="C107" s="3">
        <v>101</v>
      </c>
      <c r="D107" s="3">
        <f t="shared" si="6"/>
        <v>2920</v>
      </c>
      <c r="E107" s="3">
        <f t="shared" si="7"/>
        <v>2182</v>
      </c>
      <c r="F107" s="3">
        <f t="shared" si="8"/>
        <v>2283.5103904410203</v>
      </c>
      <c r="G107" s="3">
        <f t="shared" si="9"/>
        <v>1206.4896095589797</v>
      </c>
      <c r="H107" s="24">
        <f t="shared" si="10"/>
        <v>1455617.1779737794</v>
      </c>
      <c r="J107" s="48">
        <v>101</v>
      </c>
      <c r="K107" s="3">
        <v>3490</v>
      </c>
      <c r="L107" s="3">
        <v>2182</v>
      </c>
      <c r="M107" s="24">
        <v>2283.5103904410203</v>
      </c>
    </row>
    <row r="108" spans="1:13" x14ac:dyDescent="0.45">
      <c r="A108" s="48">
        <v>20051</v>
      </c>
      <c r="B108" s="3">
        <v>3243</v>
      </c>
      <c r="C108" s="3">
        <v>102</v>
      </c>
      <c r="D108" s="3">
        <f t="shared" si="6"/>
        <v>3366.5</v>
      </c>
      <c r="E108" s="3">
        <f t="shared" si="7"/>
        <v>2920</v>
      </c>
      <c r="F108" s="3">
        <f t="shared" si="8"/>
        <v>3263.6688836164531</v>
      </c>
      <c r="G108" s="3">
        <f t="shared" si="9"/>
        <v>-20.668883616453058</v>
      </c>
      <c r="H108" s="24">
        <f t="shared" si="10"/>
        <v>427.20274995048169</v>
      </c>
      <c r="J108" s="48">
        <v>102</v>
      </c>
      <c r="K108" s="3">
        <v>3243</v>
      </c>
      <c r="L108" s="3">
        <v>2920</v>
      </c>
      <c r="M108" s="24">
        <v>3263.6688836164531</v>
      </c>
    </row>
    <row r="109" spans="1:13" x14ac:dyDescent="0.45">
      <c r="A109" s="48">
        <v>20052</v>
      </c>
      <c r="B109" s="3">
        <v>3520</v>
      </c>
      <c r="C109" s="3">
        <v>103</v>
      </c>
      <c r="D109" s="3">
        <f t="shared" si="6"/>
        <v>3381.5</v>
      </c>
      <c r="E109" s="3">
        <f t="shared" si="7"/>
        <v>3366.5</v>
      </c>
      <c r="F109" s="3">
        <f t="shared" si="8"/>
        <v>3246.8773740496808</v>
      </c>
      <c r="G109" s="3">
        <f t="shared" si="9"/>
        <v>273.12262595031916</v>
      </c>
      <c r="H109" s="24">
        <f t="shared" si="10"/>
        <v>74595.968805997953</v>
      </c>
      <c r="J109" s="48">
        <v>103</v>
      </c>
      <c r="K109" s="3">
        <v>3520</v>
      </c>
      <c r="L109" s="3">
        <v>3366.5</v>
      </c>
      <c r="M109" s="24">
        <v>3246.8773740496808</v>
      </c>
    </row>
    <row r="110" spans="1:13" ht="14.65" thickBot="1" x14ac:dyDescent="0.5">
      <c r="A110" s="37">
        <v>20053</v>
      </c>
      <c r="B110" s="29">
        <v>3678</v>
      </c>
      <c r="C110" s="29">
        <v>104</v>
      </c>
      <c r="D110" s="29">
        <f t="shared" si="6"/>
        <v>3599</v>
      </c>
      <c r="E110" s="29">
        <f t="shared" si="7"/>
        <v>3381.5</v>
      </c>
      <c r="F110" s="29">
        <f t="shared" si="8"/>
        <v>3468.7636293332539</v>
      </c>
      <c r="G110" s="29">
        <f t="shared" si="9"/>
        <v>209.2363706667461</v>
      </c>
      <c r="H110" s="30">
        <f t="shared" si="10"/>
        <v>43779.858809791964</v>
      </c>
      <c r="J110" s="37">
        <v>104</v>
      </c>
      <c r="K110" s="29">
        <v>3678</v>
      </c>
      <c r="L110" s="29">
        <v>3381.5</v>
      </c>
      <c r="M110" s="30">
        <v>3468.7636293332539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3790-FE89-4C5F-A3B5-E3FF86E573F3}">
  <dimension ref="A1:XFC1048558"/>
  <sheetViews>
    <sheetView showGridLines="0" zoomScale="87" workbookViewId="0"/>
  </sheetViews>
  <sheetFormatPr defaultColWidth="10.6640625" defaultRowHeight="14.25" x14ac:dyDescent="0.45"/>
  <cols>
    <col min="1" max="1" width="11.6640625" customWidth="1"/>
    <col min="2" max="2" width="12.796875" customWidth="1"/>
    <col min="12" max="12" width="15.6640625" bestFit="1" customWidth="1"/>
    <col min="13" max="13" width="16.796875" bestFit="1" customWidth="1"/>
  </cols>
  <sheetData>
    <row r="1" spans="1:13" x14ac:dyDescent="0.45">
      <c r="A1" t="s">
        <v>37</v>
      </c>
    </row>
    <row r="3" spans="1:13" ht="14.65" thickBot="1" x14ac:dyDescent="0.5"/>
    <row r="4" spans="1:13" x14ac:dyDescent="0.45">
      <c r="C4" s="46" t="s">
        <v>21</v>
      </c>
      <c r="D4" s="72" t="s">
        <v>2</v>
      </c>
      <c r="E4" s="73" t="s">
        <v>22</v>
      </c>
      <c r="F4" s="73" t="s">
        <v>23</v>
      </c>
      <c r="G4" s="73" t="s">
        <v>24</v>
      </c>
      <c r="H4" s="73" t="s">
        <v>25</v>
      </c>
      <c r="I4" s="74" t="s">
        <v>26</v>
      </c>
    </row>
    <row r="5" spans="1:13" ht="14.65" thickBot="1" x14ac:dyDescent="0.5">
      <c r="C5" s="37">
        <v>-4.7270845280479037</v>
      </c>
      <c r="D5" s="29">
        <v>13.603484632614283</v>
      </c>
      <c r="E5" s="29">
        <v>1.4706177520755439</v>
      </c>
      <c r="F5" s="29">
        <v>-1.6463680902323576</v>
      </c>
      <c r="G5" s="29">
        <v>-7.3213518338428267</v>
      </c>
      <c r="H5" s="29">
        <v>7.4971021719996394</v>
      </c>
      <c r="I5" s="30">
        <f>SUM(E5:H5)</f>
        <v>0</v>
      </c>
    </row>
    <row r="8" spans="1:13" ht="14.65" thickBot="1" x14ac:dyDescent="0.5"/>
    <row r="9" spans="1:13" ht="14.65" thickBot="1" x14ac:dyDescent="0.5">
      <c r="A9" s="69" t="s">
        <v>38</v>
      </c>
      <c r="B9" s="70" t="s">
        <v>39</v>
      </c>
      <c r="C9" s="71" t="s">
        <v>2</v>
      </c>
      <c r="D9" s="61"/>
      <c r="E9" s="69" t="s">
        <v>22</v>
      </c>
      <c r="F9" s="70" t="s">
        <v>23</v>
      </c>
      <c r="G9" s="70" t="s">
        <v>24</v>
      </c>
      <c r="H9" s="71" t="s">
        <v>25</v>
      </c>
      <c r="J9" s="75" t="s">
        <v>27</v>
      </c>
      <c r="K9" s="76" t="s">
        <v>17</v>
      </c>
      <c r="L9" s="77" t="s">
        <v>40</v>
      </c>
      <c r="M9" s="78" t="s">
        <v>20</v>
      </c>
    </row>
    <row r="10" spans="1:13" ht="14.65" thickBot="1" x14ac:dyDescent="0.5">
      <c r="A10" s="49">
        <f>'[1]Apple Data'!A2</f>
        <v>19794</v>
      </c>
      <c r="B10" s="64">
        <f>'[1]Apple Data'!B2</f>
        <v>19.539999959999999</v>
      </c>
      <c r="C10" s="36">
        <f>1</f>
        <v>1</v>
      </c>
      <c r="E10" s="49">
        <v>0</v>
      </c>
      <c r="F10" s="35">
        <v>0</v>
      </c>
      <c r="G10" s="35">
        <v>0</v>
      </c>
      <c r="H10" s="36">
        <v>1</v>
      </c>
      <c r="J10" s="49">
        <f t="shared" ref="J10:J17" si="0">$C$5+$D$5*C10+SUMPRODUCT($E$5:$H$5,E10:H10)</f>
        <v>16.373502276566018</v>
      </c>
      <c r="K10" s="64">
        <f>B10-J10</f>
        <v>3.1664976834339811</v>
      </c>
      <c r="L10" s="67">
        <f>K10^2</f>
        <v>10.026707579192768</v>
      </c>
      <c r="M10" s="68">
        <f>SUM(L10:L17)</f>
        <v>28.967698493102159</v>
      </c>
    </row>
    <row r="11" spans="1:13" x14ac:dyDescent="0.45">
      <c r="A11" s="48">
        <f>'[1]Apple Data'!A3</f>
        <v>19801</v>
      </c>
      <c r="B11" s="62">
        <f>'[1]Apple Data'!B3</f>
        <v>23.54999995</v>
      </c>
      <c r="C11" s="24">
        <f>C10+1</f>
        <v>2</v>
      </c>
      <c r="E11" s="48">
        <v>1</v>
      </c>
      <c r="F11" s="3">
        <v>0</v>
      </c>
      <c r="G11" s="3">
        <v>0</v>
      </c>
      <c r="H11" s="24">
        <v>0</v>
      </c>
      <c r="J11" s="48">
        <f t="shared" si="0"/>
        <v>23.950502489256206</v>
      </c>
      <c r="K11" s="62">
        <f t="shared" ref="K11:K17" si="1">B11-J11</f>
        <v>-0.40050253925620538</v>
      </c>
      <c r="L11" s="65">
        <f t="shared" ref="L11:L17" si="2">K11^2</f>
        <v>0.16040228395066833</v>
      </c>
    </row>
    <row r="12" spans="1:13" x14ac:dyDescent="0.45">
      <c r="A12" s="48">
        <f>'[1]Apple Data'!A4</f>
        <v>19802</v>
      </c>
      <c r="B12" s="62">
        <f>'[1]Apple Data'!B4</f>
        <v>32.568999890000001</v>
      </c>
      <c r="C12" s="24">
        <f t="shared" ref="C12:C17" si="3">C11+1</f>
        <v>3</v>
      </c>
      <c r="E12" s="48">
        <v>0</v>
      </c>
      <c r="F12" s="3">
        <v>1</v>
      </c>
      <c r="G12" s="3">
        <v>0</v>
      </c>
      <c r="H12" s="24">
        <v>0</v>
      </c>
      <c r="J12" s="48">
        <f t="shared" si="0"/>
        <v>34.437001279562587</v>
      </c>
      <c r="K12" s="62">
        <f t="shared" si="1"/>
        <v>-1.8680013895625862</v>
      </c>
      <c r="L12" s="65">
        <f t="shared" si="2"/>
        <v>3.4894291914077531</v>
      </c>
    </row>
    <row r="13" spans="1:13" x14ac:dyDescent="0.45">
      <c r="A13" s="48">
        <f>'[1]Apple Data'!A5</f>
        <v>19803</v>
      </c>
      <c r="B13" s="62">
        <f>'[1]Apple Data'!B5</f>
        <v>41.466999889999997</v>
      </c>
      <c r="C13" s="24">
        <f t="shared" si="3"/>
        <v>4</v>
      </c>
      <c r="E13" s="48">
        <v>0</v>
      </c>
      <c r="F13" s="3">
        <v>0</v>
      </c>
      <c r="G13" s="3">
        <v>1</v>
      </c>
      <c r="H13" s="24">
        <v>0</v>
      </c>
      <c r="J13" s="48">
        <f t="shared" si="0"/>
        <v>42.365502168566401</v>
      </c>
      <c r="K13" s="62">
        <f t="shared" si="1"/>
        <v>-0.8985022785664043</v>
      </c>
      <c r="L13" s="65">
        <f t="shared" si="2"/>
        <v>0.8073063445890204</v>
      </c>
    </row>
    <row r="14" spans="1:13" x14ac:dyDescent="0.45">
      <c r="A14" s="48">
        <f>'[1]Apple Data'!A6</f>
        <v>19804</v>
      </c>
      <c r="B14" s="62">
        <f>'[1]Apple Data'!B6</f>
        <v>67.620999810000001</v>
      </c>
      <c r="C14" s="24">
        <f t="shared" si="3"/>
        <v>5</v>
      </c>
      <c r="E14" s="48">
        <v>0</v>
      </c>
      <c r="F14" s="3">
        <v>0</v>
      </c>
      <c r="G14" s="3">
        <v>0</v>
      </c>
      <c r="H14" s="24">
        <v>1</v>
      </c>
      <c r="J14" s="48">
        <f t="shared" si="0"/>
        <v>70.787440807023145</v>
      </c>
      <c r="K14" s="62">
        <f t="shared" si="1"/>
        <v>-3.1664409970231446</v>
      </c>
      <c r="L14" s="65">
        <f t="shared" si="2"/>
        <v>10.026348587628926</v>
      </c>
    </row>
    <row r="15" spans="1:13" x14ac:dyDescent="0.45">
      <c r="A15" s="48">
        <f>'[1]Apple Data'!A7</f>
        <v>19811</v>
      </c>
      <c r="B15" s="62">
        <f>'[1]Apple Data'!B7</f>
        <v>78.764999869999997</v>
      </c>
      <c r="C15" s="24">
        <f t="shared" si="3"/>
        <v>6</v>
      </c>
      <c r="E15" s="48">
        <v>1</v>
      </c>
      <c r="F15" s="3">
        <v>0</v>
      </c>
      <c r="G15" s="3">
        <v>0</v>
      </c>
      <c r="H15" s="24">
        <v>0</v>
      </c>
      <c r="J15" s="48">
        <f t="shared" si="0"/>
        <v>78.36444101971334</v>
      </c>
      <c r="K15" s="62">
        <f t="shared" si="1"/>
        <v>0.40055885028665728</v>
      </c>
      <c r="L15" s="65">
        <f t="shared" si="2"/>
        <v>0.16044739254296872</v>
      </c>
    </row>
    <row r="16" spans="1:13" x14ac:dyDescent="0.45">
      <c r="A16" s="48">
        <f>'[1]Apple Data'!A8</f>
        <v>19812</v>
      </c>
      <c r="B16" s="62">
        <f>'[1]Apple Data'!B8</f>
        <v>90.718999859999997</v>
      </c>
      <c r="C16" s="24">
        <f t="shared" si="3"/>
        <v>7</v>
      </c>
      <c r="E16" s="48">
        <v>0</v>
      </c>
      <c r="F16" s="3">
        <v>1</v>
      </c>
      <c r="G16" s="3">
        <v>0</v>
      </c>
      <c r="H16" s="24">
        <v>0</v>
      </c>
      <c r="J16" s="48">
        <f t="shared" si="0"/>
        <v>88.850939810019725</v>
      </c>
      <c r="K16" s="62">
        <f t="shared" si="1"/>
        <v>1.8680600499802722</v>
      </c>
      <c r="L16" s="65">
        <f t="shared" si="2"/>
        <v>3.4896483503322973</v>
      </c>
    </row>
    <row r="17" spans="1:12" ht="14.65" thickBot="1" x14ac:dyDescent="0.5">
      <c r="A17" s="37">
        <f>'[1]Apple Data'!A9</f>
        <v>19813</v>
      </c>
      <c r="B17" s="63">
        <f>'[1]Apple Data'!B9</f>
        <v>97.677999970000002</v>
      </c>
      <c r="C17" s="30">
        <f t="shared" si="3"/>
        <v>8</v>
      </c>
      <c r="E17" s="37">
        <v>0</v>
      </c>
      <c r="F17" s="29">
        <v>0</v>
      </c>
      <c r="G17" s="29">
        <v>1</v>
      </c>
      <c r="H17" s="30">
        <v>0</v>
      </c>
      <c r="J17" s="37">
        <f t="shared" si="0"/>
        <v>96.779440699023539</v>
      </c>
      <c r="K17" s="63">
        <f t="shared" si="1"/>
        <v>0.89855927097646315</v>
      </c>
      <c r="L17" s="66">
        <f t="shared" si="2"/>
        <v>0.80740876345775292</v>
      </c>
    </row>
    <row r="1048553" spans="16383:16383" x14ac:dyDescent="0.45">
      <c r="XFC1048553" cm="1">
        <f t="array" ref="XFC1048553">ROW(INDEX(solver_adj,0,0,1))</f>
        <v>5</v>
      </c>
    </row>
    <row r="1048554" spans="16383:16383" x14ac:dyDescent="0.45">
      <c r="XFC1048554" t="e" cm="1" vm="1">
        <f t="array" aca="1" ref="XFC1048554" ca="1">COLUMN(INDEX(solver_adj,0,0,1))</f>
        <v>#VALUE!</v>
      </c>
    </row>
    <row r="1048555" spans="16383:16383" x14ac:dyDescent="0.45">
      <c r="XFC1048555">
        <f>ROWS(INDEX(solver_adj,0,0,1))</f>
        <v>1</v>
      </c>
    </row>
    <row r="1048556" spans="16383:16383" x14ac:dyDescent="0.45">
      <c r="XFC1048556">
        <f>COLUMNS(INDEX(solver_adj,0,0,1))</f>
        <v>6</v>
      </c>
    </row>
    <row r="1048557" spans="16383:16383" x14ac:dyDescent="0.45">
      <c r="XFC1048557">
        <f>solver_eng</f>
        <v>1</v>
      </c>
    </row>
    <row r="1048558" spans="16383:16383" x14ac:dyDescent="0.45">
      <c r="XFC1048558">
        <f>solver_val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CA26-13D8-4410-AAEB-2218E07C15F8}">
  <dimension ref="A1:XFD1048555"/>
  <sheetViews>
    <sheetView showGridLines="0" zoomScale="70" zoomScaleNormal="25" workbookViewId="0">
      <selection activeCell="Q90" sqref="Q90"/>
    </sheetView>
  </sheetViews>
  <sheetFormatPr defaultRowHeight="14.25" x14ac:dyDescent="0.45"/>
  <cols>
    <col min="11" max="11" width="12.6640625" bestFit="1" customWidth="1"/>
    <col min="15" max="15" width="11.6640625" customWidth="1"/>
    <col min="18" max="18" width="9.53125" bestFit="1" customWidth="1"/>
  </cols>
  <sheetData>
    <row r="1" spans="1:29" x14ac:dyDescent="0.45">
      <c r="A1" t="s">
        <v>37</v>
      </c>
    </row>
    <row r="3" spans="1:29" ht="14.65" thickBot="1" x14ac:dyDescent="0.5"/>
    <row r="4" spans="1:29" ht="14.65" thickBot="1" x14ac:dyDescent="0.5">
      <c r="C4" s="79" t="s">
        <v>21</v>
      </c>
      <c r="D4" s="38" t="s">
        <v>2</v>
      </c>
      <c r="E4" s="39" t="s">
        <v>22</v>
      </c>
      <c r="F4" s="39" t="s">
        <v>23</v>
      </c>
      <c r="G4" s="39" t="s">
        <v>24</v>
      </c>
      <c r="H4" s="40" t="s">
        <v>25</v>
      </c>
      <c r="I4" s="80" t="s">
        <v>26</v>
      </c>
      <c r="Q4" s="79" t="s">
        <v>19</v>
      </c>
      <c r="R4" s="81" t="s">
        <v>28</v>
      </c>
      <c r="S4" s="40" t="s">
        <v>29</v>
      </c>
    </row>
    <row r="5" spans="1:29" ht="14.65" thickBot="1" x14ac:dyDescent="0.5">
      <c r="C5" s="6">
        <v>-4.7270854085632097</v>
      </c>
      <c r="D5" s="7">
        <v>13.603484719028762</v>
      </c>
      <c r="E5" s="8">
        <v>1.4706177612643161</v>
      </c>
      <c r="F5" s="8">
        <v>-1.6463681829601342</v>
      </c>
      <c r="G5" s="8">
        <v>-7.3213519667254392</v>
      </c>
      <c r="H5" s="9">
        <v>7.4971023884212578</v>
      </c>
      <c r="I5" s="10">
        <v>0</v>
      </c>
      <c r="Q5" s="6">
        <v>0.68343817504071402</v>
      </c>
      <c r="R5" s="11">
        <v>0.15808852696941955</v>
      </c>
      <c r="S5" s="10">
        <v>0.27743791561138875</v>
      </c>
    </row>
    <row r="7" spans="1:29" ht="14.65" thickBot="1" x14ac:dyDescent="0.5"/>
    <row r="8" spans="1:29" ht="14.65" thickBot="1" x14ac:dyDescent="0.5">
      <c r="B8" s="38" t="s">
        <v>0</v>
      </c>
      <c r="C8" s="39" t="s">
        <v>1</v>
      </c>
      <c r="D8" s="39" t="s">
        <v>2</v>
      </c>
      <c r="E8" s="39" t="s">
        <v>22</v>
      </c>
      <c r="F8" s="39" t="s">
        <v>23</v>
      </c>
      <c r="G8" s="39" t="s">
        <v>24</v>
      </c>
      <c r="H8" s="39" t="s">
        <v>25</v>
      </c>
      <c r="I8" s="39" t="s">
        <v>31</v>
      </c>
      <c r="J8" s="39" t="s">
        <v>2</v>
      </c>
      <c r="K8" s="39" t="s">
        <v>30</v>
      </c>
      <c r="L8" s="39" t="s">
        <v>27</v>
      </c>
      <c r="M8" s="39" t="s">
        <v>17</v>
      </c>
      <c r="N8" s="39" t="s">
        <v>18</v>
      </c>
      <c r="O8" s="40" t="s">
        <v>20</v>
      </c>
      <c r="AA8" s="38" t="s">
        <v>2</v>
      </c>
      <c r="AB8" s="39" t="s">
        <v>1</v>
      </c>
      <c r="AC8" s="40" t="s">
        <v>27</v>
      </c>
    </row>
    <row r="9" spans="1:29" x14ac:dyDescent="0.45">
      <c r="B9" s="49">
        <v>19794</v>
      </c>
      <c r="C9" s="35">
        <v>19.539999959999999</v>
      </c>
      <c r="D9" s="35">
        <v>1</v>
      </c>
      <c r="E9" s="35">
        <f>IF(RIGHT($B9,1)=RIGHT(E$8,1),1,0)</f>
        <v>0</v>
      </c>
      <c r="F9" s="35">
        <f>IF(RIGHT($B9,1)=RIGHT(F$8,1),1,0)</f>
        <v>0</v>
      </c>
      <c r="G9" s="35">
        <f>IF(RIGHT($B9,1)=RIGHT(G$8,1),1,0)</f>
        <v>0</v>
      </c>
      <c r="H9" s="35">
        <f>IF(RIGHT($B9,1)=RIGHT(H$8,1),1,0)</f>
        <v>1</v>
      </c>
      <c r="I9" s="35"/>
      <c r="J9" s="35"/>
      <c r="K9" s="35"/>
      <c r="L9" s="35"/>
      <c r="M9" s="35"/>
      <c r="N9" s="35"/>
      <c r="O9" s="24">
        <f>SUM(N17:N112)</f>
        <v>5740486.5298231477</v>
      </c>
      <c r="AA9" s="49">
        <v>1</v>
      </c>
      <c r="AB9" s="35">
        <v>19.539999959999999</v>
      </c>
      <c r="AC9" s="36"/>
    </row>
    <row r="10" spans="1:29" x14ac:dyDescent="0.45">
      <c r="B10" s="48">
        <v>19801</v>
      </c>
      <c r="C10" s="3">
        <v>23.54999995</v>
      </c>
      <c r="D10" s="3">
        <v>2</v>
      </c>
      <c r="E10" s="3">
        <f t="shared" ref="E10:H41" si="0">IF(RIGHT($B10,1)=RIGHT(E$8,1),1,0)</f>
        <v>1</v>
      </c>
      <c r="F10" s="3">
        <f t="shared" si="0"/>
        <v>0</v>
      </c>
      <c r="G10" s="3">
        <f t="shared" si="0"/>
        <v>0</v>
      </c>
      <c r="H10" s="3">
        <f t="shared" si="0"/>
        <v>0</v>
      </c>
      <c r="I10" s="3"/>
      <c r="J10" s="3"/>
      <c r="K10" s="3"/>
      <c r="L10" s="3"/>
      <c r="M10" s="3"/>
      <c r="N10" s="3"/>
      <c r="O10" s="24"/>
      <c r="AA10" s="48">
        <v>2</v>
      </c>
      <c r="AB10" s="3">
        <v>23.54999995</v>
      </c>
      <c r="AC10" s="24"/>
    </row>
    <row r="11" spans="1:29" x14ac:dyDescent="0.45">
      <c r="B11" s="48">
        <v>19802</v>
      </c>
      <c r="C11" s="3">
        <v>32.568999890000001</v>
      </c>
      <c r="D11" s="3">
        <v>3</v>
      </c>
      <c r="E11" s="3">
        <f t="shared" si="0"/>
        <v>0</v>
      </c>
      <c r="F11" s="3">
        <f t="shared" si="0"/>
        <v>1</v>
      </c>
      <c r="G11" s="3">
        <f t="shared" si="0"/>
        <v>0</v>
      </c>
      <c r="H11" s="3">
        <f t="shared" si="0"/>
        <v>0</v>
      </c>
      <c r="I11" s="3"/>
      <c r="J11" s="3"/>
      <c r="K11" s="3"/>
      <c r="L11" s="3"/>
      <c r="M11" s="3"/>
      <c r="N11" s="3"/>
      <c r="O11" s="24"/>
      <c r="AA11" s="48">
        <v>3</v>
      </c>
      <c r="AB11" s="3">
        <v>32.568999890000001</v>
      </c>
      <c r="AC11" s="24"/>
    </row>
    <row r="12" spans="1:29" x14ac:dyDescent="0.45">
      <c r="B12" s="48">
        <v>19803</v>
      </c>
      <c r="C12" s="3">
        <v>41.466999889999997</v>
      </c>
      <c r="D12" s="3">
        <v>4</v>
      </c>
      <c r="E12" s="3">
        <f t="shared" si="0"/>
        <v>0</v>
      </c>
      <c r="F12" s="3">
        <f t="shared" si="0"/>
        <v>0</v>
      </c>
      <c r="G12" s="3">
        <f t="shared" si="0"/>
        <v>1</v>
      </c>
      <c r="H12" s="3">
        <f t="shared" si="0"/>
        <v>0</v>
      </c>
      <c r="I12" s="3"/>
      <c r="J12" s="3"/>
      <c r="K12" s="3">
        <f>G5</f>
        <v>-7.3213519667254392</v>
      </c>
      <c r="L12" s="3"/>
      <c r="M12" s="3"/>
      <c r="N12" s="3"/>
      <c r="O12" s="24"/>
      <c r="AA12" s="48">
        <v>4</v>
      </c>
      <c r="AB12" s="3">
        <v>41.466999889999997</v>
      </c>
      <c r="AC12" s="24"/>
    </row>
    <row r="13" spans="1:29" x14ac:dyDescent="0.45">
      <c r="B13" s="48">
        <v>19804</v>
      </c>
      <c r="C13" s="3">
        <v>67.620999810000001</v>
      </c>
      <c r="D13" s="3">
        <v>5</v>
      </c>
      <c r="E13" s="3">
        <f t="shared" si="0"/>
        <v>0</v>
      </c>
      <c r="F13" s="3">
        <f t="shared" si="0"/>
        <v>0</v>
      </c>
      <c r="G13" s="3">
        <f t="shared" si="0"/>
        <v>0</v>
      </c>
      <c r="H13" s="3">
        <f t="shared" si="0"/>
        <v>1</v>
      </c>
      <c r="I13" s="3"/>
      <c r="J13" s="3"/>
      <c r="K13" s="3">
        <f>H5</f>
        <v>7.4971023884212578</v>
      </c>
      <c r="L13" s="3"/>
      <c r="M13" s="3"/>
      <c r="N13" s="3"/>
      <c r="O13" s="24"/>
      <c r="AA13" s="48">
        <v>5</v>
      </c>
      <c r="AB13" s="3">
        <v>67.620999810000001</v>
      </c>
      <c r="AC13" s="24"/>
    </row>
    <row r="14" spans="1:29" x14ac:dyDescent="0.45">
      <c r="B14" s="48">
        <v>19811</v>
      </c>
      <c r="C14" s="3">
        <v>78.764999869999997</v>
      </c>
      <c r="D14" s="3">
        <v>6</v>
      </c>
      <c r="E14" s="3">
        <f t="shared" si="0"/>
        <v>1</v>
      </c>
      <c r="F14" s="3">
        <f t="shared" si="0"/>
        <v>0</v>
      </c>
      <c r="G14" s="3">
        <f t="shared" si="0"/>
        <v>0</v>
      </c>
      <c r="H14" s="3">
        <f t="shared" si="0"/>
        <v>0</v>
      </c>
      <c r="I14" s="3"/>
      <c r="J14" s="3"/>
      <c r="K14" s="3">
        <f>E5</f>
        <v>1.4706177612643161</v>
      </c>
      <c r="L14" s="3"/>
      <c r="M14" s="3"/>
      <c r="N14" s="3"/>
      <c r="O14" s="24"/>
      <c r="AA14" s="48">
        <v>6</v>
      </c>
      <c r="AB14" s="3">
        <v>78.764999869999997</v>
      </c>
      <c r="AC14" s="24"/>
    </row>
    <row r="15" spans="1:29" x14ac:dyDescent="0.45">
      <c r="B15" s="48">
        <v>19812</v>
      </c>
      <c r="C15" s="3">
        <v>90.718999859999997</v>
      </c>
      <c r="D15" s="3">
        <v>7</v>
      </c>
      <c r="E15" s="3">
        <f t="shared" si="0"/>
        <v>0</v>
      </c>
      <c r="F15" s="3">
        <f t="shared" si="0"/>
        <v>1</v>
      </c>
      <c r="G15" s="3">
        <f t="shared" si="0"/>
        <v>0</v>
      </c>
      <c r="H15" s="3">
        <f t="shared" si="0"/>
        <v>0</v>
      </c>
      <c r="I15" s="3"/>
      <c r="J15" s="3"/>
      <c r="K15" s="3">
        <f>F5</f>
        <v>-1.6463681829601342</v>
      </c>
      <c r="L15" s="3"/>
      <c r="M15" s="3"/>
      <c r="N15" s="3"/>
      <c r="O15" s="24"/>
      <c r="AA15" s="48">
        <v>7</v>
      </c>
      <c r="AB15" s="3">
        <v>90.718999859999997</v>
      </c>
      <c r="AC15" s="24"/>
    </row>
    <row r="16" spans="1:29" x14ac:dyDescent="0.45">
      <c r="B16" s="48">
        <v>19813</v>
      </c>
      <c r="C16" s="3">
        <v>97.677999970000002</v>
      </c>
      <c r="D16" s="3">
        <v>8</v>
      </c>
      <c r="E16" s="3">
        <f t="shared" si="0"/>
        <v>0</v>
      </c>
      <c r="F16" s="3">
        <f t="shared" si="0"/>
        <v>0</v>
      </c>
      <c r="G16" s="3">
        <f t="shared" si="0"/>
        <v>1</v>
      </c>
      <c r="H16" s="3">
        <f t="shared" si="0"/>
        <v>0</v>
      </c>
      <c r="I16" s="3">
        <f>C16-K12</f>
        <v>104.99935193672545</v>
      </c>
      <c r="J16" s="3">
        <f>D5</f>
        <v>13.603484719028762</v>
      </c>
      <c r="K16" s="3">
        <f>G5</f>
        <v>-7.3213519667254392</v>
      </c>
      <c r="L16" s="3"/>
      <c r="M16" s="3"/>
      <c r="N16" s="3"/>
      <c r="O16" s="24"/>
      <c r="AA16" s="48">
        <v>8</v>
      </c>
      <c r="AB16" s="3">
        <v>97.677999970000002</v>
      </c>
      <c r="AC16" s="24"/>
    </row>
    <row r="17" spans="2:29" x14ac:dyDescent="0.45">
      <c r="B17" s="48">
        <v>19814</v>
      </c>
      <c r="C17" s="3">
        <v>133.553</v>
      </c>
      <c r="D17" s="3">
        <v>9</v>
      </c>
      <c r="E17" s="3">
        <f t="shared" si="0"/>
        <v>0</v>
      </c>
      <c r="F17" s="3">
        <f t="shared" si="0"/>
        <v>0</v>
      </c>
      <c r="G17" s="3">
        <f t="shared" si="0"/>
        <v>0</v>
      </c>
      <c r="H17" s="3">
        <f t="shared" si="0"/>
        <v>1</v>
      </c>
      <c r="I17" s="3">
        <f>$Q$5*(C17-K13)+(1-$Q$5)*(I16+J16)</f>
        <v>123.69654303387013</v>
      </c>
      <c r="J17" s="3">
        <f>$R$5*(I17-I16)+(1-$R$5)*J16</f>
        <v>14.408741257159846</v>
      </c>
      <c r="K17" s="3">
        <f>$S$5*(C17-I17)+(1-$S$5)*K13</f>
        <v>8.1516768046489236</v>
      </c>
      <c r="L17" s="3">
        <f>I16+J16+K13</f>
        <v>126.09993904417546</v>
      </c>
      <c r="M17" s="3">
        <f>L17-C17</f>
        <v>-7.4530609558245402</v>
      </c>
      <c r="N17" s="3">
        <f>M17^2</f>
        <v>55.548117611236208</v>
      </c>
      <c r="O17" s="24"/>
      <c r="AA17" s="48">
        <v>9</v>
      </c>
      <c r="AB17" s="3">
        <v>133.553</v>
      </c>
      <c r="AC17" s="24">
        <v>126.09993904417546</v>
      </c>
    </row>
    <row r="18" spans="2:29" x14ac:dyDescent="0.45">
      <c r="B18" s="48">
        <v>19821</v>
      </c>
      <c r="C18" s="3">
        <v>131.0189996</v>
      </c>
      <c r="D18" s="3">
        <v>10</v>
      </c>
      <c r="E18" s="3">
        <f t="shared" si="0"/>
        <v>1</v>
      </c>
      <c r="F18" s="3">
        <f t="shared" si="0"/>
        <v>0</v>
      </c>
      <c r="G18" s="3">
        <f t="shared" si="0"/>
        <v>0</v>
      </c>
      <c r="H18" s="3">
        <f t="shared" si="0"/>
        <v>0</v>
      </c>
      <c r="I18" s="3">
        <f t="shared" ref="I18:I81" si="1">$Q$5*(C18-K14)+(1-$Q$5)*(I17+J17)</f>
        <v>132.25717049503257</v>
      </c>
      <c r="J18" s="3">
        <f t="shared" ref="J18:J81" si="2">$R$5*(I18-I17)+(1-$R$5)*J17</f>
        <v>13.484221561601077</v>
      </c>
      <c r="K18" s="3">
        <f t="shared" ref="K18:K81" si="3">$S$5*(C18-I18)+(1-$S$5)*K14</f>
        <v>0.7190970826295342</v>
      </c>
      <c r="L18" s="3">
        <f t="shared" ref="L18:L81" si="4">I17+J17+K14</f>
        <v>139.57590205229431</v>
      </c>
      <c r="M18" s="3">
        <f t="shared" ref="M18:M81" si="5">L18-C18</f>
        <v>8.5569024522943096</v>
      </c>
      <c r="N18" s="3">
        <f t="shared" ref="N18:N81" si="6">M18^2</f>
        <v>73.220579578080375</v>
      </c>
      <c r="O18" s="24"/>
      <c r="AA18" s="48">
        <v>10</v>
      </c>
      <c r="AB18" s="3">
        <v>131.0189996</v>
      </c>
      <c r="AC18" s="24">
        <v>139.57590205229431</v>
      </c>
    </row>
    <row r="19" spans="2:29" x14ac:dyDescent="0.45">
      <c r="B19" s="48">
        <v>19822</v>
      </c>
      <c r="C19" s="3">
        <v>142.6809998</v>
      </c>
      <c r="D19" s="3">
        <v>11</v>
      </c>
      <c r="E19" s="3">
        <f t="shared" si="0"/>
        <v>0</v>
      </c>
      <c r="F19" s="3">
        <f t="shared" si="0"/>
        <v>1</v>
      </c>
      <c r="G19" s="3">
        <f t="shared" si="0"/>
        <v>0</v>
      </c>
      <c r="H19" s="3">
        <f t="shared" si="0"/>
        <v>0</v>
      </c>
      <c r="I19" s="3">
        <f t="shared" si="1"/>
        <v>144.7749940242586</v>
      </c>
      <c r="J19" s="3">
        <f t="shared" si="2"/>
        <v>13.33144512019676</v>
      </c>
      <c r="K19" s="3">
        <f t="shared" si="3"/>
        <v>-1.7705566188313602</v>
      </c>
      <c r="L19" s="3">
        <f t="shared" si="4"/>
        <v>144.09502387367351</v>
      </c>
      <c r="M19" s="3">
        <f t="shared" si="5"/>
        <v>1.4140240736735166</v>
      </c>
      <c r="N19" s="3">
        <f t="shared" si="6"/>
        <v>1.9994640809282467</v>
      </c>
      <c r="O19" s="24"/>
      <c r="AA19" s="48">
        <v>11</v>
      </c>
      <c r="AB19" s="3">
        <v>142.6809998</v>
      </c>
      <c r="AC19" s="24">
        <v>144.09502387367351</v>
      </c>
    </row>
    <row r="20" spans="2:29" x14ac:dyDescent="0.45">
      <c r="B20" s="48">
        <v>19823</v>
      </c>
      <c r="C20" s="3">
        <v>175.80799959999999</v>
      </c>
      <c r="D20" s="3">
        <v>12</v>
      </c>
      <c r="E20" s="3">
        <f t="shared" si="0"/>
        <v>0</v>
      </c>
      <c r="F20" s="3">
        <f t="shared" si="0"/>
        <v>0</v>
      </c>
      <c r="G20" s="3">
        <f t="shared" si="0"/>
        <v>1</v>
      </c>
      <c r="H20" s="3">
        <f t="shared" si="0"/>
        <v>0</v>
      </c>
      <c r="I20" s="3">
        <f t="shared" si="1"/>
        <v>175.20805274453522</v>
      </c>
      <c r="J20" s="3">
        <f t="shared" si="2"/>
        <v>16.035014023033575</v>
      </c>
      <c r="K20" s="3">
        <f t="shared" si="3"/>
        <v>-5.1236833325620399</v>
      </c>
      <c r="L20" s="3">
        <f t="shared" si="4"/>
        <v>150.78508717772991</v>
      </c>
      <c r="M20" s="3">
        <f t="shared" si="5"/>
        <v>-25.022912422270082</v>
      </c>
      <c r="N20" s="3">
        <f t="shared" si="6"/>
        <v>626.14614609259843</v>
      </c>
      <c r="O20" s="24"/>
      <c r="AA20" s="48">
        <v>12</v>
      </c>
      <c r="AB20" s="3">
        <v>175.80799959999999</v>
      </c>
      <c r="AC20" s="24">
        <v>150.78508717772991</v>
      </c>
    </row>
    <row r="21" spans="2:29" x14ac:dyDescent="0.45">
      <c r="B21" s="48">
        <v>19824</v>
      </c>
      <c r="C21" s="3">
        <v>214.2929997</v>
      </c>
      <c r="D21" s="3">
        <v>13</v>
      </c>
      <c r="E21" s="3">
        <f t="shared" si="0"/>
        <v>0</v>
      </c>
      <c r="F21" s="3">
        <f t="shared" si="0"/>
        <v>0</v>
      </c>
      <c r="G21" s="3">
        <f t="shared" si="0"/>
        <v>0</v>
      </c>
      <c r="H21" s="3">
        <f t="shared" si="0"/>
        <v>1</v>
      </c>
      <c r="I21" s="3">
        <f t="shared" si="1"/>
        <v>201.42510374682945</v>
      </c>
      <c r="J21" s="3">
        <f t="shared" si="2"/>
        <v>17.644677250633048</v>
      </c>
      <c r="K21" s="3">
        <f t="shared" si="3"/>
        <v>9.4601348147812807</v>
      </c>
      <c r="L21" s="3">
        <f t="shared" si="4"/>
        <v>199.39474357221772</v>
      </c>
      <c r="M21" s="3">
        <f t="shared" si="5"/>
        <v>-14.898256127782275</v>
      </c>
      <c r="N21" s="3">
        <f t="shared" si="6"/>
        <v>221.95803564900211</v>
      </c>
      <c r="O21" s="24"/>
      <c r="AA21" s="48">
        <v>13</v>
      </c>
      <c r="AB21" s="3">
        <v>214.2929997</v>
      </c>
      <c r="AC21" s="24">
        <v>199.39474357221772</v>
      </c>
    </row>
    <row r="22" spans="2:29" x14ac:dyDescent="0.45">
      <c r="B22" s="48">
        <v>19831</v>
      </c>
      <c r="C22" s="3">
        <v>227.98199990000001</v>
      </c>
      <c r="D22" s="3">
        <v>14</v>
      </c>
      <c r="E22" s="3">
        <f t="shared" si="0"/>
        <v>1</v>
      </c>
      <c r="F22" s="3">
        <f t="shared" si="0"/>
        <v>0</v>
      </c>
      <c r="G22" s="3">
        <f t="shared" si="0"/>
        <v>0</v>
      </c>
      <c r="H22" s="3">
        <f t="shared" si="0"/>
        <v>0</v>
      </c>
      <c r="I22" s="3">
        <f t="shared" si="1"/>
        <v>224.66927322194664</v>
      </c>
      <c r="J22" s="3">
        <f t="shared" si="2"/>
        <v>18.529892728178467</v>
      </c>
      <c r="K22" s="3">
        <f t="shared" si="3"/>
        <v>1.4386682714519314</v>
      </c>
      <c r="L22" s="3">
        <f t="shared" si="4"/>
        <v>219.78887808009202</v>
      </c>
      <c r="M22" s="3">
        <f t="shared" si="5"/>
        <v>-8.1931218199079865</v>
      </c>
      <c r="N22" s="3">
        <f t="shared" si="6"/>
        <v>67.12724515585235</v>
      </c>
      <c r="O22" s="24"/>
      <c r="AA22" s="48">
        <v>14</v>
      </c>
      <c r="AB22" s="3">
        <v>227.98199990000001</v>
      </c>
      <c r="AC22" s="24">
        <v>219.78887808009202</v>
      </c>
    </row>
    <row r="23" spans="2:29" x14ac:dyDescent="0.45">
      <c r="B23" s="48">
        <v>19832</v>
      </c>
      <c r="C23" s="3">
        <v>267.28399940000003</v>
      </c>
      <c r="D23" s="3">
        <v>15</v>
      </c>
      <c r="E23" s="3">
        <f t="shared" si="0"/>
        <v>0</v>
      </c>
      <c r="F23" s="3">
        <f t="shared" si="0"/>
        <v>1</v>
      </c>
      <c r="G23" s="3">
        <f t="shared" si="0"/>
        <v>0</v>
      </c>
      <c r="H23" s="3">
        <f t="shared" si="0"/>
        <v>0</v>
      </c>
      <c r="I23" s="3">
        <f t="shared" si="1"/>
        <v>260.86972655364752</v>
      </c>
      <c r="J23" s="3">
        <f t="shared" si="2"/>
        <v>21.323405624713185</v>
      </c>
      <c r="K23" s="3">
        <f t="shared" si="3"/>
        <v>0.50022540762392853</v>
      </c>
      <c r="L23" s="3">
        <f t="shared" si="4"/>
        <v>241.42860933129376</v>
      </c>
      <c r="M23" s="3">
        <f t="shared" si="5"/>
        <v>-25.855390068706271</v>
      </c>
      <c r="N23" s="3">
        <f t="shared" si="6"/>
        <v>668.50119560495489</v>
      </c>
      <c r="O23" s="24"/>
      <c r="AA23" s="48">
        <v>15</v>
      </c>
      <c r="AB23" s="3">
        <v>267.28399940000003</v>
      </c>
      <c r="AC23" s="24">
        <v>241.42860933129376</v>
      </c>
    </row>
    <row r="24" spans="2:29" x14ac:dyDescent="0.45">
      <c r="B24" s="48">
        <v>19833</v>
      </c>
      <c r="C24" s="3">
        <v>273.2099991</v>
      </c>
      <c r="D24" s="3">
        <v>16</v>
      </c>
      <c r="E24" s="3">
        <f t="shared" si="0"/>
        <v>0</v>
      </c>
      <c r="F24" s="3">
        <f t="shared" si="0"/>
        <v>0</v>
      </c>
      <c r="G24" s="3">
        <f t="shared" si="0"/>
        <v>1</v>
      </c>
      <c r="H24" s="3">
        <f t="shared" si="0"/>
        <v>0</v>
      </c>
      <c r="I24" s="3">
        <f t="shared" si="1"/>
        <v>279.55543688743074</v>
      </c>
      <c r="J24" s="3">
        <f t="shared" si="2"/>
        <v>20.906416261575895</v>
      </c>
      <c r="K24" s="3">
        <f t="shared" si="3"/>
        <v>-5.4626443419097406</v>
      </c>
      <c r="L24" s="3">
        <f t="shared" si="4"/>
        <v>277.06944884579866</v>
      </c>
      <c r="M24" s="3">
        <f t="shared" si="5"/>
        <v>3.8594497457986563</v>
      </c>
      <c r="N24" s="3">
        <f t="shared" si="6"/>
        <v>14.895352340345312</v>
      </c>
      <c r="O24" s="24"/>
      <c r="AA24" s="48">
        <v>16</v>
      </c>
      <c r="AB24" s="3">
        <v>273.2099991</v>
      </c>
      <c r="AC24" s="24">
        <v>277.06944884579866</v>
      </c>
    </row>
    <row r="25" spans="2:29" x14ac:dyDescent="0.45">
      <c r="B25" s="48">
        <v>19834</v>
      </c>
      <c r="C25" s="3">
        <v>316.2279997</v>
      </c>
      <c r="D25" s="3">
        <v>17</v>
      </c>
      <c r="E25" s="3">
        <f t="shared" si="0"/>
        <v>0</v>
      </c>
      <c r="F25" s="3">
        <f t="shared" si="0"/>
        <v>0</v>
      </c>
      <c r="G25" s="3">
        <f t="shared" si="0"/>
        <v>0</v>
      </c>
      <c r="H25" s="3">
        <f t="shared" si="0"/>
        <v>1</v>
      </c>
      <c r="I25" s="3">
        <f t="shared" si="1"/>
        <v>304.77162230178874</v>
      </c>
      <c r="J25" s="3">
        <f t="shared" si="2"/>
        <v>21.587741318517462</v>
      </c>
      <c r="K25" s="3">
        <f t="shared" si="3"/>
        <v>10.013968196182788</v>
      </c>
      <c r="L25" s="3">
        <f t="shared" si="4"/>
        <v>309.9219879637879</v>
      </c>
      <c r="M25" s="3">
        <f t="shared" si="5"/>
        <v>-6.3060117362120991</v>
      </c>
      <c r="N25" s="3">
        <f t="shared" si="6"/>
        <v>39.765784017244734</v>
      </c>
      <c r="O25" s="24"/>
      <c r="AA25" s="48">
        <v>17</v>
      </c>
      <c r="AB25" s="3">
        <v>316.2279997</v>
      </c>
      <c r="AC25" s="24">
        <v>309.9219879637879</v>
      </c>
    </row>
    <row r="26" spans="2:29" x14ac:dyDescent="0.45">
      <c r="B26" s="48">
        <v>19841</v>
      </c>
      <c r="C26" s="3">
        <v>300.10199929999999</v>
      </c>
      <c r="D26" s="3">
        <v>18</v>
      </c>
      <c r="E26" s="3">
        <f t="shared" si="0"/>
        <v>1</v>
      </c>
      <c r="F26" s="3">
        <f t="shared" si="0"/>
        <v>0</v>
      </c>
      <c r="G26" s="3">
        <f t="shared" si="0"/>
        <v>0</v>
      </c>
      <c r="H26" s="3">
        <f t="shared" si="0"/>
        <v>0</v>
      </c>
      <c r="I26" s="3">
        <f t="shared" si="1"/>
        <v>307.43083764992684</v>
      </c>
      <c r="J26" s="3">
        <f t="shared" si="2"/>
        <v>18.595358530157789</v>
      </c>
      <c r="K26" s="3">
        <f t="shared" si="3"/>
        <v>-0.99377049069244849</v>
      </c>
      <c r="L26" s="3">
        <f t="shared" si="4"/>
        <v>327.79803189175817</v>
      </c>
      <c r="M26" s="3">
        <f t="shared" si="5"/>
        <v>27.696032591758183</v>
      </c>
      <c r="N26" s="3">
        <f t="shared" si="6"/>
        <v>767.07022132373152</v>
      </c>
      <c r="O26" s="24"/>
      <c r="AA26" s="48">
        <v>18</v>
      </c>
      <c r="AB26" s="3">
        <v>300.10199929999999</v>
      </c>
      <c r="AC26" s="24">
        <v>327.79803189175817</v>
      </c>
    </row>
    <row r="27" spans="2:29" x14ac:dyDescent="0.45">
      <c r="B27" s="48">
        <v>19842</v>
      </c>
      <c r="C27" s="3">
        <v>422.14299970000002</v>
      </c>
      <c r="D27" s="3">
        <v>19</v>
      </c>
      <c r="E27" s="3">
        <f t="shared" si="0"/>
        <v>0</v>
      </c>
      <c r="F27" s="3">
        <f t="shared" si="0"/>
        <v>1</v>
      </c>
      <c r="G27" s="3">
        <f t="shared" si="0"/>
        <v>0</v>
      </c>
      <c r="H27" s="3">
        <f t="shared" si="0"/>
        <v>0</v>
      </c>
      <c r="I27" s="3">
        <f t="shared" si="1"/>
        <v>391.37421582878699</v>
      </c>
      <c r="J27" s="3">
        <f t="shared" si="2"/>
        <v>28.92613069678983</v>
      </c>
      <c r="K27" s="3">
        <f t="shared" si="3"/>
        <v>8.8978711763235481</v>
      </c>
      <c r="L27" s="3">
        <f t="shared" si="4"/>
        <v>326.52642158770857</v>
      </c>
      <c r="M27" s="3">
        <f t="shared" si="5"/>
        <v>-95.61657811229145</v>
      </c>
      <c r="N27" s="3">
        <f t="shared" si="6"/>
        <v>9142.5300099039323</v>
      </c>
      <c r="O27" s="24"/>
      <c r="AA27" s="48">
        <v>19</v>
      </c>
      <c r="AB27" s="3">
        <v>422.14299970000002</v>
      </c>
      <c r="AC27" s="24">
        <v>326.52642158770857</v>
      </c>
    </row>
    <row r="28" spans="2:29" x14ac:dyDescent="0.45">
      <c r="B28" s="48">
        <v>19843</v>
      </c>
      <c r="C28" s="3">
        <v>477.39899919999999</v>
      </c>
      <c r="D28" s="3">
        <v>20</v>
      </c>
      <c r="E28" s="3">
        <f t="shared" si="0"/>
        <v>0</v>
      </c>
      <c r="F28" s="3">
        <f t="shared" si="0"/>
        <v>0</v>
      </c>
      <c r="G28" s="3">
        <f t="shared" si="0"/>
        <v>1</v>
      </c>
      <c r="H28" s="3">
        <f t="shared" si="0"/>
        <v>0</v>
      </c>
      <c r="I28" s="3">
        <f t="shared" si="1"/>
        <v>463.05712518659948</v>
      </c>
      <c r="J28" s="3">
        <f t="shared" si="2"/>
        <v>35.685486853268415</v>
      </c>
      <c r="K28" s="3">
        <f t="shared" si="3"/>
        <v>3.1879950275025326E-2</v>
      </c>
      <c r="L28" s="3">
        <f t="shared" si="4"/>
        <v>414.83770218366703</v>
      </c>
      <c r="M28" s="3">
        <f t="shared" si="5"/>
        <v>-62.561297016332958</v>
      </c>
      <c r="N28" s="3">
        <f t="shared" si="6"/>
        <v>3913.9158843658311</v>
      </c>
      <c r="O28" s="24"/>
      <c r="AA28" s="48">
        <v>20</v>
      </c>
      <c r="AB28" s="3">
        <v>477.39899919999999</v>
      </c>
      <c r="AC28" s="24">
        <v>414.83770218366703</v>
      </c>
    </row>
    <row r="29" spans="2:29" x14ac:dyDescent="0.45">
      <c r="B29" s="48">
        <v>19844</v>
      </c>
      <c r="C29" s="3">
        <v>698.29599949999999</v>
      </c>
      <c r="D29" s="3">
        <v>21</v>
      </c>
      <c r="E29" s="3">
        <f t="shared" si="0"/>
        <v>0</v>
      </c>
      <c r="F29" s="3">
        <f t="shared" si="0"/>
        <v>0</v>
      </c>
      <c r="G29" s="3">
        <f t="shared" si="0"/>
        <v>0</v>
      </c>
      <c r="H29" s="3">
        <f t="shared" si="0"/>
        <v>1</v>
      </c>
      <c r="I29" s="3">
        <f t="shared" si="1"/>
        <v>628.28108683989819</v>
      </c>
      <c r="J29" s="3">
        <f t="shared" si="2"/>
        <v>56.164033520270479</v>
      </c>
      <c r="K29" s="3">
        <f t="shared" si="3"/>
        <v>26.660505162967176</v>
      </c>
      <c r="L29" s="3">
        <f t="shared" si="4"/>
        <v>508.7565802360507</v>
      </c>
      <c r="M29" s="3">
        <f t="shared" si="5"/>
        <v>-189.5394192639493</v>
      </c>
      <c r="N29" s="3">
        <f t="shared" si="6"/>
        <v>35925.191454915155</v>
      </c>
      <c r="O29" s="24"/>
      <c r="AA29" s="48">
        <v>21</v>
      </c>
      <c r="AB29" s="3">
        <v>698.29599949999999</v>
      </c>
      <c r="AC29" s="24">
        <v>508.7565802360507</v>
      </c>
    </row>
    <row r="30" spans="2:29" x14ac:dyDescent="0.45">
      <c r="B30" s="48">
        <v>19851</v>
      </c>
      <c r="C30" s="3">
        <v>435.34399989999997</v>
      </c>
      <c r="D30" s="3">
        <v>22</v>
      </c>
      <c r="E30" s="3">
        <f t="shared" si="0"/>
        <v>1</v>
      </c>
      <c r="F30" s="3">
        <f t="shared" si="0"/>
        <v>0</v>
      </c>
      <c r="G30" s="3">
        <f t="shared" si="0"/>
        <v>0</v>
      </c>
      <c r="H30" s="3">
        <f t="shared" si="0"/>
        <v>0</v>
      </c>
      <c r="I30" s="3">
        <f t="shared" si="1"/>
        <v>514.87908588284199</v>
      </c>
      <c r="J30" s="3">
        <f t="shared" si="2"/>
        <v>29.357588905704095</v>
      </c>
      <c r="K30" s="3">
        <f t="shared" si="3"/>
        <v>-22.784109350210901</v>
      </c>
      <c r="L30" s="3">
        <f t="shared" si="4"/>
        <v>683.45134986947619</v>
      </c>
      <c r="M30" s="3">
        <f t="shared" si="5"/>
        <v>248.10734996947622</v>
      </c>
      <c r="N30" s="3">
        <f t="shared" si="6"/>
        <v>61557.257108876147</v>
      </c>
      <c r="O30" s="24"/>
      <c r="AA30" s="48">
        <v>22</v>
      </c>
      <c r="AB30" s="3">
        <v>435.34399989999997</v>
      </c>
      <c r="AC30" s="24">
        <v>683.45134986947619</v>
      </c>
    </row>
    <row r="31" spans="2:29" x14ac:dyDescent="0.45">
      <c r="B31" s="48">
        <v>19852</v>
      </c>
      <c r="C31" s="3">
        <v>374.92899990000001</v>
      </c>
      <c r="D31" s="3">
        <v>23</v>
      </c>
      <c r="E31" s="3">
        <f t="shared" si="0"/>
        <v>0</v>
      </c>
      <c r="F31" s="3">
        <f t="shared" si="0"/>
        <v>1</v>
      </c>
      <c r="G31" s="3">
        <f t="shared" si="0"/>
        <v>0</v>
      </c>
      <c r="H31" s="3">
        <f t="shared" si="0"/>
        <v>0</v>
      </c>
      <c r="I31" s="3">
        <f t="shared" si="1"/>
        <v>422.44420160383777</v>
      </c>
      <c r="J31" s="3">
        <f t="shared" si="2"/>
        <v>10.103596223971026</v>
      </c>
      <c r="K31" s="3">
        <f t="shared" si="3"/>
        <v>-6.7532541767817689</v>
      </c>
      <c r="L31" s="3">
        <f t="shared" si="4"/>
        <v>553.13454596486963</v>
      </c>
      <c r="M31" s="3">
        <f t="shared" si="5"/>
        <v>178.20554606486962</v>
      </c>
      <c r="N31" s="3">
        <f t="shared" si="6"/>
        <v>31757.216648278369</v>
      </c>
      <c r="O31" s="24"/>
      <c r="AA31" s="48">
        <v>23</v>
      </c>
      <c r="AB31" s="3">
        <v>374.92899990000001</v>
      </c>
      <c r="AC31" s="24">
        <v>553.13454596486963</v>
      </c>
    </row>
    <row r="32" spans="2:29" x14ac:dyDescent="0.45">
      <c r="B32" s="48">
        <v>19853</v>
      </c>
      <c r="C32" s="3">
        <v>409.70899960000003</v>
      </c>
      <c r="D32" s="3">
        <v>24</v>
      </c>
      <c r="E32" s="3">
        <f t="shared" si="0"/>
        <v>0</v>
      </c>
      <c r="F32" s="3">
        <f t="shared" si="0"/>
        <v>0</v>
      </c>
      <c r="G32" s="3">
        <f t="shared" si="0"/>
        <v>1</v>
      </c>
      <c r="H32" s="3">
        <f t="shared" si="0"/>
        <v>0</v>
      </c>
      <c r="I32" s="3">
        <f t="shared" si="1"/>
        <v>416.91710327183569</v>
      </c>
      <c r="J32" s="3">
        <f t="shared" si="2"/>
        <v>7.632562746108313</v>
      </c>
      <c r="K32" s="3">
        <f t="shared" si="3"/>
        <v>-1.9767660149039552</v>
      </c>
      <c r="L32" s="3">
        <f t="shared" si="4"/>
        <v>432.57967777808381</v>
      </c>
      <c r="M32" s="3">
        <f t="shared" si="5"/>
        <v>22.870678178083779</v>
      </c>
      <c r="N32" s="3">
        <f t="shared" si="6"/>
        <v>523.06792032547753</v>
      </c>
      <c r="O32" s="24"/>
      <c r="AA32" s="48">
        <v>24</v>
      </c>
      <c r="AB32" s="3">
        <v>409.70899960000003</v>
      </c>
      <c r="AC32" s="24">
        <v>432.57967777808381</v>
      </c>
    </row>
    <row r="33" spans="2:29" x14ac:dyDescent="0.45">
      <c r="B33" s="48">
        <v>19854</v>
      </c>
      <c r="C33" s="3">
        <v>533.88999939999997</v>
      </c>
      <c r="D33" s="3">
        <v>25</v>
      </c>
      <c r="E33" s="3">
        <f t="shared" si="0"/>
        <v>0</v>
      </c>
      <c r="F33" s="3">
        <f t="shared" si="0"/>
        <v>0</v>
      </c>
      <c r="G33" s="3">
        <f t="shared" si="0"/>
        <v>0</v>
      </c>
      <c r="H33" s="3">
        <f t="shared" si="0"/>
        <v>1</v>
      </c>
      <c r="I33" s="3">
        <f t="shared" si="1"/>
        <v>481.05621692867777</v>
      </c>
      <c r="J33" s="3">
        <f t="shared" si="2"/>
        <v>16.565600143708728</v>
      </c>
      <c r="K33" s="3">
        <f t="shared" si="3"/>
        <v>33.921964664116054</v>
      </c>
      <c r="L33" s="3">
        <f t="shared" si="4"/>
        <v>451.21017118091117</v>
      </c>
      <c r="M33" s="3">
        <f t="shared" si="5"/>
        <v>-82.67982821908879</v>
      </c>
      <c r="N33" s="3">
        <f t="shared" si="6"/>
        <v>6835.9539943380314</v>
      </c>
      <c r="O33" s="24"/>
      <c r="AA33" s="48">
        <v>25</v>
      </c>
      <c r="AB33" s="3">
        <v>533.88999939999997</v>
      </c>
      <c r="AC33" s="24">
        <v>451.21017118091117</v>
      </c>
    </row>
    <row r="34" spans="2:29" x14ac:dyDescent="0.45">
      <c r="B34" s="48">
        <v>19861</v>
      </c>
      <c r="C34" s="3">
        <v>408.9429998</v>
      </c>
      <c r="D34" s="3">
        <v>26</v>
      </c>
      <c r="E34" s="3">
        <f t="shared" si="0"/>
        <v>1</v>
      </c>
      <c r="F34" s="3">
        <f t="shared" si="0"/>
        <v>0</v>
      </c>
      <c r="G34" s="3">
        <f t="shared" si="0"/>
        <v>0</v>
      </c>
      <c r="H34" s="3">
        <f t="shared" si="0"/>
        <v>0</v>
      </c>
      <c r="I34" s="3">
        <f t="shared" si="1"/>
        <v>452.58685814521391</v>
      </c>
      <c r="J34" s="3">
        <f t="shared" si="2"/>
        <v>9.4460898247837033</v>
      </c>
      <c r="K34" s="3">
        <f t="shared" si="3"/>
        <v>-28.571394631561297</v>
      </c>
      <c r="L34" s="3">
        <f t="shared" si="4"/>
        <v>474.83770772217559</v>
      </c>
      <c r="M34" s="3">
        <f t="shared" si="5"/>
        <v>65.894707922175598</v>
      </c>
      <c r="N34" s="3">
        <f t="shared" si="6"/>
        <v>4342.1125321488316</v>
      </c>
      <c r="O34" s="24"/>
      <c r="AA34" s="48">
        <v>26</v>
      </c>
      <c r="AB34" s="3">
        <v>408.9429998</v>
      </c>
      <c r="AC34" s="24">
        <v>474.83770772217559</v>
      </c>
    </row>
    <row r="35" spans="2:29" x14ac:dyDescent="0.45">
      <c r="B35" s="48">
        <v>19862</v>
      </c>
      <c r="C35" s="3">
        <v>448.27899930000001</v>
      </c>
      <c r="D35" s="3">
        <v>27</v>
      </c>
      <c r="E35" s="3">
        <f t="shared" si="0"/>
        <v>0</v>
      </c>
      <c r="F35" s="3">
        <f t="shared" si="0"/>
        <v>1</v>
      </c>
      <c r="G35" s="3">
        <f t="shared" si="0"/>
        <v>0</v>
      </c>
      <c r="H35" s="3">
        <f t="shared" si="0"/>
        <v>0</v>
      </c>
      <c r="I35" s="3">
        <f t="shared" si="1"/>
        <v>457.2484061015366</v>
      </c>
      <c r="J35" s="3">
        <f t="shared" si="2"/>
        <v>8.6897086485751878</v>
      </c>
      <c r="K35" s="3">
        <f t="shared" si="3"/>
        <v>-7.3680989416704552</v>
      </c>
      <c r="L35" s="3">
        <f t="shared" si="4"/>
        <v>455.27969379321587</v>
      </c>
      <c r="M35" s="3">
        <f t="shared" si="5"/>
        <v>7.0006944932158603</v>
      </c>
      <c r="N35" s="3">
        <f t="shared" si="6"/>
        <v>49.009723387342873</v>
      </c>
      <c r="O35" s="24"/>
      <c r="AA35" s="48">
        <v>27</v>
      </c>
      <c r="AB35" s="3">
        <v>448.27899930000001</v>
      </c>
      <c r="AC35" s="24">
        <v>455.27969379321587</v>
      </c>
    </row>
    <row r="36" spans="2:29" x14ac:dyDescent="0.45">
      <c r="B36" s="48">
        <v>19863</v>
      </c>
      <c r="C36" s="3">
        <v>510.78599930000001</v>
      </c>
      <c r="D36" s="3">
        <v>28</v>
      </c>
      <c r="E36" s="3">
        <f t="shared" si="0"/>
        <v>0</v>
      </c>
      <c r="F36" s="3">
        <f t="shared" si="0"/>
        <v>0</v>
      </c>
      <c r="G36" s="3">
        <f t="shared" si="0"/>
        <v>1</v>
      </c>
      <c r="H36" s="3">
        <f t="shared" si="0"/>
        <v>0</v>
      </c>
      <c r="I36" s="3">
        <f t="shared" si="1"/>
        <v>497.9398684790325</v>
      </c>
      <c r="J36" s="3">
        <f t="shared" si="2"/>
        <v>13.748818756018391</v>
      </c>
      <c r="K36" s="3">
        <f t="shared" si="3"/>
        <v>2.1356675865628754</v>
      </c>
      <c r="L36" s="3">
        <f t="shared" si="4"/>
        <v>463.96134873520782</v>
      </c>
      <c r="M36" s="3">
        <f t="shared" si="5"/>
        <v>-46.824650564792194</v>
      </c>
      <c r="N36" s="3">
        <f t="shared" si="6"/>
        <v>2192.5479005148941</v>
      </c>
      <c r="O36" s="24"/>
      <c r="AA36" s="48">
        <v>28</v>
      </c>
      <c r="AB36" s="3">
        <v>510.78599930000001</v>
      </c>
      <c r="AC36" s="24">
        <v>463.96134873520782</v>
      </c>
    </row>
    <row r="37" spans="2:29" x14ac:dyDescent="0.45">
      <c r="B37" s="48">
        <v>19864</v>
      </c>
      <c r="C37" s="3">
        <v>662.25299840000002</v>
      </c>
      <c r="D37" s="3">
        <v>29</v>
      </c>
      <c r="E37" s="3">
        <f t="shared" si="0"/>
        <v>0</v>
      </c>
      <c r="F37" s="3">
        <f t="shared" si="0"/>
        <v>0</v>
      </c>
      <c r="G37" s="3">
        <f t="shared" si="0"/>
        <v>0</v>
      </c>
      <c r="H37" s="3">
        <f t="shared" si="0"/>
        <v>1</v>
      </c>
      <c r="I37" s="3">
        <f t="shared" si="1"/>
        <v>591.4065196600468</v>
      </c>
      <c r="J37" s="3">
        <f t="shared" si="2"/>
        <v>26.351293457281024</v>
      </c>
      <c r="K37" s="3">
        <f t="shared" si="3"/>
        <v>44.1662248842797</v>
      </c>
      <c r="L37" s="3">
        <f t="shared" si="4"/>
        <v>545.61065189916701</v>
      </c>
      <c r="M37" s="3">
        <f t="shared" si="5"/>
        <v>-116.64234650083301</v>
      </c>
      <c r="N37" s="3">
        <f t="shared" si="6"/>
        <v>13605.436997220391</v>
      </c>
      <c r="O37" s="24"/>
      <c r="AA37" s="48">
        <v>29</v>
      </c>
      <c r="AB37" s="3">
        <v>662.25299840000002</v>
      </c>
      <c r="AC37" s="24">
        <v>545.61065189916701</v>
      </c>
    </row>
    <row r="38" spans="2:29" x14ac:dyDescent="0.45">
      <c r="B38" s="48">
        <v>19871</v>
      </c>
      <c r="C38" s="3">
        <v>575.32699969999999</v>
      </c>
      <c r="D38" s="3">
        <v>30</v>
      </c>
      <c r="E38" s="3">
        <f t="shared" si="0"/>
        <v>1</v>
      </c>
      <c r="F38" s="3">
        <f t="shared" si="0"/>
        <v>0</v>
      </c>
      <c r="G38" s="3">
        <f t="shared" si="0"/>
        <v>0</v>
      </c>
      <c r="H38" s="3">
        <f t="shared" si="0"/>
        <v>0</v>
      </c>
      <c r="I38" s="3">
        <f t="shared" si="1"/>
        <v>608.28575723525853</v>
      </c>
      <c r="J38" s="3">
        <f t="shared" si="2"/>
        <v>24.853870095512661</v>
      </c>
      <c r="K38" s="3">
        <f t="shared" si="3"/>
        <v>-29.788615450593792</v>
      </c>
      <c r="L38" s="3">
        <f t="shared" si="4"/>
        <v>589.18641848576658</v>
      </c>
      <c r="M38" s="3">
        <f t="shared" si="5"/>
        <v>13.859418785766593</v>
      </c>
      <c r="N38" s="3">
        <f t="shared" si="6"/>
        <v>192.08348907925995</v>
      </c>
      <c r="O38" s="24"/>
      <c r="AA38" s="48">
        <v>30</v>
      </c>
      <c r="AB38" s="3">
        <v>575.32699969999999</v>
      </c>
      <c r="AC38" s="24">
        <v>589.18641848576658</v>
      </c>
    </row>
    <row r="39" spans="2:29" x14ac:dyDescent="0.45">
      <c r="B39" s="48">
        <v>19872</v>
      </c>
      <c r="C39" s="3">
        <v>637.06399920000001</v>
      </c>
      <c r="D39" s="3">
        <v>31</v>
      </c>
      <c r="E39" s="3">
        <f t="shared" si="0"/>
        <v>0</v>
      </c>
      <c r="F39" s="3">
        <f t="shared" si="0"/>
        <v>1</v>
      </c>
      <c r="G39" s="3">
        <f t="shared" si="0"/>
        <v>0</v>
      </c>
      <c r="H39" s="3">
        <f t="shared" si="0"/>
        <v>0</v>
      </c>
      <c r="I39" s="3">
        <f t="shared" si="1"/>
        <v>640.85733297347269</v>
      </c>
      <c r="J39" s="3">
        <f t="shared" si="2"/>
        <v>26.073950812150919</v>
      </c>
      <c r="K39" s="3">
        <f t="shared" si="3"/>
        <v>-6.3763235446054694</v>
      </c>
      <c r="L39" s="3">
        <f t="shared" si="4"/>
        <v>625.77152838910069</v>
      </c>
      <c r="M39" s="3">
        <f t="shared" si="5"/>
        <v>-11.292470810899317</v>
      </c>
      <c r="N39" s="3">
        <f t="shared" si="6"/>
        <v>127.51989701501309</v>
      </c>
      <c r="O39" s="24"/>
      <c r="AA39" s="48">
        <v>31</v>
      </c>
      <c r="AB39" s="3">
        <v>637.06399920000001</v>
      </c>
      <c r="AC39" s="24">
        <v>625.77152838910069</v>
      </c>
    </row>
    <row r="40" spans="2:29" x14ac:dyDescent="0.45">
      <c r="B40" s="48">
        <v>19873</v>
      </c>
      <c r="C40" s="3">
        <v>786.42399980000005</v>
      </c>
      <c r="D40" s="3">
        <v>32</v>
      </c>
      <c r="E40" s="3">
        <f t="shared" si="0"/>
        <v>0</v>
      </c>
      <c r="F40" s="3">
        <f t="shared" si="0"/>
        <v>0</v>
      </c>
      <c r="G40" s="3">
        <f t="shared" si="0"/>
        <v>1</v>
      </c>
      <c r="H40" s="3">
        <f t="shared" si="0"/>
        <v>0</v>
      </c>
      <c r="I40" s="3">
        <f t="shared" si="1"/>
        <v>747.13757079129323</v>
      </c>
      <c r="J40" s="3">
        <f t="shared" si="2"/>
        <v>38.753644578563723</v>
      </c>
      <c r="K40" s="3">
        <f t="shared" si="3"/>
        <v>12.442697398898485</v>
      </c>
      <c r="L40" s="3">
        <f t="shared" si="4"/>
        <v>669.06695137218651</v>
      </c>
      <c r="M40" s="3">
        <f t="shared" si="5"/>
        <v>-117.35704842781354</v>
      </c>
      <c r="N40" s="3">
        <f t="shared" si="6"/>
        <v>13772.676815688172</v>
      </c>
      <c r="O40" s="24"/>
      <c r="AA40" s="48">
        <v>32</v>
      </c>
      <c r="AB40" s="3">
        <v>786.42399980000005</v>
      </c>
      <c r="AC40" s="24">
        <v>669.06695137218651</v>
      </c>
    </row>
    <row r="41" spans="2:29" x14ac:dyDescent="0.45">
      <c r="B41" s="48">
        <v>19874</v>
      </c>
      <c r="C41" s="3">
        <v>1042.441998</v>
      </c>
      <c r="D41" s="3">
        <v>33</v>
      </c>
      <c r="E41" s="3">
        <f t="shared" si="0"/>
        <v>0</v>
      </c>
      <c r="F41" s="3">
        <f t="shared" si="0"/>
        <v>0</v>
      </c>
      <c r="G41" s="3">
        <f t="shared" si="0"/>
        <v>0</v>
      </c>
      <c r="H41" s="3">
        <f t="shared" si="0"/>
        <v>1</v>
      </c>
      <c r="I41" s="3">
        <f t="shared" si="1"/>
        <v>931.04292992251885</v>
      </c>
      <c r="J41" s="3">
        <f t="shared" si="2"/>
        <v>61.700465319279701</v>
      </c>
      <c r="K41" s="3">
        <f t="shared" si="3"/>
        <v>62.819164760428862</v>
      </c>
      <c r="L41" s="3">
        <f t="shared" si="4"/>
        <v>830.05744025413662</v>
      </c>
      <c r="M41" s="3">
        <f t="shared" si="5"/>
        <v>-212.38455774586339</v>
      </c>
      <c r="N41" s="3">
        <f t="shared" si="6"/>
        <v>45107.200368905978</v>
      </c>
      <c r="O41" s="24"/>
      <c r="AA41" s="48">
        <v>33</v>
      </c>
      <c r="AB41" s="3">
        <v>1042.441998</v>
      </c>
      <c r="AC41" s="24">
        <v>830.05744025413662</v>
      </c>
    </row>
    <row r="42" spans="2:29" x14ac:dyDescent="0.45">
      <c r="B42" s="48">
        <v>19881</v>
      </c>
      <c r="C42" s="3">
        <v>867.16099929999996</v>
      </c>
      <c r="D42" s="3">
        <v>34</v>
      </c>
      <c r="E42" s="3">
        <f t="shared" ref="E42:H73" si="7">IF(RIGHT($B42,1)=RIGHT(E$8,1),1,0)</f>
        <v>1</v>
      </c>
      <c r="F42" s="3">
        <f t="shared" si="7"/>
        <v>0</v>
      </c>
      <c r="G42" s="3">
        <f t="shared" si="7"/>
        <v>0</v>
      </c>
      <c r="H42" s="3">
        <f t="shared" si="7"/>
        <v>0</v>
      </c>
      <c r="I42" s="3">
        <f t="shared" si="1"/>
        <v>927.27426872263868</v>
      </c>
      <c r="J42" s="3">
        <f t="shared" si="2"/>
        <v>51.350547545891153</v>
      </c>
      <c r="K42" s="3">
        <f t="shared" si="3"/>
        <v>-38.201824240234558</v>
      </c>
      <c r="L42" s="3">
        <f t="shared" si="4"/>
        <v>962.95477979120483</v>
      </c>
      <c r="M42" s="3">
        <f t="shared" si="5"/>
        <v>95.79378049120487</v>
      </c>
      <c r="N42" s="3">
        <f t="shared" si="6"/>
        <v>9176.4483807971428</v>
      </c>
      <c r="O42" s="24"/>
      <c r="AA42" s="48">
        <v>34</v>
      </c>
      <c r="AB42" s="3">
        <v>867.16099929999996</v>
      </c>
      <c r="AC42" s="24">
        <v>962.95477979120483</v>
      </c>
    </row>
    <row r="43" spans="2:29" x14ac:dyDescent="0.45">
      <c r="B43" s="48">
        <v>19882</v>
      </c>
      <c r="C43" s="3">
        <v>993.05099870000004</v>
      </c>
      <c r="D43" s="3">
        <v>35</v>
      </c>
      <c r="E43" s="3">
        <f t="shared" si="7"/>
        <v>0</v>
      </c>
      <c r="F43" s="3">
        <f t="shared" si="7"/>
        <v>1</v>
      </c>
      <c r="G43" s="3">
        <f t="shared" si="7"/>
        <v>0</v>
      </c>
      <c r="H43" s="3">
        <f t="shared" si="7"/>
        <v>0</v>
      </c>
      <c r="I43" s="3">
        <f t="shared" si="1"/>
        <v>992.84204298909253</v>
      </c>
      <c r="J43" s="3">
        <f t="shared" si="2"/>
        <v>53.598127975735181</v>
      </c>
      <c r="K43" s="3">
        <f t="shared" si="3"/>
        <v>-4.5493173942370317</v>
      </c>
      <c r="L43" s="3">
        <f t="shared" si="4"/>
        <v>972.2484927239243</v>
      </c>
      <c r="M43" s="3">
        <f t="shared" si="5"/>
        <v>-20.802505976075736</v>
      </c>
      <c r="N43" s="3">
        <f t="shared" si="6"/>
        <v>432.7442548846667</v>
      </c>
      <c r="O43" s="24"/>
      <c r="AA43" s="48">
        <v>35</v>
      </c>
      <c r="AB43" s="3">
        <v>993.05099870000004</v>
      </c>
      <c r="AC43" s="24">
        <v>972.2484927239243</v>
      </c>
    </row>
    <row r="44" spans="2:29" x14ac:dyDescent="0.45">
      <c r="B44" s="48">
        <v>19883</v>
      </c>
      <c r="C44" s="3">
        <v>1168.7189980000001</v>
      </c>
      <c r="D44" s="3">
        <v>36</v>
      </c>
      <c r="E44" s="3">
        <f t="shared" si="7"/>
        <v>0</v>
      </c>
      <c r="F44" s="3">
        <f t="shared" si="7"/>
        <v>0</v>
      </c>
      <c r="G44" s="3">
        <f t="shared" si="7"/>
        <v>1</v>
      </c>
      <c r="H44" s="3">
        <f t="shared" si="7"/>
        <v>0</v>
      </c>
      <c r="I44" s="3">
        <f t="shared" si="1"/>
        <v>1121.5063749569781</v>
      </c>
      <c r="J44" s="3">
        <f t="shared" si="2"/>
        <v>65.465233590040199</v>
      </c>
      <c r="K44" s="3">
        <f t="shared" si="3"/>
        <v>22.089193095567072</v>
      </c>
      <c r="L44" s="3">
        <f t="shared" si="4"/>
        <v>1058.8828683637262</v>
      </c>
      <c r="M44" s="3">
        <f t="shared" si="5"/>
        <v>-109.83612963627388</v>
      </c>
      <c r="N44" s="3">
        <f t="shared" si="6"/>
        <v>12063.975373476362</v>
      </c>
      <c r="O44" s="24"/>
      <c r="AA44" s="48">
        <v>36</v>
      </c>
      <c r="AB44" s="3">
        <v>1168.7189980000001</v>
      </c>
      <c r="AC44" s="24">
        <v>1058.8828683637262</v>
      </c>
    </row>
    <row r="45" spans="2:29" x14ac:dyDescent="0.45">
      <c r="B45" s="48">
        <v>19884</v>
      </c>
      <c r="C45" s="3">
        <v>1405.1369970000001</v>
      </c>
      <c r="D45" s="3">
        <v>37</v>
      </c>
      <c r="E45" s="3">
        <f t="shared" si="7"/>
        <v>0</v>
      </c>
      <c r="F45" s="3">
        <f t="shared" si="7"/>
        <v>0</v>
      </c>
      <c r="G45" s="3">
        <f t="shared" si="7"/>
        <v>0</v>
      </c>
      <c r="H45" s="3">
        <f t="shared" si="7"/>
        <v>1</v>
      </c>
      <c r="I45" s="3">
        <f t="shared" si="1"/>
        <v>1293.1411481669231</v>
      </c>
      <c r="J45" s="3">
        <f t="shared" si="2"/>
        <v>82.24941971757238</v>
      </c>
      <c r="K45" s="3">
        <f t="shared" si="3"/>
        <v>76.462641486224129</v>
      </c>
      <c r="L45" s="3">
        <f t="shared" si="4"/>
        <v>1249.7907733074471</v>
      </c>
      <c r="M45" s="3">
        <f t="shared" si="5"/>
        <v>-155.34622369255294</v>
      </c>
      <c r="N45" s="3">
        <f t="shared" si="6"/>
        <v>24132.449215536697</v>
      </c>
      <c r="O45" s="24"/>
      <c r="AA45" s="48">
        <v>37</v>
      </c>
      <c r="AB45" s="3">
        <v>1405.1369970000001</v>
      </c>
      <c r="AC45" s="24">
        <v>1249.7907733074471</v>
      </c>
    </row>
    <row r="46" spans="2:29" x14ac:dyDescent="0.45">
      <c r="B46" s="48">
        <v>19891</v>
      </c>
      <c r="C46" s="3">
        <v>1246.9169999999999</v>
      </c>
      <c r="D46" s="3">
        <v>38</v>
      </c>
      <c r="E46" s="3">
        <f t="shared" si="7"/>
        <v>1</v>
      </c>
      <c r="F46" s="3">
        <f t="shared" si="7"/>
        <v>0</v>
      </c>
      <c r="G46" s="3">
        <f t="shared" si="7"/>
        <v>0</v>
      </c>
      <c r="H46" s="3">
        <f t="shared" si="7"/>
        <v>0</v>
      </c>
      <c r="I46" s="3">
        <f t="shared" si="1"/>
        <v>1313.6954121505187</v>
      </c>
      <c r="J46" s="3">
        <f t="shared" si="2"/>
        <v>72.496123426439041</v>
      </c>
      <c r="K46" s="3">
        <f t="shared" si="3"/>
        <v>-46.130053225349421</v>
      </c>
      <c r="L46" s="3">
        <f t="shared" si="4"/>
        <v>1337.188743644261</v>
      </c>
      <c r="M46" s="3">
        <f t="shared" si="5"/>
        <v>90.271743644261051</v>
      </c>
      <c r="N46" s="3">
        <f t="shared" si="6"/>
        <v>8148.987700575185</v>
      </c>
      <c r="O46" s="24"/>
      <c r="AA46" s="48">
        <v>38</v>
      </c>
      <c r="AB46" s="3">
        <v>1246.9169999999999</v>
      </c>
      <c r="AC46" s="24">
        <v>1337.188743644261</v>
      </c>
    </row>
    <row r="47" spans="2:29" x14ac:dyDescent="0.45">
      <c r="B47" s="48">
        <v>19892</v>
      </c>
      <c r="C47" s="3">
        <v>1248.211998</v>
      </c>
      <c r="D47" s="3">
        <v>39</v>
      </c>
      <c r="E47" s="3">
        <f t="shared" si="7"/>
        <v>0</v>
      </c>
      <c r="F47" s="3">
        <f t="shared" si="7"/>
        <v>1</v>
      </c>
      <c r="G47" s="3">
        <f t="shared" si="7"/>
        <v>0</v>
      </c>
      <c r="H47" s="3">
        <f t="shared" si="7"/>
        <v>0</v>
      </c>
      <c r="I47" s="3">
        <f t="shared" si="1"/>
        <v>1295.0002293999983</v>
      </c>
      <c r="J47" s="3">
        <f t="shared" si="2"/>
        <v>58.079824160506192</v>
      </c>
      <c r="K47" s="3">
        <f t="shared" si="3"/>
        <v>-16.267993653684123</v>
      </c>
      <c r="L47" s="3">
        <f t="shared" si="4"/>
        <v>1381.6422181827206</v>
      </c>
      <c r="M47" s="3">
        <f t="shared" si="5"/>
        <v>133.43022018272063</v>
      </c>
      <c r="N47" s="3">
        <f t="shared" si="6"/>
        <v>17803.62365800931</v>
      </c>
      <c r="O47" s="24"/>
      <c r="AA47" s="48">
        <v>39</v>
      </c>
      <c r="AB47" s="3">
        <v>1248.211998</v>
      </c>
      <c r="AC47" s="24">
        <v>1381.6422181827206</v>
      </c>
    </row>
    <row r="48" spans="2:29" x14ac:dyDescent="0.45">
      <c r="B48" s="48">
        <v>19893</v>
      </c>
      <c r="C48" s="3">
        <v>1383.7469980000001</v>
      </c>
      <c r="D48" s="3">
        <v>40</v>
      </c>
      <c r="E48" s="3">
        <f t="shared" si="7"/>
        <v>0</v>
      </c>
      <c r="F48" s="3">
        <f t="shared" si="7"/>
        <v>0</v>
      </c>
      <c r="G48" s="3">
        <f t="shared" si="7"/>
        <v>1</v>
      </c>
      <c r="H48" s="3">
        <f t="shared" si="7"/>
        <v>0</v>
      </c>
      <c r="I48" s="3">
        <f t="shared" si="1"/>
        <v>1358.9424162849521</v>
      </c>
      <c r="J48" s="3">
        <f t="shared" si="2"/>
        <v>59.006596448174548</v>
      </c>
      <c r="K48" s="3">
        <f t="shared" si="3"/>
        <v>22.842544854230752</v>
      </c>
      <c r="L48" s="3">
        <f t="shared" si="4"/>
        <v>1375.1692466560714</v>
      </c>
      <c r="M48" s="3">
        <f t="shared" si="5"/>
        <v>-8.5777513439286395</v>
      </c>
      <c r="N48" s="3">
        <f t="shared" si="6"/>
        <v>73.577818118269576</v>
      </c>
      <c r="O48" s="24"/>
      <c r="AA48" s="48">
        <v>40</v>
      </c>
      <c r="AB48" s="3">
        <v>1383.7469980000001</v>
      </c>
      <c r="AC48" s="24">
        <v>1375.1692466560714</v>
      </c>
    </row>
    <row r="49" spans="2:29" x14ac:dyDescent="0.45">
      <c r="B49" s="48">
        <v>19894</v>
      </c>
      <c r="C49" s="3">
        <v>1493.3829989999999</v>
      </c>
      <c r="D49" s="3">
        <v>41</v>
      </c>
      <c r="E49" s="3">
        <f t="shared" si="7"/>
        <v>0</v>
      </c>
      <c r="F49" s="3">
        <f t="shared" si="7"/>
        <v>0</v>
      </c>
      <c r="G49" s="3">
        <f t="shared" si="7"/>
        <v>0</v>
      </c>
      <c r="H49" s="3">
        <f t="shared" si="7"/>
        <v>1</v>
      </c>
      <c r="I49" s="3">
        <f t="shared" si="1"/>
        <v>1417.2459904872674</v>
      </c>
      <c r="J49" s="3">
        <f t="shared" si="2"/>
        <v>58.895456696899927</v>
      </c>
      <c r="K49" s="3">
        <f t="shared" si="3"/>
        <v>76.372298552804295</v>
      </c>
      <c r="L49" s="3">
        <f t="shared" si="4"/>
        <v>1494.4116542193508</v>
      </c>
      <c r="M49" s="3">
        <f t="shared" si="5"/>
        <v>1.0286552193508669</v>
      </c>
      <c r="N49" s="3">
        <f t="shared" si="6"/>
        <v>1.0581315602977801</v>
      </c>
      <c r="O49" s="24"/>
      <c r="AA49" s="48">
        <v>41</v>
      </c>
      <c r="AB49" s="3">
        <v>1493.3829989999999</v>
      </c>
      <c r="AC49" s="24">
        <v>1494.4116542193508</v>
      </c>
    </row>
    <row r="50" spans="2:29" x14ac:dyDescent="0.45">
      <c r="B50" s="48">
        <v>19901</v>
      </c>
      <c r="C50" s="3">
        <v>1346.202</v>
      </c>
      <c r="D50" s="3">
        <v>42</v>
      </c>
      <c r="E50" s="3">
        <f t="shared" si="7"/>
        <v>1</v>
      </c>
      <c r="F50" s="3">
        <f t="shared" si="7"/>
        <v>0</v>
      </c>
      <c r="G50" s="3">
        <f t="shared" si="7"/>
        <v>0</v>
      </c>
      <c r="H50" s="3">
        <f t="shared" si="7"/>
        <v>0</v>
      </c>
      <c r="I50" s="3">
        <f t="shared" si="1"/>
        <v>1418.8629079256846</v>
      </c>
      <c r="J50" s="3">
        <f t="shared" si="2"/>
        <v>49.840376798566325</v>
      </c>
      <c r="K50" s="3">
        <f t="shared" si="3"/>
        <v>-53.49071825279902</v>
      </c>
      <c r="L50" s="3">
        <f t="shared" si="4"/>
        <v>1430.0113939588177</v>
      </c>
      <c r="M50" s="3">
        <f t="shared" si="5"/>
        <v>83.809393958817736</v>
      </c>
      <c r="N50" s="3">
        <f t="shared" si="6"/>
        <v>7024.0145157443148</v>
      </c>
      <c r="O50" s="24"/>
      <c r="AA50" s="48">
        <v>42</v>
      </c>
      <c r="AB50" s="3">
        <v>1346.202</v>
      </c>
      <c r="AC50" s="24">
        <v>1430.0113939588177</v>
      </c>
    </row>
    <row r="51" spans="2:29" x14ac:dyDescent="0.45">
      <c r="B51" s="48">
        <v>19902</v>
      </c>
      <c r="C51" s="3">
        <v>1364.759998</v>
      </c>
      <c r="D51" s="3">
        <v>43</v>
      </c>
      <c r="E51" s="3">
        <f t="shared" si="7"/>
        <v>0</v>
      </c>
      <c r="F51" s="3">
        <f t="shared" si="7"/>
        <v>1</v>
      </c>
      <c r="G51" s="3">
        <f t="shared" si="7"/>
        <v>0</v>
      </c>
      <c r="H51" s="3">
        <f t="shared" si="7"/>
        <v>0</v>
      </c>
      <c r="I51" s="3">
        <f t="shared" si="1"/>
        <v>1408.7826424319428</v>
      </c>
      <c r="J51" s="3">
        <f t="shared" si="2"/>
        <v>40.367610723513835</v>
      </c>
      <c r="K51" s="3">
        <f t="shared" si="3"/>
        <v>-23.968186114126219</v>
      </c>
      <c r="L51" s="3">
        <f t="shared" si="4"/>
        <v>1452.4352910705668</v>
      </c>
      <c r="M51" s="3">
        <f t="shared" si="5"/>
        <v>87.675293070566795</v>
      </c>
      <c r="N51" s="3">
        <f t="shared" si="6"/>
        <v>7686.9570150097779</v>
      </c>
      <c r="O51" s="24"/>
      <c r="AA51" s="48">
        <v>43</v>
      </c>
      <c r="AB51" s="3">
        <v>1364.759998</v>
      </c>
      <c r="AC51" s="24">
        <v>1452.4352910705668</v>
      </c>
    </row>
    <row r="52" spans="2:29" x14ac:dyDescent="0.45">
      <c r="B52" s="48">
        <v>19903</v>
      </c>
      <c r="C52" s="3">
        <v>1354.0899959999999</v>
      </c>
      <c r="D52" s="3">
        <v>44</v>
      </c>
      <c r="E52" s="3">
        <f t="shared" si="7"/>
        <v>0</v>
      </c>
      <c r="F52" s="3">
        <f t="shared" si="7"/>
        <v>0</v>
      </c>
      <c r="G52" s="3">
        <f t="shared" si="7"/>
        <v>1</v>
      </c>
      <c r="H52" s="3">
        <f t="shared" si="7"/>
        <v>0</v>
      </c>
      <c r="I52" s="3">
        <f t="shared" si="1"/>
        <v>1368.5709773177691</v>
      </c>
      <c r="J52" s="3">
        <f t="shared" si="2"/>
        <v>27.628951702071273</v>
      </c>
      <c r="K52" s="3">
        <f t="shared" si="3"/>
        <v>12.487583549803972</v>
      </c>
      <c r="L52" s="3">
        <f t="shared" si="4"/>
        <v>1471.9927980096872</v>
      </c>
      <c r="M52" s="3">
        <f t="shared" si="5"/>
        <v>117.90280200968732</v>
      </c>
      <c r="N52" s="3">
        <f t="shared" si="6"/>
        <v>13901.070721735528</v>
      </c>
      <c r="O52" s="24"/>
      <c r="AA52" s="48">
        <v>44</v>
      </c>
      <c r="AB52" s="3">
        <v>1354.0899959999999</v>
      </c>
      <c r="AC52" s="24">
        <v>1471.9927980096872</v>
      </c>
    </row>
    <row r="53" spans="2:29" x14ac:dyDescent="0.45">
      <c r="B53" s="48">
        <v>19904</v>
      </c>
      <c r="C53" s="3">
        <v>1675.505997</v>
      </c>
      <c r="D53" s="3">
        <v>45</v>
      </c>
      <c r="E53" s="3">
        <f t="shared" si="7"/>
        <v>0</v>
      </c>
      <c r="F53" s="3">
        <f t="shared" si="7"/>
        <v>0</v>
      </c>
      <c r="G53" s="3">
        <f t="shared" si="7"/>
        <v>0</v>
      </c>
      <c r="H53" s="3">
        <f t="shared" si="7"/>
        <v>1</v>
      </c>
      <c r="I53" s="3">
        <f t="shared" si="1"/>
        <v>1534.892614051405</v>
      </c>
      <c r="J53" s="3">
        <f t="shared" si="2"/>
        <v>49.554673980144983</v>
      </c>
      <c r="K53" s="3">
        <f t="shared" si="3"/>
        <v>94.195211104187791</v>
      </c>
      <c r="L53" s="3">
        <f t="shared" si="4"/>
        <v>1472.5722275726446</v>
      </c>
      <c r="M53" s="3">
        <f t="shared" si="5"/>
        <v>-202.9337694273554</v>
      </c>
      <c r="N53" s="3">
        <f t="shared" si="6"/>
        <v>41182.114773995047</v>
      </c>
      <c r="O53" s="24"/>
      <c r="AA53" s="48">
        <v>45</v>
      </c>
      <c r="AB53" s="3">
        <v>1675.505997</v>
      </c>
      <c r="AC53" s="24">
        <v>1472.5722275726446</v>
      </c>
    </row>
    <row r="54" spans="2:29" x14ac:dyDescent="0.45">
      <c r="B54" s="48">
        <v>19911</v>
      </c>
      <c r="C54" s="3">
        <v>1597.6779979999999</v>
      </c>
      <c r="D54" s="3">
        <v>46</v>
      </c>
      <c r="E54" s="3">
        <f t="shared" si="7"/>
        <v>1</v>
      </c>
      <c r="F54" s="3">
        <f t="shared" si="7"/>
        <v>0</v>
      </c>
      <c r="G54" s="3">
        <f t="shared" si="7"/>
        <v>0</v>
      </c>
      <c r="H54" s="3">
        <f t="shared" si="7"/>
        <v>0</v>
      </c>
      <c r="I54" s="3">
        <f t="shared" si="1"/>
        <v>1630.0472591711905</v>
      </c>
      <c r="J54" s="3">
        <f t="shared" si="2"/>
        <v>56.763506247458807</v>
      </c>
      <c r="K54" s="3">
        <f t="shared" si="3"/>
        <v>-47.630825225402177</v>
      </c>
      <c r="L54" s="3">
        <f t="shared" si="4"/>
        <v>1530.9565697787509</v>
      </c>
      <c r="M54" s="3">
        <f t="shared" si="5"/>
        <v>-66.721428221248971</v>
      </c>
      <c r="N54" s="3">
        <f t="shared" si="6"/>
        <v>4451.7489838832789</v>
      </c>
      <c r="O54" s="24"/>
      <c r="AA54" s="48">
        <v>46</v>
      </c>
      <c r="AB54" s="3">
        <v>1597.6779979999999</v>
      </c>
      <c r="AC54" s="24">
        <v>1530.9565697787509</v>
      </c>
    </row>
    <row r="55" spans="2:29" x14ac:dyDescent="0.45">
      <c r="B55" s="48">
        <v>19912</v>
      </c>
      <c r="C55" s="3">
        <v>1528.6039960000001</v>
      </c>
      <c r="D55" s="3">
        <v>47</v>
      </c>
      <c r="E55" s="3">
        <f t="shared" si="7"/>
        <v>0</v>
      </c>
      <c r="F55" s="3">
        <f t="shared" si="7"/>
        <v>1</v>
      </c>
      <c r="G55" s="3">
        <f t="shared" si="7"/>
        <v>0</v>
      </c>
      <c r="H55" s="3">
        <f t="shared" si="7"/>
        <v>0</v>
      </c>
      <c r="I55" s="3">
        <f t="shared" si="1"/>
        <v>1595.0669930249551</v>
      </c>
      <c r="J55" s="3">
        <f t="shared" si="2"/>
        <v>42.259868411121985</v>
      </c>
      <c r="K55" s="3">
        <f t="shared" si="3"/>
        <v>-35.757857877526661</v>
      </c>
      <c r="L55" s="3">
        <f t="shared" si="4"/>
        <v>1662.842579304523</v>
      </c>
      <c r="M55" s="3">
        <f t="shared" si="5"/>
        <v>134.23858330452299</v>
      </c>
      <c r="N55" s="3">
        <f t="shared" si="6"/>
        <v>18019.997247605359</v>
      </c>
      <c r="O55" s="24"/>
      <c r="AA55" s="48">
        <v>47</v>
      </c>
      <c r="AB55" s="3">
        <v>1528.6039960000001</v>
      </c>
      <c r="AC55" s="24">
        <v>1662.842579304523</v>
      </c>
    </row>
    <row r="56" spans="2:29" x14ac:dyDescent="0.45">
      <c r="B56" s="48">
        <v>19913</v>
      </c>
      <c r="C56" s="3">
        <v>1507.060997</v>
      </c>
      <c r="D56" s="3">
        <v>48</v>
      </c>
      <c r="E56" s="3">
        <f t="shared" si="7"/>
        <v>0</v>
      </c>
      <c r="F56" s="3">
        <f t="shared" si="7"/>
        <v>0</v>
      </c>
      <c r="G56" s="3">
        <f t="shared" si="7"/>
        <v>1</v>
      </c>
      <c r="H56" s="3">
        <f t="shared" si="7"/>
        <v>0</v>
      </c>
      <c r="I56" s="3">
        <f t="shared" si="1"/>
        <v>1539.7637054638371</v>
      </c>
      <c r="J56" s="3">
        <f t="shared" si="2"/>
        <v>26.836252796982848</v>
      </c>
      <c r="K56" s="3">
        <f t="shared" si="3"/>
        <v>-4.9916872330594941E-2</v>
      </c>
      <c r="L56" s="3">
        <f t="shared" si="4"/>
        <v>1649.814444985881</v>
      </c>
      <c r="M56" s="3">
        <f t="shared" si="5"/>
        <v>142.75344798588094</v>
      </c>
      <c r="N56" s="3">
        <f t="shared" si="6"/>
        <v>20378.546911857615</v>
      </c>
      <c r="O56" s="24"/>
      <c r="AA56" s="48">
        <v>48</v>
      </c>
      <c r="AB56" s="3">
        <v>1507.060997</v>
      </c>
      <c r="AC56" s="24">
        <v>1649.814444985881</v>
      </c>
    </row>
    <row r="57" spans="2:29" x14ac:dyDescent="0.45">
      <c r="B57" s="48">
        <v>19914</v>
      </c>
      <c r="C57" s="3">
        <v>1862.6120000000001</v>
      </c>
      <c r="D57" s="3">
        <v>49</v>
      </c>
      <c r="E57" s="3">
        <f t="shared" si="7"/>
        <v>0</v>
      </c>
      <c r="F57" s="3">
        <f t="shared" si="7"/>
        <v>0</v>
      </c>
      <c r="G57" s="3">
        <f t="shared" si="7"/>
        <v>0</v>
      </c>
      <c r="H57" s="3">
        <f t="shared" si="7"/>
        <v>1</v>
      </c>
      <c r="I57" s="3">
        <f t="shared" si="1"/>
        <v>1704.5292846825</v>
      </c>
      <c r="J57" s="3">
        <f t="shared" si="2"/>
        <v>48.641296836870481</v>
      </c>
      <c r="K57" s="3">
        <f t="shared" si="3"/>
        <v>111.92002710674296</v>
      </c>
      <c r="L57" s="3">
        <f t="shared" si="4"/>
        <v>1660.7951693650077</v>
      </c>
      <c r="M57" s="3">
        <f t="shared" si="5"/>
        <v>-201.81683063499236</v>
      </c>
      <c r="N57" s="3">
        <f t="shared" si="6"/>
        <v>40730.033127553186</v>
      </c>
      <c r="O57" s="24"/>
      <c r="AA57" s="48">
        <v>49</v>
      </c>
      <c r="AB57" s="3">
        <v>1862.6120000000001</v>
      </c>
      <c r="AC57" s="24">
        <v>1660.7951693650077</v>
      </c>
    </row>
    <row r="58" spans="2:29" x14ac:dyDescent="0.45">
      <c r="B58" s="48">
        <v>19921</v>
      </c>
      <c r="C58" s="3">
        <v>1716.0249980000001</v>
      </c>
      <c r="D58" s="3">
        <v>50</v>
      </c>
      <c r="E58" s="3">
        <f t="shared" si="7"/>
        <v>1</v>
      </c>
      <c r="F58" s="3">
        <f t="shared" si="7"/>
        <v>0</v>
      </c>
      <c r="G58" s="3">
        <f t="shared" si="7"/>
        <v>0</v>
      </c>
      <c r="H58" s="3">
        <f t="shared" si="7"/>
        <v>0</v>
      </c>
      <c r="I58" s="3">
        <f t="shared" si="1"/>
        <v>1760.3365959758016</v>
      </c>
      <c r="J58" s="3">
        <f t="shared" si="2"/>
        <v>49.774161506529246</v>
      </c>
      <c r="K58" s="3">
        <f t="shared" si="3"/>
        <v>-46.709945735832449</v>
      </c>
      <c r="L58" s="3">
        <f t="shared" si="4"/>
        <v>1705.5397562939684</v>
      </c>
      <c r="M58" s="3">
        <f t="shared" si="5"/>
        <v>-10.485241706031729</v>
      </c>
      <c r="N58" s="3">
        <f t="shared" si="6"/>
        <v>109.94029363390717</v>
      </c>
      <c r="O58" s="24"/>
      <c r="AA58" s="48">
        <v>50</v>
      </c>
      <c r="AB58" s="3">
        <v>1716.0249980000001</v>
      </c>
      <c r="AC58" s="24">
        <v>1705.5397562939684</v>
      </c>
    </row>
    <row r="59" spans="2:29" x14ac:dyDescent="0.45">
      <c r="B59" s="48">
        <v>19922</v>
      </c>
      <c r="C59" s="3">
        <v>1740.1709980000001</v>
      </c>
      <c r="D59" s="3">
        <v>51</v>
      </c>
      <c r="E59" s="3">
        <f t="shared" si="7"/>
        <v>0</v>
      </c>
      <c r="F59" s="3">
        <f t="shared" si="7"/>
        <v>1</v>
      </c>
      <c r="G59" s="3">
        <f t="shared" si="7"/>
        <v>0</v>
      </c>
      <c r="H59" s="3">
        <f t="shared" si="7"/>
        <v>0</v>
      </c>
      <c r="I59" s="3">
        <f t="shared" si="1"/>
        <v>1786.7495410301224</v>
      </c>
      <c r="J59" s="3">
        <f t="shared" si="2"/>
        <v>46.081021209385838</v>
      </c>
      <c r="K59" s="3">
        <f t="shared" si="3"/>
        <v>-38.759926211749899</v>
      </c>
      <c r="L59" s="3">
        <f t="shared" si="4"/>
        <v>1774.3528996048042</v>
      </c>
      <c r="M59" s="3">
        <f t="shared" si="5"/>
        <v>34.181901604804125</v>
      </c>
      <c r="N59" s="3">
        <f t="shared" si="6"/>
        <v>1168.4023973205108</v>
      </c>
      <c r="O59" s="24"/>
      <c r="AA59" s="48">
        <v>51</v>
      </c>
      <c r="AB59" s="3">
        <v>1740.1709980000001</v>
      </c>
      <c r="AC59" s="24">
        <v>1774.3528996048042</v>
      </c>
    </row>
    <row r="60" spans="2:29" x14ac:dyDescent="0.45">
      <c r="B60" s="48">
        <v>19923</v>
      </c>
      <c r="C60" s="3">
        <v>1767.733997</v>
      </c>
      <c r="D60" s="3">
        <v>52</v>
      </c>
      <c r="E60" s="3">
        <f t="shared" si="7"/>
        <v>0</v>
      </c>
      <c r="F60" s="3">
        <f t="shared" si="7"/>
        <v>0</v>
      </c>
      <c r="G60" s="3">
        <f t="shared" si="7"/>
        <v>1</v>
      </c>
      <c r="H60" s="3">
        <f t="shared" si="7"/>
        <v>0</v>
      </c>
      <c r="I60" s="3">
        <f t="shared" si="1"/>
        <v>1788.3751995869293</v>
      </c>
      <c r="J60" s="3">
        <f t="shared" si="2"/>
        <v>39.053138411748286</v>
      </c>
      <c r="K60" s="3">
        <f t="shared" si="3"/>
        <v>-5.7627202607474084</v>
      </c>
      <c r="L60" s="3">
        <f t="shared" si="4"/>
        <v>1832.7806453671776</v>
      </c>
      <c r="M60" s="3">
        <f t="shared" si="5"/>
        <v>65.046648367177568</v>
      </c>
      <c r="N60" s="3">
        <f t="shared" si="6"/>
        <v>4231.066463803244</v>
      </c>
      <c r="O60" s="24"/>
      <c r="AA60" s="48">
        <v>52</v>
      </c>
      <c r="AB60" s="3">
        <v>1767.733997</v>
      </c>
      <c r="AC60" s="24">
        <v>1832.7806453671776</v>
      </c>
    </row>
    <row r="61" spans="2:29" x14ac:dyDescent="0.45">
      <c r="B61" s="48">
        <v>19924</v>
      </c>
      <c r="C61" s="3">
        <v>2000.2919999999999</v>
      </c>
      <c r="D61" s="3">
        <v>53</v>
      </c>
      <c r="E61" s="3">
        <f t="shared" si="7"/>
        <v>0</v>
      </c>
      <c r="F61" s="3">
        <f t="shared" si="7"/>
        <v>0</v>
      </c>
      <c r="G61" s="3">
        <f t="shared" si="7"/>
        <v>0</v>
      </c>
      <c r="H61" s="3">
        <f t="shared" si="7"/>
        <v>1</v>
      </c>
      <c r="I61" s="3">
        <f t="shared" si="1"/>
        <v>1869.0795446113764</v>
      </c>
      <c r="J61" s="3">
        <f t="shared" si="2"/>
        <v>45.637716311648788</v>
      </c>
      <c r="K61" s="3">
        <f t="shared" si="3"/>
        <v>117.27247819635011</v>
      </c>
      <c r="L61" s="3">
        <f t="shared" si="4"/>
        <v>1939.3483651054205</v>
      </c>
      <c r="M61" s="3">
        <f t="shared" si="5"/>
        <v>-60.943634894579418</v>
      </c>
      <c r="N61" s="3">
        <f t="shared" si="6"/>
        <v>3714.1266341637979</v>
      </c>
      <c r="O61" s="24"/>
      <c r="AA61" s="48">
        <v>53</v>
      </c>
      <c r="AB61" s="3">
        <v>2000.2919999999999</v>
      </c>
      <c r="AC61" s="24">
        <v>1939.3483651054205</v>
      </c>
    </row>
    <row r="62" spans="2:29" x14ac:dyDescent="0.45">
      <c r="B62" s="48">
        <v>19931</v>
      </c>
      <c r="C62" s="3">
        <v>1973.8939969999999</v>
      </c>
      <c r="D62" s="3">
        <v>54</v>
      </c>
      <c r="E62" s="3">
        <f t="shared" si="7"/>
        <v>1</v>
      </c>
      <c r="F62" s="3">
        <f t="shared" si="7"/>
        <v>0</v>
      </c>
      <c r="G62" s="3">
        <f t="shared" si="7"/>
        <v>0</v>
      </c>
      <c r="H62" s="3">
        <f t="shared" si="7"/>
        <v>0</v>
      </c>
      <c r="I62" s="3">
        <f t="shared" si="1"/>
        <v>1987.0842615022871</v>
      </c>
      <c r="J62" s="3">
        <f t="shared" si="2"/>
        <v>57.078108834419439</v>
      </c>
      <c r="K62" s="3">
        <f t="shared" si="3"/>
        <v>-37.410315242439459</v>
      </c>
      <c r="L62" s="3">
        <f t="shared" si="4"/>
        <v>1868.0073151871927</v>
      </c>
      <c r="M62" s="3">
        <f t="shared" si="5"/>
        <v>-105.88668181280718</v>
      </c>
      <c r="N62" s="3">
        <f t="shared" si="6"/>
        <v>11211.989385326671</v>
      </c>
      <c r="O62" s="24"/>
      <c r="AA62" s="48">
        <v>54</v>
      </c>
      <c r="AB62" s="3">
        <v>1973.8939969999999</v>
      </c>
      <c r="AC62" s="24">
        <v>1868.0073151871927</v>
      </c>
    </row>
    <row r="63" spans="2:29" x14ac:dyDescent="0.45">
      <c r="B63" s="48">
        <v>19932</v>
      </c>
      <c r="C63" s="3">
        <v>1861.9789960000001</v>
      </c>
      <c r="D63" s="3">
        <v>55</v>
      </c>
      <c r="E63" s="3">
        <f t="shared" si="7"/>
        <v>0</v>
      </c>
      <c r="F63" s="3">
        <f t="shared" si="7"/>
        <v>1</v>
      </c>
      <c r="G63" s="3">
        <f t="shared" si="7"/>
        <v>0</v>
      </c>
      <c r="H63" s="3">
        <f t="shared" si="7"/>
        <v>0</v>
      </c>
      <c r="I63" s="3">
        <f t="shared" si="1"/>
        <v>1946.1413106921395</v>
      </c>
      <c r="J63" s="3">
        <f t="shared" si="2"/>
        <v>41.58210390322823</v>
      </c>
      <c r="K63" s="3">
        <f t="shared" si="3"/>
        <v>-51.356270235527717</v>
      </c>
      <c r="L63" s="3">
        <f t="shared" si="4"/>
        <v>2005.4024441249567</v>
      </c>
      <c r="M63" s="3">
        <f t="shared" si="5"/>
        <v>143.42344812495662</v>
      </c>
      <c r="N63" s="3">
        <f t="shared" si="6"/>
        <v>20570.285472052125</v>
      </c>
      <c r="O63" s="24"/>
      <c r="AA63" s="48">
        <v>55</v>
      </c>
      <c r="AB63" s="3">
        <v>1861.9789960000001</v>
      </c>
      <c r="AC63" s="24">
        <v>2005.4024441249567</v>
      </c>
    </row>
    <row r="64" spans="2:29" x14ac:dyDescent="0.45">
      <c r="B64" s="48">
        <v>19933</v>
      </c>
      <c r="C64" s="3">
        <v>2140.788994</v>
      </c>
      <c r="D64" s="3">
        <v>56</v>
      </c>
      <c r="E64" s="3">
        <f t="shared" si="7"/>
        <v>0</v>
      </c>
      <c r="F64" s="3">
        <f t="shared" si="7"/>
        <v>0</v>
      </c>
      <c r="G64" s="3">
        <f t="shared" si="7"/>
        <v>1</v>
      </c>
      <c r="H64" s="3">
        <f t="shared" si="7"/>
        <v>0</v>
      </c>
      <c r="I64" s="3">
        <f t="shared" si="1"/>
        <v>2096.2727378634945</v>
      </c>
      <c r="J64" s="3">
        <f t="shared" si="2"/>
        <v>58.742506522213731</v>
      </c>
      <c r="K64" s="3">
        <f t="shared" si="3"/>
        <v>8.1865741499806486</v>
      </c>
      <c r="L64" s="3">
        <f t="shared" si="4"/>
        <v>1981.9606943346205</v>
      </c>
      <c r="M64" s="3">
        <f t="shared" si="5"/>
        <v>-158.82829966537952</v>
      </c>
      <c r="N64" s="3">
        <f t="shared" si="6"/>
        <v>25226.428774595595</v>
      </c>
      <c r="O64" s="24"/>
      <c r="AA64" s="48">
        <v>56</v>
      </c>
      <c r="AB64" s="3">
        <v>2140.788994</v>
      </c>
      <c r="AC64" s="24">
        <v>1981.9606943346205</v>
      </c>
    </row>
    <row r="65" spans="2:29" x14ac:dyDescent="0.45">
      <c r="B65" s="48">
        <v>19934</v>
      </c>
      <c r="C65" s="3">
        <v>2468.8539959999998</v>
      </c>
      <c r="D65" s="3">
        <v>57</v>
      </c>
      <c r="E65" s="3">
        <f t="shared" si="7"/>
        <v>0</v>
      </c>
      <c r="F65" s="3">
        <f t="shared" si="7"/>
        <v>0</v>
      </c>
      <c r="G65" s="3">
        <f t="shared" si="7"/>
        <v>0</v>
      </c>
      <c r="H65" s="3">
        <f t="shared" si="7"/>
        <v>1</v>
      </c>
      <c r="I65" s="3">
        <f t="shared" si="1"/>
        <v>2289.3561395650204</v>
      </c>
      <c r="J65" s="3">
        <f t="shared" si="2"/>
        <v>79.980260752864382</v>
      </c>
      <c r="K65" s="3">
        <f t="shared" si="3"/>
        <v>134.53615743300571</v>
      </c>
      <c r="L65" s="3">
        <f t="shared" si="4"/>
        <v>2272.2877225820584</v>
      </c>
      <c r="M65" s="3">
        <f t="shared" si="5"/>
        <v>-196.56627341794137</v>
      </c>
      <c r="N65" s="3">
        <f t="shared" si="6"/>
        <v>38638.299845416885</v>
      </c>
      <c r="O65" s="24"/>
      <c r="AA65" s="48">
        <v>57</v>
      </c>
      <c r="AB65" s="3">
        <v>2468.8539959999998</v>
      </c>
      <c r="AC65" s="24">
        <v>2272.2877225820584</v>
      </c>
    </row>
    <row r="66" spans="2:29" x14ac:dyDescent="0.45">
      <c r="B66" s="48">
        <v>19941</v>
      </c>
      <c r="C66" s="3">
        <v>2076.6999970000002</v>
      </c>
      <c r="D66" s="3">
        <v>58</v>
      </c>
      <c r="E66" s="3">
        <f t="shared" si="7"/>
        <v>1</v>
      </c>
      <c r="F66" s="3">
        <f t="shared" si="7"/>
        <v>0</v>
      </c>
      <c r="G66" s="3">
        <f t="shared" si="7"/>
        <v>0</v>
      </c>
      <c r="H66" s="3">
        <f t="shared" si="7"/>
        <v>0</v>
      </c>
      <c r="I66" s="3">
        <f t="shared" si="1"/>
        <v>2194.9051484608221</v>
      </c>
      <c r="J66" s="3">
        <f t="shared" si="2"/>
        <v>52.404681089349523</v>
      </c>
      <c r="K66" s="3">
        <f t="shared" si="3"/>
        <v>-59.82586619503104</v>
      </c>
      <c r="L66" s="3">
        <f t="shared" si="4"/>
        <v>2331.9260850754454</v>
      </c>
      <c r="M66" s="3">
        <f t="shared" si="5"/>
        <v>255.2260880754452</v>
      </c>
      <c r="N66" s="3">
        <f t="shared" si="6"/>
        <v>65140.356034294913</v>
      </c>
      <c r="O66" s="24"/>
      <c r="AA66" s="48">
        <v>58</v>
      </c>
      <c r="AB66" s="3">
        <v>2076.6999970000002</v>
      </c>
      <c r="AC66" s="24">
        <v>2331.9260850754454</v>
      </c>
    </row>
    <row r="67" spans="2:29" x14ac:dyDescent="0.45">
      <c r="B67" s="48">
        <v>19942</v>
      </c>
      <c r="C67" s="3">
        <v>2149.9079969999998</v>
      </c>
      <c r="D67" s="3">
        <v>59</v>
      </c>
      <c r="E67" s="3">
        <f t="shared" si="7"/>
        <v>0</v>
      </c>
      <c r="F67" s="3">
        <f t="shared" si="7"/>
        <v>1</v>
      </c>
      <c r="G67" s="3">
        <f t="shared" si="7"/>
        <v>0</v>
      </c>
      <c r="H67" s="3">
        <f t="shared" si="7"/>
        <v>0</v>
      </c>
      <c r="I67" s="3">
        <f t="shared" si="1"/>
        <v>2215.8405344731277</v>
      </c>
      <c r="J67" s="3">
        <f t="shared" si="2"/>
        <v>47.429746585853643</v>
      </c>
      <c r="K67" s="3">
        <f t="shared" si="3"/>
        <v>-55.400279435322091</v>
      </c>
      <c r="L67" s="3">
        <f t="shared" si="4"/>
        <v>2195.9535593146443</v>
      </c>
      <c r="M67" s="3">
        <f t="shared" si="5"/>
        <v>46.045562314644485</v>
      </c>
      <c r="N67" s="3">
        <f t="shared" si="6"/>
        <v>2120.1938088718084</v>
      </c>
      <c r="O67" s="24"/>
      <c r="AA67" s="48">
        <v>59</v>
      </c>
      <c r="AB67" s="3">
        <v>2149.9079969999998</v>
      </c>
      <c r="AC67" s="24">
        <v>2195.9535593146443</v>
      </c>
    </row>
    <row r="68" spans="2:29" x14ac:dyDescent="0.45">
      <c r="B68" s="48">
        <v>19943</v>
      </c>
      <c r="C68" s="3">
        <v>2493.2859960000001</v>
      </c>
      <c r="D68" s="3">
        <v>60</v>
      </c>
      <c r="E68" s="3">
        <f t="shared" si="7"/>
        <v>0</v>
      </c>
      <c r="F68" s="3">
        <f t="shared" si="7"/>
        <v>0</v>
      </c>
      <c r="G68" s="3">
        <f t="shared" si="7"/>
        <v>1</v>
      </c>
      <c r="H68" s="3">
        <f t="shared" si="7"/>
        <v>0</v>
      </c>
      <c r="I68" s="3">
        <f t="shared" si="1"/>
        <v>2414.8767842120578</v>
      </c>
      <c r="J68" s="3">
        <f t="shared" si="2"/>
        <v>71.396995348308167</v>
      </c>
      <c r="K68" s="3">
        <f t="shared" si="3"/>
        <v>27.668996364990566</v>
      </c>
      <c r="L68" s="3">
        <f t="shared" si="4"/>
        <v>2271.4568552089618</v>
      </c>
      <c r="M68" s="3">
        <f t="shared" si="5"/>
        <v>-221.8291407910383</v>
      </c>
      <c r="N68" s="3">
        <f t="shared" si="6"/>
        <v>49208.167704090294</v>
      </c>
      <c r="O68" s="24"/>
      <c r="AA68" s="48">
        <v>60</v>
      </c>
      <c r="AB68" s="3">
        <v>2493.2859960000001</v>
      </c>
      <c r="AC68" s="24">
        <v>2271.4568552089618</v>
      </c>
    </row>
    <row r="69" spans="2:29" x14ac:dyDescent="0.45">
      <c r="B69" s="48">
        <v>19944</v>
      </c>
      <c r="C69" s="3">
        <v>2832</v>
      </c>
      <c r="D69" s="3">
        <v>61</v>
      </c>
      <c r="E69" s="3">
        <f t="shared" si="7"/>
        <v>0</v>
      </c>
      <c r="F69" s="3">
        <f t="shared" si="7"/>
        <v>0</v>
      </c>
      <c r="G69" s="3">
        <f t="shared" si="7"/>
        <v>0</v>
      </c>
      <c r="H69" s="3">
        <f t="shared" si="7"/>
        <v>1</v>
      </c>
      <c r="I69" s="3">
        <f t="shared" si="1"/>
        <v>2630.6091308083496</v>
      </c>
      <c r="J69" s="3">
        <f t="shared" si="2"/>
        <v>94.214758416715668</v>
      </c>
      <c r="K69" s="3">
        <f t="shared" si="3"/>
        <v>153.08418931212429</v>
      </c>
      <c r="L69" s="3">
        <f t="shared" si="4"/>
        <v>2620.809936993372</v>
      </c>
      <c r="M69" s="3">
        <f t="shared" si="5"/>
        <v>-211.19006300662795</v>
      </c>
      <c r="N69" s="3">
        <f t="shared" si="6"/>
        <v>44601.242712743486</v>
      </c>
      <c r="O69" s="24"/>
      <c r="AA69" s="48">
        <v>61</v>
      </c>
      <c r="AB69" s="3">
        <v>2832</v>
      </c>
      <c r="AC69" s="24">
        <v>2620.809936993372</v>
      </c>
    </row>
    <row r="70" spans="2:29" x14ac:dyDescent="0.45">
      <c r="B70" s="48">
        <v>19951</v>
      </c>
      <c r="C70" s="3">
        <v>2652</v>
      </c>
      <c r="D70" s="3">
        <v>62</v>
      </c>
      <c r="E70" s="3">
        <f t="shared" si="7"/>
        <v>1</v>
      </c>
      <c r="F70" s="3">
        <f t="shared" si="7"/>
        <v>0</v>
      </c>
      <c r="G70" s="3">
        <f t="shared" si="7"/>
        <v>0</v>
      </c>
      <c r="H70" s="3">
        <f t="shared" si="7"/>
        <v>0</v>
      </c>
      <c r="I70" s="3">
        <f t="shared" si="1"/>
        <v>2715.9405440862815</v>
      </c>
      <c r="J70" s="3">
        <f t="shared" si="2"/>
        <v>92.810403469164385</v>
      </c>
      <c r="K70" s="3">
        <f t="shared" si="3"/>
        <v>-60.967433852591839</v>
      </c>
      <c r="L70" s="3">
        <f t="shared" si="4"/>
        <v>2664.9980230300343</v>
      </c>
      <c r="M70" s="3">
        <f t="shared" si="5"/>
        <v>12.998023030034346</v>
      </c>
      <c r="N70" s="3">
        <f t="shared" si="6"/>
        <v>168.94860268930324</v>
      </c>
      <c r="O70" s="24"/>
      <c r="AA70" s="48">
        <v>62</v>
      </c>
      <c r="AB70" s="3">
        <v>2652</v>
      </c>
      <c r="AC70" s="24">
        <v>2664.9980230300343</v>
      </c>
    </row>
    <row r="71" spans="2:29" x14ac:dyDescent="0.45">
      <c r="B71" s="48">
        <v>19952</v>
      </c>
      <c r="C71" s="3">
        <v>2575</v>
      </c>
      <c r="D71" s="3">
        <v>63</v>
      </c>
      <c r="E71" s="3">
        <f t="shared" si="7"/>
        <v>0</v>
      </c>
      <c r="F71" s="3">
        <f t="shared" si="7"/>
        <v>1</v>
      </c>
      <c r="G71" s="3">
        <f t="shared" si="7"/>
        <v>0</v>
      </c>
      <c r="H71" s="3">
        <f t="shared" si="7"/>
        <v>0</v>
      </c>
      <c r="I71" s="3">
        <f t="shared" si="1"/>
        <v>2686.8592924181362</v>
      </c>
      <c r="J71" s="3">
        <f t="shared" si="2"/>
        <v>73.540731258642609</v>
      </c>
      <c r="K71" s="3">
        <f t="shared" si="3"/>
        <v>-71.064150314750378</v>
      </c>
      <c r="L71" s="3">
        <f t="shared" si="4"/>
        <v>2753.3506681201243</v>
      </c>
      <c r="M71" s="3">
        <f t="shared" si="5"/>
        <v>178.35066812012428</v>
      </c>
      <c r="N71" s="3">
        <f t="shared" si="6"/>
        <v>31808.960818894717</v>
      </c>
      <c r="O71" s="24"/>
      <c r="AA71" s="48">
        <v>63</v>
      </c>
      <c r="AB71" s="3">
        <v>2575</v>
      </c>
      <c r="AC71" s="24">
        <v>2753.3506681201243</v>
      </c>
    </row>
    <row r="72" spans="2:29" x14ac:dyDescent="0.45">
      <c r="B72" s="48">
        <v>19953</v>
      </c>
      <c r="C72" s="3">
        <v>3003</v>
      </c>
      <c r="D72" s="3">
        <v>64</v>
      </c>
      <c r="E72" s="3">
        <f t="shared" si="7"/>
        <v>0</v>
      </c>
      <c r="F72" s="3">
        <f t="shared" si="7"/>
        <v>0</v>
      </c>
      <c r="G72" s="3">
        <f t="shared" si="7"/>
        <v>1</v>
      </c>
      <c r="H72" s="3">
        <f t="shared" si="7"/>
        <v>0</v>
      </c>
      <c r="I72" s="3">
        <f t="shared" si="1"/>
        <v>2907.2920603791445</v>
      </c>
      <c r="J72" s="3">
        <f t="shared" si="2"/>
        <v>96.762676964457512</v>
      </c>
      <c r="K72" s="3">
        <f t="shared" si="3"/>
        <v>46.545578962299302</v>
      </c>
      <c r="L72" s="3">
        <f t="shared" si="4"/>
        <v>2788.0690200417694</v>
      </c>
      <c r="M72" s="3">
        <f t="shared" si="5"/>
        <v>-214.93097995823064</v>
      </c>
      <c r="N72" s="3">
        <f t="shared" si="6"/>
        <v>46195.326145805338</v>
      </c>
      <c r="O72" s="24"/>
      <c r="AA72" s="48">
        <v>64</v>
      </c>
      <c r="AB72" s="3">
        <v>3003</v>
      </c>
      <c r="AC72" s="24">
        <v>2788.0690200417694</v>
      </c>
    </row>
    <row r="73" spans="2:29" x14ac:dyDescent="0.45">
      <c r="B73" s="48">
        <v>19954</v>
      </c>
      <c r="C73" s="3">
        <v>3148</v>
      </c>
      <c r="D73" s="3">
        <v>65</v>
      </c>
      <c r="E73" s="3">
        <f t="shared" si="7"/>
        <v>0</v>
      </c>
      <c r="F73" s="3">
        <f t="shared" si="7"/>
        <v>0</v>
      </c>
      <c r="G73" s="3">
        <f t="shared" si="7"/>
        <v>0</v>
      </c>
      <c r="H73" s="3">
        <f t="shared" si="7"/>
        <v>1</v>
      </c>
      <c r="I73" s="3">
        <f t="shared" si="1"/>
        <v>2997.8088459881815</v>
      </c>
      <c r="J73" s="3">
        <f t="shared" si="2"/>
        <v>95.775273200468064</v>
      </c>
      <c r="K73" s="3">
        <f t="shared" si="3"/>
        <v>152.28155162861731</v>
      </c>
      <c r="L73" s="3">
        <f t="shared" si="4"/>
        <v>3157.1389266557262</v>
      </c>
      <c r="M73" s="3">
        <f t="shared" si="5"/>
        <v>9.138926655726209</v>
      </c>
      <c r="N73" s="3">
        <f t="shared" si="6"/>
        <v>83.519980418743032</v>
      </c>
      <c r="O73" s="24"/>
      <c r="AA73" s="48">
        <v>65</v>
      </c>
      <c r="AB73" s="3">
        <v>3148</v>
      </c>
      <c r="AC73" s="24">
        <v>3157.1389266557262</v>
      </c>
    </row>
    <row r="74" spans="2:29" x14ac:dyDescent="0.45">
      <c r="B74" s="48">
        <v>19961</v>
      </c>
      <c r="C74" s="3">
        <v>2185</v>
      </c>
      <c r="D74" s="3">
        <v>66</v>
      </c>
      <c r="E74" s="3">
        <f t="shared" ref="E74:H112" si="8">IF(RIGHT($B74,1)=RIGHT(E$8,1),1,0)</f>
        <v>1</v>
      </c>
      <c r="F74" s="3">
        <f t="shared" si="8"/>
        <v>0</v>
      </c>
      <c r="G74" s="3">
        <f t="shared" si="8"/>
        <v>0</v>
      </c>
      <c r="H74" s="3">
        <f t="shared" si="8"/>
        <v>0</v>
      </c>
      <c r="I74" s="3">
        <f t="shared" si="1"/>
        <v>2514.2905186285152</v>
      </c>
      <c r="J74" s="3">
        <f t="shared" si="2"/>
        <v>4.1956012051051061</v>
      </c>
      <c r="K74" s="3">
        <f t="shared" si="3"/>
        <v>-135.41043120324198</v>
      </c>
      <c r="L74" s="3">
        <f t="shared" si="4"/>
        <v>3032.6166853360573</v>
      </c>
      <c r="M74" s="3">
        <f t="shared" si="5"/>
        <v>847.61668533605734</v>
      </c>
      <c r="N74" s="3">
        <f t="shared" si="6"/>
        <v>718454.04526008479</v>
      </c>
      <c r="O74" s="24"/>
      <c r="AA74" s="48">
        <v>66</v>
      </c>
      <c r="AB74" s="3">
        <v>2185</v>
      </c>
      <c r="AC74" s="24">
        <v>3032.6166853360573</v>
      </c>
    </row>
    <row r="75" spans="2:29" x14ac:dyDescent="0.45">
      <c r="B75" s="48">
        <v>19962</v>
      </c>
      <c r="C75" s="3">
        <v>2179</v>
      </c>
      <c r="D75" s="3">
        <v>67</v>
      </c>
      <c r="E75" s="3">
        <f t="shared" si="8"/>
        <v>0</v>
      </c>
      <c r="F75" s="3">
        <f t="shared" si="8"/>
        <v>1</v>
      </c>
      <c r="G75" s="3">
        <f t="shared" si="8"/>
        <v>0</v>
      </c>
      <c r="H75" s="3">
        <f t="shared" si="8"/>
        <v>0</v>
      </c>
      <c r="I75" s="3">
        <f t="shared" si="1"/>
        <v>2335.0362988448096</v>
      </c>
      <c r="J75" s="3">
        <f t="shared" si="2"/>
        <v>-24.805710767819683</v>
      </c>
      <c r="K75" s="3">
        <f t="shared" si="3"/>
        <v>-94.638646087951344</v>
      </c>
      <c r="L75" s="3">
        <f t="shared" si="4"/>
        <v>2447.4219695188699</v>
      </c>
      <c r="M75" s="3">
        <f t="shared" si="5"/>
        <v>268.4219695188699</v>
      </c>
      <c r="N75" s="3">
        <f t="shared" si="6"/>
        <v>72050.353720389117</v>
      </c>
      <c r="O75" s="24"/>
      <c r="AA75" s="48">
        <v>67</v>
      </c>
      <c r="AB75" s="3">
        <v>2179</v>
      </c>
      <c r="AC75" s="24">
        <v>2447.4219695188699</v>
      </c>
    </row>
    <row r="76" spans="2:29" x14ac:dyDescent="0.45">
      <c r="B76" s="48">
        <v>19963</v>
      </c>
      <c r="C76" s="3">
        <v>2321</v>
      </c>
      <c r="D76" s="3">
        <v>68</v>
      </c>
      <c r="E76" s="3">
        <f t="shared" si="8"/>
        <v>0</v>
      </c>
      <c r="F76" s="3">
        <f t="shared" si="8"/>
        <v>0</v>
      </c>
      <c r="G76" s="3">
        <f t="shared" si="8"/>
        <v>1</v>
      </c>
      <c r="H76" s="3">
        <f t="shared" si="8"/>
        <v>0</v>
      </c>
      <c r="I76" s="3">
        <f t="shared" si="1"/>
        <v>2285.7797897657065</v>
      </c>
      <c r="J76" s="3">
        <f t="shared" si="2"/>
        <v>-28.671101456076855</v>
      </c>
      <c r="K76" s="3">
        <f t="shared" si="3"/>
        <v>43.403492268870977</v>
      </c>
      <c r="L76" s="3">
        <f t="shared" si="4"/>
        <v>2356.7761670392892</v>
      </c>
      <c r="M76" s="3">
        <f t="shared" si="5"/>
        <v>35.776167039289248</v>
      </c>
      <c r="N76" s="3">
        <f t="shared" si="6"/>
        <v>1279.9341280231265</v>
      </c>
      <c r="O76" s="24"/>
      <c r="AA76" s="48">
        <v>68</v>
      </c>
      <c r="AB76" s="3">
        <v>2321</v>
      </c>
      <c r="AC76" s="24">
        <v>2356.7761670392892</v>
      </c>
    </row>
    <row r="77" spans="2:29" x14ac:dyDescent="0.45">
      <c r="B77" s="48">
        <v>19964</v>
      </c>
      <c r="C77" s="3">
        <v>2129</v>
      </c>
      <c r="D77" s="3">
        <v>69</v>
      </c>
      <c r="E77" s="3">
        <f t="shared" si="8"/>
        <v>0</v>
      </c>
      <c r="F77" s="3">
        <f t="shared" si="8"/>
        <v>0</v>
      </c>
      <c r="G77" s="3">
        <f t="shared" si="8"/>
        <v>0</v>
      </c>
      <c r="H77" s="3">
        <f t="shared" si="8"/>
        <v>1</v>
      </c>
      <c r="I77" s="3">
        <f t="shared" si="1"/>
        <v>2065.4792944270062</v>
      </c>
      <c r="J77" s="3">
        <f t="shared" si="2"/>
        <v>-58.965510059023501</v>
      </c>
      <c r="K77" s="3">
        <f t="shared" si="3"/>
        <v>127.65592751104178</v>
      </c>
      <c r="L77" s="3">
        <f t="shared" si="4"/>
        <v>2409.3902399382469</v>
      </c>
      <c r="M77" s="3">
        <f t="shared" si="5"/>
        <v>280.39023993824685</v>
      </c>
      <c r="N77" s="3">
        <f t="shared" si="6"/>
        <v>78618.686652627643</v>
      </c>
      <c r="O77" s="24"/>
      <c r="AA77" s="48">
        <v>69</v>
      </c>
      <c r="AB77" s="3">
        <v>2129</v>
      </c>
      <c r="AC77" s="24">
        <v>2409.3902399382469</v>
      </c>
    </row>
    <row r="78" spans="2:29" x14ac:dyDescent="0.45">
      <c r="B78" s="48">
        <v>19971</v>
      </c>
      <c r="C78" s="3">
        <v>1601</v>
      </c>
      <c r="D78" s="3">
        <v>70</v>
      </c>
      <c r="E78" s="3">
        <f t="shared" si="8"/>
        <v>1</v>
      </c>
      <c r="F78" s="3">
        <f t="shared" si="8"/>
        <v>0</v>
      </c>
      <c r="G78" s="3">
        <f t="shared" si="8"/>
        <v>0</v>
      </c>
      <c r="H78" s="3">
        <f t="shared" si="8"/>
        <v>0</v>
      </c>
      <c r="I78" s="3">
        <f t="shared" si="1"/>
        <v>1821.9148416086948</v>
      </c>
      <c r="J78" s="3">
        <f t="shared" si="2"/>
        <v>-88.148484999951506</v>
      </c>
      <c r="K78" s="3">
        <f t="shared" si="3"/>
        <v>-159.13259660171155</v>
      </c>
      <c r="L78" s="3">
        <f t="shared" si="4"/>
        <v>1871.1033531647406</v>
      </c>
      <c r="M78" s="3">
        <f t="shared" si="5"/>
        <v>270.10335316474061</v>
      </c>
      <c r="N78" s="3">
        <f t="shared" si="6"/>
        <v>72955.821390836587</v>
      </c>
      <c r="O78" s="24"/>
      <c r="AA78" s="48">
        <v>70</v>
      </c>
      <c r="AB78" s="3">
        <v>1601</v>
      </c>
      <c r="AC78" s="24">
        <v>1871.1033531647406</v>
      </c>
    </row>
    <row r="79" spans="2:29" x14ac:dyDescent="0.45">
      <c r="B79" s="48">
        <v>19972</v>
      </c>
      <c r="C79" s="3">
        <v>1737</v>
      </c>
      <c r="D79" s="3">
        <v>71</v>
      </c>
      <c r="E79" s="3">
        <f t="shared" si="8"/>
        <v>0</v>
      </c>
      <c r="F79" s="3">
        <f t="shared" si="8"/>
        <v>1</v>
      </c>
      <c r="G79" s="3">
        <f t="shared" si="8"/>
        <v>0</v>
      </c>
      <c r="H79" s="3">
        <f t="shared" si="8"/>
        <v>0</v>
      </c>
      <c r="I79" s="3">
        <f t="shared" si="1"/>
        <v>1800.6560155174698</v>
      </c>
      <c r="J79" s="3">
        <f t="shared" si="2"/>
        <v>-77.573997353584019</v>
      </c>
      <c r="K79" s="3">
        <f t="shared" si="3"/>
        <v>-86.042889642319238</v>
      </c>
      <c r="L79" s="3">
        <f t="shared" si="4"/>
        <v>1639.1277105207919</v>
      </c>
      <c r="M79" s="3">
        <f t="shared" si="5"/>
        <v>-97.872289479208121</v>
      </c>
      <c r="N79" s="3">
        <f t="shared" si="6"/>
        <v>9578.9850479019133</v>
      </c>
      <c r="O79" s="24"/>
      <c r="AA79" s="48">
        <v>71</v>
      </c>
      <c r="AB79" s="3">
        <v>1737</v>
      </c>
      <c r="AC79" s="24">
        <v>1639.1277105207919</v>
      </c>
    </row>
    <row r="80" spans="2:29" x14ac:dyDescent="0.45">
      <c r="B80" s="48">
        <v>19973</v>
      </c>
      <c r="C80" s="3">
        <v>1614</v>
      </c>
      <c r="D80" s="3">
        <v>72</v>
      </c>
      <c r="E80" s="3">
        <f t="shared" si="8"/>
        <v>0</v>
      </c>
      <c r="F80" s="3">
        <f t="shared" si="8"/>
        <v>0</v>
      </c>
      <c r="G80" s="3">
        <f t="shared" si="8"/>
        <v>1</v>
      </c>
      <c r="H80" s="3">
        <f t="shared" si="8"/>
        <v>0</v>
      </c>
      <c r="I80" s="3">
        <f t="shared" si="1"/>
        <v>1618.8675991935709</v>
      </c>
      <c r="J80" s="3">
        <f t="shared" si="2"/>
        <v>-94.049101337575024</v>
      </c>
      <c r="K80" s="3">
        <f t="shared" si="3"/>
        <v>30.011261269244407</v>
      </c>
      <c r="L80" s="3">
        <f t="shared" si="4"/>
        <v>1766.4855104327567</v>
      </c>
      <c r="M80" s="3">
        <f t="shared" si="5"/>
        <v>152.48551043275666</v>
      </c>
      <c r="N80" s="3">
        <f t="shared" si="6"/>
        <v>23251.830891938338</v>
      </c>
      <c r="O80" s="24"/>
      <c r="AA80" s="48">
        <v>72</v>
      </c>
      <c r="AB80" s="3">
        <v>1614</v>
      </c>
      <c r="AC80" s="24">
        <v>1766.4855104327567</v>
      </c>
    </row>
    <row r="81" spans="2:29" x14ac:dyDescent="0.45">
      <c r="B81" s="48">
        <v>19974</v>
      </c>
      <c r="C81" s="3">
        <v>1578</v>
      </c>
      <c r="D81" s="3">
        <v>73</v>
      </c>
      <c r="E81" s="3">
        <f t="shared" si="8"/>
        <v>0</v>
      </c>
      <c r="F81" s="3">
        <f t="shared" si="8"/>
        <v>0</v>
      </c>
      <c r="G81" s="3">
        <f t="shared" si="8"/>
        <v>0</v>
      </c>
      <c r="H81" s="3">
        <f t="shared" si="8"/>
        <v>1</v>
      </c>
      <c r="I81" s="3">
        <f t="shared" si="1"/>
        <v>1473.9198324959418</v>
      </c>
      <c r="J81" s="3">
        <f t="shared" si="2"/>
        <v>-102.09559636905539</v>
      </c>
      <c r="K81" s="3">
        <f t="shared" si="3"/>
        <v>121.11511779574991</v>
      </c>
      <c r="L81" s="3">
        <f t="shared" si="4"/>
        <v>1652.4744253670376</v>
      </c>
      <c r="M81" s="3">
        <f t="shared" si="5"/>
        <v>74.474425367037611</v>
      </c>
      <c r="N81" s="3">
        <f t="shared" si="6"/>
        <v>5546.4400337504549</v>
      </c>
      <c r="O81" s="24"/>
      <c r="AA81" s="48">
        <v>73</v>
      </c>
      <c r="AB81" s="3">
        <v>1578</v>
      </c>
      <c r="AC81" s="24">
        <v>1652.4744253670376</v>
      </c>
    </row>
    <row r="82" spans="2:29" x14ac:dyDescent="0.45">
      <c r="B82" s="48">
        <v>19981</v>
      </c>
      <c r="C82" s="3">
        <v>1405</v>
      </c>
      <c r="D82" s="3">
        <v>74</v>
      </c>
      <c r="E82" s="3">
        <f t="shared" si="8"/>
        <v>1</v>
      </c>
      <c r="F82" s="3">
        <f t="shared" si="8"/>
        <v>0</v>
      </c>
      <c r="G82" s="3">
        <f t="shared" si="8"/>
        <v>0</v>
      </c>
      <c r="H82" s="3">
        <f t="shared" si="8"/>
        <v>0</v>
      </c>
      <c r="I82" s="3">
        <f t="shared" ref="I82:I112" si="9">$Q$5*(C82-K78)+(1-$Q$5)*(I81+J81)</f>
        <v>1503.2551110548727</v>
      </c>
      <c r="J82" s="3">
        <f t="shared" ref="J82:J112" si="10">$R$5*(I82-I81)+(1-$R$5)*J81</f>
        <v>-81.317882953388022</v>
      </c>
      <c r="K82" s="3">
        <f t="shared" ref="K82:K112" si="11">$S$5*(C82-I82)+(1-$S$5)*K78</f>
        <v>-142.24287390393414</v>
      </c>
      <c r="L82" s="3">
        <f t="shared" ref="L82:L112" si="12">I81+J81+K78</f>
        <v>1212.6916395251749</v>
      </c>
      <c r="M82" s="3">
        <f t="shared" ref="M82:M112" si="13">L82-C82</f>
        <v>-192.30836047482512</v>
      </c>
      <c r="N82" s="3">
        <f t="shared" ref="N82:N112" si="14">M82^2</f>
        <v>36982.505508515278</v>
      </c>
      <c r="O82" s="24"/>
      <c r="AA82" s="48">
        <v>74</v>
      </c>
      <c r="AB82" s="3">
        <v>1405</v>
      </c>
      <c r="AC82" s="24">
        <v>1212.6916395251749</v>
      </c>
    </row>
    <row r="83" spans="2:29" x14ac:dyDescent="0.45">
      <c r="B83" s="48">
        <v>19982</v>
      </c>
      <c r="C83" s="3">
        <v>1402</v>
      </c>
      <c r="D83" s="3">
        <v>75</v>
      </c>
      <c r="E83" s="3">
        <f t="shared" si="8"/>
        <v>0</v>
      </c>
      <c r="F83" s="3">
        <f t="shared" si="8"/>
        <v>1</v>
      </c>
      <c r="G83" s="3">
        <f t="shared" si="8"/>
        <v>0</v>
      </c>
      <c r="H83" s="3">
        <f t="shared" si="8"/>
        <v>0</v>
      </c>
      <c r="I83" s="3">
        <f t="shared" si="9"/>
        <v>1467.1163607848118</v>
      </c>
      <c r="J83" s="3">
        <f t="shared" si="10"/>
        <v>-74.175580417724873</v>
      </c>
      <c r="K83" s="3">
        <f t="shared" si="11"/>
        <v>-80.237077095110806</v>
      </c>
      <c r="L83" s="3">
        <f t="shared" si="12"/>
        <v>1335.8943384591653</v>
      </c>
      <c r="M83" s="3">
        <f t="shared" si="13"/>
        <v>-66.105661540834717</v>
      </c>
      <c r="N83" s="3">
        <f t="shared" si="14"/>
        <v>4369.9584877513944</v>
      </c>
      <c r="O83" s="24"/>
      <c r="AA83" s="48">
        <v>75</v>
      </c>
      <c r="AB83" s="3">
        <v>1402</v>
      </c>
      <c r="AC83" s="24">
        <v>1335.8943384591653</v>
      </c>
    </row>
    <row r="84" spans="2:29" x14ac:dyDescent="0.45">
      <c r="B84" s="48">
        <v>19983</v>
      </c>
      <c r="C84" s="3">
        <v>1556</v>
      </c>
      <c r="D84" s="3">
        <v>76</v>
      </c>
      <c r="E84" s="3">
        <f t="shared" si="8"/>
        <v>0</v>
      </c>
      <c r="F84" s="3">
        <f t="shared" si="8"/>
        <v>0</v>
      </c>
      <c r="G84" s="3">
        <f t="shared" si="8"/>
        <v>1</v>
      </c>
      <c r="H84" s="3">
        <f t="shared" si="8"/>
        <v>0</v>
      </c>
      <c r="I84" s="3">
        <f t="shared" si="9"/>
        <v>1483.8708342240457</v>
      </c>
      <c r="J84" s="3">
        <f t="shared" si="10"/>
        <v>-59.800582146228287</v>
      </c>
      <c r="K84" s="3">
        <f t="shared" si="11"/>
        <v>41.696364905505526</v>
      </c>
      <c r="L84" s="3">
        <f t="shared" si="12"/>
        <v>1422.9520416363314</v>
      </c>
      <c r="M84" s="3">
        <f t="shared" si="13"/>
        <v>-133.04795836366861</v>
      </c>
      <c r="N84" s="3">
        <f t="shared" si="14"/>
        <v>17701.759224740497</v>
      </c>
      <c r="O84" s="24"/>
      <c r="AA84" s="48">
        <v>76</v>
      </c>
      <c r="AB84" s="3">
        <v>1556</v>
      </c>
      <c r="AC84" s="24">
        <v>1422.9520416363314</v>
      </c>
    </row>
    <row r="85" spans="2:29" x14ac:dyDescent="0.45">
      <c r="B85" s="48">
        <v>19984</v>
      </c>
      <c r="C85" s="3">
        <v>1710</v>
      </c>
      <c r="D85" s="3">
        <v>77</v>
      </c>
      <c r="E85" s="3">
        <f t="shared" si="8"/>
        <v>0</v>
      </c>
      <c r="F85" s="3">
        <f t="shared" si="8"/>
        <v>0</v>
      </c>
      <c r="G85" s="3">
        <f t="shared" si="8"/>
        <v>0</v>
      </c>
      <c r="H85" s="3">
        <f t="shared" si="8"/>
        <v>1</v>
      </c>
      <c r="I85" s="3">
        <f t="shared" si="9"/>
        <v>1536.7108621114369</v>
      </c>
      <c r="J85" s="3">
        <f t="shared" si="10"/>
        <v>-41.993394029076562</v>
      </c>
      <c r="K85" s="3">
        <f t="shared" si="11"/>
        <v>135.59016917936671</v>
      </c>
      <c r="L85" s="3">
        <f t="shared" si="12"/>
        <v>1545.1853698735674</v>
      </c>
      <c r="M85" s="3">
        <f t="shared" si="13"/>
        <v>-164.81463012643258</v>
      </c>
      <c r="N85" s="3">
        <f t="shared" si="14"/>
        <v>27163.862303712776</v>
      </c>
      <c r="O85" s="24"/>
      <c r="AA85" s="48">
        <v>77</v>
      </c>
      <c r="AB85" s="3">
        <v>1710</v>
      </c>
      <c r="AC85" s="24">
        <v>1545.1853698735674</v>
      </c>
    </row>
    <row r="86" spans="2:29" x14ac:dyDescent="0.45">
      <c r="B86" s="48">
        <v>19991</v>
      </c>
      <c r="C86" s="3">
        <v>1530</v>
      </c>
      <c r="D86" s="3">
        <v>78</v>
      </c>
      <c r="E86" s="3">
        <f t="shared" si="8"/>
        <v>1</v>
      </c>
      <c r="F86" s="3">
        <f t="shared" si="8"/>
        <v>0</v>
      </c>
      <c r="G86" s="3">
        <f t="shared" si="8"/>
        <v>0</v>
      </c>
      <c r="H86" s="3">
        <f t="shared" si="8"/>
        <v>0</v>
      </c>
      <c r="I86" s="3">
        <f t="shared" si="9"/>
        <v>1616.0451074604189</v>
      </c>
      <c r="J86" s="3">
        <f t="shared" si="10"/>
        <v>-22.812886239122339</v>
      </c>
      <c r="K86" s="3">
        <f t="shared" si="11"/>
        <v>-126.65148271982962</v>
      </c>
      <c r="L86" s="3">
        <f t="shared" si="12"/>
        <v>1352.4745941784261</v>
      </c>
      <c r="M86" s="3">
        <f t="shared" si="13"/>
        <v>-177.52540582157394</v>
      </c>
      <c r="N86" s="3">
        <f t="shared" si="14"/>
        <v>31515.269712114517</v>
      </c>
      <c r="O86" s="24"/>
      <c r="AA86" s="48">
        <v>78</v>
      </c>
      <c r="AB86" s="3">
        <v>1530</v>
      </c>
      <c r="AC86" s="24">
        <v>1352.4745941784261</v>
      </c>
    </row>
    <row r="87" spans="2:29" x14ac:dyDescent="0.45">
      <c r="B87" s="48">
        <v>19992</v>
      </c>
      <c r="C87" s="3">
        <v>1558</v>
      </c>
      <c r="D87" s="3">
        <v>79</v>
      </c>
      <c r="E87" s="3">
        <f t="shared" si="8"/>
        <v>0</v>
      </c>
      <c r="F87" s="3">
        <f t="shared" si="8"/>
        <v>1</v>
      </c>
      <c r="G87" s="3">
        <f t="shared" si="8"/>
        <v>0</v>
      </c>
      <c r="H87" s="3">
        <f t="shared" si="8"/>
        <v>0</v>
      </c>
      <c r="I87" s="3">
        <f t="shared" si="9"/>
        <v>1623.9902577876665</v>
      </c>
      <c r="J87" s="3">
        <f t="shared" si="10"/>
        <v>-17.950393545873375</v>
      </c>
      <c r="K87" s="3">
        <f t="shared" si="11"/>
        <v>-76.284469242361354</v>
      </c>
      <c r="L87" s="3">
        <f t="shared" si="12"/>
        <v>1512.9951441261858</v>
      </c>
      <c r="M87" s="3">
        <f t="shared" si="13"/>
        <v>-45.004855873814222</v>
      </c>
      <c r="N87" s="3">
        <f t="shared" si="14"/>
        <v>2025.4370522227905</v>
      </c>
      <c r="O87" s="24"/>
      <c r="AA87" s="48">
        <v>79</v>
      </c>
      <c r="AB87" s="3">
        <v>1558</v>
      </c>
      <c r="AC87" s="24">
        <v>1512.9951441261858</v>
      </c>
    </row>
    <row r="88" spans="2:29" x14ac:dyDescent="0.45">
      <c r="B88" s="48">
        <v>19993</v>
      </c>
      <c r="C88" s="3">
        <v>1336</v>
      </c>
      <c r="D88" s="3">
        <v>80</v>
      </c>
      <c r="E88" s="3">
        <f t="shared" si="8"/>
        <v>0</v>
      </c>
      <c r="F88" s="3">
        <f t="shared" si="8"/>
        <v>0</v>
      </c>
      <c r="G88" s="3">
        <f t="shared" si="8"/>
        <v>1</v>
      </c>
      <c r="H88" s="3">
        <f t="shared" si="8"/>
        <v>0</v>
      </c>
      <c r="I88" s="3">
        <f t="shared" si="9"/>
        <v>1392.9874246992895</v>
      </c>
      <c r="J88" s="3">
        <f t="shared" si="10"/>
        <v>-51.631539880389084</v>
      </c>
      <c r="K88" s="3">
        <f t="shared" si="11"/>
        <v>14.317740012918367</v>
      </c>
      <c r="L88" s="3">
        <f t="shared" si="12"/>
        <v>1647.7362291472987</v>
      </c>
      <c r="M88" s="3">
        <f t="shared" si="13"/>
        <v>311.73622914729867</v>
      </c>
      <c r="N88" s="3">
        <f t="shared" si="14"/>
        <v>97179.476562977114</v>
      </c>
      <c r="O88" s="24"/>
      <c r="AA88" s="48">
        <v>80</v>
      </c>
      <c r="AB88" s="3">
        <v>1336</v>
      </c>
      <c r="AC88" s="24">
        <v>1647.7362291472987</v>
      </c>
    </row>
    <row r="89" spans="2:29" x14ac:dyDescent="0.45">
      <c r="B89" s="48">
        <v>19994</v>
      </c>
      <c r="C89" s="3">
        <v>2343</v>
      </c>
      <c r="D89" s="3">
        <v>81</v>
      </c>
      <c r="E89" s="3">
        <f t="shared" si="8"/>
        <v>0</v>
      </c>
      <c r="F89" s="3">
        <f t="shared" si="8"/>
        <v>0</v>
      </c>
      <c r="G89" s="3">
        <f t="shared" si="8"/>
        <v>0</v>
      </c>
      <c r="H89" s="3">
        <f t="shared" si="8"/>
        <v>1</v>
      </c>
      <c r="I89" s="3">
        <f t="shared" si="9"/>
        <v>1933.2502131611341</v>
      </c>
      <c r="J89" s="3">
        <f t="shared" si="10"/>
        <v>41.940162608788604</v>
      </c>
      <c r="K89" s="3">
        <f t="shared" si="11"/>
        <v>211.65244204763349</v>
      </c>
      <c r="L89" s="3">
        <f t="shared" si="12"/>
        <v>1476.9460539982672</v>
      </c>
      <c r="M89" s="3">
        <f t="shared" si="13"/>
        <v>-866.05394600173281</v>
      </c>
      <c r="N89" s="3">
        <f t="shared" si="14"/>
        <v>750049.43738517235</v>
      </c>
      <c r="O89" s="24"/>
      <c r="AA89" s="48">
        <v>81</v>
      </c>
      <c r="AB89" s="3">
        <v>2343</v>
      </c>
      <c r="AC89" s="24">
        <v>1476.9460539982672</v>
      </c>
    </row>
    <row r="90" spans="2:29" x14ac:dyDescent="0.45">
      <c r="B90" s="48">
        <v>20001</v>
      </c>
      <c r="C90" s="3">
        <v>1945</v>
      </c>
      <c r="D90" s="3">
        <v>82</v>
      </c>
      <c r="E90" s="3">
        <f t="shared" si="8"/>
        <v>1</v>
      </c>
      <c r="F90" s="3">
        <f t="shared" si="8"/>
        <v>0</v>
      </c>
      <c r="G90" s="3">
        <f t="shared" si="8"/>
        <v>0</v>
      </c>
      <c r="H90" s="3">
        <f t="shared" si="8"/>
        <v>0</v>
      </c>
      <c r="I90" s="3">
        <f t="shared" si="9"/>
        <v>2041.1155786661743</v>
      </c>
      <c r="J90" s="3">
        <f t="shared" si="10"/>
        <v>52.362180824817138</v>
      </c>
      <c r="K90" s="3">
        <f t="shared" si="11"/>
        <v>-118.17966514787413</v>
      </c>
      <c r="L90" s="3">
        <f t="shared" si="12"/>
        <v>1848.5388930500931</v>
      </c>
      <c r="M90" s="3">
        <f t="shared" si="13"/>
        <v>-96.461106949906934</v>
      </c>
      <c r="N90" s="3">
        <f t="shared" si="14"/>
        <v>9304.7451540013844</v>
      </c>
      <c r="O90" s="24"/>
      <c r="AA90" s="48">
        <v>82</v>
      </c>
      <c r="AB90" s="3">
        <v>1945</v>
      </c>
      <c r="AC90" s="24">
        <v>1848.5388930500931</v>
      </c>
    </row>
    <row r="91" spans="2:29" x14ac:dyDescent="0.45">
      <c r="B91" s="48">
        <v>20002</v>
      </c>
      <c r="C91" s="3">
        <v>1825</v>
      </c>
      <c r="D91" s="3">
        <v>83</v>
      </c>
      <c r="E91" s="3">
        <f t="shared" si="8"/>
        <v>0</v>
      </c>
      <c r="F91" s="3">
        <f t="shared" si="8"/>
        <v>1</v>
      </c>
      <c r="G91" s="3">
        <f t="shared" si="8"/>
        <v>0</v>
      </c>
      <c r="H91" s="3">
        <f t="shared" si="8"/>
        <v>0</v>
      </c>
      <c r="I91" s="3">
        <f t="shared" si="9"/>
        <v>1962.1255279483973</v>
      </c>
      <c r="J91" s="3">
        <f t="shared" si="10"/>
        <v>31.596900026102311</v>
      </c>
      <c r="K91" s="3">
        <f t="shared" si="11"/>
        <v>-93.164085753354115</v>
      </c>
      <c r="L91" s="3">
        <f t="shared" si="12"/>
        <v>2017.1932902486301</v>
      </c>
      <c r="M91" s="3">
        <f t="shared" si="13"/>
        <v>192.19329024863009</v>
      </c>
      <c r="N91" s="3">
        <f t="shared" si="14"/>
        <v>36938.260816594171</v>
      </c>
      <c r="O91" s="24"/>
      <c r="AA91" s="48">
        <v>83</v>
      </c>
      <c r="AB91" s="3">
        <v>1825</v>
      </c>
      <c r="AC91" s="24">
        <v>2017.1932902486301</v>
      </c>
    </row>
    <row r="92" spans="2:29" x14ac:dyDescent="0.45">
      <c r="B92" s="48">
        <v>20003</v>
      </c>
      <c r="C92" s="3">
        <v>1870</v>
      </c>
      <c r="D92" s="3">
        <v>84</v>
      </c>
      <c r="E92" s="3">
        <f t="shared" si="8"/>
        <v>0</v>
      </c>
      <c r="F92" s="3">
        <f t="shared" si="8"/>
        <v>0</v>
      </c>
      <c r="G92" s="3">
        <f t="shared" si="8"/>
        <v>1</v>
      </c>
      <c r="H92" s="3">
        <f t="shared" si="8"/>
        <v>0</v>
      </c>
      <c r="I92" s="3">
        <f t="shared" si="9"/>
        <v>1899.3805074828651</v>
      </c>
      <c r="J92" s="3">
        <f t="shared" si="10"/>
        <v>16.682524784113717</v>
      </c>
      <c r="K92" s="3">
        <f t="shared" si="11"/>
        <v>2.1941893118176008</v>
      </c>
      <c r="L92" s="3">
        <f t="shared" si="12"/>
        <v>2008.040167987418</v>
      </c>
      <c r="M92" s="3">
        <f t="shared" si="13"/>
        <v>138.04016798741804</v>
      </c>
      <c r="N92" s="3">
        <f t="shared" si="14"/>
        <v>19055.087977994594</v>
      </c>
      <c r="O92" s="24"/>
      <c r="AA92" s="48">
        <v>84</v>
      </c>
      <c r="AB92" s="3">
        <v>1870</v>
      </c>
      <c r="AC92" s="24">
        <v>2008.040167987418</v>
      </c>
    </row>
    <row r="93" spans="2:29" x14ac:dyDescent="0.45">
      <c r="B93" s="48">
        <v>20004</v>
      </c>
      <c r="C93" s="3">
        <v>1007</v>
      </c>
      <c r="D93" s="3">
        <v>85</v>
      </c>
      <c r="E93" s="3">
        <f t="shared" si="8"/>
        <v>0</v>
      </c>
      <c r="F93" s="3">
        <f t="shared" si="8"/>
        <v>0</v>
      </c>
      <c r="G93" s="3">
        <f t="shared" si="8"/>
        <v>0</v>
      </c>
      <c r="H93" s="3">
        <f t="shared" si="8"/>
        <v>1</v>
      </c>
      <c r="I93" s="3">
        <f t="shared" si="9"/>
        <v>1150.1232937615118</v>
      </c>
      <c r="J93" s="3">
        <f t="shared" si="10"/>
        <v>-104.40376022355797</v>
      </c>
      <c r="K93" s="3">
        <f t="shared" si="11"/>
        <v>113.22420139524748</v>
      </c>
      <c r="L93" s="3">
        <f t="shared" si="12"/>
        <v>2127.715474314612</v>
      </c>
      <c r="M93" s="3">
        <f t="shared" si="13"/>
        <v>1120.715474314612</v>
      </c>
      <c r="N93" s="3">
        <f t="shared" si="14"/>
        <v>1256003.1743682257</v>
      </c>
      <c r="O93" s="24"/>
      <c r="AA93" s="48">
        <v>85</v>
      </c>
      <c r="AB93" s="3">
        <v>1007</v>
      </c>
      <c r="AC93" s="24">
        <v>2127.715474314612</v>
      </c>
    </row>
    <row r="94" spans="2:29" x14ac:dyDescent="0.45">
      <c r="B94" s="48">
        <v>20011</v>
      </c>
      <c r="C94" s="3">
        <v>1431</v>
      </c>
      <c r="D94" s="3">
        <v>86</v>
      </c>
      <c r="E94" s="3">
        <f t="shared" si="8"/>
        <v>1</v>
      </c>
      <c r="F94" s="3">
        <f t="shared" si="8"/>
        <v>0</v>
      </c>
      <c r="G94" s="3">
        <f t="shared" si="8"/>
        <v>0</v>
      </c>
      <c r="H94" s="3">
        <f t="shared" si="8"/>
        <v>0</v>
      </c>
      <c r="I94" s="3">
        <f t="shared" si="9"/>
        <v>1389.8034070911954</v>
      </c>
      <c r="J94" s="3">
        <f t="shared" si="10"/>
        <v>-50.008047499593999</v>
      </c>
      <c r="K94" s="3">
        <f t="shared" si="11"/>
        <v>-73.962648314686376</v>
      </c>
      <c r="L94" s="3">
        <f t="shared" si="12"/>
        <v>927.53986839007962</v>
      </c>
      <c r="M94" s="3">
        <f t="shared" si="13"/>
        <v>-503.46013160992038</v>
      </c>
      <c r="N94" s="3">
        <f t="shared" si="14"/>
        <v>253472.10412067836</v>
      </c>
      <c r="O94" s="24"/>
      <c r="AA94" s="48">
        <v>86</v>
      </c>
      <c r="AB94" s="3">
        <v>1431</v>
      </c>
      <c r="AC94" s="24">
        <v>927.53986839007962</v>
      </c>
    </row>
    <row r="95" spans="2:29" x14ac:dyDescent="0.45">
      <c r="B95" s="48">
        <v>20012</v>
      </c>
      <c r="C95" s="3">
        <v>1475</v>
      </c>
      <c r="D95" s="3">
        <v>87</v>
      </c>
      <c r="E95" s="3">
        <f t="shared" si="8"/>
        <v>0</v>
      </c>
      <c r="F95" s="3">
        <f t="shared" si="8"/>
        <v>1</v>
      </c>
      <c r="G95" s="3">
        <f t="shared" si="8"/>
        <v>0</v>
      </c>
      <c r="H95" s="3">
        <f t="shared" si="8"/>
        <v>0</v>
      </c>
      <c r="I95" s="3">
        <f t="shared" si="9"/>
        <v>1495.8712650359623</v>
      </c>
      <c r="J95" s="3">
        <f t="shared" si="10"/>
        <v>-25.33423751247657</v>
      </c>
      <c r="K95" s="3">
        <f t="shared" si="11"/>
        <v>-73.107316259853107</v>
      </c>
      <c r="L95" s="3">
        <f t="shared" si="12"/>
        <v>1246.6312738382474</v>
      </c>
      <c r="M95" s="3">
        <f t="shared" si="13"/>
        <v>-228.36872616175265</v>
      </c>
      <c r="N95" s="3">
        <f t="shared" si="14"/>
        <v>52152.275088741568</v>
      </c>
      <c r="O95" s="24"/>
      <c r="AA95" s="48">
        <v>87</v>
      </c>
      <c r="AB95" s="3">
        <v>1475</v>
      </c>
      <c r="AC95" s="24">
        <v>1246.6312738382474</v>
      </c>
    </row>
    <row r="96" spans="2:29" x14ac:dyDescent="0.45">
      <c r="B96" s="48">
        <v>20013</v>
      </c>
      <c r="C96" s="3">
        <v>1450</v>
      </c>
      <c r="D96" s="3">
        <v>88</v>
      </c>
      <c r="E96" s="3">
        <f t="shared" si="8"/>
        <v>0</v>
      </c>
      <c r="F96" s="3">
        <f t="shared" si="8"/>
        <v>0</v>
      </c>
      <c r="G96" s="3">
        <f t="shared" si="8"/>
        <v>1</v>
      </c>
      <c r="H96" s="3">
        <f t="shared" si="8"/>
        <v>0</v>
      </c>
      <c r="I96" s="3">
        <f t="shared" si="9"/>
        <v>1455.0016461731111</v>
      </c>
      <c r="J96" s="3">
        <f t="shared" si="10"/>
        <v>-27.790203066065487</v>
      </c>
      <c r="K96" s="3">
        <f t="shared" si="11"/>
        <v>0.19779171379651173</v>
      </c>
      <c r="L96" s="3">
        <f t="shared" si="12"/>
        <v>1472.7312168353033</v>
      </c>
      <c r="M96" s="3">
        <f t="shared" si="13"/>
        <v>22.731216835303258</v>
      </c>
      <c r="N96" s="3">
        <f t="shared" si="14"/>
        <v>516.70821881357426</v>
      </c>
      <c r="O96" s="24"/>
      <c r="AA96" s="48">
        <v>88</v>
      </c>
      <c r="AB96" s="3">
        <v>1450</v>
      </c>
      <c r="AC96" s="24">
        <v>1472.7312168353033</v>
      </c>
    </row>
    <row r="97" spans="2:29" x14ac:dyDescent="0.45">
      <c r="B97" s="48">
        <v>20014</v>
      </c>
      <c r="C97" s="3">
        <v>1375</v>
      </c>
      <c r="D97" s="3">
        <v>89</v>
      </c>
      <c r="E97" s="3">
        <f t="shared" si="8"/>
        <v>0</v>
      </c>
      <c r="F97" s="3">
        <f t="shared" si="8"/>
        <v>0</v>
      </c>
      <c r="G97" s="3">
        <f t="shared" si="8"/>
        <v>0</v>
      </c>
      <c r="H97" s="3">
        <f t="shared" si="8"/>
        <v>1</v>
      </c>
      <c r="I97" s="3">
        <f t="shared" si="9"/>
        <v>1314.1464081417139</v>
      </c>
      <c r="J97" s="3">
        <f t="shared" si="10"/>
        <v>-45.664487895480697</v>
      </c>
      <c r="K97" s="3">
        <f t="shared" si="11"/>
        <v>98.694608646014984</v>
      </c>
      <c r="L97" s="3">
        <f t="shared" si="12"/>
        <v>1540.4356445022931</v>
      </c>
      <c r="M97" s="3">
        <f t="shared" si="13"/>
        <v>165.43564450229314</v>
      </c>
      <c r="N97" s="3">
        <f t="shared" si="14"/>
        <v>27368.952471889115</v>
      </c>
      <c r="O97" s="24"/>
      <c r="AA97" s="48">
        <v>89</v>
      </c>
      <c r="AB97" s="3">
        <v>1375</v>
      </c>
      <c r="AC97" s="24">
        <v>1540.4356445022931</v>
      </c>
    </row>
    <row r="98" spans="2:29" x14ac:dyDescent="0.45">
      <c r="B98" s="48">
        <v>20021</v>
      </c>
      <c r="C98" s="3">
        <v>1495</v>
      </c>
      <c r="D98" s="3">
        <v>90</v>
      </c>
      <c r="E98" s="3">
        <f t="shared" si="8"/>
        <v>1</v>
      </c>
      <c r="F98" s="3">
        <f t="shared" si="8"/>
        <v>0</v>
      </c>
      <c r="G98" s="3">
        <f t="shared" si="8"/>
        <v>0</v>
      </c>
      <c r="H98" s="3">
        <f t="shared" si="8"/>
        <v>0</v>
      </c>
      <c r="I98" s="3">
        <f t="shared" si="9"/>
        <v>1473.8419206722419</v>
      </c>
      <c r="J98" s="3">
        <f t="shared" si="10"/>
        <v>-13.199427929693599</v>
      </c>
      <c r="K98" s="3">
        <f t="shared" si="11"/>
        <v>-47.572551906127984</v>
      </c>
      <c r="L98" s="3">
        <f t="shared" si="12"/>
        <v>1194.5192719315467</v>
      </c>
      <c r="M98" s="3">
        <f t="shared" si="13"/>
        <v>-300.48072806845335</v>
      </c>
      <c r="N98" s="3">
        <f t="shared" si="14"/>
        <v>90288.667940547806</v>
      </c>
      <c r="O98" s="24"/>
      <c r="AA98" s="48">
        <v>90</v>
      </c>
      <c r="AB98" s="3">
        <v>1495</v>
      </c>
      <c r="AC98" s="24">
        <v>1194.5192719315467</v>
      </c>
    </row>
    <row r="99" spans="2:29" x14ac:dyDescent="0.45">
      <c r="B99" s="48">
        <v>20022</v>
      </c>
      <c r="C99" s="3">
        <v>1429</v>
      </c>
      <c r="D99" s="3">
        <v>91</v>
      </c>
      <c r="E99" s="3">
        <f t="shared" si="8"/>
        <v>0</v>
      </c>
      <c r="F99" s="3">
        <f t="shared" si="8"/>
        <v>1</v>
      </c>
      <c r="G99" s="3">
        <f t="shared" si="8"/>
        <v>0</v>
      </c>
      <c r="H99" s="3">
        <f t="shared" si="8"/>
        <v>0</v>
      </c>
      <c r="I99" s="3">
        <f t="shared" si="9"/>
        <v>1488.9811360556005</v>
      </c>
      <c r="J99" s="3">
        <f t="shared" si="10"/>
        <v>-8.7194135520213969</v>
      </c>
      <c r="K99" s="3">
        <f t="shared" si="11"/>
        <v>-69.465616184045786</v>
      </c>
      <c r="L99" s="3">
        <f t="shared" si="12"/>
        <v>1387.5351764826951</v>
      </c>
      <c r="M99" s="3">
        <f t="shared" si="13"/>
        <v>-41.464823517304922</v>
      </c>
      <c r="N99" s="3">
        <f t="shared" si="14"/>
        <v>1719.3315893212432</v>
      </c>
      <c r="O99" s="24"/>
      <c r="AA99" s="48">
        <v>91</v>
      </c>
      <c r="AB99" s="3">
        <v>1429</v>
      </c>
      <c r="AC99" s="24">
        <v>1387.5351764826951</v>
      </c>
    </row>
    <row r="100" spans="2:29" x14ac:dyDescent="0.45">
      <c r="B100" s="48">
        <v>20023</v>
      </c>
      <c r="C100" s="3">
        <v>1443</v>
      </c>
      <c r="D100" s="3">
        <v>92</v>
      </c>
      <c r="E100" s="3">
        <f t="shared" si="8"/>
        <v>0</v>
      </c>
      <c r="F100" s="3">
        <f t="shared" si="8"/>
        <v>0</v>
      </c>
      <c r="G100" s="3">
        <f t="shared" si="8"/>
        <v>1</v>
      </c>
      <c r="H100" s="3">
        <f t="shared" si="8"/>
        <v>0</v>
      </c>
      <c r="I100" s="3">
        <f t="shared" si="9"/>
        <v>1454.6604604689442</v>
      </c>
      <c r="J100" s="3">
        <f t="shared" si="10"/>
        <v>-12.766679355634954</v>
      </c>
      <c r="K100" s="3">
        <f t="shared" si="11"/>
        <v>-3.0921370545772628</v>
      </c>
      <c r="L100" s="3">
        <f t="shared" si="12"/>
        <v>1480.4595142173755</v>
      </c>
      <c r="M100" s="3">
        <f t="shared" si="13"/>
        <v>37.459514217375499</v>
      </c>
      <c r="N100" s="3">
        <f t="shared" si="14"/>
        <v>1403.2152054017572</v>
      </c>
      <c r="O100" s="24"/>
      <c r="AA100" s="48">
        <v>92</v>
      </c>
      <c r="AB100" s="3">
        <v>1443</v>
      </c>
      <c r="AC100" s="24">
        <v>1480.4595142173755</v>
      </c>
    </row>
    <row r="101" spans="2:29" x14ac:dyDescent="0.45">
      <c r="B101" s="48">
        <v>20024</v>
      </c>
      <c r="C101" s="3">
        <v>1472</v>
      </c>
      <c r="D101" s="3">
        <v>93</v>
      </c>
      <c r="E101" s="3">
        <f t="shared" si="8"/>
        <v>0</v>
      </c>
      <c r="F101" s="3">
        <f t="shared" si="8"/>
        <v>0</v>
      </c>
      <c r="G101" s="3">
        <f t="shared" si="8"/>
        <v>0</v>
      </c>
      <c r="H101" s="3">
        <f t="shared" si="8"/>
        <v>1</v>
      </c>
      <c r="I101" s="3">
        <f t="shared" si="9"/>
        <v>1395.0178571872154</v>
      </c>
      <c r="J101" s="3">
        <f t="shared" si="10"/>
        <v>-20.177225119441687</v>
      </c>
      <c r="K101" s="3">
        <f t="shared" si="11"/>
        <v>92.670747382460036</v>
      </c>
      <c r="L101" s="3">
        <f t="shared" si="12"/>
        <v>1540.5883897593242</v>
      </c>
      <c r="M101" s="3">
        <f t="shared" si="13"/>
        <v>68.588389759324173</v>
      </c>
      <c r="N101" s="3">
        <f t="shared" si="14"/>
        <v>4704.367209776965</v>
      </c>
      <c r="O101" s="24"/>
      <c r="AA101" s="48">
        <v>93</v>
      </c>
      <c r="AB101" s="3">
        <v>1472</v>
      </c>
      <c r="AC101" s="24">
        <v>1540.5883897593242</v>
      </c>
    </row>
    <row r="102" spans="2:29" x14ac:dyDescent="0.45">
      <c r="B102" s="48">
        <v>20031</v>
      </c>
      <c r="C102" s="3">
        <v>1475</v>
      </c>
      <c r="D102" s="3">
        <v>94</v>
      </c>
      <c r="E102" s="3">
        <f t="shared" si="8"/>
        <v>1</v>
      </c>
      <c r="F102" s="3">
        <f t="shared" si="8"/>
        <v>0</v>
      </c>
      <c r="G102" s="3">
        <f t="shared" si="8"/>
        <v>0</v>
      </c>
      <c r="H102" s="3">
        <f t="shared" si="8"/>
        <v>0</v>
      </c>
      <c r="I102" s="3">
        <f t="shared" si="9"/>
        <v>1475.8062657573596</v>
      </c>
      <c r="J102" s="3">
        <f t="shared" si="10"/>
        <v>-4.2157168149210609</v>
      </c>
      <c r="K102" s="3">
        <f t="shared" si="11"/>
        <v>-34.597810956127923</v>
      </c>
      <c r="L102" s="3">
        <f t="shared" si="12"/>
        <v>1327.2680801616457</v>
      </c>
      <c r="M102" s="3">
        <f t="shared" si="13"/>
        <v>-147.73191983835432</v>
      </c>
      <c r="N102" s="3">
        <f t="shared" si="14"/>
        <v>21824.720139125944</v>
      </c>
      <c r="O102" s="24"/>
      <c r="AA102" s="48">
        <v>94</v>
      </c>
      <c r="AB102" s="3">
        <v>1475</v>
      </c>
      <c r="AC102" s="24">
        <v>1327.2680801616457</v>
      </c>
    </row>
    <row r="103" spans="2:29" x14ac:dyDescent="0.45">
      <c r="B103" s="48">
        <v>20032</v>
      </c>
      <c r="C103" s="3">
        <v>1545</v>
      </c>
      <c r="D103" s="3">
        <v>95</v>
      </c>
      <c r="E103" s="3">
        <f t="shared" si="8"/>
        <v>0</v>
      </c>
      <c r="F103" s="3">
        <f t="shared" si="8"/>
        <v>1</v>
      </c>
      <c r="G103" s="3">
        <f t="shared" si="8"/>
        <v>0</v>
      </c>
      <c r="H103" s="3">
        <f t="shared" si="8"/>
        <v>0</v>
      </c>
      <c r="I103" s="3">
        <f t="shared" si="9"/>
        <v>1569.2368241568618</v>
      </c>
      <c r="J103" s="3">
        <f t="shared" si="10"/>
        <v>11.221038997777649</v>
      </c>
      <c r="K103" s="3">
        <f t="shared" si="11"/>
        <v>-56.917434398402854</v>
      </c>
      <c r="L103" s="3">
        <f t="shared" si="12"/>
        <v>1402.1249327583928</v>
      </c>
      <c r="M103" s="3">
        <f t="shared" si="13"/>
        <v>-142.87506724160721</v>
      </c>
      <c r="N103" s="3">
        <f t="shared" si="14"/>
        <v>20413.284839293781</v>
      </c>
      <c r="O103" s="24"/>
      <c r="AA103" s="48">
        <v>95</v>
      </c>
      <c r="AB103" s="3">
        <v>1545</v>
      </c>
      <c r="AC103" s="24">
        <v>1402.1249327583928</v>
      </c>
    </row>
    <row r="104" spans="2:29" x14ac:dyDescent="0.45">
      <c r="B104" s="48">
        <v>20033</v>
      </c>
      <c r="C104" s="3">
        <v>1715</v>
      </c>
      <c r="D104" s="3">
        <v>96</v>
      </c>
      <c r="E104" s="3">
        <f t="shared" si="8"/>
        <v>0</v>
      </c>
      <c r="F104" s="3">
        <f t="shared" si="8"/>
        <v>0</v>
      </c>
      <c r="G104" s="3">
        <f t="shared" si="8"/>
        <v>1</v>
      </c>
      <c r="H104" s="3">
        <f t="shared" si="8"/>
        <v>0</v>
      </c>
      <c r="I104" s="3">
        <f t="shared" si="9"/>
        <v>1674.5223801318668</v>
      </c>
      <c r="J104" s="3">
        <f t="shared" si="10"/>
        <v>26.091559926797494</v>
      </c>
      <c r="K104" s="3">
        <f t="shared" si="11"/>
        <v>8.9957654897543922</v>
      </c>
      <c r="L104" s="3">
        <f t="shared" si="12"/>
        <v>1577.3657261000621</v>
      </c>
      <c r="M104" s="3">
        <f t="shared" si="13"/>
        <v>-137.63427389993785</v>
      </c>
      <c r="N104" s="3">
        <f t="shared" si="14"/>
        <v>18943.193351963113</v>
      </c>
      <c r="O104" s="24"/>
      <c r="AA104" s="48">
        <v>96</v>
      </c>
      <c r="AB104" s="3">
        <v>1715</v>
      </c>
      <c r="AC104" s="24">
        <v>1577.3657261000621</v>
      </c>
    </row>
    <row r="105" spans="2:29" x14ac:dyDescent="0.45">
      <c r="B105" s="48">
        <v>20034</v>
      </c>
      <c r="C105" s="3">
        <v>2006</v>
      </c>
      <c r="D105" s="3">
        <v>97</v>
      </c>
      <c r="E105" s="3">
        <f t="shared" si="8"/>
        <v>0</v>
      </c>
      <c r="F105" s="3">
        <f t="shared" si="8"/>
        <v>0</v>
      </c>
      <c r="G105" s="3">
        <f t="shared" si="8"/>
        <v>0</v>
      </c>
      <c r="H105" s="3">
        <f t="shared" si="8"/>
        <v>1</v>
      </c>
      <c r="I105" s="3">
        <f t="shared" si="9"/>
        <v>1845.9917050771173</v>
      </c>
      <c r="J105" s="3">
        <f t="shared" si="10"/>
        <v>49.074116652671137</v>
      </c>
      <c r="K105" s="3">
        <f t="shared" si="11"/>
        <v>111.35273621445768</v>
      </c>
      <c r="L105" s="3">
        <f t="shared" si="12"/>
        <v>1793.2846874411243</v>
      </c>
      <c r="M105" s="3">
        <f t="shared" si="13"/>
        <v>-212.71531255887567</v>
      </c>
      <c r="N105" s="3">
        <f t="shared" si="14"/>
        <v>45247.804197020167</v>
      </c>
      <c r="O105" s="24"/>
      <c r="AA105" s="48">
        <v>97</v>
      </c>
      <c r="AB105" s="3">
        <v>2006</v>
      </c>
      <c r="AC105" s="24">
        <v>1793.2846874411243</v>
      </c>
    </row>
    <row r="106" spans="2:29" x14ac:dyDescent="0.45">
      <c r="B106" s="48">
        <v>20041</v>
      </c>
      <c r="C106" s="3">
        <v>1909</v>
      </c>
      <c r="D106" s="3">
        <v>98</v>
      </c>
      <c r="E106" s="3">
        <f t="shared" si="8"/>
        <v>1</v>
      </c>
      <c r="F106" s="3">
        <f t="shared" si="8"/>
        <v>0</v>
      </c>
      <c r="G106" s="3">
        <f t="shared" si="8"/>
        <v>0</v>
      </c>
      <c r="H106" s="3">
        <f t="shared" si="8"/>
        <v>0</v>
      </c>
      <c r="I106" s="3">
        <f t="shared" si="9"/>
        <v>1928.2344358777336</v>
      </c>
      <c r="J106" s="3">
        <f t="shared" si="10"/>
        <v>54.317694004936833</v>
      </c>
      <c r="K106" s="3">
        <f t="shared" si="11"/>
        <v>-30.335428197622253</v>
      </c>
      <c r="L106" s="3">
        <f t="shared" si="12"/>
        <v>1860.4680107736606</v>
      </c>
      <c r="M106" s="3">
        <f t="shared" si="13"/>
        <v>-48.531989226339419</v>
      </c>
      <c r="N106" s="3">
        <f t="shared" si="14"/>
        <v>2355.3539782655253</v>
      </c>
      <c r="O106" s="24"/>
      <c r="AA106" s="48">
        <v>98</v>
      </c>
      <c r="AB106" s="3">
        <v>1909</v>
      </c>
      <c r="AC106" s="24">
        <v>1860.4680107736606</v>
      </c>
    </row>
    <row r="107" spans="2:29" x14ac:dyDescent="0.45">
      <c r="B107" s="48">
        <v>20042</v>
      </c>
      <c r="C107" s="3">
        <v>2014</v>
      </c>
      <c r="D107" s="3">
        <v>99</v>
      </c>
      <c r="E107" s="3">
        <f t="shared" si="8"/>
        <v>0</v>
      </c>
      <c r="F107" s="3">
        <f t="shared" si="8"/>
        <v>1</v>
      </c>
      <c r="G107" s="3">
        <f t="shared" si="8"/>
        <v>0</v>
      </c>
      <c r="H107" s="3">
        <f t="shared" si="8"/>
        <v>0</v>
      </c>
      <c r="I107" s="3">
        <f t="shared" si="9"/>
        <v>2042.9443523378195</v>
      </c>
      <c r="J107" s="3">
        <f t="shared" si="10"/>
        <v>63.865011493280846</v>
      </c>
      <c r="K107" s="3">
        <f t="shared" si="11"/>
        <v>-49.156640818288274</v>
      </c>
      <c r="L107" s="3">
        <f t="shared" si="12"/>
        <v>1925.6346954842677</v>
      </c>
      <c r="M107" s="3">
        <f t="shared" si="13"/>
        <v>-88.365304515732305</v>
      </c>
      <c r="N107" s="3">
        <f t="shared" si="14"/>
        <v>7808.4270421581004</v>
      </c>
      <c r="O107" s="24"/>
      <c r="AA107" s="48">
        <v>99</v>
      </c>
      <c r="AB107" s="3">
        <v>2014</v>
      </c>
      <c r="AC107" s="24">
        <v>1925.6346954842677</v>
      </c>
    </row>
    <row r="108" spans="2:29" x14ac:dyDescent="0.45">
      <c r="B108" s="48">
        <v>20043</v>
      </c>
      <c r="C108" s="3">
        <v>2350</v>
      </c>
      <c r="D108" s="3">
        <v>100</v>
      </c>
      <c r="E108" s="3">
        <f t="shared" si="8"/>
        <v>0</v>
      </c>
      <c r="F108" s="3">
        <f t="shared" si="8"/>
        <v>0</v>
      </c>
      <c r="G108" s="3">
        <f t="shared" si="8"/>
        <v>1</v>
      </c>
      <c r="H108" s="3">
        <f t="shared" si="8"/>
        <v>0</v>
      </c>
      <c r="I108" s="3">
        <f t="shared" si="9"/>
        <v>2266.8670788519516</v>
      </c>
      <c r="J108" s="3">
        <f t="shared" si="10"/>
        <v>89.168299891018364</v>
      </c>
      <c r="K108" s="3">
        <f t="shared" si="11"/>
        <v>29.564223424948544</v>
      </c>
      <c r="L108" s="3">
        <f t="shared" si="12"/>
        <v>2115.8051293208546</v>
      </c>
      <c r="M108" s="3">
        <f t="shared" si="13"/>
        <v>-234.19487067914542</v>
      </c>
      <c r="N108" s="3">
        <f t="shared" si="14"/>
        <v>54847.23745242165</v>
      </c>
      <c r="O108" s="24"/>
      <c r="AA108" s="48">
        <v>100</v>
      </c>
      <c r="AB108" s="3">
        <v>2350</v>
      </c>
      <c r="AC108" s="24">
        <v>2115.8051293208546</v>
      </c>
    </row>
    <row r="109" spans="2:29" x14ac:dyDescent="0.45">
      <c r="B109" s="48">
        <v>20044</v>
      </c>
      <c r="C109" s="3">
        <v>3490</v>
      </c>
      <c r="D109" s="3">
        <v>101</v>
      </c>
      <c r="E109" s="3">
        <f t="shared" si="8"/>
        <v>0</v>
      </c>
      <c r="F109" s="3">
        <f t="shared" si="8"/>
        <v>0</v>
      </c>
      <c r="G109" s="3">
        <f t="shared" si="8"/>
        <v>0</v>
      </c>
      <c r="H109" s="3">
        <f t="shared" si="8"/>
        <v>1</v>
      </c>
      <c r="I109" s="3">
        <f t="shared" si="9"/>
        <v>3054.9273792314098</v>
      </c>
      <c r="J109" s="3">
        <f t="shared" si="10"/>
        <v>199.65510675894666</v>
      </c>
      <c r="K109" s="3">
        <f t="shared" si="11"/>
        <v>201.16490622711561</v>
      </c>
      <c r="L109" s="3">
        <f t="shared" si="12"/>
        <v>2467.3881149574277</v>
      </c>
      <c r="M109" s="3">
        <f t="shared" si="13"/>
        <v>-1022.6118850425723</v>
      </c>
      <c r="N109" s="3">
        <f t="shared" si="14"/>
        <v>1045735.0674303232</v>
      </c>
      <c r="O109" s="24"/>
      <c r="AA109" s="48">
        <v>101</v>
      </c>
      <c r="AB109" s="3">
        <v>3490</v>
      </c>
      <c r="AC109" s="24">
        <v>2467.3881149574277</v>
      </c>
    </row>
    <row r="110" spans="2:29" x14ac:dyDescent="0.45">
      <c r="B110" s="48">
        <v>20051</v>
      </c>
      <c r="C110" s="3">
        <v>3243</v>
      </c>
      <c r="D110" s="3">
        <v>102</v>
      </c>
      <c r="E110" s="3">
        <f t="shared" si="8"/>
        <v>1</v>
      </c>
      <c r="F110" s="3">
        <f t="shared" si="8"/>
        <v>0</v>
      </c>
      <c r="G110" s="3">
        <f t="shared" si="8"/>
        <v>0</v>
      </c>
      <c r="H110" s="3">
        <f t="shared" si="8"/>
        <v>0</v>
      </c>
      <c r="I110" s="3">
        <f t="shared" si="9"/>
        <v>3267.398962589134</v>
      </c>
      <c r="J110" s="3">
        <f t="shared" si="10"/>
        <v>201.68124466538546</v>
      </c>
      <c r="K110" s="3">
        <f t="shared" si="11"/>
        <v>-28.688427553104592</v>
      </c>
      <c r="L110" s="3">
        <f t="shared" si="12"/>
        <v>3224.2470577927343</v>
      </c>
      <c r="M110" s="3">
        <f t="shared" si="13"/>
        <v>-18.752942207265733</v>
      </c>
      <c r="N110" s="3">
        <f t="shared" si="14"/>
        <v>351.67284142904856</v>
      </c>
      <c r="O110" s="24"/>
      <c r="AA110" s="48">
        <v>102</v>
      </c>
      <c r="AB110" s="3">
        <v>3243</v>
      </c>
      <c r="AC110" s="24">
        <v>3224.2470577927343</v>
      </c>
    </row>
    <row r="111" spans="2:29" x14ac:dyDescent="0.45">
      <c r="B111" s="48">
        <v>20052</v>
      </c>
      <c r="C111" s="3">
        <v>3520</v>
      </c>
      <c r="D111" s="3">
        <v>103</v>
      </c>
      <c r="E111" s="3">
        <f t="shared" si="8"/>
        <v>0</v>
      </c>
      <c r="F111" s="3">
        <f t="shared" si="8"/>
        <v>1</v>
      </c>
      <c r="G111" s="3">
        <f t="shared" si="8"/>
        <v>0</v>
      </c>
      <c r="H111" s="3">
        <f t="shared" si="8"/>
        <v>0</v>
      </c>
      <c r="I111" s="3">
        <f t="shared" si="9"/>
        <v>3537.4762623739252</v>
      </c>
      <c r="J111" s="3">
        <f t="shared" si="10"/>
        <v>212.49387626973154</v>
      </c>
      <c r="K111" s="3">
        <f t="shared" si="11"/>
        <v>-40.367302656904222</v>
      </c>
      <c r="L111" s="3">
        <f t="shared" si="12"/>
        <v>3419.9235664362309</v>
      </c>
      <c r="M111" s="3">
        <f t="shared" si="13"/>
        <v>-100.07643356376911</v>
      </c>
      <c r="N111" s="3">
        <f t="shared" si="14"/>
        <v>10015.292554843494</v>
      </c>
      <c r="O111" s="24"/>
      <c r="AA111" s="48">
        <v>103</v>
      </c>
      <c r="AB111" s="3">
        <v>3520</v>
      </c>
      <c r="AC111" s="24">
        <v>3419.9235664362309</v>
      </c>
    </row>
    <row r="112" spans="2:29" ht="14.65" thickBot="1" x14ac:dyDescent="0.5">
      <c r="B112" s="37">
        <v>20053</v>
      </c>
      <c r="C112" s="29">
        <v>3678</v>
      </c>
      <c r="D112" s="29">
        <v>104</v>
      </c>
      <c r="E112" s="29">
        <f t="shared" si="8"/>
        <v>0</v>
      </c>
      <c r="F112" s="29">
        <f t="shared" si="8"/>
        <v>0</v>
      </c>
      <c r="G112" s="29">
        <f t="shared" si="8"/>
        <v>1</v>
      </c>
      <c r="H112" s="29">
        <f t="shared" si="8"/>
        <v>0</v>
      </c>
      <c r="I112" s="29">
        <f t="shared" si="9"/>
        <v>3680.577679527566</v>
      </c>
      <c r="J112" s="29">
        <f t="shared" si="10"/>
        <v>201.52372462528308</v>
      </c>
      <c r="K112" s="29">
        <f t="shared" si="11"/>
        <v>20.64684086601936</v>
      </c>
      <c r="L112" s="29">
        <f t="shared" si="12"/>
        <v>3779.5343620686053</v>
      </c>
      <c r="M112" s="29">
        <f t="shared" si="13"/>
        <v>101.53436206860533</v>
      </c>
      <c r="N112" s="29">
        <f t="shared" si="14"/>
        <v>10309.226680678641</v>
      </c>
      <c r="O112" s="30"/>
      <c r="AA112" s="37">
        <v>104</v>
      </c>
      <c r="AB112" s="29">
        <v>3678</v>
      </c>
      <c r="AC112" s="30">
        <v>3779.5343620686053</v>
      </c>
    </row>
    <row r="1048550" spans="16384:16384" x14ac:dyDescent="0.45">
      <c r="XFD1048550" cm="1">
        <f t="array" ref="XFD1048550">ROW(INDEX(solver_adj,0,0,1))</f>
        <v>5</v>
      </c>
    </row>
    <row r="1048551" spans="16384:16384" x14ac:dyDescent="0.45">
      <c r="XFD1048551" t="e" cm="1" vm="1">
        <f t="array" aca="1" ref="XFD1048551" ca="1">COLUMN(INDEX(solver_adj,0,0,1))</f>
        <v>#VALUE!</v>
      </c>
    </row>
    <row r="1048552" spans="16384:16384" x14ac:dyDescent="0.45">
      <c r="XFD1048552">
        <f>ROWS(INDEX(solver_adj,0,0,1))</f>
        <v>1</v>
      </c>
    </row>
    <row r="1048553" spans="16384:16384" x14ac:dyDescent="0.45">
      <c r="XFD1048553">
        <f>COLUMNS(INDEX(solver_adj,0,0,1))</f>
        <v>3</v>
      </c>
    </row>
    <row r="1048554" spans="16384:16384" x14ac:dyDescent="0.45">
      <c r="XFD1048554">
        <f>solver_eng</f>
        <v>1</v>
      </c>
    </row>
    <row r="1048555" spans="16384:16384" x14ac:dyDescent="0.45">
      <c r="XFD1048555">
        <f>solver_val</f>
        <v>0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12534B53-3CA1-4D62-9F17-7C95A95B9E88}">
          <xm:f>'Part 2 Q2'!1:1048576</xm:f>
        </x15:webExtension>
        <x15:webExtension appRef="{BD5A9560-6BA6-4EA0-BBC1-5C5FB0081F61}">
          <xm:f>'Part 2 Q2'!XFD1048550:XFD1048575</xm:f>
        </x15:webExtension>
        <x15:webExtension appRef="{126F94C9-6EDE-4FE8-A676-4C2F8705F06C}">
          <xm:f>'Part 2 Q2'!$O$9</xm:f>
        </x15:webExtension>
      </x15:webExtens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FB12-272C-4766-941F-D2A612D2DD1A}">
  <dimension ref="A1:Q111"/>
  <sheetViews>
    <sheetView workbookViewId="0">
      <selection activeCell="C8" sqref="C8"/>
    </sheetView>
  </sheetViews>
  <sheetFormatPr defaultRowHeight="14.25" x14ac:dyDescent="0.45"/>
  <cols>
    <col min="17" max="17" width="11.796875" customWidth="1"/>
  </cols>
  <sheetData>
    <row r="1" spans="1:17" x14ac:dyDescent="0.45">
      <c r="C1" s="87" t="s">
        <v>21</v>
      </c>
      <c r="D1" s="87" t="s">
        <v>2</v>
      </c>
      <c r="E1" s="87" t="s">
        <v>22</v>
      </c>
      <c r="F1" s="87" t="s">
        <v>23</v>
      </c>
      <c r="G1" s="87" t="s">
        <v>24</v>
      </c>
      <c r="H1" s="87" t="s">
        <v>25</v>
      </c>
      <c r="I1" s="87" t="s">
        <v>41</v>
      </c>
    </row>
    <row r="2" spans="1:17" x14ac:dyDescent="0.45">
      <c r="C2">
        <v>-4.7272306525418646</v>
      </c>
      <c r="D2">
        <v>13.603531627583303</v>
      </c>
      <c r="E2">
        <v>1.4706394041305799</v>
      </c>
      <c r="F2">
        <v>-1.6463818770102578</v>
      </c>
      <c r="G2">
        <v>-7.3214152292688137</v>
      </c>
      <c r="H2">
        <v>7.4971577021484901</v>
      </c>
      <c r="I2">
        <f>SUM(E2:H2)</f>
        <v>0</v>
      </c>
    </row>
    <row r="4" spans="1:17" x14ac:dyDescent="0.45">
      <c r="J4" s="87" t="s">
        <v>42</v>
      </c>
      <c r="K4" s="87" t="s">
        <v>28</v>
      </c>
      <c r="L4" s="87" t="s">
        <v>29</v>
      </c>
    </row>
    <row r="5" spans="1:17" x14ac:dyDescent="0.45">
      <c r="J5">
        <v>0.71698214488836476</v>
      </c>
      <c r="K5">
        <v>0.18445374618997476</v>
      </c>
      <c r="L5">
        <v>0.3394913031402606</v>
      </c>
    </row>
    <row r="7" spans="1:17" x14ac:dyDescent="0.45">
      <c r="A7" s="1" t="s">
        <v>0</v>
      </c>
      <c r="B7" t="s">
        <v>43</v>
      </c>
      <c r="C7" s="1" t="s">
        <v>1</v>
      </c>
      <c r="D7" s="2" t="s">
        <v>2</v>
      </c>
      <c r="E7" s="87" t="s">
        <v>22</v>
      </c>
      <c r="F7" s="87" t="s">
        <v>23</v>
      </c>
      <c r="G7" s="87" t="s">
        <v>24</v>
      </c>
      <c r="H7" s="87" t="s">
        <v>25</v>
      </c>
      <c r="M7" s="87" t="s">
        <v>30</v>
      </c>
    </row>
    <row r="8" spans="1:17" x14ac:dyDescent="0.45">
      <c r="A8">
        <v>19794</v>
      </c>
      <c r="B8" s="88" t="str">
        <f>RIGHT(A8,1)</f>
        <v>4</v>
      </c>
      <c r="C8">
        <v>19.539999959999999</v>
      </c>
      <c r="D8">
        <v>1</v>
      </c>
      <c r="E8">
        <v>0</v>
      </c>
      <c r="F8">
        <v>0</v>
      </c>
      <c r="G8">
        <v>0</v>
      </c>
      <c r="H8">
        <v>1</v>
      </c>
      <c r="K8" s="89"/>
    </row>
    <row r="9" spans="1:17" x14ac:dyDescent="0.45">
      <c r="A9">
        <v>19801</v>
      </c>
      <c r="B9" s="88" t="str">
        <f t="shared" ref="B9:B72" si="0">RIGHT(A9,1)</f>
        <v>1</v>
      </c>
      <c r="C9">
        <v>23.54999995</v>
      </c>
      <c r="D9">
        <v>2</v>
      </c>
      <c r="E9">
        <v>1</v>
      </c>
      <c r="F9">
        <v>0</v>
      </c>
      <c r="G9">
        <v>0</v>
      </c>
      <c r="H9">
        <v>0</v>
      </c>
    </row>
    <row r="10" spans="1:17" x14ac:dyDescent="0.45">
      <c r="A10">
        <v>19802</v>
      </c>
      <c r="B10" s="88" t="str">
        <f t="shared" si="0"/>
        <v>2</v>
      </c>
      <c r="C10">
        <v>32.568999890000001</v>
      </c>
      <c r="D10">
        <v>3</v>
      </c>
      <c r="E10">
        <v>0</v>
      </c>
      <c r="F10">
        <v>1</v>
      </c>
      <c r="G10">
        <v>0</v>
      </c>
      <c r="H10">
        <v>0</v>
      </c>
    </row>
    <row r="11" spans="1:17" x14ac:dyDescent="0.45">
      <c r="A11">
        <v>19803</v>
      </c>
      <c r="B11" s="88" t="str">
        <f t="shared" si="0"/>
        <v>3</v>
      </c>
      <c r="C11">
        <v>41.466999889999997</v>
      </c>
      <c r="D11">
        <v>4</v>
      </c>
      <c r="E11">
        <v>0</v>
      </c>
      <c r="F11">
        <v>0</v>
      </c>
      <c r="G11">
        <v>1</v>
      </c>
      <c r="H11">
        <v>0</v>
      </c>
      <c r="J11">
        <v>3</v>
      </c>
      <c r="M11" s="90">
        <v>-7.3214152292688137</v>
      </c>
    </row>
    <row r="12" spans="1:17" x14ac:dyDescent="0.45">
      <c r="A12">
        <v>19804</v>
      </c>
      <c r="B12" s="88" t="str">
        <f t="shared" si="0"/>
        <v>4</v>
      </c>
      <c r="C12">
        <v>67.620999810000001</v>
      </c>
      <c r="D12">
        <v>5</v>
      </c>
      <c r="E12">
        <v>0</v>
      </c>
      <c r="F12">
        <v>0</v>
      </c>
      <c r="G12">
        <v>0</v>
      </c>
      <c r="H12">
        <v>1</v>
      </c>
      <c r="J12">
        <v>4</v>
      </c>
      <c r="M12" s="90">
        <v>7.4971577021484901</v>
      </c>
    </row>
    <row r="13" spans="1:17" x14ac:dyDescent="0.45">
      <c r="A13">
        <v>19811</v>
      </c>
      <c r="B13" s="88" t="str">
        <f t="shared" si="0"/>
        <v>1</v>
      </c>
      <c r="C13">
        <v>78.764999869999997</v>
      </c>
      <c r="D13">
        <v>6</v>
      </c>
      <c r="E13">
        <v>1</v>
      </c>
      <c r="F13">
        <v>0</v>
      </c>
      <c r="G13">
        <v>0</v>
      </c>
      <c r="H13">
        <v>0</v>
      </c>
      <c r="J13">
        <v>1</v>
      </c>
      <c r="M13" s="90">
        <v>1.4706394041305799</v>
      </c>
    </row>
    <row r="14" spans="1:17" x14ac:dyDescent="0.45">
      <c r="A14">
        <v>19812</v>
      </c>
      <c r="B14" s="88" t="str">
        <f t="shared" si="0"/>
        <v>2</v>
      </c>
      <c r="C14">
        <v>90.718999859999997</v>
      </c>
      <c r="D14">
        <v>7</v>
      </c>
      <c r="E14">
        <v>0</v>
      </c>
      <c r="F14">
        <v>1</v>
      </c>
      <c r="G14">
        <v>0</v>
      </c>
      <c r="H14">
        <v>0</v>
      </c>
      <c r="J14">
        <v>2</v>
      </c>
      <c r="K14" s="87" t="s">
        <v>31</v>
      </c>
      <c r="L14" s="87" t="s">
        <v>2</v>
      </c>
      <c r="M14" s="90">
        <v>-1.6463818770102578</v>
      </c>
      <c r="N14" s="2" t="s">
        <v>27</v>
      </c>
      <c r="O14" s="2" t="s">
        <v>17</v>
      </c>
      <c r="P14" s="2" t="s">
        <v>44</v>
      </c>
      <c r="Q14" s="2" t="s">
        <v>20</v>
      </c>
    </row>
    <row r="15" spans="1:17" x14ac:dyDescent="0.45">
      <c r="A15">
        <v>19813</v>
      </c>
      <c r="B15" s="88" t="str">
        <f t="shared" si="0"/>
        <v>3</v>
      </c>
      <c r="C15">
        <v>97.677999970000002</v>
      </c>
      <c r="D15">
        <v>8</v>
      </c>
      <c r="E15">
        <v>0</v>
      </c>
      <c r="F15">
        <v>0</v>
      </c>
      <c r="G15">
        <v>1</v>
      </c>
      <c r="H15">
        <v>0</v>
      </c>
      <c r="J15">
        <v>3</v>
      </c>
      <c r="K15" s="90">
        <f>C15-M11</f>
        <v>104.99941519926881</v>
      </c>
      <c r="L15" s="90">
        <v>13.603531627583303</v>
      </c>
      <c r="M15" s="90">
        <v>-7.3214152292688137</v>
      </c>
    </row>
    <row r="16" spans="1:17" x14ac:dyDescent="0.45">
      <c r="A16">
        <v>19814</v>
      </c>
      <c r="B16" s="88" t="str">
        <f t="shared" si="0"/>
        <v>4</v>
      </c>
      <c r="C16">
        <v>133.553</v>
      </c>
      <c r="D16">
        <v>9</v>
      </c>
      <c r="E16">
        <v>0</v>
      </c>
      <c r="F16">
        <v>0</v>
      </c>
      <c r="G16">
        <v>0</v>
      </c>
      <c r="H16">
        <v>1</v>
      </c>
      <c r="J16">
        <v>4</v>
      </c>
      <c r="K16">
        <f>$J$5*(C16-M12)+(1-$J$5)*(K15-L15)</f>
        <v>116.24645512091419</v>
      </c>
      <c r="L16">
        <f>$K$5*(K16-K15)+(1-$K$5)*L15</f>
        <v>13.168867904557448</v>
      </c>
      <c r="M16">
        <f>$L$5*(C16-K16)+(1-$L$5)*M12</f>
        <v>10.8273593378543</v>
      </c>
      <c r="N16">
        <f>K15+L15+M12</f>
        <v>126.1001045290006</v>
      </c>
      <c r="O16">
        <f>N16-C16</f>
        <v>-7.452895470999394</v>
      </c>
      <c r="P16">
        <f>O16^2</f>
        <v>55.545650901643278</v>
      </c>
      <c r="Q16">
        <f>SUM(P16:P111)</f>
        <v>5721424.7239370206</v>
      </c>
    </row>
    <row r="17" spans="1:16" x14ac:dyDescent="0.45">
      <c r="A17">
        <v>19821</v>
      </c>
      <c r="B17" s="88" t="str">
        <f t="shared" si="0"/>
        <v>1</v>
      </c>
      <c r="C17">
        <v>131.0189996</v>
      </c>
      <c r="D17">
        <v>10</v>
      </c>
      <c r="E17">
        <v>1</v>
      </c>
      <c r="F17">
        <v>0</v>
      </c>
      <c r="G17">
        <v>0</v>
      </c>
      <c r="H17">
        <v>0</v>
      </c>
      <c r="J17">
        <v>1</v>
      </c>
      <c r="K17">
        <f t="shared" ref="K17:K80" si="1">$J$5*(C17-M13)+(1-$J$5)*(K16-L16)</f>
        <v>122.0566588040607</v>
      </c>
      <c r="L17">
        <f t="shared" ref="L17:L80" si="2">$K$5*(K17-K16)+(1-$K$5)*L16</f>
        <v>11.811534721964065</v>
      </c>
      <c r="M17">
        <f t="shared" ref="M17:M80" si="3">$L$5*(C17-K17)+(1-$L$5)*M13</f>
        <v>4.0140068723734252</v>
      </c>
      <c r="N17">
        <f>K16+L16+M13</f>
        <v>130.88596242960222</v>
      </c>
      <c r="O17">
        <f t="shared" ref="O17:O80" si="4">N17-C17</f>
        <v>-0.13303717039778462</v>
      </c>
      <c r="P17">
        <f t="shared" ref="P17:P80" si="5">O17^2</f>
        <v>1.7698888707449182E-2</v>
      </c>
    </row>
    <row r="18" spans="1:16" x14ac:dyDescent="0.45">
      <c r="A18">
        <v>19822</v>
      </c>
      <c r="B18" s="88" t="str">
        <f t="shared" si="0"/>
        <v>2</v>
      </c>
      <c r="C18">
        <v>142.6809998</v>
      </c>
      <c r="D18">
        <v>11</v>
      </c>
      <c r="E18">
        <v>0</v>
      </c>
      <c r="F18">
        <v>1</v>
      </c>
      <c r="G18">
        <v>0</v>
      </c>
      <c r="H18">
        <v>0</v>
      </c>
      <c r="J18">
        <v>2</v>
      </c>
      <c r="K18">
        <f t="shared" si="1"/>
        <v>134.68149423513557</v>
      </c>
      <c r="L18">
        <f t="shared" si="2"/>
        <v>11.961551084538517</v>
      </c>
      <c r="M18">
        <f t="shared" si="3"/>
        <v>1.6283130205760519</v>
      </c>
      <c r="N18">
        <f t="shared" ref="N18:N81" si="6">K17+L17+M14</f>
        <v>132.22181164901448</v>
      </c>
      <c r="O18">
        <f t="shared" si="4"/>
        <v>-10.459188150985511</v>
      </c>
      <c r="P18">
        <f t="shared" si="5"/>
        <v>109.39461677771573</v>
      </c>
    </row>
    <row r="19" spans="1:16" x14ac:dyDescent="0.45">
      <c r="A19">
        <v>19823</v>
      </c>
      <c r="B19" s="88" t="str">
        <f t="shared" si="0"/>
        <v>3</v>
      </c>
      <c r="C19">
        <v>175.80799959999999</v>
      </c>
      <c r="D19">
        <v>12</v>
      </c>
      <c r="E19">
        <v>0</v>
      </c>
      <c r="F19">
        <v>0</v>
      </c>
      <c r="G19">
        <v>1</v>
      </c>
      <c r="H19">
        <v>0</v>
      </c>
      <c r="J19">
        <v>3</v>
      </c>
      <c r="K19">
        <f t="shared" si="1"/>
        <v>166.03245572634407</v>
      </c>
      <c r="L19">
        <f t="shared" si="2"/>
        <v>15.538000470463675</v>
      </c>
      <c r="M19">
        <f t="shared" si="3"/>
        <v>-1.5171463036811548</v>
      </c>
      <c r="N19">
        <f t="shared" si="6"/>
        <v>139.32163009040528</v>
      </c>
      <c r="O19">
        <f t="shared" si="4"/>
        <v>-36.486369509594709</v>
      </c>
      <c r="P19">
        <f t="shared" si="5"/>
        <v>1331.2551599906824</v>
      </c>
    </row>
    <row r="20" spans="1:16" x14ac:dyDescent="0.45">
      <c r="A20">
        <v>19824</v>
      </c>
      <c r="B20" s="88" t="str">
        <f t="shared" si="0"/>
        <v>4</v>
      </c>
      <c r="C20">
        <v>214.2929997</v>
      </c>
      <c r="D20">
        <v>13</v>
      </c>
      <c r="E20">
        <v>0</v>
      </c>
      <c r="F20">
        <v>0</v>
      </c>
      <c r="G20">
        <v>0</v>
      </c>
      <c r="H20">
        <v>1</v>
      </c>
      <c r="J20">
        <v>4</v>
      </c>
      <c r="K20">
        <f t="shared" si="1"/>
        <v>188.47384917064909</v>
      </c>
      <c r="L20">
        <f t="shared" si="2"/>
        <v>16.811357165910263</v>
      </c>
      <c r="M20">
        <f t="shared" si="3"/>
        <v>15.916942065862163</v>
      </c>
      <c r="N20">
        <f t="shared" si="6"/>
        <v>192.39781553466204</v>
      </c>
      <c r="O20">
        <f t="shared" si="4"/>
        <v>-21.895184165337952</v>
      </c>
      <c r="P20">
        <f t="shared" si="5"/>
        <v>479.39908963406577</v>
      </c>
    </row>
    <row r="21" spans="1:16" x14ac:dyDescent="0.45">
      <c r="A21">
        <v>19831</v>
      </c>
      <c r="B21" s="88" t="str">
        <f t="shared" si="0"/>
        <v>1</v>
      </c>
      <c r="C21">
        <v>227.98199990000001</v>
      </c>
      <c r="D21">
        <v>14</v>
      </c>
      <c r="E21">
        <v>1</v>
      </c>
      <c r="F21">
        <v>0</v>
      </c>
      <c r="G21">
        <v>0</v>
      </c>
      <c r="H21">
        <v>0</v>
      </c>
      <c r="J21">
        <v>1</v>
      </c>
      <c r="K21">
        <f t="shared" si="1"/>
        <v>209.16460231758947</v>
      </c>
      <c r="L21">
        <f t="shared" si="2"/>
        <v>17.526926287565601</v>
      </c>
      <c r="M21">
        <f t="shared" si="3"/>
        <v>9.0396292754183509</v>
      </c>
      <c r="N21">
        <f t="shared" si="6"/>
        <v>209.29921320893277</v>
      </c>
      <c r="O21">
        <f t="shared" si="4"/>
        <v>-18.682786691067236</v>
      </c>
      <c r="P21">
        <f t="shared" si="5"/>
        <v>349.04651854391903</v>
      </c>
    </row>
    <row r="22" spans="1:16" x14ac:dyDescent="0.45">
      <c r="A22">
        <v>19832</v>
      </c>
      <c r="B22" s="88" t="str">
        <f t="shared" si="0"/>
        <v>2</v>
      </c>
      <c r="C22">
        <v>267.28399940000003</v>
      </c>
      <c r="D22">
        <v>15</v>
      </c>
      <c r="E22">
        <v>0</v>
      </c>
      <c r="F22">
        <v>1</v>
      </c>
      <c r="G22">
        <v>0</v>
      </c>
      <c r="H22">
        <v>0</v>
      </c>
      <c r="J22">
        <v>2</v>
      </c>
      <c r="K22">
        <f t="shared" si="1"/>
        <v>244.70726785070593</v>
      </c>
      <c r="L22">
        <f t="shared" si="2"/>
        <v>20.849996881789206</v>
      </c>
      <c r="M22">
        <f t="shared" si="3"/>
        <v>8.7401189256181215</v>
      </c>
      <c r="N22">
        <f t="shared" si="6"/>
        <v>228.31984162573113</v>
      </c>
      <c r="O22">
        <f t="shared" si="4"/>
        <v>-38.964157774268898</v>
      </c>
      <c r="P22">
        <f t="shared" si="5"/>
        <v>1518.2055910581194</v>
      </c>
    </row>
    <row r="23" spans="1:16" x14ac:dyDescent="0.45">
      <c r="A23">
        <v>19833</v>
      </c>
      <c r="B23" s="88" t="str">
        <f t="shared" si="0"/>
        <v>3</v>
      </c>
      <c r="C23">
        <v>273.2099991</v>
      </c>
      <c r="D23">
        <v>16</v>
      </c>
      <c r="E23">
        <v>0</v>
      </c>
      <c r="F23">
        <v>0</v>
      </c>
      <c r="G23">
        <v>1</v>
      </c>
      <c r="H23">
        <v>0</v>
      </c>
      <c r="J23">
        <v>3</v>
      </c>
      <c r="K23">
        <f t="shared" si="1"/>
        <v>260.33006265135595</v>
      </c>
      <c r="L23">
        <f t="shared" si="2"/>
        <v>19.885819875831046</v>
      </c>
      <c r="M23">
        <f t="shared" si="3"/>
        <v>3.3705380813239021</v>
      </c>
      <c r="N23">
        <f t="shared" si="6"/>
        <v>264.04011842881397</v>
      </c>
      <c r="O23">
        <f t="shared" si="4"/>
        <v>-9.1698806711860357</v>
      </c>
      <c r="P23">
        <f t="shared" si="5"/>
        <v>84.086711523791266</v>
      </c>
    </row>
    <row r="24" spans="1:16" x14ac:dyDescent="0.45">
      <c r="A24">
        <v>19834</v>
      </c>
      <c r="B24" s="88" t="str">
        <f t="shared" si="0"/>
        <v>4</v>
      </c>
      <c r="C24">
        <v>316.2279997</v>
      </c>
      <c r="D24">
        <v>17</v>
      </c>
      <c r="E24">
        <v>0</v>
      </c>
      <c r="F24">
        <v>0</v>
      </c>
      <c r="G24">
        <v>0</v>
      </c>
      <c r="H24">
        <v>1</v>
      </c>
      <c r="J24">
        <v>4</v>
      </c>
      <c r="K24">
        <f t="shared" si="1"/>
        <v>283.36768010048786</v>
      </c>
      <c r="L24">
        <f t="shared" si="2"/>
        <v>20.467180745458862</v>
      </c>
      <c r="M24">
        <f t="shared" si="3"/>
        <v>21.669071384358407</v>
      </c>
      <c r="N24">
        <f t="shared" si="6"/>
        <v>296.13282459304912</v>
      </c>
      <c r="O24">
        <f t="shared" si="4"/>
        <v>-20.095175106950876</v>
      </c>
      <c r="P24">
        <f t="shared" si="5"/>
        <v>403.81606257901814</v>
      </c>
    </row>
    <row r="25" spans="1:16" x14ac:dyDescent="0.45">
      <c r="A25">
        <v>19841</v>
      </c>
      <c r="B25" s="88" t="str">
        <f t="shared" si="0"/>
        <v>1</v>
      </c>
      <c r="C25">
        <v>300.10199929999999</v>
      </c>
      <c r="D25">
        <v>18</v>
      </c>
      <c r="E25">
        <v>1</v>
      </c>
      <c r="F25">
        <v>0</v>
      </c>
      <c r="G25">
        <v>0</v>
      </c>
      <c r="H25">
        <v>0</v>
      </c>
      <c r="J25">
        <v>1</v>
      </c>
      <c r="K25">
        <f t="shared" si="1"/>
        <v>283.09205779175358</v>
      </c>
      <c r="L25">
        <f t="shared" si="2"/>
        <v>16.641093015632084</v>
      </c>
      <c r="M25">
        <f t="shared" si="3"/>
        <v>11.745480961775911</v>
      </c>
      <c r="N25">
        <f t="shared" si="6"/>
        <v>312.87449012136506</v>
      </c>
      <c r="O25">
        <f t="shared" si="4"/>
        <v>12.772490821365068</v>
      </c>
      <c r="P25">
        <f t="shared" si="5"/>
        <v>163.1365217818549</v>
      </c>
    </row>
    <row r="26" spans="1:16" x14ac:dyDescent="0.45">
      <c r="A26">
        <v>19842</v>
      </c>
      <c r="B26" s="88" t="str">
        <f t="shared" si="0"/>
        <v>2</v>
      </c>
      <c r="C26">
        <v>422.14299970000002</v>
      </c>
      <c r="D26">
        <v>19</v>
      </c>
      <c r="E26">
        <v>0</v>
      </c>
      <c r="F26">
        <v>1</v>
      </c>
      <c r="G26">
        <v>0</v>
      </c>
      <c r="H26">
        <v>0</v>
      </c>
      <c r="J26">
        <v>2</v>
      </c>
      <c r="K26">
        <f t="shared" si="1"/>
        <v>371.81286470400903</v>
      </c>
      <c r="L26">
        <f t="shared" si="2"/>
        <v>29.936466268165848</v>
      </c>
      <c r="M26">
        <f t="shared" si="3"/>
        <v>22.859567678973384</v>
      </c>
      <c r="N26">
        <f t="shared" si="6"/>
        <v>308.47326973300375</v>
      </c>
      <c r="O26">
        <f t="shared" si="4"/>
        <v>-113.66972996699627</v>
      </c>
      <c r="P26">
        <f t="shared" si="5"/>
        <v>12920.80751076985</v>
      </c>
    </row>
    <row r="27" spans="1:16" x14ac:dyDescent="0.45">
      <c r="A27">
        <v>19843</v>
      </c>
      <c r="B27" s="88" t="str">
        <f t="shared" si="0"/>
        <v>3</v>
      </c>
      <c r="C27">
        <v>477.39899919999999</v>
      </c>
      <c r="D27">
        <v>20</v>
      </c>
      <c r="E27">
        <v>0</v>
      </c>
      <c r="F27">
        <v>0</v>
      </c>
      <c r="G27">
        <v>1</v>
      </c>
      <c r="H27">
        <v>0</v>
      </c>
      <c r="J27">
        <v>3</v>
      </c>
      <c r="K27">
        <f t="shared" si="1"/>
        <v>436.62706778960234</v>
      </c>
      <c r="L27">
        <f t="shared" si="2"/>
        <v>36.369795482768353</v>
      </c>
      <c r="M27">
        <f t="shared" si="3"/>
        <v>16.067985841872598</v>
      </c>
      <c r="N27">
        <f t="shared" si="6"/>
        <v>405.1198690534988</v>
      </c>
      <c r="O27">
        <f t="shared" si="4"/>
        <v>-72.279130146501188</v>
      </c>
      <c r="P27">
        <f t="shared" si="5"/>
        <v>5224.2726547348566</v>
      </c>
    </row>
    <row r="28" spans="1:16" x14ac:dyDescent="0.45">
      <c r="A28">
        <v>19844</v>
      </c>
      <c r="B28" s="88" t="str">
        <f t="shared" si="0"/>
        <v>4</v>
      </c>
      <c r="C28">
        <v>698.29599949999999</v>
      </c>
      <c r="D28">
        <v>21</v>
      </c>
      <c r="E28">
        <v>0</v>
      </c>
      <c r="F28">
        <v>0</v>
      </c>
      <c r="G28">
        <v>0</v>
      </c>
      <c r="H28">
        <v>1</v>
      </c>
      <c r="J28">
        <v>4</v>
      </c>
      <c r="K28">
        <f t="shared" si="1"/>
        <v>598.40938091069199</v>
      </c>
      <c r="L28">
        <f t="shared" si="2"/>
        <v>59.502604180272996</v>
      </c>
      <c r="M28">
        <f t="shared" si="3"/>
        <v>48.223248413401592</v>
      </c>
      <c r="N28">
        <f t="shared" si="6"/>
        <v>494.66593465672906</v>
      </c>
      <c r="O28">
        <f t="shared" si="4"/>
        <v>-203.63006484327093</v>
      </c>
      <c r="P28">
        <f t="shared" si="5"/>
        <v>41465.203308074721</v>
      </c>
    </row>
    <row r="29" spans="1:16" x14ac:dyDescent="0.45">
      <c r="A29">
        <v>19851</v>
      </c>
      <c r="B29" s="88" t="str">
        <f t="shared" si="0"/>
        <v>1</v>
      </c>
      <c r="C29">
        <v>435.34399989999997</v>
      </c>
      <c r="D29">
        <v>22</v>
      </c>
      <c r="E29">
        <v>1</v>
      </c>
      <c r="F29">
        <v>0</v>
      </c>
      <c r="G29">
        <v>0</v>
      </c>
      <c r="H29">
        <v>0</v>
      </c>
      <c r="J29">
        <v>1</v>
      </c>
      <c r="K29">
        <f t="shared" si="1"/>
        <v>456.23281473523059</v>
      </c>
      <c r="L29">
        <f t="shared" si="2"/>
        <v>22.302125679671679</v>
      </c>
      <c r="M29">
        <f t="shared" si="3"/>
        <v>0.6664213545854345</v>
      </c>
      <c r="N29">
        <f t="shared" si="6"/>
        <v>669.65746605274092</v>
      </c>
      <c r="O29">
        <f t="shared" si="4"/>
        <v>234.31346615274094</v>
      </c>
      <c r="P29">
        <f t="shared" si="5"/>
        <v>54902.800420511674</v>
      </c>
    </row>
    <row r="30" spans="1:16" x14ac:dyDescent="0.45">
      <c r="A30">
        <v>19852</v>
      </c>
      <c r="B30" s="88" t="str">
        <f t="shared" si="0"/>
        <v>2</v>
      </c>
      <c r="C30">
        <v>374.92899990000001</v>
      </c>
      <c r="D30">
        <v>23</v>
      </c>
      <c r="E30">
        <v>0</v>
      </c>
      <c r="F30">
        <v>1</v>
      </c>
      <c r="G30">
        <v>0</v>
      </c>
      <c r="H30">
        <v>0</v>
      </c>
      <c r="J30">
        <v>2</v>
      </c>
      <c r="K30">
        <f t="shared" si="1"/>
        <v>375.2376295470786</v>
      </c>
      <c r="L30">
        <f t="shared" si="2"/>
        <v>3.2485497187512102</v>
      </c>
      <c r="M30">
        <f t="shared" si="3"/>
        <v>14.994166177341297</v>
      </c>
      <c r="N30">
        <f t="shared" si="6"/>
        <v>501.39450809387569</v>
      </c>
      <c r="O30">
        <f t="shared" si="4"/>
        <v>126.46550819387568</v>
      </c>
      <c r="P30">
        <f t="shared" si="5"/>
        <v>15993.524762735236</v>
      </c>
    </row>
    <row r="31" spans="1:16" x14ac:dyDescent="0.45">
      <c r="A31">
        <v>19853</v>
      </c>
      <c r="B31" s="88" t="str">
        <f t="shared" si="0"/>
        <v>3</v>
      </c>
      <c r="C31">
        <v>409.70899960000003</v>
      </c>
      <c r="D31">
        <v>24</v>
      </c>
      <c r="E31">
        <v>0</v>
      </c>
      <c r="F31">
        <v>0</v>
      </c>
      <c r="G31">
        <v>1</v>
      </c>
      <c r="H31">
        <v>0</v>
      </c>
      <c r="J31">
        <v>3</v>
      </c>
      <c r="K31">
        <f t="shared" si="1"/>
        <v>387.51312985829657</v>
      </c>
      <c r="L31">
        <f t="shared" si="2"/>
        <v>4.913604572203516</v>
      </c>
      <c r="M31">
        <f t="shared" si="3"/>
        <v>18.148349132518398</v>
      </c>
      <c r="N31">
        <f t="shared" si="6"/>
        <v>394.55416510770243</v>
      </c>
      <c r="O31">
        <f t="shared" si="4"/>
        <v>-15.154834492297596</v>
      </c>
      <c r="P31">
        <f t="shared" si="5"/>
        <v>229.66900848893292</v>
      </c>
    </row>
    <row r="32" spans="1:16" x14ac:dyDescent="0.45">
      <c r="A32">
        <v>19854</v>
      </c>
      <c r="B32" s="88" t="str">
        <f t="shared" si="0"/>
        <v>4</v>
      </c>
      <c r="C32">
        <v>533.88999939999997</v>
      </c>
      <c r="D32">
        <v>25</v>
      </c>
      <c r="E32">
        <v>0</v>
      </c>
      <c r="F32">
        <v>0</v>
      </c>
      <c r="G32">
        <v>0</v>
      </c>
      <c r="H32">
        <v>1</v>
      </c>
      <c r="J32">
        <v>4</v>
      </c>
      <c r="K32">
        <f t="shared" si="1"/>
        <v>456.49688583653455</v>
      </c>
      <c r="L32">
        <f t="shared" si="2"/>
        <v>16.731584018005449</v>
      </c>
      <c r="M32">
        <f t="shared" si="3"/>
        <v>58.126163945622437</v>
      </c>
      <c r="N32">
        <f t="shared" si="6"/>
        <v>440.64998284390163</v>
      </c>
      <c r="O32">
        <f t="shared" si="4"/>
        <v>-93.24001655609834</v>
      </c>
      <c r="P32">
        <f t="shared" si="5"/>
        <v>8693.7006873814917</v>
      </c>
    </row>
    <row r="33" spans="1:16" x14ac:dyDescent="0.45">
      <c r="A33">
        <v>19861</v>
      </c>
      <c r="B33" s="88" t="str">
        <f t="shared" si="0"/>
        <v>1</v>
      </c>
      <c r="C33">
        <v>408.9429998</v>
      </c>
      <c r="D33">
        <v>26</v>
      </c>
      <c r="E33">
        <v>1</v>
      </c>
      <c r="F33">
        <v>0</v>
      </c>
      <c r="G33">
        <v>0</v>
      </c>
      <c r="H33">
        <v>0</v>
      </c>
      <c r="J33">
        <v>1</v>
      </c>
      <c r="K33">
        <f t="shared" si="1"/>
        <v>417.18844939467704</v>
      </c>
      <c r="L33">
        <f t="shared" si="2"/>
        <v>6.3947923076208948</v>
      </c>
      <c r="M33">
        <f t="shared" si="3"/>
        <v>-2.3590813273975146</v>
      </c>
      <c r="N33">
        <f t="shared" si="6"/>
        <v>473.89489120912543</v>
      </c>
      <c r="O33">
        <f t="shared" si="4"/>
        <v>64.951891409125437</v>
      </c>
      <c r="P33">
        <f t="shared" si="5"/>
        <v>4218.7481976228228</v>
      </c>
    </row>
    <row r="34" spans="1:16" x14ac:dyDescent="0.45">
      <c r="A34">
        <v>19862</v>
      </c>
      <c r="B34" s="88" t="str">
        <f t="shared" si="0"/>
        <v>2</v>
      </c>
      <c r="C34">
        <v>448.27899930000001</v>
      </c>
      <c r="D34">
        <v>27</v>
      </c>
      <c r="E34">
        <v>0</v>
      </c>
      <c r="F34">
        <v>1</v>
      </c>
      <c r="G34">
        <v>0</v>
      </c>
      <c r="H34">
        <v>0</v>
      </c>
      <c r="J34">
        <v>2</v>
      </c>
      <c r="K34">
        <f t="shared" si="1"/>
        <v>426.91942872212428</v>
      </c>
      <c r="L34">
        <f t="shared" si="2"/>
        <v>7.0101645014182328</v>
      </c>
      <c r="M34">
        <f t="shared" si="3"/>
        <v>17.15516561229348</v>
      </c>
      <c r="N34">
        <f t="shared" si="6"/>
        <v>438.57740787963922</v>
      </c>
      <c r="O34">
        <f t="shared" si="4"/>
        <v>-9.7015914203607849</v>
      </c>
      <c r="P34">
        <f t="shared" si="5"/>
        <v>94.120876087617987</v>
      </c>
    </row>
    <row r="35" spans="1:16" x14ac:dyDescent="0.45">
      <c r="A35">
        <v>19863</v>
      </c>
      <c r="B35" s="88" t="str">
        <f t="shared" si="0"/>
        <v>3</v>
      </c>
      <c r="C35">
        <v>510.78599930000001</v>
      </c>
      <c r="D35">
        <v>28</v>
      </c>
      <c r="E35">
        <v>0</v>
      </c>
      <c r="F35">
        <v>0</v>
      </c>
      <c r="G35">
        <v>1</v>
      </c>
      <c r="H35">
        <v>0</v>
      </c>
      <c r="J35">
        <v>3</v>
      </c>
      <c r="K35">
        <f t="shared" si="1"/>
        <v>472.05421837109401</v>
      </c>
      <c r="L35">
        <f t="shared" si="2"/>
        <v>14.042394431972626</v>
      </c>
      <c r="M35">
        <f t="shared" si="3"/>
        <v>25.1362452161727</v>
      </c>
      <c r="N35">
        <f t="shared" si="6"/>
        <v>452.07794235606087</v>
      </c>
      <c r="O35">
        <f t="shared" si="4"/>
        <v>-58.708056943939141</v>
      </c>
      <c r="P35">
        <f t="shared" si="5"/>
        <v>3446.6359501328006</v>
      </c>
    </row>
    <row r="36" spans="1:16" x14ac:dyDescent="0.45">
      <c r="A36">
        <v>19864</v>
      </c>
      <c r="B36" s="88" t="str">
        <f t="shared" si="0"/>
        <v>4</v>
      </c>
      <c r="C36">
        <v>662.25299840000002</v>
      </c>
      <c r="D36">
        <v>29</v>
      </c>
      <c r="E36">
        <v>0</v>
      </c>
      <c r="F36">
        <v>0</v>
      </c>
      <c r="G36">
        <v>0</v>
      </c>
      <c r="H36">
        <v>1</v>
      </c>
      <c r="J36">
        <v>4</v>
      </c>
      <c r="K36">
        <f t="shared" si="1"/>
        <v>562.77367757873571</v>
      </c>
      <c r="L36">
        <f t="shared" si="2"/>
        <v>28.185766276696143</v>
      </c>
      <c r="M36">
        <f t="shared" si="3"/>
        <v>72.165201062297712</v>
      </c>
      <c r="N36">
        <f t="shared" si="6"/>
        <v>544.22277674868906</v>
      </c>
      <c r="O36">
        <f t="shared" si="4"/>
        <v>-118.03022165131097</v>
      </c>
      <c r="P36">
        <f t="shared" si="5"/>
        <v>13931.133223057595</v>
      </c>
    </row>
    <row r="37" spans="1:16" x14ac:dyDescent="0.45">
      <c r="A37">
        <v>19871</v>
      </c>
      <c r="B37" s="88" t="str">
        <f t="shared" si="0"/>
        <v>1</v>
      </c>
      <c r="C37">
        <v>575.32699969999999</v>
      </c>
      <c r="D37">
        <v>30</v>
      </c>
      <c r="E37">
        <v>1</v>
      </c>
      <c r="F37">
        <v>0</v>
      </c>
      <c r="G37">
        <v>0</v>
      </c>
      <c r="H37">
        <v>0</v>
      </c>
      <c r="J37">
        <v>1</v>
      </c>
      <c r="K37">
        <f t="shared" si="1"/>
        <v>565.48852947248952</v>
      </c>
      <c r="L37">
        <f t="shared" si="2"/>
        <v>23.487560699878319</v>
      </c>
      <c r="M37">
        <f t="shared" si="3"/>
        <v>1.781881345098709</v>
      </c>
      <c r="N37">
        <f t="shared" si="6"/>
        <v>588.60036252803434</v>
      </c>
      <c r="O37">
        <f t="shared" si="4"/>
        <v>13.273362828034351</v>
      </c>
      <c r="P37">
        <f t="shared" si="5"/>
        <v>176.18216076464407</v>
      </c>
    </row>
    <row r="38" spans="1:16" x14ac:dyDescent="0.45">
      <c r="A38">
        <v>19872</v>
      </c>
      <c r="B38" s="88" t="str">
        <f t="shared" si="0"/>
        <v>2</v>
      </c>
      <c r="C38">
        <v>637.06399920000001</v>
      </c>
      <c r="D38">
        <v>31</v>
      </c>
      <c r="E38">
        <v>0</v>
      </c>
      <c r="F38">
        <v>1</v>
      </c>
      <c r="G38">
        <v>0</v>
      </c>
      <c r="H38">
        <v>0</v>
      </c>
      <c r="J38">
        <v>2</v>
      </c>
      <c r="K38">
        <f t="shared" si="1"/>
        <v>597.85951679141101</v>
      </c>
      <c r="L38">
        <f t="shared" si="2"/>
        <v>25.126142018764572</v>
      </c>
      <c r="M38">
        <f t="shared" si="3"/>
        <v>24.64071690482028</v>
      </c>
      <c r="N38">
        <f t="shared" si="6"/>
        <v>606.13125578466133</v>
      </c>
      <c r="O38">
        <f t="shared" si="4"/>
        <v>-30.932743415338678</v>
      </c>
      <c r="P38">
        <f t="shared" si="5"/>
        <v>956.8346151991783</v>
      </c>
    </row>
    <row r="39" spans="1:16" x14ac:dyDescent="0.45">
      <c r="A39">
        <v>19873</v>
      </c>
      <c r="B39" s="88" t="str">
        <f t="shared" si="0"/>
        <v>3</v>
      </c>
      <c r="C39">
        <v>786.42399980000005</v>
      </c>
      <c r="D39">
        <v>32</v>
      </c>
      <c r="E39">
        <v>0</v>
      </c>
      <c r="F39">
        <v>0</v>
      </c>
      <c r="G39">
        <v>1</v>
      </c>
      <c r="H39">
        <v>0</v>
      </c>
      <c r="J39">
        <v>3</v>
      </c>
      <c r="K39">
        <f t="shared" si="1"/>
        <v>707.92349843776219</v>
      </c>
      <c r="L39">
        <f t="shared" si="2"/>
        <v>40.793244731356211</v>
      </c>
      <c r="M39">
        <f t="shared" si="3"/>
        <v>43.252946076311019</v>
      </c>
      <c r="N39">
        <f t="shared" si="6"/>
        <v>648.12190402634826</v>
      </c>
      <c r="O39">
        <f t="shared" si="4"/>
        <v>-138.30209577365179</v>
      </c>
      <c r="P39">
        <f t="shared" si="5"/>
        <v>19127.469695384352</v>
      </c>
    </row>
    <row r="40" spans="1:16" x14ac:dyDescent="0.45">
      <c r="A40">
        <v>19874</v>
      </c>
      <c r="B40" s="88" t="str">
        <f t="shared" si="0"/>
        <v>4</v>
      </c>
      <c r="C40">
        <v>1042.441998</v>
      </c>
      <c r="D40">
        <v>33</v>
      </c>
      <c r="E40">
        <v>0</v>
      </c>
      <c r="F40">
        <v>0</v>
      </c>
      <c r="G40">
        <v>0</v>
      </c>
      <c r="H40">
        <v>1</v>
      </c>
      <c r="J40">
        <v>4</v>
      </c>
      <c r="K40">
        <f t="shared" si="1"/>
        <v>884.48091248787421</v>
      </c>
      <c r="L40">
        <f t="shared" si="2"/>
        <v>65.835454360570751</v>
      </c>
      <c r="M40">
        <f t="shared" si="3"/>
        <v>101.29215767824107</v>
      </c>
      <c r="N40">
        <f t="shared" si="6"/>
        <v>820.88194423141613</v>
      </c>
      <c r="O40">
        <f t="shared" si="4"/>
        <v>-221.56005376858388</v>
      </c>
      <c r="P40">
        <f t="shared" si="5"/>
        <v>49088.857425937778</v>
      </c>
    </row>
    <row r="41" spans="1:16" x14ac:dyDescent="0.45">
      <c r="A41">
        <v>19881</v>
      </c>
      <c r="B41" s="88" t="str">
        <f t="shared" si="0"/>
        <v>1</v>
      </c>
      <c r="C41">
        <v>867.16099929999996</v>
      </c>
      <c r="D41">
        <v>34</v>
      </c>
      <c r="E41">
        <v>1</v>
      </c>
      <c r="F41">
        <v>0</v>
      </c>
      <c r="G41">
        <v>0</v>
      </c>
      <c r="H41">
        <v>0</v>
      </c>
      <c r="J41">
        <v>1</v>
      </c>
      <c r="K41">
        <f t="shared" si="1"/>
        <v>852.15265778897776</v>
      </c>
      <c r="L41">
        <f t="shared" si="2"/>
        <v>47.728790484649259</v>
      </c>
      <c r="M41">
        <f t="shared" si="3"/>
        <v>6.2721495427608209</v>
      </c>
      <c r="N41">
        <f t="shared" si="6"/>
        <v>952.09824819354367</v>
      </c>
      <c r="O41">
        <f t="shared" si="4"/>
        <v>84.93724889354371</v>
      </c>
      <c r="P41">
        <f t="shared" si="5"/>
        <v>7214.3362496037926</v>
      </c>
    </row>
    <row r="42" spans="1:16" x14ac:dyDescent="0.45">
      <c r="A42">
        <v>19882</v>
      </c>
      <c r="B42" s="88" t="str">
        <f t="shared" si="0"/>
        <v>2</v>
      </c>
      <c r="C42">
        <v>993.05099870000004</v>
      </c>
      <c r="D42">
        <v>35</v>
      </c>
      <c r="E42">
        <v>0</v>
      </c>
      <c r="F42">
        <v>1</v>
      </c>
      <c r="G42">
        <v>0</v>
      </c>
      <c r="H42">
        <v>0</v>
      </c>
      <c r="J42">
        <v>2</v>
      </c>
      <c r="K42">
        <f t="shared" si="1"/>
        <v>921.99919849853143</v>
      </c>
      <c r="L42">
        <f t="shared" si="2"/>
        <v>51.808492370927034</v>
      </c>
      <c r="M42">
        <f t="shared" si="3"/>
        <v>40.396876053350596</v>
      </c>
      <c r="N42">
        <f t="shared" si="6"/>
        <v>924.52216517844727</v>
      </c>
      <c r="O42">
        <f t="shared" si="4"/>
        <v>-68.52883352155277</v>
      </c>
      <c r="P42">
        <f t="shared" si="5"/>
        <v>4696.2010238246949</v>
      </c>
    </row>
    <row r="43" spans="1:16" x14ac:dyDescent="0.45">
      <c r="A43">
        <v>19883</v>
      </c>
      <c r="B43" s="88" t="str">
        <f t="shared" si="0"/>
        <v>3</v>
      </c>
      <c r="C43">
        <v>1168.7189980000001</v>
      </c>
      <c r="D43">
        <v>36</v>
      </c>
      <c r="E43">
        <v>0</v>
      </c>
      <c r="F43">
        <v>0</v>
      </c>
      <c r="G43">
        <v>1</v>
      </c>
      <c r="H43">
        <v>0</v>
      </c>
      <c r="J43">
        <v>3</v>
      </c>
      <c r="K43">
        <f t="shared" si="1"/>
        <v>1053.2185710936001</v>
      </c>
      <c r="L43">
        <f t="shared" si="2"/>
        <v>66.456126716513339</v>
      </c>
      <c r="M43">
        <f t="shared" si="3"/>
        <v>67.780337491918914</v>
      </c>
      <c r="N43">
        <f t="shared" si="6"/>
        <v>1017.0606369457695</v>
      </c>
      <c r="O43">
        <f t="shared" si="4"/>
        <v>-151.65836105423057</v>
      </c>
      <c r="P43">
        <f t="shared" si="5"/>
        <v>23000.258477655359</v>
      </c>
    </row>
    <row r="44" spans="1:16" x14ac:dyDescent="0.45">
      <c r="A44">
        <v>19884</v>
      </c>
      <c r="B44" s="88" t="str">
        <f t="shared" si="0"/>
        <v>4</v>
      </c>
      <c r="C44">
        <v>1405.1369970000001</v>
      </c>
      <c r="D44">
        <v>37</v>
      </c>
      <c r="E44">
        <v>0</v>
      </c>
      <c r="F44">
        <v>0</v>
      </c>
      <c r="G44">
        <v>0</v>
      </c>
      <c r="H44">
        <v>1</v>
      </c>
      <c r="J44">
        <v>4</v>
      </c>
      <c r="K44">
        <f t="shared" si="1"/>
        <v>1214.1048600108575</v>
      </c>
      <c r="L44">
        <f t="shared" si="2"/>
        <v>83.874123887767524</v>
      </c>
      <c r="M44">
        <f t="shared" si="3"/>
        <v>131.75810019827904</v>
      </c>
      <c r="N44">
        <f t="shared" si="6"/>
        <v>1220.9668554883544</v>
      </c>
      <c r="O44">
        <f t="shared" si="4"/>
        <v>-184.17014151164562</v>
      </c>
      <c r="P44">
        <f t="shared" si="5"/>
        <v>33918.641024419572</v>
      </c>
    </row>
    <row r="45" spans="1:16" x14ac:dyDescent="0.45">
      <c r="A45">
        <v>19891</v>
      </c>
      <c r="B45" s="88" t="str">
        <f t="shared" si="0"/>
        <v>1</v>
      </c>
      <c r="C45">
        <v>1246.9169999999999</v>
      </c>
      <c r="D45">
        <v>38</v>
      </c>
      <c r="E45">
        <v>1</v>
      </c>
      <c r="F45">
        <v>0</v>
      </c>
      <c r="G45">
        <v>0</v>
      </c>
      <c r="H45">
        <v>0</v>
      </c>
      <c r="J45">
        <v>1</v>
      </c>
      <c r="K45">
        <f t="shared" si="1"/>
        <v>1209.3956846443373</v>
      </c>
      <c r="L45">
        <f t="shared" si="2"/>
        <v>67.534602490446559</v>
      </c>
      <c r="M45">
        <f t="shared" si="3"/>
        <v>16.880969566628941</v>
      </c>
      <c r="N45">
        <f t="shared" si="6"/>
        <v>1304.2511334413859</v>
      </c>
      <c r="O45">
        <f t="shared" si="4"/>
        <v>57.33413344138603</v>
      </c>
      <c r="P45">
        <f t="shared" si="5"/>
        <v>3287.20285747466</v>
      </c>
    </row>
    <row r="46" spans="1:16" x14ac:dyDescent="0.45">
      <c r="A46">
        <v>19892</v>
      </c>
      <c r="B46" s="88" t="str">
        <f t="shared" si="0"/>
        <v>2</v>
      </c>
      <c r="C46">
        <v>1248.211998</v>
      </c>
      <c r="D46">
        <v>39</v>
      </c>
      <c r="E46">
        <v>0</v>
      </c>
      <c r="F46">
        <v>1</v>
      </c>
      <c r="G46">
        <v>0</v>
      </c>
      <c r="H46">
        <v>0</v>
      </c>
      <c r="J46">
        <v>2</v>
      </c>
      <c r="K46">
        <f t="shared" si="1"/>
        <v>1189.1489510685556</v>
      </c>
      <c r="L46">
        <f t="shared" si="2"/>
        <v>51.343006207469614</v>
      </c>
      <c r="M46">
        <f t="shared" si="3"/>
        <v>46.733878729393453</v>
      </c>
      <c r="N46">
        <f t="shared" si="6"/>
        <v>1317.3271631881344</v>
      </c>
      <c r="O46">
        <f t="shared" si="4"/>
        <v>69.11516518813437</v>
      </c>
      <c r="P46">
        <f t="shared" si="5"/>
        <v>4776.9060589831006</v>
      </c>
    </row>
    <row r="47" spans="1:16" x14ac:dyDescent="0.45">
      <c r="A47">
        <v>19893</v>
      </c>
      <c r="B47" s="88" t="str">
        <f t="shared" si="0"/>
        <v>3</v>
      </c>
      <c r="C47">
        <v>1383.7469980000001</v>
      </c>
      <c r="D47">
        <v>40</v>
      </c>
      <c r="E47">
        <v>0</v>
      </c>
      <c r="F47">
        <v>0</v>
      </c>
      <c r="G47">
        <v>1</v>
      </c>
      <c r="H47">
        <v>0</v>
      </c>
      <c r="J47">
        <v>3</v>
      </c>
      <c r="K47">
        <f t="shared" si="1"/>
        <v>1265.5439969005147</v>
      </c>
      <c r="L47">
        <f t="shared" si="2"/>
        <v>55.963948765906387</v>
      </c>
      <c r="M47">
        <f t="shared" si="3"/>
        <v>84.898393267854644</v>
      </c>
      <c r="N47">
        <f t="shared" si="6"/>
        <v>1308.2722947679442</v>
      </c>
      <c r="O47">
        <f t="shared" si="4"/>
        <v>-75.474703232055845</v>
      </c>
      <c r="P47">
        <f t="shared" si="5"/>
        <v>5696.4308279669012</v>
      </c>
    </row>
    <row r="48" spans="1:16" x14ac:dyDescent="0.45">
      <c r="A48">
        <v>19894</v>
      </c>
      <c r="B48" s="88" t="str">
        <f t="shared" si="0"/>
        <v>4</v>
      </c>
      <c r="C48">
        <v>1493.3829989999999</v>
      </c>
      <c r="D48">
        <v>41</v>
      </c>
      <c r="E48">
        <v>0</v>
      </c>
      <c r="F48">
        <v>0</v>
      </c>
      <c r="G48">
        <v>0</v>
      </c>
      <c r="H48">
        <v>1</v>
      </c>
      <c r="J48">
        <v>4</v>
      </c>
      <c r="K48">
        <f t="shared" si="1"/>
        <v>1318.5934912851458</v>
      </c>
      <c r="L48">
        <f t="shared" si="2"/>
        <v>55.426366737180373</v>
      </c>
      <c r="M48">
        <f t="shared" si="3"/>
        <v>146.36688881204071</v>
      </c>
      <c r="N48">
        <f t="shared" si="6"/>
        <v>1453.2660458647001</v>
      </c>
      <c r="O48">
        <f t="shared" si="4"/>
        <v>-40.116953135299809</v>
      </c>
      <c r="P48">
        <f t="shared" si="5"/>
        <v>1609.3699288598411</v>
      </c>
    </row>
    <row r="49" spans="1:16" x14ac:dyDescent="0.45">
      <c r="A49">
        <v>19901</v>
      </c>
      <c r="B49" s="88" t="str">
        <f t="shared" si="0"/>
        <v>1</v>
      </c>
      <c r="C49">
        <v>1346.202</v>
      </c>
      <c r="D49">
        <v>42</v>
      </c>
      <c r="E49">
        <v>1</v>
      </c>
      <c r="F49">
        <v>0</v>
      </c>
      <c r="G49">
        <v>0</v>
      </c>
      <c r="H49">
        <v>0</v>
      </c>
      <c r="J49">
        <v>1</v>
      </c>
      <c r="K49">
        <f t="shared" si="1"/>
        <v>1310.5982938824266</v>
      </c>
      <c r="L49">
        <f t="shared" si="2"/>
        <v>43.728021642348125</v>
      </c>
      <c r="M49">
        <f t="shared" si="3"/>
        <v>23.237175796660878</v>
      </c>
      <c r="N49">
        <f t="shared" si="6"/>
        <v>1390.9008275889551</v>
      </c>
      <c r="O49">
        <f t="shared" si="4"/>
        <v>44.698827588955055</v>
      </c>
      <c r="P49">
        <f t="shared" si="5"/>
        <v>1997.9851878271295</v>
      </c>
    </row>
    <row r="50" spans="1:16" x14ac:dyDescent="0.45">
      <c r="A50">
        <v>19902</v>
      </c>
      <c r="B50" s="88" t="str">
        <f t="shared" si="0"/>
        <v>2</v>
      </c>
      <c r="C50">
        <v>1364.759998</v>
      </c>
      <c r="D50">
        <v>43</v>
      </c>
      <c r="E50">
        <v>0</v>
      </c>
      <c r="F50">
        <v>1</v>
      </c>
      <c r="G50">
        <v>0</v>
      </c>
      <c r="H50">
        <v>0</v>
      </c>
      <c r="J50">
        <v>2</v>
      </c>
      <c r="K50">
        <f t="shared" si="1"/>
        <v>1303.5481011676077</v>
      </c>
      <c r="L50">
        <f t="shared" si="2"/>
        <v>34.361789779331104</v>
      </c>
      <c r="M50">
        <f t="shared" si="3"/>
        <v>51.649039962068812</v>
      </c>
      <c r="N50">
        <f t="shared" si="6"/>
        <v>1401.060194254168</v>
      </c>
      <c r="O50">
        <f t="shared" si="4"/>
        <v>36.300196254167986</v>
      </c>
      <c r="P50">
        <f t="shared" si="5"/>
        <v>1317.7042480911114</v>
      </c>
    </row>
    <row r="51" spans="1:16" x14ac:dyDescent="0.45">
      <c r="A51">
        <v>19903</v>
      </c>
      <c r="B51" s="88" t="str">
        <f t="shared" si="0"/>
        <v>3</v>
      </c>
      <c r="C51">
        <v>1354.0899959999999</v>
      </c>
      <c r="D51">
        <v>44</v>
      </c>
      <c r="E51">
        <v>0</v>
      </c>
      <c r="F51">
        <v>0</v>
      </c>
      <c r="G51">
        <v>1</v>
      </c>
      <c r="H51">
        <v>0</v>
      </c>
      <c r="J51">
        <v>3</v>
      </c>
      <c r="K51">
        <f t="shared" si="1"/>
        <v>1269.1901051873531</v>
      </c>
      <c r="L51">
        <f t="shared" si="2"/>
        <v>21.686167858603042</v>
      </c>
      <c r="M51">
        <f t="shared" si="3"/>
        <v>84.898901671287661</v>
      </c>
      <c r="N51">
        <f t="shared" si="6"/>
        <v>1422.8082842147933</v>
      </c>
      <c r="O51">
        <f t="shared" si="4"/>
        <v>68.718288214793347</v>
      </c>
      <c r="P51">
        <f t="shared" si="5"/>
        <v>4722.2031351714058</v>
      </c>
    </row>
    <row r="52" spans="1:16" x14ac:dyDescent="0.45">
      <c r="A52">
        <v>19904</v>
      </c>
      <c r="B52" s="88" t="str">
        <f t="shared" si="0"/>
        <v>4</v>
      </c>
      <c r="C52">
        <v>1675.505997</v>
      </c>
      <c r="D52">
        <v>45</v>
      </c>
      <c r="E52">
        <v>0</v>
      </c>
      <c r="F52">
        <v>0</v>
      </c>
      <c r="G52">
        <v>0</v>
      </c>
      <c r="H52">
        <v>1</v>
      </c>
      <c r="J52">
        <v>4</v>
      </c>
      <c r="K52">
        <f t="shared" si="1"/>
        <v>1449.4313262073867</v>
      </c>
      <c r="L52">
        <f t="shared" si="2"/>
        <v>50.932241391579524</v>
      </c>
      <c r="M52">
        <f t="shared" si="3"/>
        <v>173.42698758704506</v>
      </c>
      <c r="N52">
        <f t="shared" si="6"/>
        <v>1437.2431618579969</v>
      </c>
      <c r="O52">
        <f t="shared" si="4"/>
        <v>-238.26283514200304</v>
      </c>
      <c r="P52">
        <f t="shared" si="5"/>
        <v>56769.178609905321</v>
      </c>
    </row>
    <row r="53" spans="1:16" x14ac:dyDescent="0.45">
      <c r="A53">
        <v>19911</v>
      </c>
      <c r="B53" s="88" t="str">
        <f t="shared" si="0"/>
        <v>1</v>
      </c>
      <c r="C53">
        <v>1597.6779979999999</v>
      </c>
      <c r="D53">
        <v>46</v>
      </c>
      <c r="E53">
        <v>1</v>
      </c>
      <c r="F53">
        <v>0</v>
      </c>
      <c r="G53">
        <v>0</v>
      </c>
      <c r="H53">
        <v>0</v>
      </c>
      <c r="J53">
        <v>1</v>
      </c>
      <c r="K53">
        <f t="shared" si="1"/>
        <v>1524.6461690633053</v>
      </c>
      <c r="L53">
        <f t="shared" si="2"/>
        <v>55.411258198915014</v>
      </c>
      <c r="M53">
        <f t="shared" si="3"/>
        <v>40.142027480588204</v>
      </c>
      <c r="N53">
        <f t="shared" si="6"/>
        <v>1523.6007433956272</v>
      </c>
      <c r="O53">
        <f t="shared" si="4"/>
        <v>-74.077254604372683</v>
      </c>
      <c r="P53">
        <f t="shared" si="5"/>
        <v>5487.4396497210537</v>
      </c>
    </row>
    <row r="54" spans="1:16" x14ac:dyDescent="0.45">
      <c r="A54">
        <v>19912</v>
      </c>
      <c r="B54" s="88" t="str">
        <f t="shared" si="0"/>
        <v>2</v>
      </c>
      <c r="C54">
        <v>1528.6039960000001</v>
      </c>
      <c r="D54">
        <v>47</v>
      </c>
      <c r="E54">
        <v>0</v>
      </c>
      <c r="F54">
        <v>1</v>
      </c>
      <c r="G54">
        <v>0</v>
      </c>
      <c r="H54">
        <v>0</v>
      </c>
      <c r="J54">
        <v>2</v>
      </c>
      <c r="K54">
        <f t="shared" si="1"/>
        <v>1474.7700454115507</v>
      </c>
      <c r="L54">
        <f t="shared" si="2"/>
        <v>35.99060619002465</v>
      </c>
      <c r="M54">
        <f t="shared" si="3"/>
        <v>52.390798117863753</v>
      </c>
      <c r="N54">
        <f t="shared" si="6"/>
        <v>1631.7064672242891</v>
      </c>
      <c r="O54">
        <f t="shared" si="4"/>
        <v>103.10247122428905</v>
      </c>
      <c r="P54">
        <f t="shared" si="5"/>
        <v>10630.119572555352</v>
      </c>
    </row>
    <row r="55" spans="1:16" x14ac:dyDescent="0.45">
      <c r="A55">
        <v>19913</v>
      </c>
      <c r="B55" s="88" t="str">
        <f t="shared" si="0"/>
        <v>3</v>
      </c>
      <c r="C55">
        <v>1507.060997</v>
      </c>
      <c r="D55">
        <v>48</v>
      </c>
      <c r="E55">
        <v>0</v>
      </c>
      <c r="F55">
        <v>0</v>
      </c>
      <c r="G55">
        <v>1</v>
      </c>
      <c r="H55">
        <v>0</v>
      </c>
      <c r="J55">
        <v>3</v>
      </c>
      <c r="K55">
        <f t="shared" si="1"/>
        <v>1426.8651003549089</v>
      </c>
      <c r="L55">
        <f t="shared" si="2"/>
        <v>20.515757473904028</v>
      </c>
      <c r="M55">
        <f t="shared" si="3"/>
        <v>83.302272366268994</v>
      </c>
      <c r="N55">
        <f t="shared" si="6"/>
        <v>1595.6595532728629</v>
      </c>
      <c r="O55">
        <f t="shared" si="4"/>
        <v>88.598556272862879</v>
      </c>
      <c r="P55">
        <f t="shared" si="5"/>
        <v>7849.7041736356505</v>
      </c>
    </row>
    <row r="56" spans="1:16" x14ac:dyDescent="0.45">
      <c r="A56">
        <v>19914</v>
      </c>
      <c r="B56" s="88" t="str">
        <f t="shared" si="0"/>
        <v>4</v>
      </c>
      <c r="C56">
        <v>1862.6120000000001</v>
      </c>
      <c r="D56">
        <v>49</v>
      </c>
      <c r="E56">
        <v>0</v>
      </c>
      <c r="F56">
        <v>0</v>
      </c>
      <c r="G56">
        <v>0</v>
      </c>
      <c r="H56">
        <v>1</v>
      </c>
      <c r="J56">
        <v>4</v>
      </c>
      <c r="K56">
        <f t="shared" si="1"/>
        <v>1609.1374678729592</v>
      </c>
      <c r="L56">
        <f t="shared" si="2"/>
        <v>50.3523701675377</v>
      </c>
      <c r="M56">
        <f t="shared" si="3"/>
        <v>200.60243279610631</v>
      </c>
      <c r="N56">
        <f t="shared" si="6"/>
        <v>1620.8078454158579</v>
      </c>
      <c r="O56">
        <f t="shared" si="4"/>
        <v>-241.80415458414222</v>
      </c>
      <c r="P56">
        <f t="shared" si="5"/>
        <v>58469.249174151752</v>
      </c>
    </row>
    <row r="57" spans="1:16" x14ac:dyDescent="0.45">
      <c r="A57">
        <v>19921</v>
      </c>
      <c r="B57" s="88" t="str">
        <f t="shared" si="0"/>
        <v>1</v>
      </c>
      <c r="C57">
        <v>1716.0249980000001</v>
      </c>
      <c r="D57">
        <v>50</v>
      </c>
      <c r="E57">
        <v>1</v>
      </c>
      <c r="F57">
        <v>0</v>
      </c>
      <c r="G57">
        <v>0</v>
      </c>
      <c r="H57">
        <v>0</v>
      </c>
      <c r="J57">
        <v>1</v>
      </c>
      <c r="K57">
        <f t="shared" si="1"/>
        <v>1642.7421817174613</v>
      </c>
      <c r="L57">
        <f t="shared" si="2"/>
        <v>47.263202218851575</v>
      </c>
      <c r="M57">
        <f t="shared" si="3"/>
        <v>51.393037058058553</v>
      </c>
      <c r="N57">
        <f t="shared" si="6"/>
        <v>1699.631865521085</v>
      </c>
      <c r="O57">
        <f t="shared" si="4"/>
        <v>-16.393132478915049</v>
      </c>
      <c r="P57">
        <f t="shared" si="5"/>
        <v>268.73479247125948</v>
      </c>
    </row>
    <row r="58" spans="1:16" x14ac:dyDescent="0.45">
      <c r="A58">
        <v>19922</v>
      </c>
      <c r="B58" s="88" t="str">
        <f t="shared" si="0"/>
        <v>2</v>
      </c>
      <c r="C58">
        <v>1740.1709980000001</v>
      </c>
      <c r="D58">
        <v>51</v>
      </c>
      <c r="E58">
        <v>0</v>
      </c>
      <c r="F58">
        <v>1</v>
      </c>
      <c r="G58">
        <v>0</v>
      </c>
      <c r="H58">
        <v>0</v>
      </c>
      <c r="J58">
        <v>2</v>
      </c>
      <c r="K58">
        <f t="shared" si="1"/>
        <v>1661.6573064650042</v>
      </c>
      <c r="L58">
        <f t="shared" si="2"/>
        <v>42.034293131985066</v>
      </c>
      <c r="M58">
        <f t="shared" si="3"/>
        <v>61.259293245840041</v>
      </c>
      <c r="N58">
        <f t="shared" si="6"/>
        <v>1742.3961820541767</v>
      </c>
      <c r="O58">
        <f t="shared" si="4"/>
        <v>2.2251840541766796</v>
      </c>
      <c r="P58">
        <f t="shared" si="5"/>
        <v>4.951444074962164</v>
      </c>
    </row>
    <row r="59" spans="1:16" x14ac:dyDescent="0.45">
      <c r="A59">
        <v>19923</v>
      </c>
      <c r="B59" s="88" t="str">
        <f t="shared" si="0"/>
        <v>3</v>
      </c>
      <c r="C59">
        <v>1767.733997</v>
      </c>
      <c r="D59">
        <v>52</v>
      </c>
      <c r="E59">
        <v>0</v>
      </c>
      <c r="F59">
        <v>0</v>
      </c>
      <c r="G59">
        <v>1</v>
      </c>
      <c r="H59">
        <v>0</v>
      </c>
      <c r="J59">
        <v>3</v>
      </c>
      <c r="K59">
        <f t="shared" si="1"/>
        <v>1666.0897021688543</v>
      </c>
      <c r="L59">
        <f t="shared" si="2"/>
        <v>35.098482287514379</v>
      </c>
      <c r="M59">
        <f t="shared" si="3"/>
        <v>89.529229475097935</v>
      </c>
      <c r="N59">
        <f t="shared" si="6"/>
        <v>1786.9938719632582</v>
      </c>
      <c r="O59">
        <f t="shared" si="4"/>
        <v>19.259874963258198</v>
      </c>
      <c r="P59">
        <f t="shared" si="5"/>
        <v>370.94278360033996</v>
      </c>
    </row>
    <row r="60" spans="1:16" x14ac:dyDescent="0.45">
      <c r="A60">
        <v>19924</v>
      </c>
      <c r="B60" s="88" t="str">
        <f t="shared" si="0"/>
        <v>4</v>
      </c>
      <c r="C60">
        <v>2000.2919999999999</v>
      </c>
      <c r="D60">
        <v>53</v>
      </c>
      <c r="E60">
        <v>0</v>
      </c>
      <c r="F60">
        <v>0</v>
      </c>
      <c r="G60">
        <v>0</v>
      </c>
      <c r="H60">
        <v>1</v>
      </c>
      <c r="J60">
        <v>4</v>
      </c>
      <c r="K60">
        <f t="shared" si="1"/>
        <v>1751.9449227837868</v>
      </c>
      <c r="L60">
        <f t="shared" si="2"/>
        <v>44.460752816390922</v>
      </c>
      <c r="M60">
        <f t="shared" si="3"/>
        <v>216.81132434825676</v>
      </c>
      <c r="N60">
        <f t="shared" si="6"/>
        <v>1901.7906172524749</v>
      </c>
      <c r="O60">
        <f t="shared" si="4"/>
        <v>-98.501382747524985</v>
      </c>
      <c r="P60">
        <f t="shared" si="5"/>
        <v>9702.5224031744128</v>
      </c>
    </row>
    <row r="61" spans="1:16" x14ac:dyDescent="0.45">
      <c r="A61">
        <v>19931</v>
      </c>
      <c r="B61" s="88" t="str">
        <f t="shared" si="0"/>
        <v>1</v>
      </c>
      <c r="C61">
        <v>1973.8939969999999</v>
      </c>
      <c r="D61">
        <v>54</v>
      </c>
      <c r="E61">
        <v>1</v>
      </c>
      <c r="F61">
        <v>0</v>
      </c>
      <c r="G61">
        <v>0</v>
      </c>
      <c r="H61">
        <v>0</v>
      </c>
      <c r="J61">
        <v>1</v>
      </c>
      <c r="K61">
        <f t="shared" si="1"/>
        <v>1861.6473692303564</v>
      </c>
      <c r="L61">
        <f t="shared" si="2"/>
        <v>56.494827614255996</v>
      </c>
      <c r="M61">
        <f t="shared" si="3"/>
        <v>72.052301869498592</v>
      </c>
      <c r="N61">
        <f t="shared" si="6"/>
        <v>1847.7987126582361</v>
      </c>
      <c r="O61">
        <f t="shared" si="4"/>
        <v>-126.09528434176377</v>
      </c>
      <c r="P61">
        <f t="shared" si="5"/>
        <v>15900.020733230256</v>
      </c>
    </row>
    <row r="62" spans="1:16" x14ac:dyDescent="0.45">
      <c r="A62">
        <v>19932</v>
      </c>
      <c r="B62" s="88" t="str">
        <f t="shared" si="0"/>
        <v>2</v>
      </c>
      <c r="C62">
        <v>1861.9789960000001</v>
      </c>
      <c r="D62">
        <v>55</v>
      </c>
      <c r="E62">
        <v>0</v>
      </c>
      <c r="F62">
        <v>1</v>
      </c>
      <c r="G62">
        <v>0</v>
      </c>
      <c r="H62">
        <v>0</v>
      </c>
      <c r="J62">
        <v>2</v>
      </c>
      <c r="K62">
        <f t="shared" si="1"/>
        <v>1801.9742753009218</v>
      </c>
      <c r="L62">
        <f t="shared" si="2"/>
        <v>35.067219298419189</v>
      </c>
      <c r="M62">
        <f t="shared" si="3"/>
        <v>60.833376777055875</v>
      </c>
      <c r="N62">
        <f t="shared" si="6"/>
        <v>1979.4014900904526</v>
      </c>
      <c r="O62">
        <f t="shared" si="4"/>
        <v>117.42249409045257</v>
      </c>
      <c r="P62">
        <f t="shared" si="5"/>
        <v>13788.042118422369</v>
      </c>
    </row>
    <row r="63" spans="1:16" x14ac:dyDescent="0.45">
      <c r="A63">
        <v>19933</v>
      </c>
      <c r="B63" s="88" t="str">
        <f t="shared" si="0"/>
        <v>3</v>
      </c>
      <c r="C63">
        <v>2140.788994</v>
      </c>
      <c r="D63">
        <v>56</v>
      </c>
      <c r="E63">
        <v>0</v>
      </c>
      <c r="F63">
        <v>0</v>
      </c>
      <c r="G63">
        <v>1</v>
      </c>
      <c r="H63">
        <v>0</v>
      </c>
      <c r="J63">
        <v>3</v>
      </c>
      <c r="K63">
        <f t="shared" si="1"/>
        <v>1970.7828708637085</v>
      </c>
      <c r="L63">
        <f t="shared" si="2"/>
        <v>59.736317170984741</v>
      </c>
      <c r="M63">
        <f t="shared" si="3"/>
        <v>116.85043497681673</v>
      </c>
      <c r="N63">
        <f t="shared" si="6"/>
        <v>1926.5707240744389</v>
      </c>
      <c r="O63">
        <f t="shared" si="4"/>
        <v>-214.21826992556112</v>
      </c>
      <c r="P63">
        <f t="shared" si="5"/>
        <v>45889.467169900563</v>
      </c>
    </row>
    <row r="64" spans="1:16" x14ac:dyDescent="0.45">
      <c r="A64">
        <v>19934</v>
      </c>
      <c r="B64" s="88" t="str">
        <f t="shared" si="0"/>
        <v>4</v>
      </c>
      <c r="C64">
        <v>2468.8539959999998</v>
      </c>
      <c r="D64">
        <v>57</v>
      </c>
      <c r="E64">
        <v>0</v>
      </c>
      <c r="F64">
        <v>0</v>
      </c>
      <c r="G64">
        <v>0</v>
      </c>
      <c r="H64">
        <v>1</v>
      </c>
      <c r="J64">
        <v>4</v>
      </c>
      <c r="K64">
        <f t="shared" si="1"/>
        <v>2155.5346817455875</v>
      </c>
      <c r="L64">
        <f t="shared" si="2"/>
        <v>82.795893317748408</v>
      </c>
      <c r="M64">
        <f t="shared" si="3"/>
        <v>249.57494760494461</v>
      </c>
      <c r="N64">
        <f t="shared" si="6"/>
        <v>2247.33051238295</v>
      </c>
      <c r="O64">
        <f t="shared" si="4"/>
        <v>-221.52348361704981</v>
      </c>
      <c r="P64">
        <f t="shared" si="5"/>
        <v>49072.653793833335</v>
      </c>
    </row>
    <row r="65" spans="1:16" x14ac:dyDescent="0.45">
      <c r="A65">
        <v>19941</v>
      </c>
      <c r="B65" s="88" t="str">
        <f t="shared" si="0"/>
        <v>1</v>
      </c>
      <c r="C65">
        <v>2076.6999970000002</v>
      </c>
      <c r="D65">
        <v>58</v>
      </c>
      <c r="E65">
        <v>1</v>
      </c>
      <c r="F65">
        <v>0</v>
      </c>
      <c r="G65">
        <v>0</v>
      </c>
      <c r="H65">
        <v>0</v>
      </c>
      <c r="J65">
        <v>1</v>
      </c>
      <c r="K65">
        <f t="shared" si="1"/>
        <v>2023.9186903077202</v>
      </c>
      <c r="L65">
        <f t="shared" si="2"/>
        <v>43.246817946921965</v>
      </c>
      <c r="M65">
        <f t="shared" si="3"/>
        <v>65.509966603974945</v>
      </c>
      <c r="N65">
        <f t="shared" si="6"/>
        <v>2310.3828769328343</v>
      </c>
      <c r="O65">
        <f t="shared" si="4"/>
        <v>233.68287993283411</v>
      </c>
      <c r="P65">
        <f t="shared" si="5"/>
        <v>54607.688373703364</v>
      </c>
    </row>
    <row r="66" spans="1:16" x14ac:dyDescent="0.45">
      <c r="A66">
        <v>19942</v>
      </c>
      <c r="B66" s="88" t="str">
        <f t="shared" si="0"/>
        <v>2</v>
      </c>
      <c r="C66">
        <v>2149.9079969999998</v>
      </c>
      <c r="D66">
        <v>59</v>
      </c>
      <c r="E66">
        <v>0</v>
      </c>
      <c r="F66">
        <v>1</v>
      </c>
      <c r="G66">
        <v>0</v>
      </c>
      <c r="H66">
        <v>0</v>
      </c>
      <c r="J66">
        <v>2</v>
      </c>
      <c r="K66">
        <f t="shared" si="1"/>
        <v>2058.3947070347922</v>
      </c>
      <c r="L66">
        <f t="shared" si="2"/>
        <v>41.62901080483303</v>
      </c>
      <c r="M66">
        <f t="shared" si="3"/>
        <v>71.248940485531577</v>
      </c>
      <c r="N66">
        <f t="shared" si="6"/>
        <v>2127.9988850316981</v>
      </c>
      <c r="O66">
        <f t="shared" si="4"/>
        <v>-21.909111968301659</v>
      </c>
      <c r="P66">
        <f t="shared" si="5"/>
        <v>480.00918723957898</v>
      </c>
    </row>
    <row r="67" spans="1:16" x14ac:dyDescent="0.45">
      <c r="A67">
        <v>19943</v>
      </c>
      <c r="B67" s="88" t="str">
        <f t="shared" si="0"/>
        <v>3</v>
      </c>
      <c r="C67">
        <v>2493.2859960000001</v>
      </c>
      <c r="D67">
        <v>60</v>
      </c>
      <c r="E67">
        <v>0</v>
      </c>
      <c r="F67">
        <v>0</v>
      </c>
      <c r="G67">
        <v>1</v>
      </c>
      <c r="H67">
        <v>0</v>
      </c>
      <c r="J67">
        <v>3</v>
      </c>
      <c r="K67">
        <f t="shared" si="1"/>
        <v>2274.6425673411131</v>
      </c>
      <c r="L67">
        <f t="shared" si="2"/>
        <v>73.838111750765876</v>
      </c>
      <c r="M67">
        <f t="shared" si="3"/>
        <v>151.40827105249105</v>
      </c>
      <c r="N67">
        <f t="shared" si="6"/>
        <v>2216.8741528164419</v>
      </c>
      <c r="O67">
        <f t="shared" si="4"/>
        <v>-276.41184318355818</v>
      </c>
      <c r="P67">
        <f t="shared" si="5"/>
        <v>76403.507052131958</v>
      </c>
    </row>
    <row r="68" spans="1:16" x14ac:dyDescent="0.45">
      <c r="A68">
        <v>19944</v>
      </c>
      <c r="B68" s="88" t="str">
        <f t="shared" si="0"/>
        <v>4</v>
      </c>
      <c r="C68">
        <v>2832</v>
      </c>
      <c r="D68">
        <v>61</v>
      </c>
      <c r="E68">
        <v>0</v>
      </c>
      <c r="F68">
        <v>0</v>
      </c>
      <c r="G68">
        <v>0</v>
      </c>
      <c r="H68">
        <v>1</v>
      </c>
      <c r="J68">
        <v>4</v>
      </c>
      <c r="K68">
        <f t="shared" si="1"/>
        <v>2474.4196096209648</v>
      </c>
      <c r="L68">
        <f t="shared" si="2"/>
        <v>97.068019278014731</v>
      </c>
      <c r="M68">
        <f t="shared" si="3"/>
        <v>286.24185611856149</v>
      </c>
      <c r="N68">
        <f t="shared" si="6"/>
        <v>2598.0556266968238</v>
      </c>
      <c r="O68">
        <f t="shared" si="4"/>
        <v>-233.94437330317623</v>
      </c>
      <c r="P68">
        <f t="shared" si="5"/>
        <v>54729.969800215877</v>
      </c>
    </row>
    <row r="69" spans="1:16" x14ac:dyDescent="0.45">
      <c r="A69">
        <v>19951</v>
      </c>
      <c r="B69" s="88" t="str">
        <f t="shared" si="0"/>
        <v>1</v>
      </c>
      <c r="C69">
        <v>2652</v>
      </c>
      <c r="D69">
        <v>62</v>
      </c>
      <c r="E69">
        <v>1</v>
      </c>
      <c r="F69">
        <v>0</v>
      </c>
      <c r="G69">
        <v>0</v>
      </c>
      <c r="H69">
        <v>0</v>
      </c>
      <c r="J69">
        <v>1</v>
      </c>
      <c r="K69">
        <f t="shared" si="1"/>
        <v>2527.3001198217571</v>
      </c>
      <c r="L69">
        <f t="shared" si="2"/>
        <v>88.91746769391753</v>
      </c>
      <c r="M69">
        <f t="shared" si="3"/>
        <v>85.60442749606257</v>
      </c>
      <c r="N69">
        <f t="shared" si="6"/>
        <v>2636.9975955029545</v>
      </c>
      <c r="O69">
        <f t="shared" si="4"/>
        <v>-15.002404497045518</v>
      </c>
      <c r="P69">
        <f t="shared" si="5"/>
        <v>225.07214069297157</v>
      </c>
    </row>
    <row r="70" spans="1:16" x14ac:dyDescent="0.45">
      <c r="A70">
        <v>19952</v>
      </c>
      <c r="B70" s="88" t="str">
        <f t="shared" si="0"/>
        <v>2</v>
      </c>
      <c r="C70">
        <v>2575</v>
      </c>
      <c r="D70">
        <v>63</v>
      </c>
      <c r="E70">
        <v>0</v>
      </c>
      <c r="F70">
        <v>1</v>
      </c>
      <c r="G70">
        <v>0</v>
      </c>
      <c r="H70">
        <v>0</v>
      </c>
      <c r="J70">
        <v>2</v>
      </c>
      <c r="K70">
        <f t="shared" si="1"/>
        <v>2485.2506330638412</v>
      </c>
      <c r="L70">
        <f t="shared" si="2"/>
        <v>64.760122318185054</v>
      </c>
      <c r="M70">
        <f t="shared" si="3"/>
        <v>77.529674369905564</v>
      </c>
      <c r="N70">
        <f t="shared" si="6"/>
        <v>2687.4665280012059</v>
      </c>
      <c r="O70">
        <f t="shared" si="4"/>
        <v>112.46652800120592</v>
      </c>
      <c r="P70">
        <f t="shared" si="5"/>
        <v>12648.719920646034</v>
      </c>
    </row>
    <row r="71" spans="1:16" x14ac:dyDescent="0.45">
      <c r="A71">
        <v>19953</v>
      </c>
      <c r="B71" s="88" t="str">
        <f t="shared" si="0"/>
        <v>3</v>
      </c>
      <c r="C71">
        <v>3003</v>
      </c>
      <c r="D71">
        <v>64</v>
      </c>
      <c r="E71">
        <v>0</v>
      </c>
      <c r="F71">
        <v>0</v>
      </c>
      <c r="G71">
        <v>1</v>
      </c>
      <c r="H71">
        <v>0</v>
      </c>
      <c r="J71">
        <v>3</v>
      </c>
      <c r="K71">
        <f t="shared" si="1"/>
        <v>2729.5823868360076</v>
      </c>
      <c r="L71">
        <f t="shared" si="2"/>
        <v>97.882782449317418</v>
      </c>
      <c r="M71">
        <f t="shared" si="3"/>
        <v>192.82938160121051</v>
      </c>
      <c r="N71">
        <f t="shared" si="6"/>
        <v>2701.419026434517</v>
      </c>
      <c r="O71">
        <f t="shared" si="4"/>
        <v>-301.58097356548296</v>
      </c>
      <c r="P71">
        <f t="shared" si="5"/>
        <v>90951.083616704535</v>
      </c>
    </row>
    <row r="72" spans="1:16" x14ac:dyDescent="0.45">
      <c r="A72">
        <v>19954</v>
      </c>
      <c r="B72" s="88" t="str">
        <f t="shared" si="0"/>
        <v>4</v>
      </c>
      <c r="C72">
        <v>3148</v>
      </c>
      <c r="D72">
        <v>65</v>
      </c>
      <c r="E72">
        <v>0</v>
      </c>
      <c r="F72">
        <v>0</v>
      </c>
      <c r="G72">
        <v>0</v>
      </c>
      <c r="H72">
        <v>1</v>
      </c>
      <c r="J72">
        <v>4</v>
      </c>
      <c r="K72">
        <f t="shared" si="1"/>
        <v>2796.6474694835197</v>
      </c>
      <c r="L72">
        <f t="shared" si="2"/>
        <v>92.198342271916374</v>
      </c>
      <c r="M72">
        <f t="shared" si="3"/>
        <v>308.34636381825214</v>
      </c>
      <c r="N72">
        <f t="shared" si="6"/>
        <v>3113.7070254038863</v>
      </c>
      <c r="O72">
        <f t="shared" si="4"/>
        <v>-34.292974596113709</v>
      </c>
      <c r="P72">
        <f t="shared" si="5"/>
        <v>1176.0081066497003</v>
      </c>
    </row>
    <row r="73" spans="1:16" x14ac:dyDescent="0.45">
      <c r="A73">
        <v>19961</v>
      </c>
      <c r="B73" s="88" t="str">
        <f t="shared" ref="B73:B111" si="7">RIGHT(A73,1)</f>
        <v>1</v>
      </c>
      <c r="C73">
        <v>2185</v>
      </c>
      <c r="D73">
        <v>66</v>
      </c>
      <c r="E73">
        <v>1</v>
      </c>
      <c r="F73">
        <v>0</v>
      </c>
      <c r="G73">
        <v>0</v>
      </c>
      <c r="H73">
        <v>0</v>
      </c>
      <c r="J73">
        <v>1</v>
      </c>
      <c r="K73">
        <f t="shared" si="1"/>
        <v>2270.6365317849713</v>
      </c>
      <c r="L73">
        <f t="shared" si="2"/>
        <v>-21.832675348042784</v>
      </c>
      <c r="M73">
        <f t="shared" si="3"/>
        <v>27.469611078756063</v>
      </c>
      <c r="N73">
        <f t="shared" si="6"/>
        <v>2974.4502392514987</v>
      </c>
      <c r="O73">
        <f t="shared" si="4"/>
        <v>789.45023925149872</v>
      </c>
      <c r="P73">
        <f t="shared" si="5"/>
        <v>623231.68025424855</v>
      </c>
    </row>
    <row r="74" spans="1:16" x14ac:dyDescent="0.45">
      <c r="A74">
        <v>19962</v>
      </c>
      <c r="B74" s="88" t="str">
        <f t="shared" si="7"/>
        <v>2</v>
      </c>
      <c r="C74">
        <v>2179</v>
      </c>
      <c r="D74">
        <v>67</v>
      </c>
      <c r="E74">
        <v>0</v>
      </c>
      <c r="F74">
        <v>1</v>
      </c>
      <c r="G74">
        <v>0</v>
      </c>
      <c r="H74">
        <v>0</v>
      </c>
      <c r="J74">
        <v>2</v>
      </c>
      <c r="K74">
        <f t="shared" si="1"/>
        <v>2155.5264194017723</v>
      </c>
      <c r="L74">
        <f t="shared" si="2"/>
        <v>-39.038048044176854</v>
      </c>
      <c r="M74">
        <f t="shared" si="3"/>
        <v>59.178100652686524</v>
      </c>
      <c r="N74">
        <f t="shared" si="6"/>
        <v>2326.333530806834</v>
      </c>
      <c r="O74">
        <f t="shared" si="4"/>
        <v>147.33353080683401</v>
      </c>
      <c r="P74">
        <f t="shared" si="5"/>
        <v>21707.169300008303</v>
      </c>
    </row>
    <row r="75" spans="1:16" x14ac:dyDescent="0.45">
      <c r="A75">
        <v>19963</v>
      </c>
      <c r="B75" s="88" t="str">
        <f t="shared" si="7"/>
        <v>3</v>
      </c>
      <c r="C75">
        <v>2321</v>
      </c>
      <c r="D75">
        <v>68</v>
      </c>
      <c r="E75">
        <v>0</v>
      </c>
      <c r="F75">
        <v>0</v>
      </c>
      <c r="G75">
        <v>1</v>
      </c>
      <c r="H75">
        <v>0</v>
      </c>
      <c r="J75">
        <v>3</v>
      </c>
      <c r="K75">
        <f t="shared" si="1"/>
        <v>2146.9612631487225</v>
      </c>
      <c r="L75">
        <f t="shared" si="2"/>
        <v>-33.417208996061724</v>
      </c>
      <c r="M75">
        <f t="shared" si="3"/>
        <v>186.45012112821004</v>
      </c>
      <c r="N75">
        <f t="shared" si="6"/>
        <v>2309.3177529588061</v>
      </c>
      <c r="O75">
        <f t="shared" si="4"/>
        <v>-11.682247041193932</v>
      </c>
      <c r="P75">
        <f t="shared" si="5"/>
        <v>136.47489593148438</v>
      </c>
    </row>
    <row r="76" spans="1:16" x14ac:dyDescent="0.45">
      <c r="A76">
        <v>19964</v>
      </c>
      <c r="B76" s="88" t="str">
        <f t="shared" si="7"/>
        <v>4</v>
      </c>
      <c r="C76">
        <v>2129</v>
      </c>
      <c r="D76">
        <v>69</v>
      </c>
      <c r="E76">
        <v>0</v>
      </c>
      <c r="F76">
        <v>0</v>
      </c>
      <c r="G76">
        <v>0</v>
      </c>
      <c r="H76">
        <v>1</v>
      </c>
      <c r="J76">
        <v>4</v>
      </c>
      <c r="K76">
        <f t="shared" si="1"/>
        <v>1922.4621876863912</v>
      </c>
      <c r="L76">
        <f t="shared" si="2"/>
        <v>-68.662975094737675</v>
      </c>
      <c r="M76">
        <f t="shared" si="3"/>
        <v>273.7832459971184</v>
      </c>
      <c r="N76">
        <f t="shared" si="6"/>
        <v>2421.8904179709129</v>
      </c>
      <c r="O76">
        <f t="shared" si="4"/>
        <v>292.89041797091295</v>
      </c>
      <c r="P76">
        <f t="shared" si="5"/>
        <v>85784.796939176085</v>
      </c>
    </row>
    <row r="77" spans="1:16" x14ac:dyDescent="0.45">
      <c r="A77">
        <v>19971</v>
      </c>
      <c r="B77" s="88" t="str">
        <f t="shared" si="7"/>
        <v>1</v>
      </c>
      <c r="C77">
        <v>1601</v>
      </c>
      <c r="D77">
        <v>70</v>
      </c>
      <c r="E77">
        <v>1</v>
      </c>
      <c r="F77">
        <v>0</v>
      </c>
      <c r="G77">
        <v>0</v>
      </c>
      <c r="H77">
        <v>0</v>
      </c>
      <c r="J77">
        <v>1</v>
      </c>
      <c r="K77">
        <f t="shared" si="1"/>
        <v>1691.7171661248967</v>
      </c>
      <c r="L77">
        <f t="shared" si="2"/>
        <v>-98.559615755668517</v>
      </c>
      <c r="M77">
        <f t="shared" si="3"/>
        <v>-12.653771928059669</v>
      </c>
      <c r="N77">
        <f t="shared" si="6"/>
        <v>1881.2688236704096</v>
      </c>
      <c r="O77">
        <f t="shared" si="4"/>
        <v>280.26882367040957</v>
      </c>
      <c r="P77">
        <f t="shared" si="5"/>
        <v>78550.613521595136</v>
      </c>
    </row>
    <row r="78" spans="1:16" x14ac:dyDescent="0.45">
      <c r="A78">
        <v>19972</v>
      </c>
      <c r="B78" s="88" t="str">
        <f t="shared" si="7"/>
        <v>2</v>
      </c>
      <c r="C78">
        <v>1737</v>
      </c>
      <c r="D78">
        <v>71</v>
      </c>
      <c r="E78">
        <v>0</v>
      </c>
      <c r="F78">
        <v>1</v>
      </c>
      <c r="G78">
        <v>0</v>
      </c>
      <c r="H78">
        <v>0</v>
      </c>
      <c r="J78">
        <v>2</v>
      </c>
      <c r="K78">
        <f t="shared" si="1"/>
        <v>1709.6486389987053</v>
      </c>
      <c r="L78">
        <f t="shared" si="2"/>
        <v>-77.072398060213089</v>
      </c>
      <c r="M78">
        <f t="shared" si="3"/>
        <v>48.373199333729694</v>
      </c>
      <c r="N78">
        <f t="shared" si="6"/>
        <v>1652.3356510219146</v>
      </c>
      <c r="O78">
        <f t="shared" si="4"/>
        <v>-84.6643489780854</v>
      </c>
      <c r="P78">
        <f t="shared" si="5"/>
        <v>7168.0519878830301</v>
      </c>
    </row>
    <row r="79" spans="1:16" x14ac:dyDescent="0.45">
      <c r="A79">
        <v>19973</v>
      </c>
      <c r="B79" s="88" t="str">
        <f t="shared" si="7"/>
        <v>3</v>
      </c>
      <c r="C79">
        <v>1614</v>
      </c>
      <c r="D79">
        <v>72</v>
      </c>
      <c r="E79">
        <v>0</v>
      </c>
      <c r="F79">
        <v>0</v>
      </c>
      <c r="G79">
        <v>1</v>
      </c>
      <c r="H79">
        <v>0</v>
      </c>
      <c r="J79">
        <v>3</v>
      </c>
      <c r="K79">
        <f t="shared" si="1"/>
        <v>1529.2017296798729</v>
      </c>
      <c r="L79">
        <f t="shared" si="2"/>
        <v>-96.140213922423158</v>
      </c>
      <c r="M79">
        <f t="shared" si="3"/>
        <v>151.94020183075463</v>
      </c>
      <c r="N79">
        <f t="shared" si="6"/>
        <v>1819.0263620667022</v>
      </c>
      <c r="O79">
        <f t="shared" si="4"/>
        <v>205.02636206670218</v>
      </c>
      <c r="P79">
        <f t="shared" si="5"/>
        <v>42035.809142306454</v>
      </c>
    </row>
    <row r="80" spans="1:16" x14ac:dyDescent="0.45">
      <c r="A80">
        <v>19974</v>
      </c>
      <c r="B80" s="88" t="str">
        <f t="shared" si="7"/>
        <v>4</v>
      </c>
      <c r="C80">
        <v>1578</v>
      </c>
      <c r="D80">
        <v>73</v>
      </c>
      <c r="E80">
        <v>0</v>
      </c>
      <c r="F80">
        <v>0</v>
      </c>
      <c r="G80">
        <v>0</v>
      </c>
      <c r="H80">
        <v>1</v>
      </c>
      <c r="J80">
        <v>4</v>
      </c>
      <c r="K80">
        <f t="shared" si="1"/>
        <v>1395.1009163856252</v>
      </c>
      <c r="L80">
        <f t="shared" si="2"/>
        <v>-103.14218868417299</v>
      </c>
      <c r="M80">
        <f t="shared" si="3"/>
        <v>242.92886327498971</v>
      </c>
      <c r="N80">
        <f t="shared" si="6"/>
        <v>1706.8447617545683</v>
      </c>
      <c r="O80">
        <f t="shared" si="4"/>
        <v>128.84476175456825</v>
      </c>
      <c r="P80">
        <f t="shared" si="5"/>
        <v>16600.972631591456</v>
      </c>
    </row>
    <row r="81" spans="1:16" x14ac:dyDescent="0.45">
      <c r="A81">
        <v>19981</v>
      </c>
      <c r="B81" s="88" t="str">
        <f t="shared" si="7"/>
        <v>1</v>
      </c>
      <c r="C81">
        <v>1405</v>
      </c>
      <c r="D81">
        <v>74</v>
      </c>
      <c r="E81">
        <v>1</v>
      </c>
      <c r="F81">
        <v>0</v>
      </c>
      <c r="G81">
        <v>0</v>
      </c>
      <c r="H81">
        <v>0</v>
      </c>
      <c r="J81">
        <v>1</v>
      </c>
      <c r="K81">
        <f t="shared" ref="K81:K111" si="8">$J$5*(C81-M77)+(1-$J$5)*(K80-L80)</f>
        <v>1440.4619921387116</v>
      </c>
      <c r="L81">
        <f t="shared" ref="L81:L111" si="9">$K$5*(K81-K80)+(1-$K$5)*L80</f>
        <v>-75.750205237280042</v>
      </c>
      <c r="M81">
        <f t="shared" ref="M81:M111" si="10">$L$5*(C81-K81)+(1-$L$5)*M77</f>
        <v>-20.396964329683918</v>
      </c>
      <c r="N81">
        <f t="shared" si="6"/>
        <v>1279.3049557733923</v>
      </c>
      <c r="O81">
        <f t="shared" ref="O81:O111" si="11">N81-C81</f>
        <v>-125.69504422660771</v>
      </c>
      <c r="P81">
        <f t="shared" ref="P81:P111" si="12">O81^2</f>
        <v>15799.244143128868</v>
      </c>
    </row>
    <row r="82" spans="1:16" x14ac:dyDescent="0.45">
      <c r="A82">
        <v>19982</v>
      </c>
      <c r="B82" s="88" t="str">
        <f t="shared" si="7"/>
        <v>2</v>
      </c>
      <c r="C82">
        <v>1402</v>
      </c>
      <c r="D82">
        <v>75</v>
      </c>
      <c r="E82">
        <v>0</v>
      </c>
      <c r="F82">
        <v>1</v>
      </c>
      <c r="G82">
        <v>0</v>
      </c>
      <c r="H82">
        <v>0</v>
      </c>
      <c r="J82">
        <v>2</v>
      </c>
      <c r="K82">
        <f t="shared" si="8"/>
        <v>1399.6413709155299</v>
      </c>
      <c r="L82">
        <f t="shared" si="9"/>
        <v>-69.307312613022134</v>
      </c>
      <c r="M82">
        <f t="shared" si="10"/>
        <v>32.751652916369473</v>
      </c>
      <c r="N82">
        <f t="shared" ref="N82:N111" si="13">K81+L81+M78</f>
        <v>1413.0849862351613</v>
      </c>
      <c r="O82">
        <f t="shared" si="11"/>
        <v>11.084986235161296</v>
      </c>
      <c r="P82">
        <f t="shared" si="12"/>
        <v>122.87691983371539</v>
      </c>
    </row>
    <row r="83" spans="1:16" x14ac:dyDescent="0.45">
      <c r="A83">
        <v>19983</v>
      </c>
      <c r="B83" s="88" t="str">
        <f t="shared" si="7"/>
        <v>3</v>
      </c>
      <c r="C83">
        <v>1556</v>
      </c>
      <c r="D83">
        <v>76</v>
      </c>
      <c r="E83">
        <v>0</v>
      </c>
      <c r="F83">
        <v>0</v>
      </c>
      <c r="G83">
        <v>1</v>
      </c>
      <c r="H83">
        <v>0</v>
      </c>
      <c r="J83">
        <v>3</v>
      </c>
      <c r="K83">
        <f t="shared" si="8"/>
        <v>1422.4245113242212</v>
      </c>
      <c r="L83">
        <f t="shared" si="9"/>
        <v>-52.320883564835228</v>
      </c>
      <c r="M83">
        <f t="shared" si="10"/>
        <v>145.7055414299748</v>
      </c>
      <c r="N83">
        <f t="shared" si="13"/>
        <v>1482.2742601332625</v>
      </c>
      <c r="O83">
        <f t="shared" si="11"/>
        <v>-73.725739866737513</v>
      </c>
      <c r="P83">
        <f t="shared" si="12"/>
        <v>5435.4847188978492</v>
      </c>
    </row>
    <row r="84" spans="1:16" x14ac:dyDescent="0.45">
      <c r="A84">
        <v>19984</v>
      </c>
      <c r="B84" s="88" t="str">
        <f t="shared" si="7"/>
        <v>4</v>
      </c>
      <c r="C84">
        <v>1710</v>
      </c>
      <c r="D84">
        <v>77</v>
      </c>
      <c r="E84">
        <v>0</v>
      </c>
      <c r="F84">
        <v>0</v>
      </c>
      <c r="G84">
        <v>0</v>
      </c>
      <c r="H84">
        <v>1</v>
      </c>
      <c r="J84">
        <v>4</v>
      </c>
      <c r="K84">
        <f t="shared" si="8"/>
        <v>1469.2430888101717</v>
      </c>
      <c r="L84">
        <f t="shared" si="9"/>
        <v>-34.034238578762704</v>
      </c>
      <c r="M84">
        <f t="shared" si="10"/>
        <v>242.19150443124005</v>
      </c>
      <c r="N84">
        <f t="shared" si="13"/>
        <v>1613.0324910343757</v>
      </c>
      <c r="O84">
        <f t="shared" si="11"/>
        <v>-96.967508965624347</v>
      </c>
      <c r="P84">
        <f t="shared" si="12"/>
        <v>9402.6977949984375</v>
      </c>
    </row>
    <row r="85" spans="1:16" x14ac:dyDescent="0.45">
      <c r="A85">
        <v>19991</v>
      </c>
      <c r="B85" s="88" t="str">
        <f t="shared" si="7"/>
        <v>1</v>
      </c>
      <c r="C85">
        <v>1530</v>
      </c>
      <c r="D85">
        <v>78</v>
      </c>
      <c r="E85">
        <v>1</v>
      </c>
      <c r="F85">
        <v>0</v>
      </c>
      <c r="G85">
        <v>0</v>
      </c>
      <c r="H85">
        <v>0</v>
      </c>
      <c r="J85">
        <v>1</v>
      </c>
      <c r="K85">
        <f t="shared" si="8"/>
        <v>1537.061265749074</v>
      </c>
      <c r="L85">
        <f t="shared" si="9"/>
        <v>-15.247178978031478</v>
      </c>
      <c r="M85">
        <f t="shared" si="10"/>
        <v>-15.869610640266927</v>
      </c>
      <c r="N85">
        <f t="shared" si="13"/>
        <v>1414.8118859017252</v>
      </c>
      <c r="O85">
        <f t="shared" si="11"/>
        <v>-115.18811409827481</v>
      </c>
      <c r="P85">
        <f t="shared" si="12"/>
        <v>13268.301629517176</v>
      </c>
    </row>
    <row r="86" spans="1:16" x14ac:dyDescent="0.45">
      <c r="A86">
        <v>19992</v>
      </c>
      <c r="B86" s="88" t="str">
        <f t="shared" si="7"/>
        <v>2</v>
      </c>
      <c r="C86">
        <v>1558</v>
      </c>
      <c r="D86">
        <v>79</v>
      </c>
      <c r="E86">
        <v>0</v>
      </c>
      <c r="F86">
        <v>1</v>
      </c>
      <c r="G86">
        <v>0</v>
      </c>
      <c r="H86">
        <v>0</v>
      </c>
      <c r="J86">
        <v>2</v>
      </c>
      <c r="K86">
        <f t="shared" si="8"/>
        <v>1532.9068378777984</v>
      </c>
      <c r="L86">
        <f t="shared" si="9"/>
        <v>-13.201079480837372</v>
      </c>
      <c r="M86">
        <f t="shared" si="10"/>
        <v>30.151661896569745</v>
      </c>
      <c r="N86">
        <f t="shared" si="13"/>
        <v>1554.5657396874119</v>
      </c>
      <c r="O86">
        <f t="shared" si="11"/>
        <v>-3.4342603125880942</v>
      </c>
      <c r="P86">
        <f t="shared" si="12"/>
        <v>11.794143894617674</v>
      </c>
    </row>
    <row r="87" spans="1:16" x14ac:dyDescent="0.45">
      <c r="A87">
        <v>19993</v>
      </c>
      <c r="B87" s="88" t="str">
        <f t="shared" si="7"/>
        <v>3</v>
      </c>
      <c r="C87">
        <v>1336</v>
      </c>
      <c r="D87">
        <v>80</v>
      </c>
      <c r="E87">
        <v>0</v>
      </c>
      <c r="F87">
        <v>0</v>
      </c>
      <c r="G87">
        <v>1</v>
      </c>
      <c r="H87">
        <v>0</v>
      </c>
      <c r="J87">
        <v>3</v>
      </c>
      <c r="K87">
        <f t="shared" si="8"/>
        <v>1290.9960204962299</v>
      </c>
      <c r="L87">
        <f t="shared" si="9"/>
        <v>-55.387447426754477</v>
      </c>
      <c r="M87">
        <f t="shared" si="10"/>
        <v>111.5182369433879</v>
      </c>
      <c r="N87">
        <f t="shared" si="13"/>
        <v>1665.4112998269359</v>
      </c>
      <c r="O87">
        <f t="shared" si="11"/>
        <v>329.41129982693587</v>
      </c>
      <c r="P87">
        <f t="shared" si="12"/>
        <v>108511.80445367144</v>
      </c>
    </row>
    <row r="88" spans="1:16" x14ac:dyDescent="0.45">
      <c r="A88">
        <v>19994</v>
      </c>
      <c r="B88" s="88" t="str">
        <f t="shared" si="7"/>
        <v>4</v>
      </c>
      <c r="C88">
        <v>2343</v>
      </c>
      <c r="D88">
        <v>81</v>
      </c>
      <c r="E88">
        <v>0</v>
      </c>
      <c r="F88">
        <v>0</v>
      </c>
      <c r="G88">
        <v>0</v>
      </c>
      <c r="H88">
        <v>1</v>
      </c>
      <c r="J88">
        <v>4</v>
      </c>
      <c r="K88">
        <f t="shared" si="8"/>
        <v>1887.2927424019165</v>
      </c>
      <c r="L88">
        <f t="shared" si="9"/>
        <v>64.818138939316157</v>
      </c>
      <c r="M88">
        <f t="shared" si="10"/>
        <v>314.67824571482595</v>
      </c>
      <c r="N88">
        <f t="shared" si="13"/>
        <v>1477.8000775007154</v>
      </c>
      <c r="O88">
        <f t="shared" si="11"/>
        <v>-865.19992249928464</v>
      </c>
      <c r="P88">
        <f t="shared" si="12"/>
        <v>748570.90589276818</v>
      </c>
    </row>
    <row r="89" spans="1:16" x14ac:dyDescent="0.45">
      <c r="A89">
        <v>20001</v>
      </c>
      <c r="B89" s="88" t="str">
        <f t="shared" si="7"/>
        <v>1</v>
      </c>
      <c r="C89">
        <v>1945</v>
      </c>
      <c r="D89">
        <v>82</v>
      </c>
      <c r="E89">
        <v>1</v>
      </c>
      <c r="F89">
        <v>0</v>
      </c>
      <c r="G89">
        <v>0</v>
      </c>
      <c r="H89">
        <v>0</v>
      </c>
      <c r="J89">
        <v>1</v>
      </c>
      <c r="K89">
        <f t="shared" si="8"/>
        <v>1921.7013525506845</v>
      </c>
      <c r="L89">
        <f t="shared" si="9"/>
        <v>59.208987434027662</v>
      </c>
      <c r="M89">
        <f t="shared" si="10"/>
        <v>-2.5723276597005453</v>
      </c>
      <c r="N89">
        <f t="shared" si="13"/>
        <v>1936.2412707009657</v>
      </c>
      <c r="O89">
        <f t="shared" si="11"/>
        <v>-8.7587292990342576</v>
      </c>
      <c r="P89">
        <f t="shared" si="12"/>
        <v>76.715338933761132</v>
      </c>
    </row>
    <row r="90" spans="1:16" x14ac:dyDescent="0.45">
      <c r="A90">
        <v>20002</v>
      </c>
      <c r="B90" s="88" t="str">
        <f t="shared" si="7"/>
        <v>2</v>
      </c>
      <c r="C90">
        <v>1825</v>
      </c>
      <c r="D90">
        <v>83</v>
      </c>
      <c r="E90">
        <v>0</v>
      </c>
      <c r="F90">
        <v>1</v>
      </c>
      <c r="G90">
        <v>0</v>
      </c>
      <c r="H90">
        <v>0</v>
      </c>
      <c r="J90">
        <v>2</v>
      </c>
      <c r="K90">
        <f t="shared" si="8"/>
        <v>1813.9928055398273</v>
      </c>
      <c r="L90">
        <f t="shared" si="9"/>
        <v>28.420422900874481</v>
      </c>
      <c r="M90">
        <f t="shared" si="10"/>
        <v>23.652281698661039</v>
      </c>
      <c r="N90">
        <f t="shared" si="13"/>
        <v>2011.062001881282</v>
      </c>
      <c r="O90">
        <f t="shared" si="11"/>
        <v>186.06200188128196</v>
      </c>
      <c r="P90">
        <f t="shared" si="12"/>
        <v>34619.068544070171</v>
      </c>
    </row>
    <row r="91" spans="1:16" x14ac:dyDescent="0.45">
      <c r="A91">
        <v>20003</v>
      </c>
      <c r="B91" s="88" t="str">
        <f t="shared" si="7"/>
        <v>3</v>
      </c>
      <c r="C91">
        <v>1870</v>
      </c>
      <c r="D91">
        <v>84</v>
      </c>
      <c r="E91">
        <v>0</v>
      </c>
      <c r="F91">
        <v>0</v>
      </c>
      <c r="G91">
        <v>1</v>
      </c>
      <c r="H91">
        <v>0</v>
      </c>
      <c r="J91">
        <v>3</v>
      </c>
      <c r="K91">
        <f t="shared" si="8"/>
        <v>1766.1488921044515</v>
      </c>
      <c r="L91">
        <f t="shared" si="9"/>
        <v>14.353180362960916</v>
      </c>
      <c r="M91">
        <f t="shared" si="10"/>
        <v>108.91531331159234</v>
      </c>
      <c r="N91">
        <f t="shared" si="13"/>
        <v>1953.9314653840895</v>
      </c>
      <c r="O91">
        <f t="shared" si="11"/>
        <v>83.931465384089506</v>
      </c>
      <c r="P91">
        <f t="shared" si="12"/>
        <v>7044.4908815206154</v>
      </c>
    </row>
    <row r="92" spans="1:16" x14ac:dyDescent="0.45">
      <c r="A92">
        <v>20004</v>
      </c>
      <c r="B92" s="88" t="str">
        <f t="shared" si="7"/>
        <v>4</v>
      </c>
      <c r="C92">
        <v>1007</v>
      </c>
      <c r="D92">
        <v>85</v>
      </c>
      <c r="E92">
        <v>0</v>
      </c>
      <c r="F92">
        <v>0</v>
      </c>
      <c r="G92">
        <v>0</v>
      </c>
      <c r="H92">
        <v>1</v>
      </c>
      <c r="J92">
        <v>4</v>
      </c>
      <c r="K92">
        <f t="shared" si="8"/>
        <v>992.17180127109668</v>
      </c>
      <c r="L92">
        <f t="shared" si="9"/>
        <v>-131.05729139415828</v>
      </c>
      <c r="M92">
        <f t="shared" si="10"/>
        <v>212.88176251690669</v>
      </c>
      <c r="N92">
        <f t="shared" si="13"/>
        <v>2095.1803181822384</v>
      </c>
      <c r="O92">
        <f t="shared" si="11"/>
        <v>1088.1803181822384</v>
      </c>
      <c r="P92">
        <f t="shared" si="12"/>
        <v>1184136.4048791975</v>
      </c>
    </row>
    <row r="93" spans="1:16" x14ac:dyDescent="0.45">
      <c r="A93">
        <v>20011</v>
      </c>
      <c r="B93" s="88" t="str">
        <f t="shared" si="7"/>
        <v>1</v>
      </c>
      <c r="C93">
        <v>1431</v>
      </c>
      <c r="D93">
        <v>86</v>
      </c>
      <c r="E93">
        <v>1</v>
      </c>
      <c r="F93">
        <v>0</v>
      </c>
      <c r="G93">
        <v>0</v>
      </c>
      <c r="H93">
        <v>0</v>
      </c>
      <c r="J93">
        <v>1</v>
      </c>
      <c r="K93">
        <f t="shared" si="8"/>
        <v>1345.7396509431665</v>
      </c>
      <c r="L93">
        <f t="shared" si="9"/>
        <v>-41.666368626647539</v>
      </c>
      <c r="M93">
        <f t="shared" si="10"/>
        <v>27.246102217092837</v>
      </c>
      <c r="N93">
        <f t="shared" si="13"/>
        <v>858.54218221723784</v>
      </c>
      <c r="O93">
        <f t="shared" si="11"/>
        <v>-572.45781778276216</v>
      </c>
      <c r="P93">
        <f t="shared" si="12"/>
        <v>327707.95314060216</v>
      </c>
    </row>
    <row r="94" spans="1:16" x14ac:dyDescent="0.45">
      <c r="A94">
        <v>20012</v>
      </c>
      <c r="B94" s="88" t="str">
        <f t="shared" si="7"/>
        <v>2</v>
      </c>
      <c r="C94">
        <v>1475</v>
      </c>
      <c r="D94">
        <v>87</v>
      </c>
      <c r="E94">
        <v>0</v>
      </c>
      <c r="F94">
        <v>1</v>
      </c>
      <c r="G94">
        <v>0</v>
      </c>
      <c r="H94">
        <v>0</v>
      </c>
      <c r="J94">
        <v>2</v>
      </c>
      <c r="K94">
        <f t="shared" si="8"/>
        <v>1433.2510758741482</v>
      </c>
      <c r="L94">
        <f t="shared" si="9"/>
        <v>-17.839040680387626</v>
      </c>
      <c r="M94">
        <f t="shared" si="10"/>
        <v>29.795934418731349</v>
      </c>
      <c r="N94">
        <f t="shared" si="13"/>
        <v>1327.72556401518</v>
      </c>
      <c r="O94">
        <f t="shared" si="11"/>
        <v>-147.27443598482</v>
      </c>
      <c r="P94">
        <f t="shared" si="12"/>
        <v>21689.759494646845</v>
      </c>
    </row>
    <row r="95" spans="1:16" x14ac:dyDescent="0.45">
      <c r="A95">
        <v>20013</v>
      </c>
      <c r="B95" s="88" t="str">
        <f t="shared" si="7"/>
        <v>3</v>
      </c>
      <c r="C95">
        <v>1450</v>
      </c>
      <c r="D95">
        <v>88</v>
      </c>
      <c r="E95">
        <v>0</v>
      </c>
      <c r="F95">
        <v>0</v>
      </c>
      <c r="G95">
        <v>1</v>
      </c>
      <c r="H95">
        <v>0</v>
      </c>
      <c r="J95">
        <v>3</v>
      </c>
      <c r="K95">
        <f t="shared" si="8"/>
        <v>1372.2181874997527</v>
      </c>
      <c r="L95">
        <f t="shared" si="9"/>
        <v>-25.806307699906579</v>
      </c>
      <c r="M95">
        <f t="shared" si="10"/>
        <v>98.34576054983043</v>
      </c>
      <c r="N95">
        <f t="shared" si="13"/>
        <v>1524.327348505353</v>
      </c>
      <c r="O95">
        <f t="shared" si="11"/>
        <v>74.327348505353029</v>
      </c>
      <c r="P95">
        <f t="shared" si="12"/>
        <v>5524.5547358362055</v>
      </c>
    </row>
    <row r="96" spans="1:16" x14ac:dyDescent="0.45">
      <c r="A96">
        <v>20014</v>
      </c>
      <c r="B96" s="88" t="str">
        <f t="shared" si="7"/>
        <v>4</v>
      </c>
      <c r="C96">
        <v>1375</v>
      </c>
      <c r="D96">
        <v>89</v>
      </c>
      <c r="E96">
        <v>0</v>
      </c>
      <c r="F96">
        <v>0</v>
      </c>
      <c r="G96">
        <v>0</v>
      </c>
      <c r="H96">
        <v>1</v>
      </c>
      <c r="J96">
        <v>4</v>
      </c>
      <c r="K96">
        <f t="shared" si="8"/>
        <v>1228.8839205494485</v>
      </c>
      <c r="L96">
        <f t="shared" si="9"/>
        <v>-47.484780065705124</v>
      </c>
      <c r="M96">
        <f t="shared" si="10"/>
        <v>190.21539376766012</v>
      </c>
      <c r="N96">
        <f t="shared" si="13"/>
        <v>1559.293642316753</v>
      </c>
      <c r="O96">
        <f t="shared" si="11"/>
        <v>184.29364231675299</v>
      </c>
      <c r="P96">
        <f t="shared" si="12"/>
        <v>33964.146598375293</v>
      </c>
    </row>
    <row r="97" spans="1:16" x14ac:dyDescent="0.45">
      <c r="A97">
        <v>20021</v>
      </c>
      <c r="B97" s="88" t="str">
        <f t="shared" si="7"/>
        <v>1</v>
      </c>
      <c r="C97">
        <v>1495</v>
      </c>
      <c r="D97">
        <v>90</v>
      </c>
      <c r="E97">
        <v>1</v>
      </c>
      <c r="F97">
        <v>0</v>
      </c>
      <c r="G97">
        <v>0</v>
      </c>
      <c r="H97">
        <v>0</v>
      </c>
      <c r="J97">
        <v>1</v>
      </c>
      <c r="K97">
        <f t="shared" si="8"/>
        <v>1413.5884697803722</v>
      </c>
      <c r="L97">
        <f t="shared" si="9"/>
        <v>-4.6565884516042786</v>
      </c>
      <c r="M97">
        <f t="shared" si="10"/>
        <v>45.634793954823401</v>
      </c>
      <c r="N97">
        <f t="shared" si="13"/>
        <v>1208.6452427008362</v>
      </c>
      <c r="O97">
        <f t="shared" si="11"/>
        <v>-286.35475729916379</v>
      </c>
      <c r="P97">
        <f t="shared" si="12"/>
        <v>81999.047027862995</v>
      </c>
    </row>
    <row r="98" spans="1:16" x14ac:dyDescent="0.45">
      <c r="A98">
        <v>20022</v>
      </c>
      <c r="B98" s="88" t="str">
        <f t="shared" si="7"/>
        <v>2</v>
      </c>
      <c r="C98">
        <v>1429</v>
      </c>
      <c r="D98">
        <v>91</v>
      </c>
      <c r="E98">
        <v>0</v>
      </c>
      <c r="F98">
        <v>1</v>
      </c>
      <c r="G98">
        <v>0</v>
      </c>
      <c r="H98">
        <v>0</v>
      </c>
      <c r="J98">
        <v>2</v>
      </c>
      <c r="K98">
        <f t="shared" si="8"/>
        <v>1404.5930064804684</v>
      </c>
      <c r="L98">
        <f t="shared" si="9"/>
        <v>-5.4569101716225843</v>
      </c>
      <c r="M98">
        <f t="shared" si="10"/>
        <v>27.966435850316188</v>
      </c>
      <c r="N98">
        <f t="shared" si="13"/>
        <v>1438.7278157474993</v>
      </c>
      <c r="O98">
        <f t="shared" si="11"/>
        <v>9.727815747499335</v>
      </c>
      <c r="P98">
        <f t="shared" si="12"/>
        <v>94.630399217296045</v>
      </c>
    </row>
    <row r="99" spans="1:16" x14ac:dyDescent="0.45">
      <c r="A99">
        <v>20023</v>
      </c>
      <c r="B99" s="88" t="str">
        <f t="shared" si="7"/>
        <v>3</v>
      </c>
      <c r="C99">
        <v>1443</v>
      </c>
      <c r="D99">
        <v>92</v>
      </c>
      <c r="E99">
        <v>0</v>
      </c>
      <c r="F99">
        <v>0</v>
      </c>
      <c r="G99">
        <v>1</v>
      </c>
      <c r="H99">
        <v>0</v>
      </c>
      <c r="J99">
        <v>3</v>
      </c>
      <c r="K99">
        <f t="shared" si="8"/>
        <v>1363.1623837454304</v>
      </c>
      <c r="L99">
        <f t="shared" si="9"/>
        <v>-12.092396218305922</v>
      </c>
      <c r="M99">
        <f t="shared" si="10"/>
        <v>92.062406524324359</v>
      </c>
      <c r="N99">
        <f t="shared" si="13"/>
        <v>1497.4818568586761</v>
      </c>
      <c r="O99">
        <f t="shared" si="11"/>
        <v>54.48185685867611</v>
      </c>
      <c r="P99">
        <f t="shared" si="12"/>
        <v>2968.272726769273</v>
      </c>
    </row>
    <row r="100" spans="1:16" x14ac:dyDescent="0.45">
      <c r="A100">
        <v>20024</v>
      </c>
      <c r="B100" s="88" t="str">
        <f t="shared" si="7"/>
        <v>4</v>
      </c>
      <c r="C100">
        <v>1472</v>
      </c>
      <c r="D100">
        <v>93</v>
      </c>
      <c r="E100">
        <v>0</v>
      </c>
      <c r="F100">
        <v>0</v>
      </c>
      <c r="G100">
        <v>0</v>
      </c>
      <c r="H100">
        <v>1</v>
      </c>
      <c r="J100">
        <v>4</v>
      </c>
      <c r="K100">
        <f t="shared" si="8"/>
        <v>1308.2383343187116</v>
      </c>
      <c r="L100">
        <f t="shared" si="9"/>
        <v>-19.992855108107516</v>
      </c>
      <c r="M100">
        <f t="shared" si="10"/>
        <v>181.23458314669966</v>
      </c>
      <c r="N100">
        <f t="shared" si="13"/>
        <v>1541.2853812947844</v>
      </c>
      <c r="O100">
        <f t="shared" si="11"/>
        <v>69.285381294784429</v>
      </c>
      <c r="P100">
        <f t="shared" si="12"/>
        <v>4800.4640611636642</v>
      </c>
    </row>
    <row r="101" spans="1:16" x14ac:dyDescent="0.45">
      <c r="A101">
        <v>20031</v>
      </c>
      <c r="B101" s="88" t="str">
        <f t="shared" si="7"/>
        <v>1</v>
      </c>
      <c r="C101">
        <v>1475</v>
      </c>
      <c r="D101">
        <v>94</v>
      </c>
      <c r="E101">
        <v>1</v>
      </c>
      <c r="F101">
        <v>0</v>
      </c>
      <c r="G101">
        <v>0</v>
      </c>
      <c r="H101">
        <v>0</v>
      </c>
      <c r="J101">
        <v>1</v>
      </c>
      <c r="K101">
        <f t="shared" si="8"/>
        <v>1400.7424735830245</v>
      </c>
      <c r="L101">
        <f t="shared" si="9"/>
        <v>0.75763693899794404</v>
      </c>
      <c r="M101">
        <f t="shared" si="10"/>
        <v>55.351962697834438</v>
      </c>
      <c r="N101">
        <f t="shared" si="13"/>
        <v>1333.8802731654275</v>
      </c>
      <c r="O101">
        <f t="shared" si="11"/>
        <v>-141.11972683457248</v>
      </c>
      <c r="P101">
        <f t="shared" si="12"/>
        <v>19914.777301864353</v>
      </c>
    </row>
    <row r="102" spans="1:16" x14ac:dyDescent="0.45">
      <c r="A102">
        <v>20032</v>
      </c>
      <c r="B102" s="88" t="str">
        <f t="shared" si="7"/>
        <v>2</v>
      </c>
      <c r="C102">
        <v>1545</v>
      </c>
      <c r="D102">
        <v>95</v>
      </c>
      <c r="E102">
        <v>0</v>
      </c>
      <c r="F102">
        <v>1</v>
      </c>
      <c r="G102">
        <v>0</v>
      </c>
      <c r="H102">
        <v>0</v>
      </c>
      <c r="J102">
        <v>2</v>
      </c>
      <c r="K102">
        <f t="shared" si="8"/>
        <v>1483.9066843474864</v>
      </c>
      <c r="L102">
        <f t="shared" si="9"/>
        <v>15.957838191785473</v>
      </c>
      <c r="M102">
        <f t="shared" si="10"/>
        <v>39.21272344333498</v>
      </c>
      <c r="N102">
        <f t="shared" si="13"/>
        <v>1429.4665463723386</v>
      </c>
      <c r="O102">
        <f t="shared" si="11"/>
        <v>-115.5334536276614</v>
      </c>
      <c r="P102">
        <f t="shared" si="12"/>
        <v>13347.978907134988</v>
      </c>
    </row>
    <row r="103" spans="1:16" x14ac:dyDescent="0.45">
      <c r="A103">
        <v>20033</v>
      </c>
      <c r="B103" s="88" t="str">
        <f t="shared" si="7"/>
        <v>3</v>
      </c>
      <c r="C103">
        <v>1715</v>
      </c>
      <c r="D103">
        <v>96</v>
      </c>
      <c r="E103">
        <v>0</v>
      </c>
      <c r="F103">
        <v>0</v>
      </c>
      <c r="G103">
        <v>1</v>
      </c>
      <c r="H103">
        <v>0</v>
      </c>
      <c r="J103">
        <v>3</v>
      </c>
      <c r="K103">
        <f t="shared" si="8"/>
        <v>1579.0730106427372</v>
      </c>
      <c r="L103">
        <f t="shared" si="9"/>
        <v>30.568140552513718</v>
      </c>
      <c r="M103">
        <f t="shared" si="10"/>
        <v>106.95405091198251</v>
      </c>
      <c r="N103">
        <f t="shared" si="13"/>
        <v>1591.9269290635962</v>
      </c>
      <c r="O103">
        <f t="shared" si="11"/>
        <v>-123.07307093640384</v>
      </c>
      <c r="P103">
        <f t="shared" si="12"/>
        <v>15146.98078971709</v>
      </c>
    </row>
    <row r="104" spans="1:16" x14ac:dyDescent="0.45">
      <c r="A104">
        <v>20034</v>
      </c>
      <c r="B104" s="88" t="str">
        <f t="shared" si="7"/>
        <v>4</v>
      </c>
      <c r="C104">
        <v>2006</v>
      </c>
      <c r="D104">
        <v>97</v>
      </c>
      <c r="E104">
        <v>0</v>
      </c>
      <c r="F104">
        <v>0</v>
      </c>
      <c r="G104">
        <v>0</v>
      </c>
      <c r="H104">
        <v>1</v>
      </c>
      <c r="J104">
        <v>4</v>
      </c>
      <c r="K104">
        <f t="shared" si="8"/>
        <v>1746.5787494564465</v>
      </c>
      <c r="L104">
        <f t="shared" si="9"/>
        <v>55.826793546049018</v>
      </c>
      <c r="M104">
        <f t="shared" si="10"/>
        <v>207.77827674945166</v>
      </c>
      <c r="N104">
        <f t="shared" si="13"/>
        <v>1790.8757343419506</v>
      </c>
      <c r="O104">
        <f t="shared" si="11"/>
        <v>-215.12426565804935</v>
      </c>
      <c r="P104">
        <f t="shared" si="12"/>
        <v>46278.449674914991</v>
      </c>
    </row>
    <row r="105" spans="1:16" x14ac:dyDescent="0.45">
      <c r="A105">
        <v>20041</v>
      </c>
      <c r="B105" s="88" t="str">
        <f t="shared" si="7"/>
        <v>1</v>
      </c>
      <c r="C105">
        <v>1909</v>
      </c>
      <c r="D105">
        <v>98</v>
      </c>
      <c r="E105">
        <v>1</v>
      </c>
      <c r="F105">
        <v>0</v>
      </c>
      <c r="G105">
        <v>0</v>
      </c>
      <c r="H105">
        <v>0</v>
      </c>
      <c r="J105">
        <v>1</v>
      </c>
      <c r="K105">
        <f t="shared" si="8"/>
        <v>1807.5455377405769</v>
      </c>
      <c r="L105">
        <f t="shared" si="9"/>
        <v>56.774884830884886</v>
      </c>
      <c r="M105">
        <f t="shared" si="10"/>
        <v>71.003360352021446</v>
      </c>
      <c r="N105">
        <f t="shared" si="13"/>
        <v>1857.7575057003301</v>
      </c>
      <c r="O105">
        <f t="shared" si="11"/>
        <v>-51.242494299669943</v>
      </c>
      <c r="P105">
        <f t="shared" si="12"/>
        <v>2625.7932220517064</v>
      </c>
    </row>
    <row r="106" spans="1:16" x14ac:dyDescent="0.45">
      <c r="A106">
        <v>20042</v>
      </c>
      <c r="B106" s="88" t="str">
        <f t="shared" si="7"/>
        <v>2</v>
      </c>
      <c r="C106">
        <v>2014</v>
      </c>
      <c r="D106">
        <v>99</v>
      </c>
      <c r="E106">
        <v>0</v>
      </c>
      <c r="F106">
        <v>1</v>
      </c>
      <c r="G106">
        <v>0</v>
      </c>
      <c r="H106">
        <v>0</v>
      </c>
      <c r="J106">
        <v>2</v>
      </c>
      <c r="K106">
        <f t="shared" si="8"/>
        <v>1911.3865722227483</v>
      </c>
      <c r="L106">
        <f t="shared" si="9"/>
        <v>65.456412452802653</v>
      </c>
      <c r="M106">
        <f t="shared" si="10"/>
        <v>60.73671117766672</v>
      </c>
      <c r="N106">
        <f t="shared" si="13"/>
        <v>1903.5331460147968</v>
      </c>
      <c r="O106">
        <f t="shared" si="11"/>
        <v>-110.46685398520322</v>
      </c>
      <c r="P106">
        <f t="shared" si="12"/>
        <v>12202.925829388207</v>
      </c>
    </row>
    <row r="107" spans="1:16" x14ac:dyDescent="0.45">
      <c r="A107">
        <v>20043</v>
      </c>
      <c r="B107" s="88" t="str">
        <f t="shared" si="7"/>
        <v>3</v>
      </c>
      <c r="C107">
        <v>2350</v>
      </c>
      <c r="D107">
        <v>100</v>
      </c>
      <c r="E107">
        <v>0</v>
      </c>
      <c r="F107">
        <v>0</v>
      </c>
      <c r="G107">
        <v>1</v>
      </c>
      <c r="H107">
        <v>0</v>
      </c>
      <c r="J107">
        <v>3</v>
      </c>
      <c r="K107">
        <f t="shared" si="8"/>
        <v>2130.6550901642527</v>
      </c>
      <c r="L107">
        <f t="shared" si="9"/>
        <v>93.827631519561265</v>
      </c>
      <c r="M107">
        <f t="shared" si="10"/>
        <v>145.10977006906461</v>
      </c>
      <c r="N107">
        <f t="shared" si="13"/>
        <v>2083.7970355875336</v>
      </c>
      <c r="O107">
        <f t="shared" si="11"/>
        <v>-266.20296441246637</v>
      </c>
      <c r="P107">
        <f t="shared" si="12"/>
        <v>70864.018261984835</v>
      </c>
    </row>
    <row r="108" spans="1:16" x14ac:dyDescent="0.45">
      <c r="A108">
        <v>20044</v>
      </c>
      <c r="B108" s="88" t="str">
        <f t="shared" si="7"/>
        <v>4</v>
      </c>
      <c r="C108">
        <v>3490</v>
      </c>
      <c r="D108">
        <v>101</v>
      </c>
      <c r="E108">
        <v>0</v>
      </c>
      <c r="F108">
        <v>0</v>
      </c>
      <c r="G108">
        <v>0</v>
      </c>
      <c r="H108">
        <v>1</v>
      </c>
      <c r="J108">
        <v>4</v>
      </c>
      <c r="K108">
        <f t="shared" si="8"/>
        <v>2929.7529097134661</v>
      </c>
      <c r="L108">
        <f t="shared" si="9"/>
        <v>223.91735977773851</v>
      </c>
      <c r="M108">
        <f t="shared" si="10"/>
        <v>327.43837357345717</v>
      </c>
      <c r="N108">
        <f t="shared" si="13"/>
        <v>2432.2609984332657</v>
      </c>
      <c r="O108">
        <f t="shared" si="11"/>
        <v>-1057.7390015667343</v>
      </c>
      <c r="P108">
        <f t="shared" si="12"/>
        <v>1118811.7954353918</v>
      </c>
    </row>
    <row r="109" spans="1:16" x14ac:dyDescent="0.45">
      <c r="A109">
        <v>20051</v>
      </c>
      <c r="B109" s="88" t="str">
        <f t="shared" si="7"/>
        <v>1</v>
      </c>
      <c r="C109">
        <v>3243</v>
      </c>
      <c r="D109">
        <v>102</v>
      </c>
      <c r="E109">
        <v>1</v>
      </c>
      <c r="F109">
        <v>0</v>
      </c>
      <c r="G109">
        <v>0</v>
      </c>
      <c r="H109">
        <v>0</v>
      </c>
      <c r="J109">
        <v>1</v>
      </c>
      <c r="K109">
        <f t="shared" si="8"/>
        <v>3040.0647279011146</v>
      </c>
      <c r="L109">
        <f t="shared" si="9"/>
        <v>202.96239204350542</v>
      </c>
      <c r="M109">
        <f t="shared" si="10"/>
        <v>115.79309699675017</v>
      </c>
      <c r="N109">
        <f t="shared" si="13"/>
        <v>3224.6736298432261</v>
      </c>
      <c r="O109">
        <f t="shared" si="11"/>
        <v>-18.326370156773919</v>
      </c>
      <c r="P109">
        <f t="shared" si="12"/>
        <v>335.85584312309373</v>
      </c>
    </row>
    <row r="110" spans="1:16" x14ac:dyDescent="0.45">
      <c r="A110">
        <v>20052</v>
      </c>
      <c r="B110" s="88" t="str">
        <f t="shared" si="7"/>
        <v>2</v>
      </c>
      <c r="C110">
        <v>3520</v>
      </c>
      <c r="D110">
        <v>103</v>
      </c>
      <c r="E110">
        <v>0</v>
      </c>
      <c r="F110">
        <v>1</v>
      </c>
      <c r="G110">
        <v>0</v>
      </c>
      <c r="H110">
        <v>0</v>
      </c>
      <c r="J110">
        <v>2</v>
      </c>
      <c r="K110">
        <f t="shared" si="8"/>
        <v>3283.1806303800458</v>
      </c>
      <c r="L110">
        <f t="shared" si="9"/>
        <v>210.36885746599793</v>
      </c>
      <c r="M110">
        <f t="shared" si="10"/>
        <v>120.51524235264029</v>
      </c>
      <c r="N110">
        <f t="shared" si="13"/>
        <v>3303.7638311222868</v>
      </c>
      <c r="O110">
        <f t="shared" si="11"/>
        <v>-216.23616887771323</v>
      </c>
      <c r="P110">
        <f t="shared" si="12"/>
        <v>46758.080730910915</v>
      </c>
    </row>
    <row r="111" spans="1:16" x14ac:dyDescent="0.45">
      <c r="A111">
        <v>20053</v>
      </c>
      <c r="B111" s="88" t="str">
        <f t="shared" si="7"/>
        <v>3</v>
      </c>
      <c r="C111">
        <v>3678</v>
      </c>
      <c r="D111">
        <v>104</v>
      </c>
      <c r="E111">
        <v>0</v>
      </c>
      <c r="F111">
        <v>0</v>
      </c>
      <c r="G111">
        <v>1</v>
      </c>
      <c r="H111">
        <v>0</v>
      </c>
      <c r="J111">
        <v>3</v>
      </c>
      <c r="K111">
        <f t="shared" si="8"/>
        <v>3402.6798118429451</v>
      </c>
      <c r="L111">
        <f t="shared" si="9"/>
        <v>193.60760531215715</v>
      </c>
      <c r="M111">
        <f t="shared" si="10"/>
        <v>189.31507458819456</v>
      </c>
      <c r="N111">
        <f t="shared" si="13"/>
        <v>3638.6592579151084</v>
      </c>
      <c r="O111">
        <f t="shared" si="11"/>
        <v>-39.340742084891644</v>
      </c>
      <c r="P111">
        <f t="shared" si="12"/>
        <v>1547.6939877899645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21DA-6B95-492F-9CD3-65EBF5D6A2E3}">
  <dimension ref="A1"/>
  <sheetViews>
    <sheetView workbookViewId="0">
      <selection activeCell="A3" sqref="A3"/>
    </sheetView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F5A4-09EB-4E17-A8AC-E36B1A60D1C7}">
  <dimension ref="A1:T110"/>
  <sheetViews>
    <sheetView showGridLines="0" zoomScale="82" zoomScaleNormal="100" workbookViewId="0">
      <selection activeCell="A2" sqref="A2"/>
    </sheetView>
  </sheetViews>
  <sheetFormatPr defaultColWidth="8.796875" defaultRowHeight="14.25" x14ac:dyDescent="0.45"/>
  <cols>
    <col min="1" max="11" width="8.796875" style="4"/>
    <col min="12" max="12" width="9.796875" style="4" customWidth="1"/>
    <col min="13" max="15" width="8.796875" style="4"/>
    <col min="16" max="16" width="14.46484375" style="4" bestFit="1" customWidth="1"/>
    <col min="17" max="16384" width="8.796875" style="4"/>
  </cols>
  <sheetData>
    <row r="1" spans="1:20" x14ac:dyDescent="0.45">
      <c r="A1" t="s">
        <v>37</v>
      </c>
    </row>
    <row r="2" spans="1:20" ht="14.65" thickBot="1" x14ac:dyDescent="0.5"/>
    <row r="3" spans="1:20" ht="14.65" thickBot="1" x14ac:dyDescent="0.5">
      <c r="A3" s="84" t="s">
        <v>21</v>
      </c>
      <c r="B3" s="85" t="s">
        <v>2</v>
      </c>
      <c r="C3" s="85" t="s">
        <v>22</v>
      </c>
      <c r="D3" s="85" t="s">
        <v>23</v>
      </c>
      <c r="E3" s="85" t="s">
        <v>24</v>
      </c>
      <c r="F3" s="85" t="s">
        <v>25</v>
      </c>
      <c r="G3" s="86" t="s">
        <v>26</v>
      </c>
      <c r="L3" s="84" t="s">
        <v>19</v>
      </c>
      <c r="M3" s="85" t="s">
        <v>28</v>
      </c>
      <c r="N3" s="86" t="s">
        <v>29</v>
      </c>
    </row>
    <row r="4" spans="1:20" ht="14.65" thickBot="1" x14ac:dyDescent="0.5">
      <c r="A4" s="58">
        <v>-4.7270858176325277</v>
      </c>
      <c r="B4" s="59">
        <v>13.603484761197622</v>
      </c>
      <c r="C4" s="59">
        <v>1.4706178269769496</v>
      </c>
      <c r="D4" s="59">
        <v>-1.6463682403097433</v>
      </c>
      <c r="E4" s="59">
        <v>-7.3213520790412954</v>
      </c>
      <c r="F4" s="59">
        <v>7.4971024923740881</v>
      </c>
      <c r="G4" s="60">
        <f>SUM(C4:F4)</f>
        <v>0</v>
      </c>
      <c r="L4" s="58">
        <v>0.68343817504071402</v>
      </c>
      <c r="M4" s="59">
        <v>0.15808852696941955</v>
      </c>
      <c r="N4" s="60">
        <v>0.27743791561138875</v>
      </c>
    </row>
    <row r="5" spans="1:20" ht="14.65" thickBot="1" x14ac:dyDescent="0.5"/>
    <row r="6" spans="1:20" ht="14.65" thickBot="1" x14ac:dyDescent="0.5">
      <c r="A6" s="41" t="s">
        <v>0</v>
      </c>
      <c r="B6" s="42" t="s">
        <v>1</v>
      </c>
      <c r="C6" s="42" t="s">
        <v>2</v>
      </c>
      <c r="D6" s="42" t="s">
        <v>22</v>
      </c>
      <c r="E6" s="42" t="s">
        <v>23</v>
      </c>
      <c r="F6" s="42" t="s">
        <v>24</v>
      </c>
      <c r="G6" s="42" t="s">
        <v>25</v>
      </c>
      <c r="H6" s="43" t="s">
        <v>0</v>
      </c>
      <c r="I6" s="82"/>
      <c r="J6" s="41" t="s">
        <v>31</v>
      </c>
      <c r="K6" s="42" t="s">
        <v>2</v>
      </c>
      <c r="L6" s="42" t="s">
        <v>30</v>
      </c>
      <c r="M6" s="42" t="s">
        <v>27</v>
      </c>
      <c r="N6" s="42" t="s">
        <v>17</v>
      </c>
      <c r="O6" s="42" t="s">
        <v>18</v>
      </c>
      <c r="P6" s="43" t="s">
        <v>20</v>
      </c>
    </row>
    <row r="7" spans="1:20" x14ac:dyDescent="0.45">
      <c r="A7" s="12">
        <v>19794</v>
      </c>
      <c r="B7" s="13">
        <v>19.539999959999999</v>
      </c>
      <c r="C7" s="13">
        <v>1</v>
      </c>
      <c r="D7" s="13">
        <v>0</v>
      </c>
      <c r="E7" s="13">
        <v>0</v>
      </c>
      <c r="F7" s="13">
        <v>0</v>
      </c>
      <c r="G7" s="13">
        <v>1</v>
      </c>
      <c r="H7" s="14">
        <v>19794</v>
      </c>
      <c r="J7" s="12"/>
      <c r="K7" s="13"/>
      <c r="L7" s="13"/>
      <c r="M7" s="13"/>
      <c r="N7" s="13"/>
      <c r="O7" s="13"/>
      <c r="P7" s="83">
        <f>SUM(O15:O110)</f>
        <v>5740486.5296955435</v>
      </c>
    </row>
    <row r="8" spans="1:20" x14ac:dyDescent="0.45">
      <c r="A8" s="15">
        <v>19801</v>
      </c>
      <c r="B8" s="5">
        <v>23.54999995</v>
      </c>
      <c r="C8" s="5">
        <v>2</v>
      </c>
      <c r="D8" s="5">
        <v>1</v>
      </c>
      <c r="E8" s="5">
        <v>0</v>
      </c>
      <c r="F8" s="5">
        <v>0</v>
      </c>
      <c r="G8" s="5">
        <v>0</v>
      </c>
      <c r="H8" s="16">
        <v>19801</v>
      </c>
      <c r="J8" s="15"/>
      <c r="K8" s="5"/>
      <c r="L8" s="5"/>
      <c r="M8" s="5"/>
      <c r="N8" s="5"/>
      <c r="O8" s="5"/>
      <c r="P8" s="16"/>
    </row>
    <row r="9" spans="1:20" x14ac:dyDescent="0.45">
      <c r="A9" s="15">
        <v>19802</v>
      </c>
      <c r="B9" s="5">
        <v>32.568999890000001</v>
      </c>
      <c r="C9" s="5">
        <v>3</v>
      </c>
      <c r="D9" s="5">
        <v>0</v>
      </c>
      <c r="E9" s="5">
        <v>1</v>
      </c>
      <c r="F9" s="5">
        <v>0</v>
      </c>
      <c r="G9" s="5">
        <v>0</v>
      </c>
      <c r="H9" s="16">
        <v>19802</v>
      </c>
      <c r="J9" s="15"/>
      <c r="K9" s="5"/>
      <c r="L9" s="5"/>
      <c r="M9" s="5"/>
      <c r="N9" s="5"/>
      <c r="O9" s="5"/>
      <c r="P9" s="16"/>
    </row>
    <row r="10" spans="1:20" x14ac:dyDescent="0.45">
      <c r="A10" s="15">
        <v>19803</v>
      </c>
      <c r="B10" s="5">
        <v>41.466999889999997</v>
      </c>
      <c r="C10" s="5">
        <v>4</v>
      </c>
      <c r="D10" s="5">
        <v>0</v>
      </c>
      <c r="E10" s="5">
        <v>0</v>
      </c>
      <c r="F10" s="5">
        <v>1</v>
      </c>
      <c r="G10" s="5">
        <v>0</v>
      </c>
      <c r="H10" s="16">
        <v>19803</v>
      </c>
      <c r="J10" s="15"/>
      <c r="K10" s="5"/>
      <c r="L10" s="5">
        <f>E4</f>
        <v>-7.3213520790412954</v>
      </c>
      <c r="M10" s="5"/>
      <c r="N10" s="5"/>
      <c r="O10" s="5"/>
      <c r="P10" s="16"/>
    </row>
    <row r="11" spans="1:20" x14ac:dyDescent="0.45">
      <c r="A11" s="15">
        <v>19804</v>
      </c>
      <c r="B11" s="5">
        <v>67.620999810000001</v>
      </c>
      <c r="C11" s="5">
        <v>5</v>
      </c>
      <c r="D11" s="5">
        <v>0</v>
      </c>
      <c r="E11" s="5">
        <v>0</v>
      </c>
      <c r="F11" s="5">
        <v>0</v>
      </c>
      <c r="G11" s="5">
        <v>1</v>
      </c>
      <c r="H11" s="16">
        <v>19804</v>
      </c>
      <c r="J11" s="15"/>
      <c r="K11" s="5"/>
      <c r="L11" s="5">
        <f>F4</f>
        <v>7.4971024923740881</v>
      </c>
      <c r="M11" s="5"/>
      <c r="N11" s="5"/>
      <c r="O11" s="5"/>
      <c r="P11" s="16"/>
    </row>
    <row r="12" spans="1:20" ht="14.65" thickBot="1" x14ac:dyDescent="0.5">
      <c r="A12" s="15">
        <v>19811</v>
      </c>
      <c r="B12" s="5">
        <v>78.764999869999997</v>
      </c>
      <c r="C12" s="5">
        <v>6</v>
      </c>
      <c r="D12" s="5">
        <v>1</v>
      </c>
      <c r="E12" s="5">
        <v>0</v>
      </c>
      <c r="F12" s="5">
        <v>0</v>
      </c>
      <c r="G12" s="5">
        <v>0</v>
      </c>
      <c r="H12" s="16">
        <v>19811</v>
      </c>
      <c r="J12" s="15"/>
      <c r="K12" s="5"/>
      <c r="L12" s="5">
        <f>C4</f>
        <v>1.4706178269769496</v>
      </c>
      <c r="M12" s="5"/>
      <c r="N12" s="5"/>
      <c r="O12" s="5"/>
      <c r="P12" s="16"/>
      <c r="R12" s="57"/>
    </row>
    <row r="13" spans="1:20" ht="14.65" thickBot="1" x14ac:dyDescent="0.5">
      <c r="A13" s="15">
        <v>19812</v>
      </c>
      <c r="B13" s="5">
        <v>90.718999859999997</v>
      </c>
      <c r="C13" s="5">
        <v>7</v>
      </c>
      <c r="D13" s="5">
        <v>0</v>
      </c>
      <c r="E13" s="5">
        <v>1</v>
      </c>
      <c r="F13" s="5">
        <v>0</v>
      </c>
      <c r="G13" s="5">
        <v>0</v>
      </c>
      <c r="H13" s="16">
        <v>19812</v>
      </c>
      <c r="J13" s="15"/>
      <c r="K13" s="5"/>
      <c r="L13" s="5">
        <f>D4</f>
        <v>-1.6463682403097433</v>
      </c>
      <c r="M13" s="5"/>
      <c r="N13" s="5"/>
      <c r="O13" s="5"/>
      <c r="P13" s="16"/>
      <c r="R13" s="41" t="s">
        <v>32</v>
      </c>
      <c r="S13" s="42" t="s">
        <v>0</v>
      </c>
      <c r="T13" s="43" t="s">
        <v>27</v>
      </c>
    </row>
    <row r="14" spans="1:20" x14ac:dyDescent="0.45">
      <c r="A14" s="15">
        <v>19813</v>
      </c>
      <c r="B14" s="5">
        <v>97.677999970000002</v>
      </c>
      <c r="C14" s="5">
        <v>8</v>
      </c>
      <c r="D14" s="5">
        <v>0</v>
      </c>
      <c r="E14" s="5">
        <v>0</v>
      </c>
      <c r="F14" s="5">
        <v>1</v>
      </c>
      <c r="G14" s="5">
        <v>0</v>
      </c>
      <c r="H14" s="16">
        <v>19813</v>
      </c>
      <c r="J14" s="15">
        <f>B14-L10</f>
        <v>104.99935204904129</v>
      </c>
      <c r="K14" s="5">
        <f>B4</f>
        <v>13.603484761197622</v>
      </c>
      <c r="L14" s="5">
        <f>E4</f>
        <v>-7.3213520790412954</v>
      </c>
      <c r="M14" s="5"/>
      <c r="N14" s="5"/>
      <c r="O14" s="5"/>
      <c r="P14" s="16"/>
      <c r="R14" s="12">
        <v>1</v>
      </c>
      <c r="S14" s="13">
        <v>20054</v>
      </c>
      <c r="T14" s="14">
        <f>$J$110+$K$110*R14+L107</f>
        <v>4083.2663103756854</v>
      </c>
    </row>
    <row r="15" spans="1:20" x14ac:dyDescent="0.45">
      <c r="A15" s="15">
        <v>19814</v>
      </c>
      <c r="B15" s="5">
        <v>133.553</v>
      </c>
      <c r="C15" s="5">
        <v>9</v>
      </c>
      <c r="D15" s="5">
        <v>0</v>
      </c>
      <c r="E15" s="5">
        <v>0</v>
      </c>
      <c r="F15" s="5">
        <v>0</v>
      </c>
      <c r="G15" s="5">
        <v>1</v>
      </c>
      <c r="H15" s="16">
        <v>19814</v>
      </c>
      <c r="J15" s="15">
        <f t="shared" ref="J15:J46" si="0">$L$4*(B15-L11)+(1-$L$4)*(J14+K14)</f>
        <v>123.69654301172875</v>
      </c>
      <c r="K15" s="5">
        <f t="shared" ref="K15:K46" si="1">$M$4*(J15-J14)+(1-$M$4)*K14</f>
        <v>14.408741271406148</v>
      </c>
      <c r="L15" s="5">
        <f t="shared" ref="L15:L46" si="2">$N$4*(B15-J15)+(1-$N$4)*L11</f>
        <v>8.1516768859041555</v>
      </c>
      <c r="M15" s="5">
        <f t="shared" ref="M15:M78" si="3">J14+K14+L11</f>
        <v>126.099939302613</v>
      </c>
      <c r="N15" s="5">
        <f t="shared" ref="N15:N78" si="4">B15-M15</f>
        <v>7.4530606973870022</v>
      </c>
      <c r="O15" s="5">
        <f t="shared" ref="O15:O78" si="5">N15^2</f>
        <v>55.548113758934825</v>
      </c>
      <c r="P15" s="16"/>
      <c r="R15" s="15">
        <v>2</v>
      </c>
      <c r="S15" s="5">
        <v>20061</v>
      </c>
      <c r="T15" s="16">
        <f>$J$110+$K$110*R15+L108</f>
        <v>4054.9367012305538</v>
      </c>
    </row>
    <row r="16" spans="1:20" x14ac:dyDescent="0.45">
      <c r="A16" s="15">
        <v>19821</v>
      </c>
      <c r="B16" s="5">
        <v>131.0189996</v>
      </c>
      <c r="C16" s="5">
        <v>10</v>
      </c>
      <c r="D16" s="5">
        <v>1</v>
      </c>
      <c r="E16" s="5">
        <v>0</v>
      </c>
      <c r="F16" s="5">
        <v>0</v>
      </c>
      <c r="G16" s="5">
        <v>0</v>
      </c>
      <c r="H16" s="16">
        <v>19821</v>
      </c>
      <c r="J16" s="15">
        <f t="shared" si="0"/>
        <v>132.25717044762274</v>
      </c>
      <c r="K16" s="5">
        <f t="shared" si="1"/>
        <v>13.48422156960055</v>
      </c>
      <c r="L16" s="5">
        <f t="shared" si="2"/>
        <v>0.71909714326427532</v>
      </c>
      <c r="M16" s="5">
        <f t="shared" si="3"/>
        <v>139.57590211011185</v>
      </c>
      <c r="N16" s="5">
        <f t="shared" si="4"/>
        <v>-8.5569025101118541</v>
      </c>
      <c r="O16" s="5">
        <f t="shared" si="5"/>
        <v>73.220580567558542</v>
      </c>
      <c r="P16" s="16"/>
      <c r="R16" s="15">
        <v>3</v>
      </c>
      <c r="S16" s="5">
        <v>20062</v>
      </c>
      <c r="T16" s="16">
        <f>$J$110+$K$110*R16+L109</f>
        <v>4244.7815507558798</v>
      </c>
    </row>
    <row r="17" spans="1:20" ht="14.65" thickBot="1" x14ac:dyDescent="0.5">
      <c r="A17" s="15">
        <v>19822</v>
      </c>
      <c r="B17" s="5">
        <v>142.6809998</v>
      </c>
      <c r="C17" s="5">
        <v>11</v>
      </c>
      <c r="D17" s="5">
        <v>0</v>
      </c>
      <c r="E17" s="5">
        <v>1</v>
      </c>
      <c r="F17" s="5">
        <v>0</v>
      </c>
      <c r="G17" s="5">
        <v>0</v>
      </c>
      <c r="H17" s="16">
        <v>19822</v>
      </c>
      <c r="J17" s="15">
        <f t="shared" si="0"/>
        <v>144.77499405097768</v>
      </c>
      <c r="K17" s="5">
        <f t="shared" si="1"/>
        <v>13.331445138650539</v>
      </c>
      <c r="L17" s="5">
        <f t="shared" si="2"/>
        <v>-1.7705566676828988</v>
      </c>
      <c r="M17" s="5">
        <f t="shared" si="3"/>
        <v>144.09502377691354</v>
      </c>
      <c r="N17" s="5">
        <f t="shared" si="4"/>
        <v>-1.4140239769135405</v>
      </c>
      <c r="O17" s="5">
        <f t="shared" si="5"/>
        <v>1.9994638072863851</v>
      </c>
      <c r="P17" s="16"/>
      <c r="R17" s="17">
        <v>4</v>
      </c>
      <c r="S17" s="18">
        <v>20063</v>
      </c>
      <c r="T17" s="19">
        <f>$J$110+$K$110*R17+L110</f>
        <v>4507.3194188933594</v>
      </c>
    </row>
    <row r="18" spans="1:20" x14ac:dyDescent="0.45">
      <c r="A18" s="15">
        <v>19823</v>
      </c>
      <c r="B18" s="5">
        <v>175.80799959999999</v>
      </c>
      <c r="C18" s="5">
        <v>12</v>
      </c>
      <c r="D18" s="5">
        <v>0</v>
      </c>
      <c r="E18" s="5">
        <v>0</v>
      </c>
      <c r="F18" s="5">
        <v>1</v>
      </c>
      <c r="G18" s="5">
        <v>0</v>
      </c>
      <c r="H18" s="16">
        <v>19823</v>
      </c>
      <c r="J18" s="15">
        <f t="shared" si="0"/>
        <v>175.20805283559619</v>
      </c>
      <c r="K18" s="5">
        <f t="shared" si="1"/>
        <v>16.03501404874174</v>
      </c>
      <c r="L18" s="5">
        <f t="shared" si="2"/>
        <v>-5.1236834389809847</v>
      </c>
      <c r="M18" s="5">
        <f t="shared" si="3"/>
        <v>150.78508711058691</v>
      </c>
      <c r="N18" s="5">
        <f t="shared" si="4"/>
        <v>25.022912489413073</v>
      </c>
      <c r="O18" s="5">
        <f t="shared" si="5"/>
        <v>626.14614945282483</v>
      </c>
      <c r="P18" s="16"/>
    </row>
    <row r="19" spans="1:20" x14ac:dyDescent="0.45">
      <c r="A19" s="15">
        <v>19824</v>
      </c>
      <c r="B19" s="5">
        <v>214.2929997</v>
      </c>
      <c r="C19" s="5">
        <v>13</v>
      </c>
      <c r="D19" s="5">
        <v>0</v>
      </c>
      <c r="E19" s="5">
        <v>0</v>
      </c>
      <c r="F19" s="5">
        <v>0</v>
      </c>
      <c r="G19" s="5">
        <v>1</v>
      </c>
      <c r="H19" s="16">
        <v>19824</v>
      </c>
      <c r="J19" s="15">
        <f t="shared" si="0"/>
        <v>201.42510372826118</v>
      </c>
      <c r="K19" s="5">
        <f t="shared" si="1"/>
        <v>17.644677254945922</v>
      </c>
      <c r="L19" s="5">
        <f t="shared" si="2"/>
        <v>9.460134878644773</v>
      </c>
      <c r="M19" s="5">
        <f t="shared" si="3"/>
        <v>199.39474377024209</v>
      </c>
      <c r="N19" s="5">
        <f t="shared" si="4"/>
        <v>14.898255929757909</v>
      </c>
      <c r="O19" s="5">
        <f t="shared" si="5"/>
        <v>221.9580297485667</v>
      </c>
      <c r="P19" s="16"/>
    </row>
    <row r="20" spans="1:20" x14ac:dyDescent="0.45">
      <c r="A20" s="15">
        <v>19831</v>
      </c>
      <c r="B20" s="5">
        <v>227.98199990000001</v>
      </c>
      <c r="C20" s="5">
        <v>14</v>
      </c>
      <c r="D20" s="5">
        <v>1</v>
      </c>
      <c r="E20" s="5">
        <v>0</v>
      </c>
      <c r="F20" s="5">
        <v>0</v>
      </c>
      <c r="G20" s="5">
        <v>0</v>
      </c>
      <c r="H20" s="16">
        <v>19831</v>
      </c>
      <c r="J20" s="15">
        <f t="shared" si="0"/>
        <v>224.66927317599385</v>
      </c>
      <c r="K20" s="5">
        <f t="shared" si="1"/>
        <v>18.529892727480345</v>
      </c>
      <c r="L20" s="5">
        <f t="shared" si="2"/>
        <v>1.4386683280133423</v>
      </c>
      <c r="M20" s="5">
        <f t="shared" si="3"/>
        <v>219.78887812647136</v>
      </c>
      <c r="N20" s="5">
        <f t="shared" si="4"/>
        <v>8.1931217735286452</v>
      </c>
      <c r="O20" s="5">
        <f t="shared" si="5"/>
        <v>67.12724439586917</v>
      </c>
      <c r="P20" s="16"/>
    </row>
    <row r="21" spans="1:20" x14ac:dyDescent="0.45">
      <c r="A21" s="15">
        <v>19832</v>
      </c>
      <c r="B21" s="5">
        <v>267.28399940000003</v>
      </c>
      <c r="C21" s="5">
        <v>15</v>
      </c>
      <c r="D21" s="5">
        <v>0</v>
      </c>
      <c r="E21" s="5">
        <v>1</v>
      </c>
      <c r="F21" s="5">
        <v>0</v>
      </c>
      <c r="G21" s="5">
        <v>0</v>
      </c>
      <c r="H21" s="16">
        <v>19832</v>
      </c>
      <c r="J21" s="15">
        <f t="shared" si="0"/>
        <v>260.86972657226664</v>
      </c>
      <c r="K21" s="5">
        <f t="shared" si="1"/>
        <v>21.323405634333504</v>
      </c>
      <c r="L21" s="5">
        <f t="shared" si="2"/>
        <v>0.50022536716000965</v>
      </c>
      <c r="M21" s="5">
        <f t="shared" si="3"/>
        <v>241.42860923579127</v>
      </c>
      <c r="N21" s="5">
        <f t="shared" si="4"/>
        <v>25.855390164208757</v>
      </c>
      <c r="O21" s="5">
        <f t="shared" si="5"/>
        <v>668.50120054346291</v>
      </c>
      <c r="P21" s="16"/>
    </row>
    <row r="22" spans="1:20" x14ac:dyDescent="0.45">
      <c r="A22" s="15">
        <v>19833</v>
      </c>
      <c r="B22" s="5">
        <v>273.2099991</v>
      </c>
      <c r="C22" s="5">
        <v>16</v>
      </c>
      <c r="D22" s="5">
        <v>0</v>
      </c>
      <c r="E22" s="5">
        <v>0</v>
      </c>
      <c r="F22" s="5">
        <v>1</v>
      </c>
      <c r="G22" s="5">
        <v>0</v>
      </c>
      <c r="H22" s="16">
        <v>19833</v>
      </c>
      <c r="J22" s="15">
        <f t="shared" si="0"/>
        <v>279.55543696910104</v>
      </c>
      <c r="K22" s="5">
        <f t="shared" si="1"/>
        <v>20.906416279643018</v>
      </c>
      <c r="L22" s="5">
        <f t="shared" si="2"/>
        <v>-5.4626444414624711</v>
      </c>
      <c r="M22" s="5">
        <f t="shared" si="3"/>
        <v>277.06944876761912</v>
      </c>
      <c r="N22" s="5">
        <f t="shared" si="4"/>
        <v>-3.859449667619117</v>
      </c>
      <c r="O22" s="5">
        <f t="shared" si="5"/>
        <v>14.895351736885313</v>
      </c>
      <c r="P22" s="16"/>
    </row>
    <row r="23" spans="1:20" x14ac:dyDescent="0.45">
      <c r="A23" s="15">
        <v>19834</v>
      </c>
      <c r="B23" s="5">
        <v>316.2279997</v>
      </c>
      <c r="C23" s="5">
        <v>17</v>
      </c>
      <c r="D23" s="5">
        <v>0</v>
      </c>
      <c r="E23" s="5">
        <v>0</v>
      </c>
      <c r="F23" s="5">
        <v>0</v>
      </c>
      <c r="G23" s="5">
        <v>1</v>
      </c>
      <c r="H23" s="16">
        <v>19834</v>
      </c>
      <c r="J23" s="15">
        <f t="shared" si="0"/>
        <v>304.77162228971503</v>
      </c>
      <c r="K23" s="5">
        <f t="shared" si="1"/>
        <v>21.587741318908527</v>
      </c>
      <c r="L23" s="5">
        <f t="shared" si="2"/>
        <v>10.013968245677832</v>
      </c>
      <c r="M23" s="5">
        <f t="shared" si="3"/>
        <v>309.92198812738883</v>
      </c>
      <c r="N23" s="5">
        <f t="shared" si="4"/>
        <v>6.306011572611169</v>
      </c>
      <c r="O23" s="5">
        <f t="shared" si="5"/>
        <v>39.765781953905986</v>
      </c>
      <c r="P23" s="16"/>
    </row>
    <row r="24" spans="1:20" x14ac:dyDescent="0.45">
      <c r="A24" s="15">
        <v>19841</v>
      </c>
      <c r="B24" s="5">
        <v>300.10199929999999</v>
      </c>
      <c r="C24" s="5">
        <v>18</v>
      </c>
      <c r="D24" s="5">
        <v>1</v>
      </c>
      <c r="E24" s="5">
        <v>0</v>
      </c>
      <c r="F24" s="5">
        <v>0</v>
      </c>
      <c r="G24" s="5">
        <v>0</v>
      </c>
      <c r="H24" s="16">
        <v>19841</v>
      </c>
      <c r="J24" s="15">
        <f t="shared" si="0"/>
        <v>307.43083760757236</v>
      </c>
      <c r="K24" s="5">
        <f t="shared" si="1"/>
        <v>18.595358525699986</v>
      </c>
      <c r="L24" s="5">
        <f t="shared" si="2"/>
        <v>-0.99377043807257714</v>
      </c>
      <c r="M24" s="5">
        <f t="shared" si="3"/>
        <v>327.7980319366369</v>
      </c>
      <c r="N24" s="5">
        <f t="shared" si="4"/>
        <v>-27.696032636636915</v>
      </c>
      <c r="O24" s="5">
        <f t="shared" si="5"/>
        <v>767.07022380965714</v>
      </c>
      <c r="P24" s="16"/>
    </row>
    <row r="25" spans="1:20" x14ac:dyDescent="0.45">
      <c r="A25" s="15">
        <v>19842</v>
      </c>
      <c r="B25" s="5">
        <v>422.14299970000002</v>
      </c>
      <c r="C25" s="5">
        <v>19</v>
      </c>
      <c r="D25" s="5">
        <v>0</v>
      </c>
      <c r="E25" s="5">
        <v>1</v>
      </c>
      <c r="F25" s="5">
        <v>0</v>
      </c>
      <c r="G25" s="5">
        <v>0</v>
      </c>
      <c r="H25" s="16">
        <v>19842</v>
      </c>
      <c r="J25" s="15">
        <f t="shared" si="0"/>
        <v>391.37421584162257</v>
      </c>
      <c r="K25" s="5">
        <f t="shared" si="1"/>
        <v>28.926130701761672</v>
      </c>
      <c r="L25" s="5">
        <f t="shared" si="2"/>
        <v>8.8978711435247781</v>
      </c>
      <c r="M25" s="5">
        <f t="shared" si="3"/>
        <v>326.52642150043232</v>
      </c>
      <c r="N25" s="5">
        <f t="shared" si="4"/>
        <v>95.616578199567698</v>
      </c>
      <c r="O25" s="5">
        <f t="shared" si="5"/>
        <v>9142.5300265940441</v>
      </c>
      <c r="P25" s="16"/>
    </row>
    <row r="26" spans="1:20" x14ac:dyDescent="0.45">
      <c r="A26" s="15">
        <v>19843</v>
      </c>
      <c r="B26" s="5">
        <v>477.39899919999999</v>
      </c>
      <c r="C26" s="5">
        <v>20</v>
      </c>
      <c r="D26" s="5">
        <v>0</v>
      </c>
      <c r="E26" s="5">
        <v>0</v>
      </c>
      <c r="F26" s="5">
        <v>1</v>
      </c>
      <c r="G26" s="5">
        <v>0</v>
      </c>
      <c r="H26" s="16">
        <v>19843</v>
      </c>
      <c r="J26" s="15">
        <f t="shared" si="0"/>
        <v>463.0571252602748</v>
      </c>
      <c r="K26" s="5">
        <f t="shared" si="1"/>
        <v>35.685486867072328</v>
      </c>
      <c r="L26" s="5">
        <f t="shared" si="2"/>
        <v>3.1879857901668807E-2</v>
      </c>
      <c r="M26" s="5">
        <f t="shared" si="3"/>
        <v>414.83770210192176</v>
      </c>
      <c r="N26" s="5">
        <f t="shared" si="4"/>
        <v>62.561297098078228</v>
      </c>
      <c r="O26" s="5">
        <f t="shared" si="5"/>
        <v>3913.9158945940112</v>
      </c>
      <c r="P26" s="16"/>
    </row>
    <row r="27" spans="1:20" x14ac:dyDescent="0.45">
      <c r="A27" s="15">
        <v>19844</v>
      </c>
      <c r="B27" s="5">
        <v>698.29599949999999</v>
      </c>
      <c r="C27" s="5">
        <v>21</v>
      </c>
      <c r="D27" s="5">
        <v>0</v>
      </c>
      <c r="E27" s="5">
        <v>0</v>
      </c>
      <c r="F27" s="5">
        <v>0</v>
      </c>
      <c r="G27" s="5">
        <v>1</v>
      </c>
      <c r="H27" s="16">
        <v>19844</v>
      </c>
      <c r="J27" s="15">
        <f t="shared" si="0"/>
        <v>628.28108683376399</v>
      </c>
      <c r="K27" s="5">
        <f t="shared" si="1"/>
        <v>56.164033519275179</v>
      </c>
      <c r="L27" s="5">
        <f t="shared" si="2"/>
        <v>26.660505200432276</v>
      </c>
      <c r="M27" s="5">
        <f t="shared" si="3"/>
        <v>508.75658037302497</v>
      </c>
      <c r="N27" s="5">
        <f t="shared" si="4"/>
        <v>189.53941912697502</v>
      </c>
      <c r="O27" s="5">
        <f t="shared" si="5"/>
        <v>35925.191402991106</v>
      </c>
      <c r="P27" s="16"/>
    </row>
    <row r="28" spans="1:20" x14ac:dyDescent="0.45">
      <c r="A28" s="15">
        <v>19851</v>
      </c>
      <c r="B28" s="5">
        <v>435.34399989999997</v>
      </c>
      <c r="C28" s="5">
        <v>22</v>
      </c>
      <c r="D28" s="5">
        <v>1</v>
      </c>
      <c r="E28" s="5">
        <v>0</v>
      </c>
      <c r="F28" s="5">
        <v>0</v>
      </c>
      <c r="G28" s="5">
        <v>0</v>
      </c>
      <c r="H28" s="16">
        <v>19851</v>
      </c>
      <c r="J28" s="15">
        <f t="shared" si="0"/>
        <v>514.87908584462275</v>
      </c>
      <c r="K28" s="5">
        <f t="shared" si="1"/>
        <v>29.357588899793861</v>
      </c>
      <c r="L28" s="5">
        <f t="shared" si="2"/>
        <v>-22.784109301586309</v>
      </c>
      <c r="M28" s="5">
        <f t="shared" si="3"/>
        <v>683.45134991496661</v>
      </c>
      <c r="N28" s="5">
        <f t="shared" si="4"/>
        <v>-248.10735001496664</v>
      </c>
      <c r="O28" s="5">
        <f t="shared" si="5"/>
        <v>61557.257131449165</v>
      </c>
      <c r="P28" s="16"/>
    </row>
    <row r="29" spans="1:20" x14ac:dyDescent="0.45">
      <c r="A29" s="15">
        <v>19852</v>
      </c>
      <c r="B29" s="5">
        <v>374.92899990000001</v>
      </c>
      <c r="C29" s="5">
        <v>23</v>
      </c>
      <c r="D29" s="5">
        <v>0</v>
      </c>
      <c r="E29" s="5">
        <v>1</v>
      </c>
      <c r="F29" s="5">
        <v>0</v>
      </c>
      <c r="G29" s="5">
        <v>0</v>
      </c>
      <c r="H29" s="16">
        <v>19852</v>
      </c>
      <c r="J29" s="15">
        <f t="shared" si="0"/>
        <v>422.4442016122839</v>
      </c>
      <c r="K29" s="5">
        <f t="shared" si="1"/>
        <v>10.103596226372394</v>
      </c>
      <c r="L29" s="5">
        <f t="shared" si="2"/>
        <v>-6.753254202824194</v>
      </c>
      <c r="M29" s="5">
        <f t="shared" si="3"/>
        <v>553.13454588794139</v>
      </c>
      <c r="N29" s="5">
        <f t="shared" si="4"/>
        <v>-178.20554598794138</v>
      </c>
      <c r="O29" s="5">
        <f t="shared" si="5"/>
        <v>31757.21662086029</v>
      </c>
      <c r="P29" s="16"/>
    </row>
    <row r="30" spans="1:20" x14ac:dyDescent="0.45">
      <c r="A30" s="15">
        <v>19853</v>
      </c>
      <c r="B30" s="5">
        <v>409.70899960000003</v>
      </c>
      <c r="C30" s="5">
        <v>24</v>
      </c>
      <c r="D30" s="5">
        <v>0</v>
      </c>
      <c r="E30" s="5">
        <v>0</v>
      </c>
      <c r="F30" s="5">
        <v>1</v>
      </c>
      <c r="G30" s="5">
        <v>0</v>
      </c>
      <c r="H30" s="16">
        <v>19853</v>
      </c>
      <c r="J30" s="15">
        <f t="shared" si="0"/>
        <v>416.91710333840115</v>
      </c>
      <c r="K30" s="5">
        <f t="shared" si="1"/>
        <v>7.6325627573180501</v>
      </c>
      <c r="L30" s="5">
        <f t="shared" si="2"/>
        <v>-1.9767661001172234</v>
      </c>
      <c r="M30" s="5">
        <f t="shared" si="3"/>
        <v>432.57967769655801</v>
      </c>
      <c r="N30" s="5">
        <f t="shared" si="4"/>
        <v>-22.870678096557981</v>
      </c>
      <c r="O30" s="5">
        <f t="shared" si="5"/>
        <v>523.06791659637702</v>
      </c>
      <c r="P30" s="16"/>
    </row>
    <row r="31" spans="1:20" x14ac:dyDescent="0.45">
      <c r="A31" s="15">
        <v>19854</v>
      </c>
      <c r="B31" s="5">
        <v>533.88999939999997</v>
      </c>
      <c r="C31" s="5">
        <v>25</v>
      </c>
      <c r="D31" s="5">
        <v>0</v>
      </c>
      <c r="E31" s="5">
        <v>0</v>
      </c>
      <c r="F31" s="5">
        <v>0</v>
      </c>
      <c r="G31" s="5">
        <v>1</v>
      </c>
      <c r="H31" s="16">
        <v>19854</v>
      </c>
      <c r="J31" s="15">
        <f t="shared" si="0"/>
        <v>481.0562169276933</v>
      </c>
      <c r="K31" s="5">
        <f t="shared" si="1"/>
        <v>16.565600142467467</v>
      </c>
      <c r="L31" s="5">
        <f t="shared" si="2"/>
        <v>33.92196469146004</v>
      </c>
      <c r="M31" s="5">
        <f t="shared" si="3"/>
        <v>451.21017129615149</v>
      </c>
      <c r="N31" s="5">
        <f t="shared" si="4"/>
        <v>82.679828103848479</v>
      </c>
      <c r="O31" s="5">
        <f t="shared" si="5"/>
        <v>6835.9539752819328</v>
      </c>
      <c r="P31" s="16"/>
    </row>
    <row r="32" spans="1:20" x14ac:dyDescent="0.45">
      <c r="A32" s="15">
        <v>19861</v>
      </c>
      <c r="B32" s="5">
        <v>408.9429998</v>
      </c>
      <c r="C32" s="5">
        <v>26</v>
      </c>
      <c r="D32" s="5">
        <v>1</v>
      </c>
      <c r="E32" s="5">
        <v>0</v>
      </c>
      <c r="F32" s="5">
        <v>0</v>
      </c>
      <c r="G32" s="5">
        <v>0</v>
      </c>
      <c r="H32" s="16">
        <v>19861</v>
      </c>
      <c r="J32" s="15">
        <f t="shared" si="0"/>
        <v>452.58685811127737</v>
      </c>
      <c r="K32" s="5">
        <f t="shared" si="1"/>
        <v>9.4460898185293267</v>
      </c>
      <c r="L32" s="5">
        <f t="shared" si="2"/>
        <v>-28.571394587011728</v>
      </c>
      <c r="M32" s="5">
        <f t="shared" si="3"/>
        <v>474.83770776857449</v>
      </c>
      <c r="N32" s="5">
        <f t="shared" si="4"/>
        <v>-65.894707968574494</v>
      </c>
      <c r="O32" s="5">
        <f t="shared" si="5"/>
        <v>4342.1125382637147</v>
      </c>
      <c r="P32" s="16"/>
    </row>
    <row r="33" spans="1:16" x14ac:dyDescent="0.45">
      <c r="A33" s="15">
        <v>19862</v>
      </c>
      <c r="B33" s="5">
        <v>448.27899930000001</v>
      </c>
      <c r="C33" s="5">
        <v>27</v>
      </c>
      <c r="D33" s="5">
        <v>0</v>
      </c>
      <c r="E33" s="5">
        <v>1</v>
      </c>
      <c r="F33" s="5">
        <v>0</v>
      </c>
      <c r="G33" s="5">
        <v>0</v>
      </c>
      <c r="H33" s="16">
        <v>19862</v>
      </c>
      <c r="J33" s="15">
        <f t="shared" si="0"/>
        <v>457.24840610661209</v>
      </c>
      <c r="K33" s="5">
        <f t="shared" si="1"/>
        <v>8.6897086494769127</v>
      </c>
      <c r="L33" s="5">
        <f t="shared" si="2"/>
        <v>-7.3680989618958579</v>
      </c>
      <c r="M33" s="5">
        <f t="shared" si="3"/>
        <v>455.27969372698254</v>
      </c>
      <c r="N33" s="5">
        <f t="shared" si="4"/>
        <v>-7.000694426982534</v>
      </c>
      <c r="O33" s="5">
        <f t="shared" si="5"/>
        <v>49.00972245998431</v>
      </c>
      <c r="P33" s="16"/>
    </row>
    <row r="34" spans="1:16" x14ac:dyDescent="0.45">
      <c r="A34" s="15">
        <v>19863</v>
      </c>
      <c r="B34" s="5">
        <v>510.78599930000001</v>
      </c>
      <c r="C34" s="5">
        <v>28</v>
      </c>
      <c r="D34" s="5">
        <v>0</v>
      </c>
      <c r="E34" s="5">
        <v>0</v>
      </c>
      <c r="F34" s="5">
        <v>1</v>
      </c>
      <c r="G34" s="5">
        <v>0</v>
      </c>
      <c r="H34" s="16">
        <v>19863</v>
      </c>
      <c r="J34" s="15">
        <f t="shared" si="0"/>
        <v>497.9398685391626</v>
      </c>
      <c r="K34" s="5">
        <f t="shared" si="1"/>
        <v>13.748818765481067</v>
      </c>
      <c r="L34" s="5">
        <f t="shared" si="2"/>
        <v>2.1356675083086278</v>
      </c>
      <c r="M34" s="5">
        <f t="shared" si="3"/>
        <v>463.96134865597179</v>
      </c>
      <c r="N34" s="5">
        <f t="shared" si="4"/>
        <v>46.824650644028225</v>
      </c>
      <c r="O34" s="5">
        <f t="shared" si="5"/>
        <v>2192.5479079352926</v>
      </c>
      <c r="P34" s="16"/>
    </row>
    <row r="35" spans="1:16" x14ac:dyDescent="0.45">
      <c r="A35" s="15">
        <v>19864</v>
      </c>
      <c r="B35" s="5">
        <v>662.25299840000002</v>
      </c>
      <c r="C35" s="5">
        <v>29</v>
      </c>
      <c r="D35" s="5">
        <v>0</v>
      </c>
      <c r="E35" s="5">
        <v>0</v>
      </c>
      <c r="F35" s="5">
        <v>0</v>
      </c>
      <c r="G35" s="5">
        <v>1</v>
      </c>
      <c r="H35" s="16">
        <v>19864</v>
      </c>
      <c r="J35" s="15">
        <f t="shared" si="0"/>
        <v>591.40651966338942</v>
      </c>
      <c r="K35" s="5">
        <f t="shared" si="1"/>
        <v>26.351293456270312</v>
      </c>
      <c r="L35" s="5">
        <f t="shared" si="2"/>
        <v>44.166224903110063</v>
      </c>
      <c r="M35" s="5">
        <f t="shared" si="3"/>
        <v>545.61065199610368</v>
      </c>
      <c r="N35" s="5">
        <f t="shared" si="4"/>
        <v>116.64234640389634</v>
      </c>
      <c r="O35" s="5">
        <f t="shared" si="5"/>
        <v>13605.436974606549</v>
      </c>
      <c r="P35" s="16"/>
    </row>
    <row r="36" spans="1:16" x14ac:dyDescent="0.45">
      <c r="A36" s="15">
        <v>19871</v>
      </c>
      <c r="B36" s="5">
        <v>575.32699969999999</v>
      </c>
      <c r="C36" s="5">
        <v>30</v>
      </c>
      <c r="D36" s="5">
        <v>1</v>
      </c>
      <c r="E36" s="5">
        <v>0</v>
      </c>
      <c r="F36" s="5">
        <v>0</v>
      </c>
      <c r="G36" s="5">
        <v>0</v>
      </c>
      <c r="H36" s="16">
        <v>19871</v>
      </c>
      <c r="J36" s="15">
        <f t="shared" si="0"/>
        <v>608.28575720554988</v>
      </c>
      <c r="K36" s="5">
        <f t="shared" si="1"/>
        <v>24.853870089436708</v>
      </c>
      <c r="L36" s="5">
        <f t="shared" si="2"/>
        <v>-29.788615410161654</v>
      </c>
      <c r="M36" s="5">
        <f t="shared" si="3"/>
        <v>589.18641853264808</v>
      </c>
      <c r="N36" s="5">
        <f t="shared" si="4"/>
        <v>-13.859418832648089</v>
      </c>
      <c r="O36" s="5">
        <f t="shared" si="5"/>
        <v>192.08349037876053</v>
      </c>
      <c r="P36" s="16"/>
    </row>
    <row r="37" spans="1:16" x14ac:dyDescent="0.45">
      <c r="A37" s="15">
        <v>19872</v>
      </c>
      <c r="B37" s="5">
        <v>637.06399920000001</v>
      </c>
      <c r="C37" s="5">
        <v>31</v>
      </c>
      <c r="D37" s="5">
        <v>0</v>
      </c>
      <c r="E37" s="5">
        <v>1</v>
      </c>
      <c r="F37" s="5">
        <v>0</v>
      </c>
      <c r="G37" s="5">
        <v>0</v>
      </c>
      <c r="H37" s="16">
        <v>19872</v>
      </c>
      <c r="J37" s="15">
        <f t="shared" si="0"/>
        <v>640.85733297596744</v>
      </c>
      <c r="K37" s="5">
        <f t="shared" si="1"/>
        <v>26.07395081212649</v>
      </c>
      <c r="L37" s="5">
        <f t="shared" si="2"/>
        <v>-6.3763235599117154</v>
      </c>
      <c r="M37" s="5">
        <f t="shared" si="3"/>
        <v>625.77152833309071</v>
      </c>
      <c r="N37" s="5">
        <f t="shared" si="4"/>
        <v>11.292470866909298</v>
      </c>
      <c r="O37" s="5">
        <f t="shared" si="5"/>
        <v>127.51989827999523</v>
      </c>
      <c r="P37" s="16"/>
    </row>
    <row r="38" spans="1:16" x14ac:dyDescent="0.45">
      <c r="A38" s="15">
        <v>19873</v>
      </c>
      <c r="B38" s="5">
        <v>786.42399980000005</v>
      </c>
      <c r="C38" s="5">
        <v>32</v>
      </c>
      <c r="D38" s="5">
        <v>0</v>
      </c>
      <c r="E38" s="5">
        <v>0</v>
      </c>
      <c r="F38" s="5">
        <v>1</v>
      </c>
      <c r="G38" s="5">
        <v>0</v>
      </c>
      <c r="H38" s="16">
        <v>19873</v>
      </c>
      <c r="J38" s="15">
        <f t="shared" si="0"/>
        <v>747.13757084555709</v>
      </c>
      <c r="K38" s="5">
        <f t="shared" si="1"/>
        <v>38.753644586727262</v>
      </c>
      <c r="L38" s="5">
        <f t="shared" si="2"/>
        <v>12.442697327300078</v>
      </c>
      <c r="M38" s="5">
        <f t="shared" si="3"/>
        <v>669.06695129640252</v>
      </c>
      <c r="N38" s="5">
        <f t="shared" si="4"/>
        <v>117.35704850359753</v>
      </c>
      <c r="O38" s="5">
        <f t="shared" si="5"/>
        <v>13772.676833475742</v>
      </c>
      <c r="P38" s="16"/>
    </row>
    <row r="39" spans="1:16" x14ac:dyDescent="0.45">
      <c r="A39" s="15">
        <v>19874</v>
      </c>
      <c r="B39" s="5">
        <v>1042.441998</v>
      </c>
      <c r="C39" s="5">
        <v>33</v>
      </c>
      <c r="D39" s="5">
        <v>0</v>
      </c>
      <c r="E39" s="5">
        <v>0</v>
      </c>
      <c r="F39" s="5">
        <v>0</v>
      </c>
      <c r="G39" s="5">
        <v>1</v>
      </c>
      <c r="H39" s="16">
        <v>19874</v>
      </c>
      <c r="J39" s="15">
        <f t="shared" si="0"/>
        <v>931.04292992941168</v>
      </c>
      <c r="K39" s="5">
        <f t="shared" si="1"/>
        <v>61.700465318663866</v>
      </c>
      <c r="L39" s="5">
        <f t="shared" si="2"/>
        <v>62.819164772122633</v>
      </c>
      <c r="M39" s="5">
        <f t="shared" si="3"/>
        <v>830.0574403353944</v>
      </c>
      <c r="N39" s="5">
        <f t="shared" si="4"/>
        <v>212.38455766460561</v>
      </c>
      <c r="O39" s="5">
        <f t="shared" si="5"/>
        <v>45107.200334390182</v>
      </c>
      <c r="P39" s="16"/>
    </row>
    <row r="40" spans="1:16" x14ac:dyDescent="0.45">
      <c r="A40" s="15">
        <v>19881</v>
      </c>
      <c r="B40" s="5">
        <v>867.16099929999996</v>
      </c>
      <c r="C40" s="5">
        <v>34</v>
      </c>
      <c r="D40" s="5">
        <v>1</v>
      </c>
      <c r="E40" s="5">
        <v>0</v>
      </c>
      <c r="F40" s="5">
        <v>0</v>
      </c>
      <c r="G40" s="5">
        <v>0</v>
      </c>
      <c r="H40" s="16">
        <v>19881</v>
      </c>
      <c r="J40" s="15">
        <f t="shared" si="0"/>
        <v>927.27426869699298</v>
      </c>
      <c r="K40" s="5">
        <f t="shared" si="1"/>
        <v>51.35054754022871</v>
      </c>
      <c r="L40" s="5">
        <f t="shared" si="2"/>
        <v>-38.201824203904735</v>
      </c>
      <c r="M40" s="5">
        <f t="shared" si="3"/>
        <v>962.95477983791386</v>
      </c>
      <c r="N40" s="5">
        <f t="shared" si="4"/>
        <v>-95.793780537913904</v>
      </c>
      <c r="O40" s="5">
        <f t="shared" si="5"/>
        <v>9176.4483897460123</v>
      </c>
      <c r="P40" s="16"/>
    </row>
    <row r="41" spans="1:16" x14ac:dyDescent="0.45">
      <c r="A41" s="15">
        <v>19882</v>
      </c>
      <c r="B41" s="5">
        <v>993.05099870000004</v>
      </c>
      <c r="C41" s="5">
        <v>35</v>
      </c>
      <c r="D41" s="5">
        <v>0</v>
      </c>
      <c r="E41" s="5">
        <v>1</v>
      </c>
      <c r="F41" s="5">
        <v>0</v>
      </c>
      <c r="G41" s="5">
        <v>0</v>
      </c>
      <c r="H41" s="16">
        <v>19882</v>
      </c>
      <c r="J41" s="15">
        <f t="shared" si="0"/>
        <v>992.84204298964255</v>
      </c>
      <c r="K41" s="5">
        <f t="shared" si="1"/>
        <v>53.598127975109151</v>
      </c>
      <c r="L41" s="5">
        <f t="shared" si="2"/>
        <v>-4.549317405449341</v>
      </c>
      <c r="M41" s="5">
        <f t="shared" si="3"/>
        <v>972.24849267730997</v>
      </c>
      <c r="N41" s="5">
        <f t="shared" si="4"/>
        <v>20.802506022690068</v>
      </c>
      <c r="O41" s="5">
        <f t="shared" si="5"/>
        <v>432.74425682405655</v>
      </c>
      <c r="P41" s="16"/>
    </row>
    <row r="42" spans="1:16" x14ac:dyDescent="0.45">
      <c r="A42" s="15">
        <v>19883</v>
      </c>
      <c r="B42" s="5">
        <v>1168.7189980000001</v>
      </c>
      <c r="C42" s="5">
        <v>36</v>
      </c>
      <c r="D42" s="5">
        <v>0</v>
      </c>
      <c r="E42" s="5">
        <v>0</v>
      </c>
      <c r="F42" s="5">
        <v>1</v>
      </c>
      <c r="G42" s="5">
        <v>0</v>
      </c>
      <c r="H42" s="16">
        <v>19883</v>
      </c>
      <c r="J42" s="15">
        <f t="shared" si="0"/>
        <v>1121.5063750058871</v>
      </c>
      <c r="K42" s="5">
        <f t="shared" si="1"/>
        <v>65.465233597158132</v>
      </c>
      <c r="L42" s="5">
        <f t="shared" si="2"/>
        <v>22.089193030263573</v>
      </c>
      <c r="M42" s="5">
        <f t="shared" si="3"/>
        <v>1058.8828682920519</v>
      </c>
      <c r="N42" s="5">
        <f t="shared" si="4"/>
        <v>109.8361297079482</v>
      </c>
      <c r="O42" s="5">
        <f t="shared" si="5"/>
        <v>12063.975389221221</v>
      </c>
      <c r="P42" s="16"/>
    </row>
    <row r="43" spans="1:16" x14ac:dyDescent="0.45">
      <c r="A43" s="15">
        <v>19884</v>
      </c>
      <c r="B43" s="5">
        <v>1405.1369970000001</v>
      </c>
      <c r="C43" s="5">
        <v>37</v>
      </c>
      <c r="D43" s="5">
        <v>0</v>
      </c>
      <c r="E43" s="5">
        <v>0</v>
      </c>
      <c r="F43" s="5">
        <v>0</v>
      </c>
      <c r="G43" s="5">
        <v>1</v>
      </c>
      <c r="H43" s="16">
        <v>19884</v>
      </c>
      <c r="J43" s="15">
        <f t="shared" si="0"/>
        <v>1293.1411481766672</v>
      </c>
      <c r="K43" s="5">
        <f t="shared" si="1"/>
        <v>82.249419717373527</v>
      </c>
      <c r="L43" s="5">
        <f t="shared" si="2"/>
        <v>76.462641491970217</v>
      </c>
      <c r="M43" s="5">
        <f t="shared" si="3"/>
        <v>1249.7907733751679</v>
      </c>
      <c r="N43" s="5">
        <f t="shared" si="4"/>
        <v>155.34622362483219</v>
      </c>
      <c r="O43" s="5">
        <f t="shared" si="5"/>
        <v>24132.44919449637</v>
      </c>
      <c r="P43" s="16"/>
    </row>
    <row r="44" spans="1:16" x14ac:dyDescent="0.45">
      <c r="A44" s="15">
        <v>19891</v>
      </c>
      <c r="B44" s="5">
        <v>1246.9169999999999</v>
      </c>
      <c r="C44" s="5">
        <v>38</v>
      </c>
      <c r="D44" s="5">
        <v>1</v>
      </c>
      <c r="E44" s="5">
        <v>0</v>
      </c>
      <c r="F44" s="5">
        <v>0</v>
      </c>
      <c r="G44" s="5">
        <v>0</v>
      </c>
      <c r="H44" s="16">
        <v>19891</v>
      </c>
      <c r="J44" s="15">
        <f t="shared" si="0"/>
        <v>1313.695412128711</v>
      </c>
      <c r="K44" s="5">
        <f t="shared" si="1"/>
        <v>72.49612342128367</v>
      </c>
      <c r="L44" s="5">
        <f t="shared" si="2"/>
        <v>-46.130053193048603</v>
      </c>
      <c r="M44" s="5">
        <f t="shared" si="3"/>
        <v>1337.1887436901359</v>
      </c>
      <c r="N44" s="5">
        <f t="shared" si="4"/>
        <v>-90.271743690135963</v>
      </c>
      <c r="O44" s="5">
        <f t="shared" si="5"/>
        <v>8148.9877088576022</v>
      </c>
      <c r="P44" s="16"/>
    </row>
    <row r="45" spans="1:16" x14ac:dyDescent="0.45">
      <c r="A45" s="15">
        <v>19892</v>
      </c>
      <c r="B45" s="5">
        <v>1248.211998</v>
      </c>
      <c r="C45" s="5">
        <v>39</v>
      </c>
      <c r="D45" s="5">
        <v>0</v>
      </c>
      <c r="E45" s="5">
        <v>1</v>
      </c>
      <c r="F45" s="5">
        <v>0</v>
      </c>
      <c r="G45" s="5">
        <v>0</v>
      </c>
      <c r="H45" s="16">
        <v>19892</v>
      </c>
      <c r="J45" s="15">
        <f t="shared" si="0"/>
        <v>1295.0002293991261</v>
      </c>
      <c r="K45" s="5">
        <f t="shared" si="1"/>
        <v>58.079824159475478</v>
      </c>
      <c r="L45" s="5">
        <f t="shared" si="2"/>
        <v>-16.267993661543731</v>
      </c>
      <c r="M45" s="5">
        <f t="shared" si="3"/>
        <v>1381.6422181445455</v>
      </c>
      <c r="N45" s="5">
        <f t="shared" si="4"/>
        <v>-133.4302201445455</v>
      </c>
      <c r="O45" s="5">
        <f t="shared" si="5"/>
        <v>17803.623647821874</v>
      </c>
      <c r="P45" s="16"/>
    </row>
    <row r="46" spans="1:16" x14ac:dyDescent="0.45">
      <c r="A46" s="15">
        <v>19893</v>
      </c>
      <c r="B46" s="5">
        <v>1383.7469980000001</v>
      </c>
      <c r="C46" s="5">
        <v>40</v>
      </c>
      <c r="D46" s="5">
        <v>0</v>
      </c>
      <c r="E46" s="5">
        <v>0</v>
      </c>
      <c r="F46" s="5">
        <v>1</v>
      </c>
      <c r="G46" s="5">
        <v>0</v>
      </c>
      <c r="H46" s="16">
        <v>19893</v>
      </c>
      <c r="J46" s="15">
        <f t="shared" si="0"/>
        <v>1358.9424163289805</v>
      </c>
      <c r="K46" s="5">
        <f t="shared" si="1"/>
        <v>59.006596454405056</v>
      </c>
      <c r="L46" s="5">
        <f t="shared" si="2"/>
        <v>22.84254479482977</v>
      </c>
      <c r="M46" s="5">
        <f t="shared" si="3"/>
        <v>1375.169246588865</v>
      </c>
      <c r="N46" s="5">
        <f t="shared" si="4"/>
        <v>8.5777514111350683</v>
      </c>
      <c r="O46" s="5">
        <f t="shared" si="5"/>
        <v>73.577819271229657</v>
      </c>
      <c r="P46" s="16"/>
    </row>
    <row r="47" spans="1:16" x14ac:dyDescent="0.45">
      <c r="A47" s="15">
        <v>19894</v>
      </c>
      <c r="B47" s="5">
        <v>1493.3829989999999</v>
      </c>
      <c r="C47" s="5">
        <v>41</v>
      </c>
      <c r="D47" s="5">
        <v>0</v>
      </c>
      <c r="E47" s="5">
        <v>0</v>
      </c>
      <c r="F47" s="5">
        <v>0</v>
      </c>
      <c r="G47" s="5">
        <v>1</v>
      </c>
      <c r="H47" s="16">
        <v>19894</v>
      </c>
      <c r="J47" s="15">
        <f t="shared" ref="J47:J78" si="6">$L$4*(B47-L43)+(1-$L$4)*(J46+K46)</f>
        <v>1417.2459904992502</v>
      </c>
      <c r="K47" s="5">
        <f t="shared" ref="K47:K78" si="7">$M$4*(J47-J46)+(1-$M$4)*K46</f>
        <v>58.895456697079425</v>
      </c>
      <c r="L47" s="5">
        <f t="shared" ref="L47:L78" si="8">$N$4*(B47-J47)+(1-$N$4)*L43</f>
        <v>76.372298553631708</v>
      </c>
      <c r="M47" s="5">
        <f t="shared" si="3"/>
        <v>1494.4116542753559</v>
      </c>
      <c r="N47" s="5">
        <f t="shared" si="4"/>
        <v>-1.028655275355959</v>
      </c>
      <c r="O47" s="5">
        <f t="shared" si="5"/>
        <v>1.058131675517644</v>
      </c>
      <c r="P47" s="16"/>
    </row>
    <row r="48" spans="1:16" x14ac:dyDescent="0.45">
      <c r="A48" s="15">
        <v>19901</v>
      </c>
      <c r="B48" s="5">
        <v>1346.202</v>
      </c>
      <c r="C48" s="5">
        <v>42</v>
      </c>
      <c r="D48" s="5">
        <v>1</v>
      </c>
      <c r="E48" s="5">
        <v>0</v>
      </c>
      <c r="F48" s="5">
        <v>0</v>
      </c>
      <c r="G48" s="5">
        <v>0</v>
      </c>
      <c r="H48" s="16">
        <v>19901</v>
      </c>
      <c r="J48" s="15">
        <f t="shared" si="6"/>
        <v>1418.862907907459</v>
      </c>
      <c r="K48" s="5">
        <f t="shared" si="7"/>
        <v>49.840376793941843</v>
      </c>
      <c r="L48" s="5">
        <f t="shared" si="8"/>
        <v>-53.49071822440321</v>
      </c>
      <c r="M48" s="5">
        <f t="shared" si="3"/>
        <v>1430.0113940032811</v>
      </c>
      <c r="N48" s="5">
        <f t="shared" si="4"/>
        <v>-83.809394003281113</v>
      </c>
      <c r="O48" s="5">
        <f t="shared" si="5"/>
        <v>7024.0145231972119</v>
      </c>
      <c r="P48" s="16"/>
    </row>
    <row r="49" spans="1:16" x14ac:dyDescent="0.45">
      <c r="A49" s="15">
        <v>19902</v>
      </c>
      <c r="B49" s="5">
        <v>1364.759998</v>
      </c>
      <c r="C49" s="5">
        <v>43</v>
      </c>
      <c r="D49" s="5">
        <v>0</v>
      </c>
      <c r="E49" s="5">
        <v>1</v>
      </c>
      <c r="F49" s="5">
        <v>0</v>
      </c>
      <c r="G49" s="5">
        <v>0</v>
      </c>
      <c r="H49" s="16">
        <v>19902</v>
      </c>
      <c r="J49" s="15">
        <f t="shared" si="6"/>
        <v>1408.7826424300811</v>
      </c>
      <c r="K49" s="5">
        <f t="shared" si="7"/>
        <v>40.367610722207367</v>
      </c>
      <c r="L49" s="5">
        <f t="shared" si="8"/>
        <v>-23.96818611928876</v>
      </c>
      <c r="M49" s="5">
        <f t="shared" si="3"/>
        <v>1452.4352910398572</v>
      </c>
      <c r="N49" s="5">
        <f t="shared" si="4"/>
        <v>-87.675293039857252</v>
      </c>
      <c r="O49" s="5">
        <f t="shared" si="5"/>
        <v>7686.9570096248417</v>
      </c>
      <c r="P49" s="16"/>
    </row>
    <row r="50" spans="1:16" x14ac:dyDescent="0.45">
      <c r="A50" s="15">
        <v>19903</v>
      </c>
      <c r="B50" s="5">
        <v>1354.0899959999999</v>
      </c>
      <c r="C50" s="5">
        <v>44</v>
      </c>
      <c r="D50" s="5">
        <v>0</v>
      </c>
      <c r="E50" s="5">
        <v>0</v>
      </c>
      <c r="F50" s="5">
        <v>1</v>
      </c>
      <c r="G50" s="5">
        <v>0</v>
      </c>
      <c r="H50" s="16">
        <v>19903</v>
      </c>
      <c r="J50" s="15">
        <f t="shared" si="6"/>
        <v>1368.5709773573631</v>
      </c>
      <c r="K50" s="5">
        <f t="shared" si="7"/>
        <v>27.628951707525012</v>
      </c>
      <c r="L50" s="5">
        <f t="shared" si="8"/>
        <v>12.487583495898214</v>
      </c>
      <c r="M50" s="5">
        <f t="shared" si="3"/>
        <v>1471.9927979471183</v>
      </c>
      <c r="N50" s="5">
        <f t="shared" si="4"/>
        <v>-117.90280194711841</v>
      </c>
      <c r="O50" s="5">
        <f t="shared" si="5"/>
        <v>13901.070706981427</v>
      </c>
      <c r="P50" s="16"/>
    </row>
    <row r="51" spans="1:16" x14ac:dyDescent="0.45">
      <c r="A51" s="15">
        <v>19904</v>
      </c>
      <c r="B51" s="5">
        <v>1675.505997</v>
      </c>
      <c r="C51" s="5">
        <v>45</v>
      </c>
      <c r="D51" s="5">
        <v>0</v>
      </c>
      <c r="E51" s="5">
        <v>0</v>
      </c>
      <c r="F51" s="5">
        <v>0</v>
      </c>
      <c r="G51" s="5">
        <v>1</v>
      </c>
      <c r="H51" s="16">
        <v>19904</v>
      </c>
      <c r="J51" s="15">
        <f t="shared" si="6"/>
        <v>1534.8926140651001</v>
      </c>
      <c r="K51" s="5">
        <f t="shared" si="7"/>
        <v>49.554673980642249</v>
      </c>
      <c r="L51" s="5">
        <f t="shared" si="8"/>
        <v>94.195211100986086</v>
      </c>
      <c r="M51" s="5">
        <f t="shared" si="3"/>
        <v>1472.5722276185197</v>
      </c>
      <c r="N51" s="5">
        <f t="shared" si="4"/>
        <v>202.93376938148026</v>
      </c>
      <c r="O51" s="5">
        <f t="shared" si="5"/>
        <v>41182.114755375813</v>
      </c>
      <c r="P51" s="16"/>
    </row>
    <row r="52" spans="1:16" x14ac:dyDescent="0.45">
      <c r="A52" s="15">
        <v>19911</v>
      </c>
      <c r="B52" s="5">
        <v>1597.6779979999999</v>
      </c>
      <c r="C52" s="5">
        <v>46</v>
      </c>
      <c r="D52" s="5">
        <v>1</v>
      </c>
      <c r="E52" s="5">
        <v>0</v>
      </c>
      <c r="F52" s="5">
        <v>0</v>
      </c>
      <c r="G52" s="5">
        <v>0</v>
      </c>
      <c r="H52" s="16">
        <v>19911</v>
      </c>
      <c r="J52" s="15">
        <f t="shared" si="6"/>
        <v>1630.0472591562764</v>
      </c>
      <c r="K52" s="5">
        <f t="shared" si="7"/>
        <v>56.763506243354655</v>
      </c>
      <c r="L52" s="5">
        <f t="shared" si="8"/>
        <v>-47.630825200746692</v>
      </c>
      <c r="M52" s="5">
        <f t="shared" si="3"/>
        <v>1530.9565698213391</v>
      </c>
      <c r="N52" s="5">
        <f t="shared" si="4"/>
        <v>66.721428178660744</v>
      </c>
      <c r="O52" s="5">
        <f t="shared" si="5"/>
        <v>4451.748978200184</v>
      </c>
      <c r="P52" s="16"/>
    </row>
    <row r="53" spans="1:16" x14ac:dyDescent="0.45">
      <c r="A53" s="15">
        <v>19912</v>
      </c>
      <c r="B53" s="5">
        <v>1528.6039960000001</v>
      </c>
      <c r="C53" s="5">
        <v>47</v>
      </c>
      <c r="D53" s="5">
        <v>0</v>
      </c>
      <c r="E53" s="5">
        <v>1</v>
      </c>
      <c r="F53" s="5">
        <v>0</v>
      </c>
      <c r="G53" s="5">
        <v>0</v>
      </c>
      <c r="H53" s="16">
        <v>19912</v>
      </c>
      <c r="J53" s="15">
        <f t="shared" si="6"/>
        <v>1595.0669930224631</v>
      </c>
      <c r="K53" s="5">
        <f t="shared" si="7"/>
        <v>42.25986840963045</v>
      </c>
      <c r="L53" s="5">
        <f t="shared" si="8"/>
        <v>-35.757857880565538</v>
      </c>
      <c r="M53" s="5">
        <f t="shared" si="3"/>
        <v>1662.8425792803423</v>
      </c>
      <c r="N53" s="5">
        <f t="shared" si="4"/>
        <v>-134.23858328034225</v>
      </c>
      <c r="O53" s="5">
        <f t="shared" si="5"/>
        <v>18019.997241113382</v>
      </c>
      <c r="P53" s="16"/>
    </row>
    <row r="54" spans="1:16" x14ac:dyDescent="0.45">
      <c r="A54" s="15">
        <v>19913</v>
      </c>
      <c r="B54" s="5">
        <v>1507.060997</v>
      </c>
      <c r="C54" s="5">
        <v>48</v>
      </c>
      <c r="D54" s="5">
        <v>0</v>
      </c>
      <c r="E54" s="5">
        <v>0</v>
      </c>
      <c r="F54" s="5">
        <v>1</v>
      </c>
      <c r="G54" s="5">
        <v>0</v>
      </c>
      <c r="H54" s="16">
        <v>19913</v>
      </c>
      <c r="J54" s="15">
        <f t="shared" si="6"/>
        <v>1539.7637054994173</v>
      </c>
      <c r="K54" s="5">
        <f t="shared" si="7"/>
        <v>26.836252801745875</v>
      </c>
      <c r="L54" s="5">
        <f t="shared" si="8"/>
        <v>-4.9916921152123095E-2</v>
      </c>
      <c r="M54" s="5">
        <f t="shared" si="3"/>
        <v>1649.8144449279916</v>
      </c>
      <c r="N54" s="5">
        <f t="shared" si="4"/>
        <v>-142.7534479279916</v>
      </c>
      <c r="O54" s="5">
        <f t="shared" si="5"/>
        <v>20378.546895329811</v>
      </c>
      <c r="P54" s="16"/>
    </row>
    <row r="55" spans="1:16" x14ac:dyDescent="0.45">
      <c r="A55" s="15">
        <v>19914</v>
      </c>
      <c r="B55" s="5">
        <v>1862.6120000000001</v>
      </c>
      <c r="C55" s="5">
        <v>49</v>
      </c>
      <c r="D55" s="5">
        <v>0</v>
      </c>
      <c r="E55" s="5">
        <v>0</v>
      </c>
      <c r="F55" s="5">
        <v>0</v>
      </c>
      <c r="G55" s="5">
        <v>1</v>
      </c>
      <c r="H55" s="16">
        <v>19914</v>
      </c>
      <c r="J55" s="15">
        <f t="shared" si="6"/>
        <v>1704.5292846974592</v>
      </c>
      <c r="K55" s="5">
        <f t="shared" si="7"/>
        <v>48.641296837620587</v>
      </c>
      <c r="L55" s="5">
        <f t="shared" si="8"/>
        <v>111.9200271002793</v>
      </c>
      <c r="M55" s="5">
        <f t="shared" si="3"/>
        <v>1660.7951694021492</v>
      </c>
      <c r="N55" s="5">
        <f t="shared" si="4"/>
        <v>201.81683059785087</v>
      </c>
      <c r="O55" s="5">
        <f t="shared" si="5"/>
        <v>40730.033112561636</v>
      </c>
      <c r="P55" s="16"/>
    </row>
    <row r="56" spans="1:16" x14ac:dyDescent="0.45">
      <c r="A56" s="15">
        <v>19921</v>
      </c>
      <c r="B56" s="5">
        <v>1716.0249980000001</v>
      </c>
      <c r="C56" s="5">
        <v>50</v>
      </c>
      <c r="D56" s="5">
        <v>1</v>
      </c>
      <c r="E56" s="5">
        <v>0</v>
      </c>
      <c r="F56" s="5">
        <v>0</v>
      </c>
      <c r="G56" s="5">
        <v>0</v>
      </c>
      <c r="H56" s="16">
        <v>19921</v>
      </c>
      <c r="J56" s="15">
        <f t="shared" si="6"/>
        <v>1760.3365959639241</v>
      </c>
      <c r="K56" s="5">
        <f t="shared" si="7"/>
        <v>49.774161502918197</v>
      </c>
      <c r="L56" s="5">
        <f t="shared" si="8"/>
        <v>-46.709945714722053</v>
      </c>
      <c r="M56" s="5">
        <f t="shared" si="3"/>
        <v>1705.5397563343331</v>
      </c>
      <c r="N56" s="5">
        <f t="shared" si="4"/>
        <v>10.48524166566699</v>
      </c>
      <c r="O56" s="5">
        <f t="shared" si="5"/>
        <v>109.94029278743908</v>
      </c>
      <c r="P56" s="16"/>
    </row>
    <row r="57" spans="1:16" x14ac:dyDescent="0.45">
      <c r="A57" s="15">
        <v>19922</v>
      </c>
      <c r="B57" s="5">
        <v>1740.1709980000001</v>
      </c>
      <c r="C57" s="5">
        <v>51</v>
      </c>
      <c r="D57" s="5">
        <v>0</v>
      </c>
      <c r="E57" s="5">
        <v>1</v>
      </c>
      <c r="F57" s="5">
        <v>0</v>
      </c>
      <c r="G57" s="5">
        <v>0</v>
      </c>
      <c r="H57" s="16">
        <v>19922</v>
      </c>
      <c r="J57" s="15">
        <f t="shared" si="6"/>
        <v>1786.7495410272961</v>
      </c>
      <c r="K57" s="5">
        <f t="shared" si="7"/>
        <v>46.081021207776558</v>
      </c>
      <c r="L57" s="5">
        <f t="shared" si="8"/>
        <v>-38.75992621316157</v>
      </c>
      <c r="M57" s="5">
        <f t="shared" si="3"/>
        <v>1774.3528995862766</v>
      </c>
      <c r="N57" s="5">
        <f t="shared" si="4"/>
        <v>-34.181901586276581</v>
      </c>
      <c r="O57" s="5">
        <f t="shared" si="5"/>
        <v>1168.4023960538975</v>
      </c>
      <c r="P57" s="16"/>
    </row>
    <row r="58" spans="1:16" x14ac:dyDescent="0.45">
      <c r="A58" s="15">
        <v>19923</v>
      </c>
      <c r="B58" s="5">
        <v>1767.733997</v>
      </c>
      <c r="C58" s="5">
        <v>52</v>
      </c>
      <c r="D58" s="5">
        <v>0</v>
      </c>
      <c r="E58" s="5">
        <v>0</v>
      </c>
      <c r="F58" s="5">
        <v>1</v>
      </c>
      <c r="G58" s="5">
        <v>0</v>
      </c>
      <c r="H58" s="16">
        <v>19923</v>
      </c>
      <c r="J58" s="15">
        <f t="shared" si="6"/>
        <v>1788.3751996188917</v>
      </c>
      <c r="K58" s="5">
        <f t="shared" si="7"/>
        <v>39.053138415893102</v>
      </c>
      <c r="L58" s="5">
        <f t="shared" si="8"/>
        <v>-5.7627203048915678</v>
      </c>
      <c r="M58" s="5">
        <f t="shared" si="3"/>
        <v>1832.7806453139206</v>
      </c>
      <c r="N58" s="5">
        <f t="shared" si="4"/>
        <v>-65.046648313920514</v>
      </c>
      <c r="O58" s="5">
        <f t="shared" si="5"/>
        <v>4231.066456874858</v>
      </c>
      <c r="P58" s="16"/>
    </row>
    <row r="59" spans="1:16" x14ac:dyDescent="0.45">
      <c r="A59" s="15">
        <v>19924</v>
      </c>
      <c r="B59" s="5">
        <v>2000.2919999999999</v>
      </c>
      <c r="C59" s="5">
        <v>53</v>
      </c>
      <c r="D59" s="5">
        <v>0</v>
      </c>
      <c r="E59" s="5">
        <v>0</v>
      </c>
      <c r="F59" s="5">
        <v>0</v>
      </c>
      <c r="G59" s="5">
        <v>1</v>
      </c>
      <c r="H59" s="16">
        <v>19924</v>
      </c>
      <c r="J59" s="15">
        <f t="shared" si="6"/>
        <v>1869.0795446272241</v>
      </c>
      <c r="K59" s="5">
        <f t="shared" si="7"/>
        <v>45.637716312590811</v>
      </c>
      <c r="L59" s="5">
        <f t="shared" si="8"/>
        <v>117.27247818728296</v>
      </c>
      <c r="M59" s="5">
        <f t="shared" si="3"/>
        <v>1939.3483651350639</v>
      </c>
      <c r="N59" s="5">
        <f t="shared" si="4"/>
        <v>60.94363486493603</v>
      </c>
      <c r="O59" s="5">
        <f t="shared" si="5"/>
        <v>3714.1266305506465</v>
      </c>
      <c r="P59" s="16"/>
    </row>
    <row r="60" spans="1:16" x14ac:dyDescent="0.45">
      <c r="A60" s="15">
        <v>19931</v>
      </c>
      <c r="B60" s="5">
        <v>1973.8939969999999</v>
      </c>
      <c r="C60" s="5">
        <v>54</v>
      </c>
      <c r="D60" s="5">
        <v>1</v>
      </c>
      <c r="E60" s="5">
        <v>0</v>
      </c>
      <c r="F60" s="5">
        <v>0</v>
      </c>
      <c r="G60" s="5">
        <v>0</v>
      </c>
      <c r="H60" s="16">
        <v>19931</v>
      </c>
      <c r="J60" s="15">
        <f t="shared" si="6"/>
        <v>1987.0842614931744</v>
      </c>
      <c r="K60" s="5">
        <f t="shared" si="7"/>
        <v>57.078108831266583</v>
      </c>
      <c r="L60" s="5">
        <f t="shared" si="8"/>
        <v>-37.410315224657687</v>
      </c>
      <c r="M60" s="5">
        <f t="shared" si="3"/>
        <v>1868.0073152250927</v>
      </c>
      <c r="N60" s="5">
        <f t="shared" si="4"/>
        <v>105.88668177490717</v>
      </c>
      <c r="O60" s="5">
        <f t="shared" si="5"/>
        <v>11211.989377300459</v>
      </c>
      <c r="P60" s="16"/>
    </row>
    <row r="61" spans="1:16" x14ac:dyDescent="0.45">
      <c r="A61" s="15">
        <v>19932</v>
      </c>
      <c r="B61" s="5">
        <v>1861.9789960000001</v>
      </c>
      <c r="C61" s="5">
        <v>55</v>
      </c>
      <c r="D61" s="5">
        <v>0</v>
      </c>
      <c r="E61" s="5">
        <v>1</v>
      </c>
      <c r="F61" s="5">
        <v>0</v>
      </c>
      <c r="G61" s="5">
        <v>0</v>
      </c>
      <c r="H61" s="16">
        <v>19932</v>
      </c>
      <c r="J61" s="15">
        <f t="shared" si="6"/>
        <v>1946.1413106892217</v>
      </c>
      <c r="K61" s="5">
        <f t="shared" si="7"/>
        <v>41.582103901553133</v>
      </c>
      <c r="L61" s="5">
        <f t="shared" si="8"/>
        <v>-51.356270235738208</v>
      </c>
      <c r="M61" s="5">
        <f t="shared" si="3"/>
        <v>2005.4024441112792</v>
      </c>
      <c r="N61" s="5">
        <f t="shared" si="4"/>
        <v>-143.42344811127919</v>
      </c>
      <c r="O61" s="5">
        <f t="shared" si="5"/>
        <v>20570.285468128794</v>
      </c>
      <c r="P61" s="16"/>
    </row>
    <row r="62" spans="1:16" x14ac:dyDescent="0.45">
      <c r="A62" s="15">
        <v>19933</v>
      </c>
      <c r="B62" s="5">
        <v>2140.788994</v>
      </c>
      <c r="C62" s="5">
        <v>56</v>
      </c>
      <c r="D62" s="5">
        <v>0</v>
      </c>
      <c r="E62" s="5">
        <v>0</v>
      </c>
      <c r="F62" s="5">
        <v>1</v>
      </c>
      <c r="G62" s="5">
        <v>0</v>
      </c>
      <c r="H62" s="16">
        <v>19933</v>
      </c>
      <c r="J62" s="15">
        <f t="shared" si="6"/>
        <v>2096.2727378922104</v>
      </c>
      <c r="K62" s="5">
        <f t="shared" si="7"/>
        <v>58.742506525804387</v>
      </c>
      <c r="L62" s="5">
        <f t="shared" si="8"/>
        <v>8.1865741101168634</v>
      </c>
      <c r="M62" s="5">
        <f t="shared" si="3"/>
        <v>1981.9606942858832</v>
      </c>
      <c r="N62" s="5">
        <f t="shared" si="4"/>
        <v>158.82829971411684</v>
      </c>
      <c r="O62" s="5">
        <f t="shared" si="5"/>
        <v>25226.428790077327</v>
      </c>
      <c r="P62" s="16"/>
    </row>
    <row r="63" spans="1:16" x14ac:dyDescent="0.45">
      <c r="A63" s="15">
        <v>19934</v>
      </c>
      <c r="B63" s="5">
        <v>2468.8539959999998</v>
      </c>
      <c r="C63" s="5">
        <v>57</v>
      </c>
      <c r="D63" s="5">
        <v>0</v>
      </c>
      <c r="E63" s="5">
        <v>0</v>
      </c>
      <c r="F63" s="5">
        <v>0</v>
      </c>
      <c r="G63" s="5">
        <v>1</v>
      </c>
      <c r="H63" s="16">
        <v>19934</v>
      </c>
      <c r="J63" s="15">
        <f t="shared" si="6"/>
        <v>2289.356139581444</v>
      </c>
      <c r="K63" s="5">
        <f t="shared" si="7"/>
        <v>79.980260753944137</v>
      </c>
      <c r="L63" s="5">
        <f t="shared" si="8"/>
        <v>134.53615742189757</v>
      </c>
      <c r="M63" s="5">
        <f t="shared" si="3"/>
        <v>2272.2877226052979</v>
      </c>
      <c r="N63" s="5">
        <f t="shared" si="4"/>
        <v>196.56627339470197</v>
      </c>
      <c r="O63" s="5">
        <f t="shared" si="5"/>
        <v>38638.299836280719</v>
      </c>
      <c r="P63" s="16"/>
    </row>
    <row r="64" spans="1:16" x14ac:dyDescent="0.45">
      <c r="A64" s="15">
        <v>19941</v>
      </c>
      <c r="B64" s="5">
        <v>2076.6999970000002</v>
      </c>
      <c r="C64" s="5">
        <v>58</v>
      </c>
      <c r="D64" s="5">
        <v>1</v>
      </c>
      <c r="E64" s="5">
        <v>0</v>
      </c>
      <c r="F64" s="5">
        <v>0</v>
      </c>
      <c r="G64" s="5">
        <v>0</v>
      </c>
      <c r="H64" s="16">
        <v>19941</v>
      </c>
      <c r="J64" s="15">
        <f t="shared" si="6"/>
        <v>2194.9051484542101</v>
      </c>
      <c r="K64" s="5">
        <f t="shared" si="7"/>
        <v>52.404681086616904</v>
      </c>
      <c r="L64" s="5">
        <f t="shared" si="8"/>
        <v>-59.825866180348186</v>
      </c>
      <c r="M64" s="5">
        <f t="shared" si="3"/>
        <v>2331.9260851107306</v>
      </c>
      <c r="N64" s="5">
        <f t="shared" si="4"/>
        <v>-255.22608811073042</v>
      </c>
      <c r="O64" s="5">
        <f t="shared" si="5"/>
        <v>65140.356052306328</v>
      </c>
      <c r="P64" s="16"/>
    </row>
    <row r="65" spans="1:16" x14ac:dyDescent="0.45">
      <c r="A65" s="15">
        <v>19942</v>
      </c>
      <c r="B65" s="5">
        <v>2149.9079969999998</v>
      </c>
      <c r="C65" s="5">
        <v>59</v>
      </c>
      <c r="D65" s="5">
        <v>0</v>
      </c>
      <c r="E65" s="5">
        <v>1</v>
      </c>
      <c r="F65" s="5">
        <v>0</v>
      </c>
      <c r="G65" s="5">
        <v>0</v>
      </c>
      <c r="H65" s="16">
        <v>19942</v>
      </c>
      <c r="J65" s="15">
        <f t="shared" si="6"/>
        <v>2215.8405344703133</v>
      </c>
      <c r="K65" s="5">
        <f t="shared" si="7"/>
        <v>47.429746584153371</v>
      </c>
      <c r="L65" s="5">
        <f t="shared" si="8"/>
        <v>-55.400279434693353</v>
      </c>
      <c r="M65" s="5">
        <f t="shared" si="3"/>
        <v>2195.9535593050891</v>
      </c>
      <c r="N65" s="5">
        <f t="shared" si="4"/>
        <v>-46.045562305089334</v>
      </c>
      <c r="O65" s="5">
        <f t="shared" si="5"/>
        <v>2120.1938079918637</v>
      </c>
      <c r="P65" s="16"/>
    </row>
    <row r="66" spans="1:16" x14ac:dyDescent="0.45">
      <c r="A66" s="15">
        <v>19943</v>
      </c>
      <c r="B66" s="5">
        <v>2493.2859960000001</v>
      </c>
      <c r="C66" s="5">
        <v>60</v>
      </c>
      <c r="D66" s="5">
        <v>0</v>
      </c>
      <c r="E66" s="5">
        <v>0</v>
      </c>
      <c r="F66" s="5">
        <v>1</v>
      </c>
      <c r="G66" s="5">
        <v>0</v>
      </c>
      <c r="H66" s="16">
        <v>19943</v>
      </c>
      <c r="J66" s="15">
        <f t="shared" si="6"/>
        <v>2414.8767842378729</v>
      </c>
      <c r="K66" s="5">
        <f t="shared" si="7"/>
        <v>71.396995351402694</v>
      </c>
      <c r="L66" s="5">
        <f t="shared" si="8"/>
        <v>27.66899632902442</v>
      </c>
      <c r="M66" s="5">
        <f t="shared" si="3"/>
        <v>2271.4568551645834</v>
      </c>
      <c r="N66" s="5">
        <f t="shared" si="4"/>
        <v>221.82914083541664</v>
      </c>
      <c r="O66" s="5">
        <f t="shared" si="5"/>
        <v>49208.167723779108</v>
      </c>
      <c r="P66" s="16"/>
    </row>
    <row r="67" spans="1:16" x14ac:dyDescent="0.45">
      <c r="A67" s="15">
        <v>19944</v>
      </c>
      <c r="B67" s="5">
        <v>2832</v>
      </c>
      <c r="C67" s="5">
        <v>61</v>
      </c>
      <c r="D67" s="5">
        <v>0</v>
      </c>
      <c r="E67" s="5">
        <v>0</v>
      </c>
      <c r="F67" s="5">
        <v>0</v>
      </c>
      <c r="G67" s="5">
        <v>1</v>
      </c>
      <c r="H67" s="16">
        <v>19944</v>
      </c>
      <c r="J67" s="15">
        <f t="shared" si="6"/>
        <v>2630.6091308250925</v>
      </c>
      <c r="K67" s="5">
        <f t="shared" si="7"/>
        <v>94.21475841788677</v>
      </c>
      <c r="L67" s="5">
        <f t="shared" si="8"/>
        <v>153.08418929945287</v>
      </c>
      <c r="M67" s="5">
        <f t="shared" si="3"/>
        <v>2620.8099370111736</v>
      </c>
      <c r="N67" s="5">
        <f t="shared" si="4"/>
        <v>211.19006298882641</v>
      </c>
      <c r="O67" s="5">
        <f t="shared" si="5"/>
        <v>44601.242705224467</v>
      </c>
      <c r="P67" s="16"/>
    </row>
    <row r="68" spans="1:16" x14ac:dyDescent="0.45">
      <c r="A68" s="15">
        <v>19951</v>
      </c>
      <c r="B68" s="5">
        <v>2652</v>
      </c>
      <c r="C68" s="5">
        <v>62</v>
      </c>
      <c r="D68" s="5">
        <v>1</v>
      </c>
      <c r="E68" s="5">
        <v>0</v>
      </c>
      <c r="F68" s="5">
        <v>0</v>
      </c>
      <c r="G68" s="5">
        <v>0</v>
      </c>
      <c r="H68" s="16">
        <v>19951</v>
      </c>
      <c r="J68" s="15">
        <f t="shared" si="6"/>
        <v>2715.9405440819178</v>
      </c>
      <c r="K68" s="5">
        <f t="shared" si="7"/>
        <v>92.810403466813625</v>
      </c>
      <c r="L68" s="5">
        <f t="shared" si="8"/>
        <v>-60.967433840771896</v>
      </c>
      <c r="M68" s="5">
        <f t="shared" si="3"/>
        <v>2664.9980230626311</v>
      </c>
      <c r="N68" s="5">
        <f t="shared" si="4"/>
        <v>-12.998023062631091</v>
      </c>
      <c r="O68" s="5">
        <f t="shared" si="5"/>
        <v>168.94860353668975</v>
      </c>
      <c r="P68" s="16"/>
    </row>
    <row r="69" spans="1:16" x14ac:dyDescent="0.45">
      <c r="A69" s="15">
        <v>19952</v>
      </c>
      <c r="B69" s="5">
        <v>2575</v>
      </c>
      <c r="C69" s="5">
        <v>63</v>
      </c>
      <c r="D69" s="5">
        <v>0</v>
      </c>
      <c r="E69" s="5">
        <v>1</v>
      </c>
      <c r="F69" s="5">
        <v>0</v>
      </c>
      <c r="G69" s="5">
        <v>0</v>
      </c>
      <c r="H69" s="16">
        <v>19952</v>
      </c>
      <c r="J69" s="15">
        <f t="shared" si="6"/>
        <v>2686.859292415581</v>
      </c>
      <c r="K69" s="5">
        <f t="shared" si="7"/>
        <v>73.540731256949385</v>
      </c>
      <c r="L69" s="5">
        <f t="shared" si="8"/>
        <v>-71.064150313587163</v>
      </c>
      <c r="M69" s="5">
        <f t="shared" si="3"/>
        <v>2753.3506681140379</v>
      </c>
      <c r="N69" s="5">
        <f t="shared" si="4"/>
        <v>-178.35066811403794</v>
      </c>
      <c r="O69" s="5">
        <f t="shared" si="5"/>
        <v>31808.960816723709</v>
      </c>
      <c r="P69" s="16"/>
    </row>
    <row r="70" spans="1:16" x14ac:dyDescent="0.45">
      <c r="A70" s="15">
        <v>19953</v>
      </c>
      <c r="B70" s="5">
        <v>3003</v>
      </c>
      <c r="C70" s="5">
        <v>64</v>
      </c>
      <c r="D70" s="5">
        <v>0</v>
      </c>
      <c r="E70" s="5">
        <v>0</v>
      </c>
      <c r="F70" s="5">
        <v>1</v>
      </c>
      <c r="G70" s="5">
        <v>0</v>
      </c>
      <c r="H70" s="16">
        <v>19953</v>
      </c>
      <c r="J70" s="15">
        <f t="shared" si="6"/>
        <v>2907.2920604023802</v>
      </c>
      <c r="K70" s="5">
        <f t="shared" si="7"/>
        <v>96.762676967109229</v>
      </c>
      <c r="L70" s="5">
        <f t="shared" si="8"/>
        <v>46.545578929865044</v>
      </c>
      <c r="M70" s="5">
        <f t="shared" si="3"/>
        <v>2788.0690200015551</v>
      </c>
      <c r="N70" s="5">
        <f t="shared" si="4"/>
        <v>214.93097999844485</v>
      </c>
      <c r="O70" s="5">
        <f t="shared" si="5"/>
        <v>46195.326163091901</v>
      </c>
      <c r="P70" s="16"/>
    </row>
    <row r="71" spans="1:16" x14ac:dyDescent="0.45">
      <c r="A71" s="15">
        <v>19954</v>
      </c>
      <c r="B71" s="5">
        <v>3148</v>
      </c>
      <c r="C71" s="5">
        <v>65</v>
      </c>
      <c r="D71" s="5">
        <v>0</v>
      </c>
      <c r="E71" s="5">
        <v>0</v>
      </c>
      <c r="F71" s="5">
        <v>0</v>
      </c>
      <c r="G71" s="5">
        <v>1</v>
      </c>
      <c r="H71" s="16">
        <v>19954</v>
      </c>
      <c r="J71" s="15">
        <f t="shared" si="6"/>
        <v>2997.8088460050367</v>
      </c>
      <c r="K71" s="5">
        <f t="shared" si="7"/>
        <v>95.775273201691874</v>
      </c>
      <c r="L71" s="5">
        <f t="shared" si="8"/>
        <v>152.28155161478514</v>
      </c>
      <c r="M71" s="5">
        <f t="shared" si="3"/>
        <v>3157.1389266689421</v>
      </c>
      <c r="N71" s="5">
        <f t="shared" si="4"/>
        <v>-9.1389266689420765</v>
      </c>
      <c r="O71" s="5">
        <f t="shared" si="5"/>
        <v>83.519980660300718</v>
      </c>
      <c r="P71" s="16"/>
    </row>
    <row r="72" spans="1:16" x14ac:dyDescent="0.45">
      <c r="A72" s="15">
        <v>19961</v>
      </c>
      <c r="B72" s="5">
        <v>2185</v>
      </c>
      <c r="C72" s="5">
        <v>66</v>
      </c>
      <c r="D72" s="5">
        <v>1</v>
      </c>
      <c r="E72" s="5">
        <v>0</v>
      </c>
      <c r="F72" s="5">
        <v>0</v>
      </c>
      <c r="G72" s="5">
        <v>0</v>
      </c>
      <c r="H72" s="16">
        <v>19961</v>
      </c>
      <c r="J72" s="15">
        <f t="shared" si="6"/>
        <v>2514.2905186261601</v>
      </c>
      <c r="K72" s="5">
        <f t="shared" si="7"/>
        <v>4.1956012030985192</v>
      </c>
      <c r="L72" s="5">
        <f t="shared" si="8"/>
        <v>-135.41043119404793</v>
      </c>
      <c r="M72" s="5">
        <f t="shared" si="3"/>
        <v>3032.616685365957</v>
      </c>
      <c r="N72" s="5">
        <f t="shared" si="4"/>
        <v>-847.61668536595698</v>
      </c>
      <c r="O72" s="5">
        <f t="shared" si="5"/>
        <v>718454.04531077167</v>
      </c>
      <c r="P72" s="16"/>
    </row>
    <row r="73" spans="1:16" x14ac:dyDescent="0.45">
      <c r="A73" s="15">
        <v>19962</v>
      </c>
      <c r="B73" s="5">
        <v>2179</v>
      </c>
      <c r="C73" s="5">
        <v>67</v>
      </c>
      <c r="D73" s="5">
        <v>0</v>
      </c>
      <c r="E73" s="5">
        <v>1</v>
      </c>
      <c r="F73" s="5">
        <v>0</v>
      </c>
      <c r="G73" s="5">
        <v>0</v>
      </c>
      <c r="H73" s="16">
        <v>19962</v>
      </c>
      <c r="J73" s="15">
        <f t="shared" si="6"/>
        <v>2335.0362988426341</v>
      </c>
      <c r="K73" s="5">
        <f t="shared" si="7"/>
        <v>-24.805710769480655</v>
      </c>
      <c r="L73" s="5">
        <f t="shared" si="8"/>
        <v>-94.638646086507279</v>
      </c>
      <c r="M73" s="5">
        <f t="shared" si="3"/>
        <v>2447.4219695156717</v>
      </c>
      <c r="N73" s="5">
        <f t="shared" si="4"/>
        <v>-268.42196951567166</v>
      </c>
      <c r="O73" s="5">
        <f t="shared" si="5"/>
        <v>72050.353718672166</v>
      </c>
      <c r="P73" s="16"/>
    </row>
    <row r="74" spans="1:16" x14ac:dyDescent="0.45">
      <c r="A74" s="15">
        <v>19963</v>
      </c>
      <c r="B74" s="5">
        <v>2321</v>
      </c>
      <c r="C74" s="5">
        <v>68</v>
      </c>
      <c r="D74" s="5">
        <v>0</v>
      </c>
      <c r="E74" s="5">
        <v>0</v>
      </c>
      <c r="F74" s="5">
        <v>1</v>
      </c>
      <c r="G74" s="5">
        <v>0</v>
      </c>
      <c r="H74" s="16">
        <v>19963</v>
      </c>
      <c r="J74" s="15">
        <f t="shared" si="6"/>
        <v>2285.779789786659</v>
      </c>
      <c r="K74" s="5">
        <f t="shared" si="7"/>
        <v>-28.671101453818974</v>
      </c>
      <c r="L74" s="5">
        <f t="shared" si="8"/>
        <v>43.403492239622196</v>
      </c>
      <c r="M74" s="5">
        <f t="shared" si="3"/>
        <v>2356.7761670030181</v>
      </c>
      <c r="N74" s="5">
        <f t="shared" si="4"/>
        <v>-35.776167003018145</v>
      </c>
      <c r="O74" s="5">
        <f t="shared" si="5"/>
        <v>1279.9341254278443</v>
      </c>
      <c r="P74" s="16"/>
    </row>
    <row r="75" spans="1:16" x14ac:dyDescent="0.45">
      <c r="A75" s="15">
        <v>19964</v>
      </c>
      <c r="B75" s="5">
        <v>2129</v>
      </c>
      <c r="C75" s="5">
        <v>69</v>
      </c>
      <c r="D75" s="5">
        <v>0</v>
      </c>
      <c r="E75" s="5">
        <v>0</v>
      </c>
      <c r="F75" s="5">
        <v>0</v>
      </c>
      <c r="G75" s="5">
        <v>1</v>
      </c>
      <c r="H75" s="16">
        <v>19964</v>
      </c>
      <c r="J75" s="15">
        <f t="shared" si="6"/>
        <v>2065.4792944438068</v>
      </c>
      <c r="K75" s="5">
        <f t="shared" si="7"/>
        <v>-58.965510057778914</v>
      </c>
      <c r="L75" s="5">
        <f t="shared" si="8"/>
        <v>127.65592749638606</v>
      </c>
      <c r="M75" s="5">
        <f t="shared" si="3"/>
        <v>2409.3902399476251</v>
      </c>
      <c r="N75" s="5">
        <f t="shared" si="4"/>
        <v>-280.3902399476251</v>
      </c>
      <c r="O75" s="5">
        <f t="shared" si="5"/>
        <v>78618.686657886778</v>
      </c>
      <c r="P75" s="16"/>
    </row>
    <row r="76" spans="1:16" x14ac:dyDescent="0.45">
      <c r="A76" s="15">
        <v>19971</v>
      </c>
      <c r="B76" s="5">
        <v>1601</v>
      </c>
      <c r="C76" s="5">
        <v>70</v>
      </c>
      <c r="D76" s="5">
        <v>1</v>
      </c>
      <c r="E76" s="5">
        <v>0</v>
      </c>
      <c r="F76" s="5">
        <v>0</v>
      </c>
      <c r="G76" s="5">
        <v>0</v>
      </c>
      <c r="H76" s="16">
        <v>19971</v>
      </c>
      <c r="J76" s="15">
        <f t="shared" si="6"/>
        <v>1821.9148416081239</v>
      </c>
      <c r="K76" s="5">
        <f t="shared" si="7"/>
        <v>-88.148485001649931</v>
      </c>
      <c r="L76" s="5">
        <f t="shared" si="8"/>
        <v>-159.1325965949099</v>
      </c>
      <c r="M76" s="5">
        <f t="shared" si="3"/>
        <v>1871.10335319198</v>
      </c>
      <c r="N76" s="5">
        <f t="shared" si="4"/>
        <v>-270.10335319197998</v>
      </c>
      <c r="O76" s="5">
        <f t="shared" si="5"/>
        <v>72955.821405551484</v>
      </c>
      <c r="P76" s="16"/>
    </row>
    <row r="77" spans="1:16" x14ac:dyDescent="0.45">
      <c r="A77" s="15">
        <v>19972</v>
      </c>
      <c r="B77" s="5">
        <v>1737</v>
      </c>
      <c r="C77" s="5">
        <v>71</v>
      </c>
      <c r="D77" s="5">
        <v>0</v>
      </c>
      <c r="E77" s="5">
        <v>1</v>
      </c>
      <c r="F77" s="5">
        <v>0</v>
      </c>
      <c r="G77" s="5">
        <v>0</v>
      </c>
      <c r="H77" s="16">
        <v>19972</v>
      </c>
      <c r="J77" s="15">
        <f t="shared" si="6"/>
        <v>1800.6560155157645</v>
      </c>
      <c r="K77" s="5">
        <f t="shared" si="7"/>
        <v>-77.573997355193285</v>
      </c>
      <c r="L77" s="5">
        <f t="shared" si="8"/>
        <v>-86.042889640802699</v>
      </c>
      <c r="M77" s="5">
        <f t="shared" si="3"/>
        <v>1639.1277105199665</v>
      </c>
      <c r="N77" s="5">
        <f t="shared" si="4"/>
        <v>97.872289480033487</v>
      </c>
      <c r="O77" s="5">
        <f t="shared" si="5"/>
        <v>9578.9850480634741</v>
      </c>
      <c r="P77" s="16"/>
    </row>
    <row r="78" spans="1:16" x14ac:dyDescent="0.45">
      <c r="A78" s="15">
        <v>19973</v>
      </c>
      <c r="B78" s="5">
        <v>1614</v>
      </c>
      <c r="C78" s="5">
        <v>72</v>
      </c>
      <c r="D78" s="5">
        <v>0</v>
      </c>
      <c r="E78" s="5">
        <v>0</v>
      </c>
      <c r="F78" s="5">
        <v>1</v>
      </c>
      <c r="G78" s="5">
        <v>0</v>
      </c>
      <c r="H78" s="16">
        <v>19973</v>
      </c>
      <c r="J78" s="15">
        <f t="shared" si="6"/>
        <v>1618.8675992125111</v>
      </c>
      <c r="K78" s="5">
        <f t="shared" si="7"/>
        <v>-94.04910133566608</v>
      </c>
      <c r="L78" s="5">
        <f t="shared" si="8"/>
        <v>30.01126124285561</v>
      </c>
      <c r="M78" s="5">
        <f t="shared" si="3"/>
        <v>1766.4855104001933</v>
      </c>
      <c r="N78" s="5">
        <f t="shared" si="4"/>
        <v>-152.48551040019333</v>
      </c>
      <c r="O78" s="5">
        <f t="shared" si="5"/>
        <v>23251.830882007471</v>
      </c>
      <c r="P78" s="16"/>
    </row>
    <row r="79" spans="1:16" x14ac:dyDescent="0.45">
      <c r="A79" s="15">
        <v>19974</v>
      </c>
      <c r="B79" s="5">
        <v>1578</v>
      </c>
      <c r="C79" s="5">
        <v>73</v>
      </c>
      <c r="D79" s="5">
        <v>0</v>
      </c>
      <c r="E79" s="5">
        <v>0</v>
      </c>
      <c r="F79" s="5">
        <v>0</v>
      </c>
      <c r="G79" s="5">
        <v>1</v>
      </c>
      <c r="H79" s="16">
        <v>19974</v>
      </c>
      <c r="J79" s="15">
        <f t="shared" ref="J79:J110" si="9">$L$4*(B79-L75)+(1-$L$4)*(J78+K78)</f>
        <v>1473.9198325125581</v>
      </c>
      <c r="K79" s="5">
        <f t="shared" ref="K79:K110" si="10">$M$4*(J79-J78)+(1-$M$4)*K78</f>
        <v>-102.09559636781562</v>
      </c>
      <c r="L79" s="5">
        <f t="shared" ref="L79:L110" si="11">$N$4*(B79-J79)+(1-$N$4)*L75</f>
        <v>121.11511778055026</v>
      </c>
      <c r="M79" s="5">
        <f t="shared" ref="M79:M110" si="12">J78+K78+L75</f>
        <v>1652.474425373231</v>
      </c>
      <c r="N79" s="5">
        <f t="shared" ref="N79:N110" si="13">B79-M79</f>
        <v>-74.474425373231043</v>
      </c>
      <c r="O79" s="5">
        <f t="shared" ref="O79:O110" si="14">N79^2</f>
        <v>5546.4400346729599</v>
      </c>
      <c r="P79" s="16"/>
    </row>
    <row r="80" spans="1:16" x14ac:dyDescent="0.45">
      <c r="A80" s="15">
        <v>19981</v>
      </c>
      <c r="B80" s="5">
        <v>1405</v>
      </c>
      <c r="C80" s="5">
        <v>74</v>
      </c>
      <c r="D80" s="5">
        <v>1</v>
      </c>
      <c r="E80" s="5">
        <v>0</v>
      </c>
      <c r="F80" s="5">
        <v>0</v>
      </c>
      <c r="G80" s="5">
        <v>0</v>
      </c>
      <c r="H80" s="16">
        <v>19981</v>
      </c>
      <c r="J80" s="15">
        <f t="shared" si="9"/>
        <v>1503.2551110558768</v>
      </c>
      <c r="K80" s="5">
        <f t="shared" si="10"/>
        <v>-81.317882954812347</v>
      </c>
      <c r="L80" s="5">
        <f t="shared" si="11"/>
        <v>-142.2428738992981</v>
      </c>
      <c r="M80" s="5">
        <f t="shared" si="12"/>
        <v>1212.6916395498324</v>
      </c>
      <c r="N80" s="5">
        <f t="shared" si="13"/>
        <v>192.30836045016758</v>
      </c>
      <c r="O80" s="5">
        <f t="shared" si="14"/>
        <v>36982.505499031577</v>
      </c>
      <c r="P80" s="16"/>
    </row>
    <row r="81" spans="1:16" x14ac:dyDescent="0.45">
      <c r="A81" s="15">
        <v>19982</v>
      </c>
      <c r="B81" s="5">
        <v>1402</v>
      </c>
      <c r="C81" s="5">
        <v>75</v>
      </c>
      <c r="D81" s="5">
        <v>0</v>
      </c>
      <c r="E81" s="5">
        <v>1</v>
      </c>
      <c r="F81" s="5">
        <v>0</v>
      </c>
      <c r="G81" s="5">
        <v>0</v>
      </c>
      <c r="H81" s="16">
        <v>19982</v>
      </c>
      <c r="J81" s="15">
        <f t="shared" si="9"/>
        <v>1467.1163607836422</v>
      </c>
      <c r="K81" s="5">
        <f t="shared" si="10"/>
        <v>-74.175580419267675</v>
      </c>
      <c r="L81" s="5">
        <f t="shared" si="11"/>
        <v>-80.237077093690516</v>
      </c>
      <c r="M81" s="5">
        <f t="shared" si="12"/>
        <v>1335.8943384602617</v>
      </c>
      <c r="N81" s="5">
        <f t="shared" si="13"/>
        <v>66.105661539738321</v>
      </c>
      <c r="O81" s="5">
        <f t="shared" si="14"/>
        <v>4369.9584876064382</v>
      </c>
      <c r="P81" s="16"/>
    </row>
    <row r="82" spans="1:16" x14ac:dyDescent="0.45">
      <c r="A82" s="15">
        <v>19983</v>
      </c>
      <c r="B82" s="5">
        <v>1556</v>
      </c>
      <c r="C82" s="5">
        <v>76</v>
      </c>
      <c r="D82" s="5">
        <v>0</v>
      </c>
      <c r="E82" s="5">
        <v>0</v>
      </c>
      <c r="F82" s="5">
        <v>1</v>
      </c>
      <c r="G82" s="5">
        <v>0</v>
      </c>
      <c r="H82" s="16">
        <v>19983</v>
      </c>
      <c r="J82" s="15">
        <f t="shared" si="9"/>
        <v>1483.8708342412219</v>
      </c>
      <c r="K82" s="5">
        <f t="shared" si="10"/>
        <v>-59.800582144626915</v>
      </c>
      <c r="L82" s="5">
        <f t="shared" si="11"/>
        <v>41.696364881672636</v>
      </c>
      <c r="M82" s="5">
        <f t="shared" si="12"/>
        <v>1422.9520416072303</v>
      </c>
      <c r="N82" s="5">
        <f t="shared" si="13"/>
        <v>133.04795839276971</v>
      </c>
      <c r="O82" s="5">
        <f t="shared" si="14"/>
        <v>17701.759232484183</v>
      </c>
      <c r="P82" s="16"/>
    </row>
    <row r="83" spans="1:16" x14ac:dyDescent="0.45">
      <c r="A83" s="15">
        <v>19984</v>
      </c>
      <c r="B83" s="5">
        <v>1710</v>
      </c>
      <c r="C83" s="5">
        <v>77</v>
      </c>
      <c r="D83" s="5">
        <v>0</v>
      </c>
      <c r="E83" s="5">
        <v>0</v>
      </c>
      <c r="F83" s="5">
        <v>0</v>
      </c>
      <c r="G83" s="5">
        <v>1</v>
      </c>
      <c r="H83" s="16">
        <v>19984</v>
      </c>
      <c r="J83" s="15">
        <f t="shared" si="9"/>
        <v>1536.7108621277691</v>
      </c>
      <c r="K83" s="5">
        <f t="shared" si="10"/>
        <v>-41.993394027861775</v>
      </c>
      <c r="L83" s="5">
        <f t="shared" si="11"/>
        <v>135.59016916385283</v>
      </c>
      <c r="M83" s="5">
        <f t="shared" si="12"/>
        <v>1545.1853698771451</v>
      </c>
      <c r="N83" s="5">
        <f t="shared" si="13"/>
        <v>164.81463012285485</v>
      </c>
      <c r="O83" s="5">
        <f t="shared" si="14"/>
        <v>27163.862302533453</v>
      </c>
      <c r="P83" s="16"/>
    </row>
    <row r="84" spans="1:16" x14ac:dyDescent="0.45">
      <c r="A84" s="15">
        <v>19991</v>
      </c>
      <c r="B84" s="5">
        <v>1530</v>
      </c>
      <c r="C84" s="5">
        <v>78</v>
      </c>
      <c r="D84" s="5">
        <v>1</v>
      </c>
      <c r="E84" s="5">
        <v>0</v>
      </c>
      <c r="F84" s="5">
        <v>0</v>
      </c>
      <c r="G84" s="5">
        <v>0</v>
      </c>
      <c r="H84" s="16">
        <v>19991</v>
      </c>
      <c r="J84" s="15">
        <f t="shared" si="9"/>
        <v>1616.0451074628049</v>
      </c>
      <c r="K84" s="5">
        <f t="shared" si="10"/>
        <v>-22.81288624030433</v>
      </c>
      <c r="L84" s="5">
        <f t="shared" si="11"/>
        <v>-126.65148271714177</v>
      </c>
      <c r="M84" s="5">
        <f t="shared" si="12"/>
        <v>1352.4745942006093</v>
      </c>
      <c r="N84" s="5">
        <f t="shared" si="13"/>
        <v>177.52540579939068</v>
      </c>
      <c r="O84" s="5">
        <f t="shared" si="14"/>
        <v>31515.269704238333</v>
      </c>
      <c r="P84" s="16"/>
    </row>
    <row r="85" spans="1:16" x14ac:dyDescent="0.45">
      <c r="A85" s="15">
        <v>19992</v>
      </c>
      <c r="B85" s="5">
        <v>1558</v>
      </c>
      <c r="C85" s="5">
        <v>79</v>
      </c>
      <c r="D85" s="5">
        <v>0</v>
      </c>
      <c r="E85" s="5">
        <v>1</v>
      </c>
      <c r="F85" s="5">
        <v>0</v>
      </c>
      <c r="G85" s="5">
        <v>0</v>
      </c>
      <c r="H85" s="16">
        <v>19992</v>
      </c>
      <c r="J85" s="15">
        <f t="shared" si="9"/>
        <v>1623.9902577870771</v>
      </c>
      <c r="K85" s="5">
        <f t="shared" si="10"/>
        <v>-17.950393547338887</v>
      </c>
      <c r="L85" s="5">
        <f t="shared" si="11"/>
        <v>-76.284469241171593</v>
      </c>
      <c r="M85" s="5">
        <f t="shared" si="12"/>
        <v>1512.9951441288101</v>
      </c>
      <c r="N85" s="5">
        <f t="shared" si="13"/>
        <v>45.004855871189875</v>
      </c>
      <c r="O85" s="5">
        <f t="shared" si="14"/>
        <v>2025.4370519865738</v>
      </c>
      <c r="P85" s="16"/>
    </row>
    <row r="86" spans="1:16" x14ac:dyDescent="0.45">
      <c r="A86" s="15">
        <v>19993</v>
      </c>
      <c r="B86" s="5">
        <v>1336</v>
      </c>
      <c r="C86" s="5">
        <v>80</v>
      </c>
      <c r="D86" s="5">
        <v>0</v>
      </c>
      <c r="E86" s="5">
        <v>0</v>
      </c>
      <c r="F86" s="5">
        <v>1</v>
      </c>
      <c r="G86" s="5">
        <v>0</v>
      </c>
      <c r="H86" s="16">
        <v>19993</v>
      </c>
      <c r="J86" s="15">
        <f t="shared" si="9"/>
        <v>1392.9874247149273</v>
      </c>
      <c r="K86" s="5">
        <f t="shared" si="10"/>
        <v>-51.631539879057584</v>
      </c>
      <c r="L86" s="5">
        <f t="shared" si="11"/>
        <v>14.317739991359092</v>
      </c>
      <c r="M86" s="5">
        <f t="shared" si="12"/>
        <v>1647.7362291214108</v>
      </c>
      <c r="N86" s="5">
        <f t="shared" si="13"/>
        <v>-311.73622912141082</v>
      </c>
      <c r="O86" s="5">
        <f t="shared" si="14"/>
        <v>97179.47654683674</v>
      </c>
      <c r="P86" s="16"/>
    </row>
    <row r="87" spans="1:16" x14ac:dyDescent="0.45">
      <c r="A87" s="15">
        <v>19994</v>
      </c>
      <c r="B87" s="5">
        <v>2343</v>
      </c>
      <c r="C87" s="5">
        <v>81</v>
      </c>
      <c r="D87" s="5">
        <v>0</v>
      </c>
      <c r="E87" s="5">
        <v>0</v>
      </c>
      <c r="F87" s="5">
        <v>0</v>
      </c>
      <c r="G87" s="5">
        <v>1</v>
      </c>
      <c r="H87" s="16">
        <v>19994</v>
      </c>
      <c r="J87" s="15">
        <f t="shared" si="9"/>
        <v>1933.2502131771084</v>
      </c>
      <c r="K87" s="5">
        <f t="shared" si="10"/>
        <v>41.940162609962798</v>
      </c>
      <c r="L87" s="5">
        <f t="shared" si="11"/>
        <v>211.65244203199182</v>
      </c>
      <c r="M87" s="5">
        <f t="shared" si="12"/>
        <v>1476.9460539997226</v>
      </c>
      <c r="N87" s="5">
        <f t="shared" si="13"/>
        <v>866.05394600027739</v>
      </c>
      <c r="O87" s="5">
        <f t="shared" si="14"/>
        <v>750049.43738265138</v>
      </c>
      <c r="P87" s="16"/>
    </row>
    <row r="88" spans="1:16" x14ac:dyDescent="0.45">
      <c r="A88" s="15">
        <v>20001</v>
      </c>
      <c r="B88" s="5">
        <v>1945</v>
      </c>
      <c r="C88" s="5">
        <v>82</v>
      </c>
      <c r="D88" s="5">
        <v>1</v>
      </c>
      <c r="E88" s="5">
        <v>0</v>
      </c>
      <c r="F88" s="5">
        <v>0</v>
      </c>
      <c r="G88" s="5">
        <v>0</v>
      </c>
      <c r="H88" s="16">
        <v>20001</v>
      </c>
      <c r="J88" s="15">
        <f t="shared" si="9"/>
        <v>2041.1155786697659</v>
      </c>
      <c r="K88" s="5">
        <f t="shared" si="10"/>
        <v>52.362180823848135</v>
      </c>
      <c r="L88" s="5">
        <f t="shared" si="11"/>
        <v>-118.17966514692844</v>
      </c>
      <c r="M88" s="5">
        <f t="shared" si="12"/>
        <v>1848.5388930699294</v>
      </c>
      <c r="N88" s="5">
        <f t="shared" si="13"/>
        <v>96.461106930070628</v>
      </c>
      <c r="O88" s="5">
        <f t="shared" si="14"/>
        <v>9304.7451501745199</v>
      </c>
      <c r="P88" s="16"/>
    </row>
    <row r="89" spans="1:16" x14ac:dyDescent="0.45">
      <c r="A89" s="15">
        <v>20002</v>
      </c>
      <c r="B89" s="5">
        <v>1825</v>
      </c>
      <c r="C89" s="5">
        <v>83</v>
      </c>
      <c r="D89" s="5">
        <v>0</v>
      </c>
      <c r="E89" s="5">
        <v>1</v>
      </c>
      <c r="F89" s="5">
        <v>0</v>
      </c>
      <c r="G89" s="5">
        <v>0</v>
      </c>
      <c r="H89" s="16">
        <v>20002</v>
      </c>
      <c r="J89" s="15">
        <f t="shared" si="9"/>
        <v>1962.1255279484144</v>
      </c>
      <c r="K89" s="5">
        <f t="shared" si="10"/>
        <v>31.5969000247214</v>
      </c>
      <c r="L89" s="5">
        <f t="shared" si="11"/>
        <v>-93.164085752499176</v>
      </c>
      <c r="M89" s="5">
        <f t="shared" si="12"/>
        <v>2017.1932902524425</v>
      </c>
      <c r="N89" s="5">
        <f t="shared" si="13"/>
        <v>-192.19329025244247</v>
      </c>
      <c r="O89" s="5">
        <f t="shared" si="14"/>
        <v>36938.2608180596</v>
      </c>
      <c r="P89" s="16"/>
    </row>
    <row r="90" spans="1:16" x14ac:dyDescent="0.45">
      <c r="A90" s="15">
        <v>20003</v>
      </c>
      <c r="B90" s="5">
        <v>1870</v>
      </c>
      <c r="C90" s="5">
        <v>84</v>
      </c>
      <c r="D90" s="5">
        <v>0</v>
      </c>
      <c r="E90" s="5">
        <v>0</v>
      </c>
      <c r="F90" s="5">
        <v>1</v>
      </c>
      <c r="G90" s="5">
        <v>0</v>
      </c>
      <c r="H90" s="16">
        <v>20003</v>
      </c>
      <c r="J90" s="15">
        <f t="shared" si="9"/>
        <v>1899.3805074971679</v>
      </c>
      <c r="K90" s="5">
        <f t="shared" si="10"/>
        <v>16.682524785209505</v>
      </c>
      <c r="L90" s="5">
        <f t="shared" si="11"/>
        <v>2.194189292271572</v>
      </c>
      <c r="M90" s="5">
        <f t="shared" si="12"/>
        <v>2008.0401679644949</v>
      </c>
      <c r="N90" s="5">
        <f t="shared" si="13"/>
        <v>-138.04016796449491</v>
      </c>
      <c r="O90" s="5">
        <f t="shared" si="14"/>
        <v>19055.087971665969</v>
      </c>
      <c r="P90" s="16"/>
    </row>
    <row r="91" spans="1:16" x14ac:dyDescent="0.45">
      <c r="A91" s="15">
        <v>20004</v>
      </c>
      <c r="B91" s="5">
        <v>1007</v>
      </c>
      <c r="C91" s="5">
        <v>85</v>
      </c>
      <c r="D91" s="5">
        <v>0</v>
      </c>
      <c r="E91" s="5">
        <v>0</v>
      </c>
      <c r="F91" s="5">
        <v>0</v>
      </c>
      <c r="G91" s="5">
        <v>1</v>
      </c>
      <c r="H91" s="16">
        <v>20004</v>
      </c>
      <c r="J91" s="15">
        <f t="shared" si="9"/>
        <v>1150.1232937770767</v>
      </c>
      <c r="K91" s="5">
        <f t="shared" si="10"/>
        <v>-104.40376022243588</v>
      </c>
      <c r="L91" s="5">
        <f t="shared" si="11"/>
        <v>113.22420137962713</v>
      </c>
      <c r="M91" s="5">
        <f t="shared" si="12"/>
        <v>2127.7154743143692</v>
      </c>
      <c r="N91" s="5">
        <f t="shared" si="13"/>
        <v>-1120.7154743143692</v>
      </c>
      <c r="O91" s="5">
        <f t="shared" si="14"/>
        <v>1256003.1743676816</v>
      </c>
      <c r="P91" s="16"/>
    </row>
    <row r="92" spans="1:16" x14ac:dyDescent="0.45">
      <c r="A92" s="15">
        <v>20011</v>
      </c>
      <c r="B92" s="5">
        <v>1431</v>
      </c>
      <c r="C92" s="5">
        <v>86</v>
      </c>
      <c r="D92" s="5">
        <v>1</v>
      </c>
      <c r="E92" s="5">
        <v>0</v>
      </c>
      <c r="F92" s="5">
        <v>0</v>
      </c>
      <c r="G92" s="5">
        <v>0</v>
      </c>
      <c r="H92" s="16">
        <v>20011</v>
      </c>
      <c r="J92" s="15">
        <f t="shared" si="9"/>
        <v>1389.8034070958317</v>
      </c>
      <c r="K92" s="5">
        <f t="shared" si="10"/>
        <v>-50.008047500376975</v>
      </c>
      <c r="L92" s="5">
        <f t="shared" si="11"/>
        <v>-73.962648315289371</v>
      </c>
      <c r="M92" s="5">
        <f t="shared" si="12"/>
        <v>927.53986840771233</v>
      </c>
      <c r="N92" s="5">
        <f t="shared" si="13"/>
        <v>503.46013159228767</v>
      </c>
      <c r="O92" s="5">
        <f t="shared" si="14"/>
        <v>253472.10410292362</v>
      </c>
      <c r="P92" s="16"/>
    </row>
    <row r="93" spans="1:16" x14ac:dyDescent="0.45">
      <c r="A93" s="15">
        <v>20012</v>
      </c>
      <c r="B93" s="5">
        <v>1475</v>
      </c>
      <c r="C93" s="5">
        <v>87</v>
      </c>
      <c r="D93" s="5">
        <v>0</v>
      </c>
      <c r="E93" s="5">
        <v>1</v>
      </c>
      <c r="F93" s="5">
        <v>0</v>
      </c>
      <c r="G93" s="5">
        <v>0</v>
      </c>
      <c r="H93" s="16">
        <v>20012</v>
      </c>
      <c r="J93" s="15">
        <f t="shared" si="9"/>
        <v>1495.8712650365978</v>
      </c>
      <c r="K93" s="5">
        <f t="shared" si="10"/>
        <v>-25.334237513768251</v>
      </c>
      <c r="L93" s="5">
        <f t="shared" si="11"/>
        <v>-73.107316259411675</v>
      </c>
      <c r="M93" s="5">
        <f t="shared" si="12"/>
        <v>1246.6312738429556</v>
      </c>
      <c r="N93" s="5">
        <f t="shared" si="13"/>
        <v>228.36872615704442</v>
      </c>
      <c r="O93" s="5">
        <f t="shared" si="14"/>
        <v>52152.275086591144</v>
      </c>
      <c r="P93" s="16"/>
    </row>
    <row r="94" spans="1:16" x14ac:dyDescent="0.45">
      <c r="A94" s="15">
        <v>20013</v>
      </c>
      <c r="B94" s="5">
        <v>1450</v>
      </c>
      <c r="C94" s="5">
        <v>88</v>
      </c>
      <c r="D94" s="5">
        <v>0</v>
      </c>
      <c r="E94" s="5">
        <v>0</v>
      </c>
      <c r="F94" s="5">
        <v>1</v>
      </c>
      <c r="G94" s="5">
        <v>0</v>
      </c>
      <c r="H94" s="16">
        <v>20013</v>
      </c>
      <c r="J94" s="15">
        <f t="shared" si="9"/>
        <v>1455.001646186262</v>
      </c>
      <c r="K94" s="5">
        <f t="shared" si="10"/>
        <v>-27.790203065174438</v>
      </c>
      <c r="L94" s="5">
        <f t="shared" si="11"/>
        <v>0.19779169602475122</v>
      </c>
      <c r="M94" s="5">
        <f t="shared" si="12"/>
        <v>1472.7312168151011</v>
      </c>
      <c r="N94" s="5">
        <f t="shared" si="13"/>
        <v>-22.731216815101106</v>
      </c>
      <c r="O94" s="5">
        <f t="shared" si="14"/>
        <v>516.70821789513525</v>
      </c>
      <c r="P94" s="16"/>
    </row>
    <row r="95" spans="1:16" x14ac:dyDescent="0.45">
      <c r="A95" s="15">
        <v>20014</v>
      </c>
      <c r="B95" s="5">
        <v>1375</v>
      </c>
      <c r="C95" s="5">
        <v>89</v>
      </c>
      <c r="D95" s="5">
        <v>0</v>
      </c>
      <c r="E95" s="5">
        <v>0</v>
      </c>
      <c r="F95" s="5">
        <v>0</v>
      </c>
      <c r="G95" s="5">
        <v>1</v>
      </c>
      <c r="H95" s="16">
        <v>20014</v>
      </c>
      <c r="J95" s="15">
        <f t="shared" si="9"/>
        <v>1314.1464081568347</v>
      </c>
      <c r="K95" s="5">
        <f t="shared" si="10"/>
        <v>-45.664487894419082</v>
      </c>
      <c r="L95" s="5">
        <f t="shared" si="11"/>
        <v>98.694608630533253</v>
      </c>
      <c r="M95" s="5">
        <f t="shared" si="12"/>
        <v>1540.4356445007147</v>
      </c>
      <c r="N95" s="5">
        <f t="shared" si="13"/>
        <v>-165.43564450071472</v>
      </c>
      <c r="O95" s="5">
        <f t="shared" si="14"/>
        <v>27368.952471366858</v>
      </c>
      <c r="P95" s="16"/>
    </row>
    <row r="96" spans="1:16" x14ac:dyDescent="0.45">
      <c r="A96" s="15">
        <v>20021</v>
      </c>
      <c r="B96" s="5">
        <v>1495</v>
      </c>
      <c r="C96" s="5">
        <v>90</v>
      </c>
      <c r="D96" s="5">
        <v>1</v>
      </c>
      <c r="E96" s="5">
        <v>0</v>
      </c>
      <c r="F96" s="5">
        <v>0</v>
      </c>
      <c r="G96" s="5">
        <v>0</v>
      </c>
      <c r="H96" s="16">
        <v>20021</v>
      </c>
      <c r="J96" s="15">
        <f t="shared" si="9"/>
        <v>1473.8419206777767</v>
      </c>
      <c r="K96" s="5">
        <f t="shared" si="10"/>
        <v>-13.199427930315263</v>
      </c>
      <c r="L96" s="5">
        <f t="shared" si="11"/>
        <v>-47.572551908099229</v>
      </c>
      <c r="M96" s="5">
        <f t="shared" si="12"/>
        <v>1194.5192719471261</v>
      </c>
      <c r="N96" s="5">
        <f t="shared" si="13"/>
        <v>300.48072805287393</v>
      </c>
      <c r="O96" s="5">
        <f t="shared" si="14"/>
        <v>90288.667931185177</v>
      </c>
      <c r="P96" s="16"/>
    </row>
    <row r="97" spans="1:16" x14ac:dyDescent="0.45">
      <c r="A97" s="15">
        <v>20022</v>
      </c>
      <c r="B97" s="5">
        <v>1429</v>
      </c>
      <c r="C97" s="5">
        <v>91</v>
      </c>
      <c r="D97" s="5">
        <v>0</v>
      </c>
      <c r="E97" s="5">
        <v>1</v>
      </c>
      <c r="F97" s="5">
        <v>0</v>
      </c>
      <c r="G97" s="5">
        <v>0</v>
      </c>
      <c r="H97" s="16">
        <v>20022</v>
      </c>
      <c r="J97" s="15">
        <f t="shared" si="9"/>
        <v>1488.9811360568538</v>
      </c>
      <c r="K97" s="5">
        <f t="shared" si="10"/>
        <v>-8.7194135532216297</v>
      </c>
      <c r="L97" s="5">
        <f t="shared" si="11"/>
        <v>-69.465616184074534</v>
      </c>
      <c r="M97" s="5">
        <f t="shared" si="12"/>
        <v>1387.5351764880497</v>
      </c>
      <c r="N97" s="5">
        <f t="shared" si="13"/>
        <v>41.464823511950271</v>
      </c>
      <c r="O97" s="5">
        <f t="shared" si="14"/>
        <v>1719.331588877184</v>
      </c>
      <c r="P97" s="16"/>
    </row>
    <row r="98" spans="1:16" x14ac:dyDescent="0.45">
      <c r="A98" s="15">
        <v>20023</v>
      </c>
      <c r="B98" s="5">
        <v>1443</v>
      </c>
      <c r="C98" s="5">
        <v>92</v>
      </c>
      <c r="D98" s="5">
        <v>0</v>
      </c>
      <c r="E98" s="5">
        <v>0</v>
      </c>
      <c r="F98" s="5">
        <v>1</v>
      </c>
      <c r="G98" s="5">
        <v>0</v>
      </c>
      <c r="H98" s="16">
        <v>20023</v>
      </c>
      <c r="J98" s="15">
        <f t="shared" si="9"/>
        <v>1454.6604604811068</v>
      </c>
      <c r="K98" s="5">
        <f t="shared" si="10"/>
        <v>-12.766679354920797</v>
      </c>
      <c r="L98" s="5">
        <f t="shared" si="11"/>
        <v>-3.0921370707928495</v>
      </c>
      <c r="M98" s="5">
        <f t="shared" si="12"/>
        <v>1480.459514199657</v>
      </c>
      <c r="N98" s="5">
        <f t="shared" si="13"/>
        <v>-37.459514199656951</v>
      </c>
      <c r="O98" s="5">
        <f t="shared" si="14"/>
        <v>1403.2152040743008</v>
      </c>
      <c r="P98" s="16"/>
    </row>
    <row r="99" spans="1:16" x14ac:dyDescent="0.45">
      <c r="A99" s="15">
        <v>20024</v>
      </c>
      <c r="B99" s="5">
        <v>1472</v>
      </c>
      <c r="C99" s="5">
        <v>93</v>
      </c>
      <c r="D99" s="5">
        <v>0</v>
      </c>
      <c r="E99" s="5">
        <v>0</v>
      </c>
      <c r="F99" s="5">
        <v>0</v>
      </c>
      <c r="G99" s="5">
        <v>1</v>
      </c>
      <c r="H99" s="16">
        <v>20024</v>
      </c>
      <c r="J99" s="15">
        <f t="shared" si="9"/>
        <v>1395.0178572018726</v>
      </c>
      <c r="K99" s="5">
        <f t="shared" si="10"/>
        <v>-20.177225118446074</v>
      </c>
      <c r="L99" s="5">
        <f t="shared" si="11"/>
        <v>92.670747367207071</v>
      </c>
      <c r="M99" s="5">
        <f t="shared" si="12"/>
        <v>1540.5883897567192</v>
      </c>
      <c r="N99" s="5">
        <f t="shared" si="13"/>
        <v>-68.588389756719153</v>
      </c>
      <c r="O99" s="5">
        <f t="shared" si="14"/>
        <v>4704.3672094196172</v>
      </c>
      <c r="P99" s="16"/>
    </row>
    <row r="100" spans="1:16" x14ac:dyDescent="0.45">
      <c r="A100" s="15">
        <v>20031</v>
      </c>
      <c r="B100" s="5">
        <v>1475</v>
      </c>
      <c r="C100" s="5">
        <v>94</v>
      </c>
      <c r="D100" s="5">
        <v>1</v>
      </c>
      <c r="E100" s="5">
        <v>0</v>
      </c>
      <c r="F100" s="5">
        <v>0</v>
      </c>
      <c r="G100" s="5">
        <v>0</v>
      </c>
      <c r="H100" s="16">
        <v>20031</v>
      </c>
      <c r="J100" s="15">
        <f t="shared" si="9"/>
        <v>1475.8062657636619</v>
      </c>
      <c r="K100" s="5">
        <f t="shared" si="10"/>
        <v>-4.2157168154036455</v>
      </c>
      <c r="L100" s="5">
        <f t="shared" si="11"/>
        <v>-34.59781095930078</v>
      </c>
      <c r="M100" s="5">
        <f t="shared" si="12"/>
        <v>1327.2680801753272</v>
      </c>
      <c r="N100" s="5">
        <f t="shared" si="13"/>
        <v>147.73191982467279</v>
      </c>
      <c r="O100" s="5">
        <f t="shared" si="14"/>
        <v>21824.720135083549</v>
      </c>
      <c r="P100" s="16"/>
    </row>
    <row r="101" spans="1:16" x14ac:dyDescent="0.45">
      <c r="A101" s="15">
        <v>20032</v>
      </c>
      <c r="B101" s="5">
        <v>1545</v>
      </c>
      <c r="C101" s="5">
        <v>95</v>
      </c>
      <c r="D101" s="5">
        <v>0</v>
      </c>
      <c r="E101" s="5">
        <v>1</v>
      </c>
      <c r="F101" s="5">
        <v>0</v>
      </c>
      <c r="G101" s="5">
        <v>0</v>
      </c>
      <c r="H101" s="16">
        <v>20032</v>
      </c>
      <c r="J101" s="15">
        <f t="shared" si="9"/>
        <v>1569.2368241587239</v>
      </c>
      <c r="K101" s="5">
        <f t="shared" si="10"/>
        <v>11.221038996669417</v>
      </c>
      <c r="L101" s="5">
        <f t="shared" si="11"/>
        <v>-56.917434398940266</v>
      </c>
      <c r="M101" s="5">
        <f t="shared" si="12"/>
        <v>1402.1249327641838</v>
      </c>
      <c r="N101" s="5">
        <f t="shared" si="13"/>
        <v>142.87506723581623</v>
      </c>
      <c r="O101" s="5">
        <f t="shared" si="14"/>
        <v>20413.28483763901</v>
      </c>
      <c r="P101" s="16"/>
    </row>
    <row r="102" spans="1:16" x14ac:dyDescent="0.45">
      <c r="A102" s="15">
        <v>20033</v>
      </c>
      <c r="B102" s="5">
        <v>1715</v>
      </c>
      <c r="C102" s="5">
        <v>96</v>
      </c>
      <c r="D102" s="5">
        <v>0</v>
      </c>
      <c r="E102" s="5">
        <v>0</v>
      </c>
      <c r="F102" s="5">
        <v>1</v>
      </c>
      <c r="G102" s="5">
        <v>0</v>
      </c>
      <c r="H102" s="16">
        <v>20033</v>
      </c>
      <c r="J102" s="15">
        <f t="shared" si="9"/>
        <v>1674.5223801431875</v>
      </c>
      <c r="K102" s="5">
        <f t="shared" si="10"/>
        <v>26.091559927359743</v>
      </c>
      <c r="L102" s="5">
        <f t="shared" si="11"/>
        <v>8.9957654748968316</v>
      </c>
      <c r="M102" s="5">
        <f t="shared" si="12"/>
        <v>1577.3657260846005</v>
      </c>
      <c r="N102" s="5">
        <f t="shared" si="13"/>
        <v>137.63427391539949</v>
      </c>
      <c r="O102" s="5">
        <f t="shared" si="14"/>
        <v>18943.193356219217</v>
      </c>
      <c r="P102" s="16"/>
    </row>
    <row r="103" spans="1:16" x14ac:dyDescent="0.45">
      <c r="A103" s="15">
        <v>20034</v>
      </c>
      <c r="B103" s="5">
        <v>2006</v>
      </c>
      <c r="C103" s="5">
        <v>97</v>
      </c>
      <c r="D103" s="5">
        <v>0</v>
      </c>
      <c r="E103" s="5">
        <v>0</v>
      </c>
      <c r="F103" s="5">
        <v>0</v>
      </c>
      <c r="G103" s="5">
        <v>1</v>
      </c>
      <c r="H103" s="16">
        <v>20034</v>
      </c>
      <c r="J103" s="15">
        <f t="shared" si="9"/>
        <v>1845.9917050913036</v>
      </c>
      <c r="K103" s="5">
        <f t="shared" si="10"/>
        <v>49.074116653597521</v>
      </c>
      <c r="L103" s="5">
        <f t="shared" si="11"/>
        <v>111.35273619950064</v>
      </c>
      <c r="M103" s="5">
        <f t="shared" si="12"/>
        <v>1793.2846874377542</v>
      </c>
      <c r="N103" s="5">
        <f t="shared" si="13"/>
        <v>212.7153125622458</v>
      </c>
      <c r="O103" s="5">
        <f t="shared" si="14"/>
        <v>45247.804198453923</v>
      </c>
      <c r="P103" s="16"/>
    </row>
    <row r="104" spans="1:16" x14ac:dyDescent="0.45">
      <c r="A104" s="15">
        <v>20041</v>
      </c>
      <c r="B104" s="5">
        <v>1909</v>
      </c>
      <c r="C104" s="5">
        <v>98</v>
      </c>
      <c r="D104" s="5">
        <v>1</v>
      </c>
      <c r="E104" s="5">
        <v>0</v>
      </c>
      <c r="F104" s="5">
        <v>0</v>
      </c>
      <c r="G104" s="5">
        <v>0</v>
      </c>
      <c r="H104" s="16">
        <v>20041</v>
      </c>
      <c r="J104" s="15">
        <f t="shared" si="9"/>
        <v>1928.234435884686</v>
      </c>
      <c r="K104" s="5">
        <f t="shared" si="10"/>
        <v>54.31769400457317</v>
      </c>
      <c r="L104" s="5">
        <f t="shared" si="11"/>
        <v>-30.335428201843701</v>
      </c>
      <c r="M104" s="5">
        <f t="shared" si="12"/>
        <v>1860.4680107856002</v>
      </c>
      <c r="N104" s="5">
        <f t="shared" si="13"/>
        <v>48.5319892143998</v>
      </c>
      <c r="O104" s="5">
        <f t="shared" si="14"/>
        <v>2355.3539771066185</v>
      </c>
      <c r="P104" s="16"/>
    </row>
    <row r="105" spans="1:16" x14ac:dyDescent="0.45">
      <c r="A105" s="15">
        <v>20042</v>
      </c>
      <c r="B105" s="5">
        <v>2014</v>
      </c>
      <c r="C105" s="5">
        <v>99</v>
      </c>
      <c r="D105" s="5">
        <v>0</v>
      </c>
      <c r="E105" s="5">
        <v>1</v>
      </c>
      <c r="F105" s="5">
        <v>0</v>
      </c>
      <c r="G105" s="5">
        <v>0</v>
      </c>
      <c r="H105" s="16">
        <v>20042</v>
      </c>
      <c r="J105" s="15">
        <f t="shared" si="9"/>
        <v>2042.9443523402724</v>
      </c>
      <c r="K105" s="5">
        <f t="shared" si="10"/>
        <v>63.865011492263356</v>
      </c>
      <c r="L105" s="5">
        <f t="shared" si="11"/>
        <v>-49.156640819357122</v>
      </c>
      <c r="M105" s="5">
        <f t="shared" si="12"/>
        <v>1925.634695490319</v>
      </c>
      <c r="N105" s="5">
        <f t="shared" si="13"/>
        <v>88.365304509680982</v>
      </c>
      <c r="O105" s="5">
        <f t="shared" si="14"/>
        <v>7808.4270410886456</v>
      </c>
      <c r="P105" s="16"/>
    </row>
    <row r="106" spans="1:16" x14ac:dyDescent="0.45">
      <c r="A106" s="15">
        <v>20043</v>
      </c>
      <c r="B106" s="5">
        <v>2350</v>
      </c>
      <c r="C106" s="5">
        <v>100</v>
      </c>
      <c r="D106" s="5">
        <v>0</v>
      </c>
      <c r="E106" s="5">
        <v>0</v>
      </c>
      <c r="F106" s="5">
        <v>1</v>
      </c>
      <c r="G106" s="5">
        <v>0</v>
      </c>
      <c r="H106" s="16">
        <v>20043</v>
      </c>
      <c r="J106" s="15">
        <f t="shared" si="9"/>
        <v>2266.86707886256</v>
      </c>
      <c r="K106" s="5">
        <f t="shared" si="10"/>
        <v>89.168299891450999</v>
      </c>
      <c r="L106" s="5">
        <f t="shared" si="11"/>
        <v>29.564223411269879</v>
      </c>
      <c r="M106" s="5">
        <f t="shared" si="12"/>
        <v>2115.8051293074327</v>
      </c>
      <c r="N106" s="5">
        <f t="shared" si="13"/>
        <v>234.19487069256729</v>
      </c>
      <c r="O106" s="5">
        <f t="shared" si="14"/>
        <v>54847.237458708318</v>
      </c>
      <c r="P106" s="16"/>
    </row>
    <row r="107" spans="1:16" x14ac:dyDescent="0.45">
      <c r="A107" s="15">
        <v>20044</v>
      </c>
      <c r="B107" s="5">
        <v>3490</v>
      </c>
      <c r="C107" s="5">
        <v>101</v>
      </c>
      <c r="D107" s="5">
        <v>0</v>
      </c>
      <c r="E107" s="5">
        <v>0</v>
      </c>
      <c r="F107" s="5">
        <v>0</v>
      </c>
      <c r="G107" s="5">
        <v>1</v>
      </c>
      <c r="H107" s="16">
        <v>20044</v>
      </c>
      <c r="J107" s="15">
        <f t="shared" si="9"/>
        <v>3054.9273792451277</v>
      </c>
      <c r="K107" s="5">
        <f t="shared" si="10"/>
        <v>199.65510675980249</v>
      </c>
      <c r="L107" s="5">
        <f t="shared" si="11"/>
        <v>201.16490621250236</v>
      </c>
      <c r="M107" s="5">
        <f t="shared" si="12"/>
        <v>2467.3881149535118</v>
      </c>
      <c r="N107" s="5">
        <f t="shared" si="13"/>
        <v>1022.6118850464882</v>
      </c>
      <c r="O107" s="5">
        <f t="shared" si="14"/>
        <v>1045735.0674383319</v>
      </c>
      <c r="P107" s="16"/>
    </row>
    <row r="108" spans="1:16" x14ac:dyDescent="0.45">
      <c r="A108" s="15">
        <v>20051</v>
      </c>
      <c r="B108" s="5">
        <v>3243</v>
      </c>
      <c r="C108" s="5">
        <v>102</v>
      </c>
      <c r="D108" s="5">
        <v>1</v>
      </c>
      <c r="E108" s="5">
        <v>0</v>
      </c>
      <c r="F108" s="5">
        <v>0</v>
      </c>
      <c r="G108" s="5">
        <v>0</v>
      </c>
      <c r="H108" s="16">
        <v>20051</v>
      </c>
      <c r="J108" s="15">
        <f t="shared" si="9"/>
        <v>3267.3989625966328</v>
      </c>
      <c r="K108" s="5">
        <f t="shared" si="10"/>
        <v>201.68124466512279</v>
      </c>
      <c r="L108" s="5">
        <f t="shared" si="11"/>
        <v>-28.688427558235297</v>
      </c>
      <c r="M108" s="5">
        <f t="shared" si="12"/>
        <v>3224.2470578030866</v>
      </c>
      <c r="N108" s="5">
        <f t="shared" si="13"/>
        <v>18.752942196913409</v>
      </c>
      <c r="O108" s="5">
        <f t="shared" si="14"/>
        <v>351.6728410407755</v>
      </c>
      <c r="P108" s="16"/>
    </row>
    <row r="109" spans="1:16" x14ac:dyDescent="0.45">
      <c r="A109" s="15">
        <v>20052</v>
      </c>
      <c r="B109" s="5">
        <v>3520</v>
      </c>
      <c r="C109" s="5">
        <v>103</v>
      </c>
      <c r="D109" s="5">
        <v>0</v>
      </c>
      <c r="E109" s="5">
        <v>1</v>
      </c>
      <c r="F109" s="5">
        <v>0</v>
      </c>
      <c r="G109" s="5">
        <v>0</v>
      </c>
      <c r="H109" s="16">
        <v>20052</v>
      </c>
      <c r="J109" s="15">
        <f t="shared" si="9"/>
        <v>3537.4762623769466</v>
      </c>
      <c r="K109" s="5">
        <f t="shared" si="10"/>
        <v>212.49387626880258</v>
      </c>
      <c r="L109" s="5">
        <f t="shared" si="11"/>
        <v>-40.367302658514774</v>
      </c>
      <c r="M109" s="5">
        <f t="shared" si="12"/>
        <v>3419.9235664423986</v>
      </c>
      <c r="N109" s="5">
        <f t="shared" si="13"/>
        <v>100.07643355760138</v>
      </c>
      <c r="O109" s="5">
        <f t="shared" si="14"/>
        <v>10015.292553609002</v>
      </c>
      <c r="P109" s="16"/>
    </row>
    <row r="110" spans="1:16" ht="14.65" thickBot="1" x14ac:dyDescent="0.5">
      <c r="A110" s="17">
        <v>20053</v>
      </c>
      <c r="B110" s="18">
        <v>3678</v>
      </c>
      <c r="C110" s="18">
        <v>104</v>
      </c>
      <c r="D110" s="18">
        <v>0</v>
      </c>
      <c r="E110" s="18">
        <v>0</v>
      </c>
      <c r="F110" s="18">
        <v>1</v>
      </c>
      <c r="G110" s="18">
        <v>0</v>
      </c>
      <c r="H110" s="19">
        <v>20053</v>
      </c>
      <c r="J110" s="17">
        <f t="shared" si="9"/>
        <v>3680.5776795375768</v>
      </c>
      <c r="K110" s="18">
        <f t="shared" si="10"/>
        <v>201.52372462560595</v>
      </c>
      <c r="L110" s="18">
        <f t="shared" si="11"/>
        <v>20.646840853358295</v>
      </c>
      <c r="M110" s="18">
        <f t="shared" si="12"/>
        <v>3779.5343620570188</v>
      </c>
      <c r="N110" s="18">
        <f t="shared" si="13"/>
        <v>-101.53436205701882</v>
      </c>
      <c r="O110" s="18">
        <f t="shared" si="14"/>
        <v>10309.226678325784</v>
      </c>
      <c r="P110" s="1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5DA0-9BB4-4492-AB58-DB032CF4ED91}">
  <dimension ref="A1:C105"/>
  <sheetViews>
    <sheetView workbookViewId="0"/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2" t="s">
        <v>2</v>
      </c>
    </row>
    <row r="2" spans="1:3" x14ac:dyDescent="0.45">
      <c r="A2">
        <v>19794</v>
      </c>
      <c r="B2">
        <v>19.539999959999999</v>
      </c>
      <c r="C2">
        <v>1</v>
      </c>
    </row>
    <row r="3" spans="1:3" x14ac:dyDescent="0.45">
      <c r="A3">
        <v>19801</v>
      </c>
      <c r="B3">
        <v>23.54999995</v>
      </c>
      <c r="C3">
        <v>2</v>
      </c>
    </row>
    <row r="4" spans="1:3" x14ac:dyDescent="0.45">
      <c r="A4">
        <v>19802</v>
      </c>
      <c r="B4">
        <v>32.568999890000001</v>
      </c>
      <c r="C4">
        <v>3</v>
      </c>
    </row>
    <row r="5" spans="1:3" x14ac:dyDescent="0.45">
      <c r="A5">
        <v>19803</v>
      </c>
      <c r="B5">
        <v>41.466999889999997</v>
      </c>
      <c r="C5">
        <v>4</v>
      </c>
    </row>
    <row r="6" spans="1:3" x14ac:dyDescent="0.45">
      <c r="A6">
        <v>19804</v>
      </c>
      <c r="B6">
        <v>67.620999810000001</v>
      </c>
      <c r="C6">
        <v>5</v>
      </c>
    </row>
    <row r="7" spans="1:3" x14ac:dyDescent="0.45">
      <c r="A7">
        <v>19811</v>
      </c>
      <c r="B7">
        <v>78.764999869999997</v>
      </c>
      <c r="C7">
        <v>6</v>
      </c>
    </row>
    <row r="8" spans="1:3" x14ac:dyDescent="0.45">
      <c r="A8">
        <v>19812</v>
      </c>
      <c r="B8">
        <v>90.718999859999997</v>
      </c>
      <c r="C8">
        <v>7</v>
      </c>
    </row>
    <row r="9" spans="1:3" x14ac:dyDescent="0.45">
      <c r="A9">
        <v>19813</v>
      </c>
      <c r="B9">
        <v>97.677999970000002</v>
      </c>
      <c r="C9">
        <v>8</v>
      </c>
    </row>
    <row r="10" spans="1:3" x14ac:dyDescent="0.45">
      <c r="A10">
        <v>19814</v>
      </c>
      <c r="B10">
        <v>133.553</v>
      </c>
      <c r="C10">
        <v>9</v>
      </c>
    </row>
    <row r="11" spans="1:3" x14ac:dyDescent="0.45">
      <c r="A11">
        <v>19821</v>
      </c>
      <c r="B11">
        <v>131.0189996</v>
      </c>
      <c r="C11">
        <v>10</v>
      </c>
    </row>
    <row r="12" spans="1:3" x14ac:dyDescent="0.45">
      <c r="A12">
        <v>19822</v>
      </c>
      <c r="B12">
        <v>142.6809998</v>
      </c>
      <c r="C12">
        <v>11</v>
      </c>
    </row>
    <row r="13" spans="1:3" x14ac:dyDescent="0.45">
      <c r="A13">
        <v>19823</v>
      </c>
      <c r="B13">
        <v>175.80799959999999</v>
      </c>
      <c r="C13">
        <v>12</v>
      </c>
    </row>
    <row r="14" spans="1:3" x14ac:dyDescent="0.45">
      <c r="A14">
        <v>19824</v>
      </c>
      <c r="B14">
        <v>214.2929997</v>
      </c>
      <c r="C14">
        <v>13</v>
      </c>
    </row>
    <row r="15" spans="1:3" x14ac:dyDescent="0.45">
      <c r="A15">
        <v>19831</v>
      </c>
      <c r="B15">
        <v>227.98199990000001</v>
      </c>
      <c r="C15">
        <v>14</v>
      </c>
    </row>
    <row r="16" spans="1:3" x14ac:dyDescent="0.45">
      <c r="A16">
        <v>19832</v>
      </c>
      <c r="B16">
        <v>267.28399940000003</v>
      </c>
      <c r="C16">
        <v>15</v>
      </c>
    </row>
    <row r="17" spans="1:3" x14ac:dyDescent="0.45">
      <c r="A17">
        <v>19833</v>
      </c>
      <c r="B17">
        <v>273.2099991</v>
      </c>
      <c r="C17">
        <v>16</v>
      </c>
    </row>
    <row r="18" spans="1:3" x14ac:dyDescent="0.45">
      <c r="A18">
        <v>19834</v>
      </c>
      <c r="B18">
        <v>316.2279997</v>
      </c>
      <c r="C18">
        <v>17</v>
      </c>
    </row>
    <row r="19" spans="1:3" x14ac:dyDescent="0.45">
      <c r="A19">
        <v>19841</v>
      </c>
      <c r="B19">
        <v>300.10199929999999</v>
      </c>
      <c r="C19">
        <v>18</v>
      </c>
    </row>
    <row r="20" spans="1:3" x14ac:dyDescent="0.45">
      <c r="A20">
        <v>19842</v>
      </c>
      <c r="B20">
        <v>422.14299970000002</v>
      </c>
      <c r="C20">
        <v>19</v>
      </c>
    </row>
    <row r="21" spans="1:3" x14ac:dyDescent="0.45">
      <c r="A21">
        <v>19843</v>
      </c>
      <c r="B21">
        <v>477.39899919999999</v>
      </c>
      <c r="C21">
        <v>20</v>
      </c>
    </row>
    <row r="22" spans="1:3" x14ac:dyDescent="0.45">
      <c r="A22">
        <v>19844</v>
      </c>
      <c r="B22">
        <v>698.29599949999999</v>
      </c>
      <c r="C22">
        <v>21</v>
      </c>
    </row>
    <row r="23" spans="1:3" x14ac:dyDescent="0.45">
      <c r="A23">
        <v>19851</v>
      </c>
      <c r="B23">
        <v>435.34399989999997</v>
      </c>
      <c r="C23">
        <v>22</v>
      </c>
    </row>
    <row r="24" spans="1:3" x14ac:dyDescent="0.45">
      <c r="A24">
        <v>19852</v>
      </c>
      <c r="B24">
        <v>374.92899990000001</v>
      </c>
      <c r="C24">
        <v>23</v>
      </c>
    </row>
    <row r="25" spans="1:3" x14ac:dyDescent="0.45">
      <c r="A25">
        <v>19853</v>
      </c>
      <c r="B25">
        <v>409.70899960000003</v>
      </c>
      <c r="C25">
        <v>24</v>
      </c>
    </row>
    <row r="26" spans="1:3" x14ac:dyDescent="0.45">
      <c r="A26">
        <v>19854</v>
      </c>
      <c r="B26">
        <v>533.88999939999997</v>
      </c>
      <c r="C26">
        <v>25</v>
      </c>
    </row>
    <row r="27" spans="1:3" x14ac:dyDescent="0.45">
      <c r="A27">
        <v>19861</v>
      </c>
      <c r="B27">
        <v>408.9429998</v>
      </c>
      <c r="C27">
        <v>26</v>
      </c>
    </row>
    <row r="28" spans="1:3" x14ac:dyDescent="0.45">
      <c r="A28">
        <v>19862</v>
      </c>
      <c r="B28">
        <v>448.27899930000001</v>
      </c>
      <c r="C28">
        <v>27</v>
      </c>
    </row>
    <row r="29" spans="1:3" x14ac:dyDescent="0.45">
      <c r="A29">
        <v>19863</v>
      </c>
      <c r="B29">
        <v>510.78599930000001</v>
      </c>
      <c r="C29">
        <v>28</v>
      </c>
    </row>
    <row r="30" spans="1:3" x14ac:dyDescent="0.45">
      <c r="A30">
        <v>19864</v>
      </c>
      <c r="B30">
        <v>662.25299840000002</v>
      </c>
      <c r="C30">
        <v>29</v>
      </c>
    </row>
    <row r="31" spans="1:3" x14ac:dyDescent="0.45">
      <c r="A31">
        <v>19871</v>
      </c>
      <c r="B31">
        <v>575.32699969999999</v>
      </c>
      <c r="C31">
        <v>30</v>
      </c>
    </row>
    <row r="32" spans="1:3" x14ac:dyDescent="0.45">
      <c r="A32">
        <v>19872</v>
      </c>
      <c r="B32">
        <v>637.06399920000001</v>
      </c>
      <c r="C32">
        <v>31</v>
      </c>
    </row>
    <row r="33" spans="1:3" x14ac:dyDescent="0.45">
      <c r="A33">
        <v>19873</v>
      </c>
      <c r="B33">
        <v>786.42399980000005</v>
      </c>
      <c r="C33">
        <v>32</v>
      </c>
    </row>
    <row r="34" spans="1:3" x14ac:dyDescent="0.45">
      <c r="A34">
        <v>19874</v>
      </c>
      <c r="B34">
        <v>1042.441998</v>
      </c>
      <c r="C34">
        <v>33</v>
      </c>
    </row>
    <row r="35" spans="1:3" x14ac:dyDescent="0.45">
      <c r="A35">
        <v>19881</v>
      </c>
      <c r="B35">
        <v>867.16099929999996</v>
      </c>
      <c r="C35">
        <v>34</v>
      </c>
    </row>
    <row r="36" spans="1:3" x14ac:dyDescent="0.45">
      <c r="A36">
        <v>19882</v>
      </c>
      <c r="B36">
        <v>993.05099870000004</v>
      </c>
      <c r="C36">
        <v>35</v>
      </c>
    </row>
    <row r="37" spans="1:3" x14ac:dyDescent="0.45">
      <c r="A37">
        <v>19883</v>
      </c>
      <c r="B37">
        <v>1168.7189980000001</v>
      </c>
      <c r="C37">
        <v>36</v>
      </c>
    </row>
    <row r="38" spans="1:3" x14ac:dyDescent="0.45">
      <c r="A38">
        <v>19884</v>
      </c>
      <c r="B38">
        <v>1405.1369970000001</v>
      </c>
      <c r="C38">
        <v>37</v>
      </c>
    </row>
    <row r="39" spans="1:3" x14ac:dyDescent="0.45">
      <c r="A39">
        <v>19891</v>
      </c>
      <c r="B39">
        <v>1246.9169999999999</v>
      </c>
      <c r="C39">
        <v>38</v>
      </c>
    </row>
    <row r="40" spans="1:3" x14ac:dyDescent="0.45">
      <c r="A40">
        <v>19892</v>
      </c>
      <c r="B40">
        <v>1248.211998</v>
      </c>
      <c r="C40">
        <v>39</v>
      </c>
    </row>
    <row r="41" spans="1:3" x14ac:dyDescent="0.45">
      <c r="A41">
        <v>19893</v>
      </c>
      <c r="B41">
        <v>1383.7469980000001</v>
      </c>
      <c r="C41">
        <v>40</v>
      </c>
    </row>
    <row r="42" spans="1:3" x14ac:dyDescent="0.45">
      <c r="A42">
        <v>19894</v>
      </c>
      <c r="B42">
        <v>1493.3829989999999</v>
      </c>
      <c r="C42">
        <v>41</v>
      </c>
    </row>
    <row r="43" spans="1:3" x14ac:dyDescent="0.45">
      <c r="A43">
        <v>19901</v>
      </c>
      <c r="B43">
        <v>1346.202</v>
      </c>
      <c r="C43">
        <v>42</v>
      </c>
    </row>
    <row r="44" spans="1:3" x14ac:dyDescent="0.45">
      <c r="A44">
        <v>19902</v>
      </c>
      <c r="B44">
        <v>1364.759998</v>
      </c>
      <c r="C44">
        <v>43</v>
      </c>
    </row>
    <row r="45" spans="1:3" x14ac:dyDescent="0.45">
      <c r="A45">
        <v>19903</v>
      </c>
      <c r="B45">
        <v>1354.0899959999999</v>
      </c>
      <c r="C45">
        <v>44</v>
      </c>
    </row>
    <row r="46" spans="1:3" x14ac:dyDescent="0.45">
      <c r="A46">
        <v>19904</v>
      </c>
      <c r="B46">
        <v>1675.505997</v>
      </c>
      <c r="C46">
        <v>45</v>
      </c>
    </row>
    <row r="47" spans="1:3" x14ac:dyDescent="0.45">
      <c r="A47">
        <v>19911</v>
      </c>
      <c r="B47">
        <v>1597.6779979999999</v>
      </c>
      <c r="C47">
        <v>46</v>
      </c>
    </row>
    <row r="48" spans="1:3" x14ac:dyDescent="0.45">
      <c r="A48">
        <v>19912</v>
      </c>
      <c r="B48">
        <v>1528.6039960000001</v>
      </c>
      <c r="C48">
        <v>47</v>
      </c>
    </row>
    <row r="49" spans="1:3" x14ac:dyDescent="0.45">
      <c r="A49">
        <v>19913</v>
      </c>
      <c r="B49">
        <v>1507.060997</v>
      </c>
      <c r="C49">
        <v>48</v>
      </c>
    </row>
    <row r="50" spans="1:3" x14ac:dyDescent="0.45">
      <c r="A50">
        <v>19914</v>
      </c>
      <c r="B50">
        <v>1862.6120000000001</v>
      </c>
      <c r="C50">
        <v>49</v>
      </c>
    </row>
    <row r="51" spans="1:3" x14ac:dyDescent="0.45">
      <c r="A51">
        <v>19921</v>
      </c>
      <c r="B51">
        <v>1716.0249980000001</v>
      </c>
      <c r="C51">
        <v>50</v>
      </c>
    </row>
    <row r="52" spans="1:3" x14ac:dyDescent="0.45">
      <c r="A52">
        <v>19922</v>
      </c>
      <c r="B52">
        <v>1740.1709980000001</v>
      </c>
      <c r="C52">
        <v>51</v>
      </c>
    </row>
    <row r="53" spans="1:3" x14ac:dyDescent="0.45">
      <c r="A53">
        <v>19923</v>
      </c>
      <c r="B53">
        <v>1767.733997</v>
      </c>
      <c r="C53">
        <v>52</v>
      </c>
    </row>
    <row r="54" spans="1:3" x14ac:dyDescent="0.45">
      <c r="A54">
        <v>19924</v>
      </c>
      <c r="B54">
        <v>2000.2919999999999</v>
      </c>
      <c r="C54">
        <v>53</v>
      </c>
    </row>
    <row r="55" spans="1:3" x14ac:dyDescent="0.45">
      <c r="A55">
        <v>19931</v>
      </c>
      <c r="B55">
        <v>1973.8939969999999</v>
      </c>
      <c r="C55">
        <v>54</v>
      </c>
    </row>
    <row r="56" spans="1:3" x14ac:dyDescent="0.45">
      <c r="A56">
        <v>19932</v>
      </c>
      <c r="B56">
        <v>1861.9789960000001</v>
      </c>
      <c r="C56">
        <v>55</v>
      </c>
    </row>
    <row r="57" spans="1:3" x14ac:dyDescent="0.45">
      <c r="A57">
        <v>19933</v>
      </c>
      <c r="B57">
        <v>2140.788994</v>
      </c>
      <c r="C57">
        <v>56</v>
      </c>
    </row>
    <row r="58" spans="1:3" x14ac:dyDescent="0.45">
      <c r="A58">
        <v>19934</v>
      </c>
      <c r="B58">
        <v>2468.8539959999998</v>
      </c>
      <c r="C58">
        <v>57</v>
      </c>
    </row>
    <row r="59" spans="1:3" x14ac:dyDescent="0.45">
      <c r="A59">
        <v>19941</v>
      </c>
      <c r="B59">
        <v>2076.6999970000002</v>
      </c>
      <c r="C59">
        <v>58</v>
      </c>
    </row>
    <row r="60" spans="1:3" x14ac:dyDescent="0.45">
      <c r="A60">
        <v>19942</v>
      </c>
      <c r="B60">
        <v>2149.9079969999998</v>
      </c>
      <c r="C60">
        <v>59</v>
      </c>
    </row>
    <row r="61" spans="1:3" x14ac:dyDescent="0.45">
      <c r="A61">
        <v>19943</v>
      </c>
      <c r="B61">
        <v>2493.2859960000001</v>
      </c>
      <c r="C61">
        <v>60</v>
      </c>
    </row>
    <row r="62" spans="1:3" x14ac:dyDescent="0.45">
      <c r="A62">
        <v>19944</v>
      </c>
      <c r="B62">
        <v>2832</v>
      </c>
      <c r="C62">
        <v>61</v>
      </c>
    </row>
    <row r="63" spans="1:3" x14ac:dyDescent="0.45">
      <c r="A63">
        <v>19951</v>
      </c>
      <c r="B63">
        <v>2652</v>
      </c>
      <c r="C63">
        <v>62</v>
      </c>
    </row>
    <row r="64" spans="1:3" x14ac:dyDescent="0.45">
      <c r="A64">
        <v>19952</v>
      </c>
      <c r="B64">
        <v>2575</v>
      </c>
      <c r="C64">
        <v>63</v>
      </c>
    </row>
    <row r="65" spans="1:3" x14ac:dyDescent="0.45">
      <c r="A65">
        <v>19953</v>
      </c>
      <c r="B65">
        <v>3003</v>
      </c>
      <c r="C65">
        <v>64</v>
      </c>
    </row>
    <row r="66" spans="1:3" x14ac:dyDescent="0.45">
      <c r="A66">
        <v>19954</v>
      </c>
      <c r="B66">
        <v>3148</v>
      </c>
      <c r="C66">
        <v>65</v>
      </c>
    </row>
    <row r="67" spans="1:3" x14ac:dyDescent="0.45">
      <c r="A67">
        <v>19961</v>
      </c>
      <c r="B67">
        <v>2185</v>
      </c>
      <c r="C67">
        <v>66</v>
      </c>
    </row>
    <row r="68" spans="1:3" x14ac:dyDescent="0.45">
      <c r="A68">
        <v>19962</v>
      </c>
      <c r="B68">
        <v>2179</v>
      </c>
      <c r="C68">
        <v>67</v>
      </c>
    </row>
    <row r="69" spans="1:3" x14ac:dyDescent="0.45">
      <c r="A69">
        <v>19963</v>
      </c>
      <c r="B69">
        <v>2321</v>
      </c>
      <c r="C69">
        <v>68</v>
      </c>
    </row>
    <row r="70" spans="1:3" x14ac:dyDescent="0.45">
      <c r="A70">
        <v>19964</v>
      </c>
      <c r="B70">
        <v>2129</v>
      </c>
      <c r="C70">
        <v>69</v>
      </c>
    </row>
    <row r="71" spans="1:3" x14ac:dyDescent="0.45">
      <c r="A71">
        <v>19971</v>
      </c>
      <c r="B71">
        <v>1601</v>
      </c>
      <c r="C71">
        <v>70</v>
      </c>
    </row>
    <row r="72" spans="1:3" x14ac:dyDescent="0.45">
      <c r="A72">
        <v>19972</v>
      </c>
      <c r="B72">
        <v>1737</v>
      </c>
      <c r="C72">
        <v>71</v>
      </c>
    </row>
    <row r="73" spans="1:3" x14ac:dyDescent="0.45">
      <c r="A73">
        <v>19973</v>
      </c>
      <c r="B73">
        <v>1614</v>
      </c>
      <c r="C73">
        <v>72</v>
      </c>
    </row>
    <row r="74" spans="1:3" x14ac:dyDescent="0.45">
      <c r="A74">
        <v>19974</v>
      </c>
      <c r="B74">
        <v>1578</v>
      </c>
      <c r="C74">
        <v>73</v>
      </c>
    </row>
    <row r="75" spans="1:3" x14ac:dyDescent="0.45">
      <c r="A75">
        <v>19981</v>
      </c>
      <c r="B75">
        <v>1405</v>
      </c>
      <c r="C75">
        <v>74</v>
      </c>
    </row>
    <row r="76" spans="1:3" x14ac:dyDescent="0.45">
      <c r="A76">
        <v>19982</v>
      </c>
      <c r="B76">
        <v>1402</v>
      </c>
      <c r="C76">
        <v>75</v>
      </c>
    </row>
    <row r="77" spans="1:3" x14ac:dyDescent="0.45">
      <c r="A77">
        <v>19983</v>
      </c>
      <c r="B77">
        <v>1556</v>
      </c>
      <c r="C77">
        <v>76</v>
      </c>
    </row>
    <row r="78" spans="1:3" x14ac:dyDescent="0.45">
      <c r="A78">
        <v>19984</v>
      </c>
      <c r="B78">
        <v>1710</v>
      </c>
      <c r="C78">
        <v>77</v>
      </c>
    </row>
    <row r="79" spans="1:3" x14ac:dyDescent="0.45">
      <c r="A79">
        <v>19991</v>
      </c>
      <c r="B79">
        <v>1530</v>
      </c>
      <c r="C79">
        <v>78</v>
      </c>
    </row>
    <row r="80" spans="1:3" x14ac:dyDescent="0.45">
      <c r="A80">
        <v>19992</v>
      </c>
      <c r="B80">
        <v>1558</v>
      </c>
      <c r="C80">
        <v>79</v>
      </c>
    </row>
    <row r="81" spans="1:3" x14ac:dyDescent="0.45">
      <c r="A81">
        <v>19993</v>
      </c>
      <c r="B81">
        <v>1336</v>
      </c>
      <c r="C81">
        <v>80</v>
      </c>
    </row>
    <row r="82" spans="1:3" x14ac:dyDescent="0.45">
      <c r="A82">
        <v>19994</v>
      </c>
      <c r="B82">
        <v>2343</v>
      </c>
      <c r="C82">
        <v>81</v>
      </c>
    </row>
    <row r="83" spans="1:3" x14ac:dyDescent="0.45">
      <c r="A83">
        <v>20001</v>
      </c>
      <c r="B83">
        <v>1945</v>
      </c>
      <c r="C83">
        <v>82</v>
      </c>
    </row>
    <row r="84" spans="1:3" x14ac:dyDescent="0.45">
      <c r="A84">
        <v>20002</v>
      </c>
      <c r="B84">
        <v>1825</v>
      </c>
      <c r="C84">
        <v>83</v>
      </c>
    </row>
    <row r="85" spans="1:3" x14ac:dyDescent="0.45">
      <c r="A85">
        <v>20003</v>
      </c>
      <c r="B85">
        <v>1870</v>
      </c>
      <c r="C85">
        <v>84</v>
      </c>
    </row>
    <row r="86" spans="1:3" x14ac:dyDescent="0.45">
      <c r="A86">
        <v>20004</v>
      </c>
      <c r="B86">
        <v>1007</v>
      </c>
      <c r="C86">
        <v>85</v>
      </c>
    </row>
    <row r="87" spans="1:3" x14ac:dyDescent="0.45">
      <c r="A87">
        <v>20011</v>
      </c>
      <c r="B87">
        <v>1431</v>
      </c>
      <c r="C87">
        <v>86</v>
      </c>
    </row>
    <row r="88" spans="1:3" x14ac:dyDescent="0.45">
      <c r="A88">
        <v>20012</v>
      </c>
      <c r="B88">
        <v>1475</v>
      </c>
      <c r="C88">
        <v>87</v>
      </c>
    </row>
    <row r="89" spans="1:3" x14ac:dyDescent="0.45">
      <c r="A89">
        <v>20013</v>
      </c>
      <c r="B89">
        <v>1450</v>
      </c>
      <c r="C89">
        <v>88</v>
      </c>
    </row>
    <row r="90" spans="1:3" x14ac:dyDescent="0.45">
      <c r="A90">
        <v>20014</v>
      </c>
      <c r="B90">
        <v>1375</v>
      </c>
      <c r="C90">
        <v>89</v>
      </c>
    </row>
    <row r="91" spans="1:3" x14ac:dyDescent="0.45">
      <c r="A91">
        <v>20021</v>
      </c>
      <c r="B91">
        <v>1495</v>
      </c>
      <c r="C91">
        <v>90</v>
      </c>
    </row>
    <row r="92" spans="1:3" x14ac:dyDescent="0.45">
      <c r="A92">
        <v>20022</v>
      </c>
      <c r="B92">
        <v>1429</v>
      </c>
      <c r="C92">
        <v>91</v>
      </c>
    </row>
    <row r="93" spans="1:3" x14ac:dyDescent="0.45">
      <c r="A93">
        <v>20023</v>
      </c>
      <c r="B93">
        <v>1443</v>
      </c>
      <c r="C93">
        <v>92</v>
      </c>
    </row>
    <row r="94" spans="1:3" x14ac:dyDescent="0.45">
      <c r="A94">
        <v>20024</v>
      </c>
      <c r="B94">
        <v>1472</v>
      </c>
      <c r="C94">
        <v>93</v>
      </c>
    </row>
    <row r="95" spans="1:3" x14ac:dyDescent="0.45">
      <c r="A95">
        <v>20031</v>
      </c>
      <c r="B95">
        <v>1475</v>
      </c>
      <c r="C95">
        <v>94</v>
      </c>
    </row>
    <row r="96" spans="1:3" x14ac:dyDescent="0.45">
      <c r="A96">
        <v>20032</v>
      </c>
      <c r="B96">
        <v>1545</v>
      </c>
      <c r="C96">
        <v>95</v>
      </c>
    </row>
    <row r="97" spans="1:3" x14ac:dyDescent="0.45">
      <c r="A97">
        <v>20033</v>
      </c>
      <c r="B97">
        <v>1715</v>
      </c>
      <c r="C97">
        <v>96</v>
      </c>
    </row>
    <row r="98" spans="1:3" x14ac:dyDescent="0.45">
      <c r="A98">
        <v>20034</v>
      </c>
      <c r="B98">
        <v>2006</v>
      </c>
      <c r="C98">
        <v>97</v>
      </c>
    </row>
    <row r="99" spans="1:3" x14ac:dyDescent="0.45">
      <c r="A99">
        <v>20041</v>
      </c>
      <c r="B99">
        <v>1909</v>
      </c>
      <c r="C99">
        <v>98</v>
      </c>
    </row>
    <row r="100" spans="1:3" x14ac:dyDescent="0.45">
      <c r="A100">
        <v>20042</v>
      </c>
      <c r="B100">
        <v>2014</v>
      </c>
      <c r="C100">
        <v>99</v>
      </c>
    </row>
    <row r="101" spans="1:3" x14ac:dyDescent="0.45">
      <c r="A101">
        <v>20043</v>
      </c>
      <c r="B101">
        <v>2350</v>
      </c>
      <c r="C101">
        <v>100</v>
      </c>
    </row>
    <row r="102" spans="1:3" x14ac:dyDescent="0.45">
      <c r="A102">
        <v>20044</v>
      </c>
      <c r="B102">
        <v>3490</v>
      </c>
      <c r="C102">
        <v>101</v>
      </c>
    </row>
    <row r="103" spans="1:3" x14ac:dyDescent="0.45">
      <c r="A103">
        <v>20051</v>
      </c>
      <c r="B103">
        <v>3243</v>
      </c>
      <c r="C103">
        <v>102</v>
      </c>
    </row>
    <row r="104" spans="1:3" x14ac:dyDescent="0.45">
      <c r="A104">
        <v>20052</v>
      </c>
      <c r="B104">
        <v>3520</v>
      </c>
      <c r="C104">
        <v>103</v>
      </c>
    </row>
    <row r="105" spans="1:3" x14ac:dyDescent="0.45">
      <c r="A105">
        <v>20053</v>
      </c>
      <c r="B105">
        <v>3678</v>
      </c>
      <c r="C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 1 - Q1</vt:lpstr>
      <vt:lpstr>Part 1 - Q2</vt:lpstr>
      <vt:lpstr>Part 2 - Q1</vt:lpstr>
      <vt:lpstr>Part_2_Q2.1</vt:lpstr>
      <vt:lpstr>Part 2 Q2</vt:lpstr>
      <vt:lpstr>2.2 Holt</vt:lpstr>
      <vt:lpstr>Sheet1</vt:lpstr>
      <vt:lpstr>Part 2 Q3</vt:lpstr>
      <vt:lpstr>Apple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Maganti</dc:creator>
  <cp:lastModifiedBy>Manasa Maganti</cp:lastModifiedBy>
  <dcterms:created xsi:type="dcterms:W3CDTF">2015-06-05T18:17:20Z</dcterms:created>
  <dcterms:modified xsi:type="dcterms:W3CDTF">2024-11-07T17:43:29Z</dcterms:modified>
</cp:coreProperties>
</file>