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166925"/>
  <mc:AlternateContent xmlns:mc="http://schemas.openxmlformats.org/markup-compatibility/2006">
    <mc:Choice Requires="x15">
      <x15ac:absPath xmlns:x15ac="http://schemas.microsoft.com/office/spreadsheetml/2010/11/ac" url="https://neolivin-my.sharepoint.com/personal/rohit_patankar_neoliv_in/Documents/Desktop/CO-PMS Sogaon 08.08.2025/"/>
    </mc:Choice>
  </mc:AlternateContent>
  <xr:revisionPtr revIDLastSave="34" documentId="8_{3F31B5F4-B2D7-409D-BC3C-D42F32436361}" xr6:coauthVersionLast="47" xr6:coauthVersionMax="47" xr10:uidLastSave="{292F249B-DE99-412E-9F3D-DCF40F358A7D}"/>
  <bookViews>
    <workbookView xWindow="-108" yWindow="-108" windowWidth="23256" windowHeight="12456" tabRatio="830" activeTab="1" xr2:uid="{00000000-000D-0000-FFFF-FFFF00000000}"/>
  </bookViews>
  <sheets>
    <sheet name="Illustration" sheetId="16" r:id="rId1"/>
    <sheet name="Fee Calculator" sheetId="17" r:id="rId2"/>
  </sheets>
  <definedNames>
    <definedName name="_xlnm.Print_Area" localSheetId="0">Illustration!$A$1:$N$69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7" l="1"/>
  <c r="B30" i="17" s="1"/>
  <c r="B31" i="17" s="1"/>
  <c r="B32" i="17" s="1"/>
  <c r="B33" i="17" s="1"/>
  <c r="B34" i="17" s="1"/>
  <c r="B35" i="17" s="1"/>
  <c r="B36" i="17" s="1"/>
  <c r="E15" i="17"/>
  <c r="E19" i="17" s="1"/>
  <c r="E4" i="17"/>
  <c r="E7" i="17" s="1"/>
  <c r="AN60" i="16"/>
  <c r="AH60" i="16"/>
  <c r="AB60" i="16"/>
  <c r="V60" i="16"/>
  <c r="P60" i="16"/>
  <c r="J60" i="16"/>
  <c r="AN37" i="16"/>
  <c r="AH37" i="16"/>
  <c r="AB37" i="16"/>
  <c r="V37" i="16"/>
  <c r="P37" i="16"/>
  <c r="J37" i="16"/>
  <c r="AI44" i="16"/>
  <c r="AM48" i="16" s="1"/>
  <c r="AC44" i="16"/>
  <c r="AG48" i="16" s="1"/>
  <c r="W44" i="16"/>
  <c r="Z48" i="16" s="1"/>
  <c r="Q44" i="16"/>
  <c r="T48" i="16" s="1"/>
  <c r="J48" i="16"/>
  <c r="E44" i="16"/>
  <c r="I48" i="16" s="1"/>
  <c r="K44" i="16"/>
  <c r="M49" i="16" s="1"/>
  <c r="E59" i="16"/>
  <c r="J16" i="17" l="1"/>
  <c r="H19" i="17"/>
  <c r="J19" i="17"/>
  <c r="F20" i="17"/>
  <c r="G20" i="17"/>
  <c r="E17" i="17"/>
  <c r="F19" i="17"/>
  <c r="G19" i="17"/>
  <c r="I19" i="17"/>
  <c r="E20" i="17"/>
  <c r="H20" i="17"/>
  <c r="I20" i="17"/>
  <c r="J20" i="17"/>
  <c r="AA48" i="16"/>
  <c r="N49" i="16"/>
  <c r="O49" i="16"/>
  <c r="AB48" i="16"/>
  <c r="AD49" i="16"/>
  <c r="E46" i="16"/>
  <c r="F49" i="16"/>
  <c r="M48" i="16"/>
  <c r="P49" i="16"/>
  <c r="V45" i="16"/>
  <c r="R49" i="16"/>
  <c r="AB45" i="16"/>
  <c r="X49" i="16"/>
  <c r="AC48" i="16"/>
  <c r="AE49" i="16"/>
  <c r="AI48" i="16"/>
  <c r="AK49" i="16"/>
  <c r="K49" i="16"/>
  <c r="P45" i="16"/>
  <c r="AH45" i="16"/>
  <c r="AJ49" i="16"/>
  <c r="G49" i="16"/>
  <c r="L48" i="16"/>
  <c r="Q48" i="16"/>
  <c r="S49" i="16"/>
  <c r="W48" i="16"/>
  <c r="Y49" i="16"/>
  <c r="AC49" i="16"/>
  <c r="AF49" i="16"/>
  <c r="AI49" i="16"/>
  <c r="AL49" i="16"/>
  <c r="AH48" i="16"/>
  <c r="AN45" i="16"/>
  <c r="E48" i="16"/>
  <c r="N48" i="16"/>
  <c r="F48" i="16"/>
  <c r="H49" i="16"/>
  <c r="O48" i="16"/>
  <c r="J45" i="16"/>
  <c r="Q49" i="16"/>
  <c r="T49" i="16"/>
  <c r="W49" i="16"/>
  <c r="Z49" i="16"/>
  <c r="AD48" i="16"/>
  <c r="AG49" i="16"/>
  <c r="AJ48" i="16"/>
  <c r="AM49" i="16"/>
  <c r="U48" i="16"/>
  <c r="E49" i="16"/>
  <c r="G48" i="16"/>
  <c r="P48" i="16"/>
  <c r="R48" i="16"/>
  <c r="U49" i="16"/>
  <c r="AA49" i="16"/>
  <c r="AE48" i="16"/>
  <c r="AH49" i="16"/>
  <c r="AK48" i="16"/>
  <c r="AN49" i="16"/>
  <c r="AN48" i="16"/>
  <c r="K48" i="16"/>
  <c r="I49" i="16"/>
  <c r="X48" i="16"/>
  <c r="H48" i="16"/>
  <c r="J49" i="16"/>
  <c r="L49" i="16"/>
  <c r="S48" i="16"/>
  <c r="V49" i="16"/>
  <c r="Y48" i="16"/>
  <c r="AB49" i="16"/>
  <c r="AF48" i="16"/>
  <c r="AL48" i="16"/>
  <c r="V48" i="16"/>
  <c r="AI14" i="16"/>
  <c r="E22" i="17" l="1"/>
  <c r="E24" i="17" s="1"/>
  <c r="F15" i="17" s="1"/>
  <c r="F17" i="17" s="1"/>
  <c r="F22" i="17" s="1"/>
  <c r="F24" i="17" s="1"/>
  <c r="G15" i="17" s="1"/>
  <c r="G17" i="17" s="1"/>
  <c r="G22" i="17" s="1"/>
  <c r="G24" i="17" s="1"/>
  <c r="H15" i="17" s="1"/>
  <c r="H17" i="17" s="1"/>
  <c r="H22" i="17" s="1"/>
  <c r="H24" i="17" s="1"/>
  <c r="I15" i="17" s="1"/>
  <c r="I17" i="17" s="1"/>
  <c r="I22" i="17" s="1"/>
  <c r="I24" i="17" s="1"/>
  <c r="J15" i="17" s="1"/>
  <c r="J17" i="17" s="1"/>
  <c r="J22" i="17" s="1"/>
  <c r="B73" i="16"/>
  <c r="B74" i="16" s="1"/>
  <c r="B75" i="16" s="1"/>
  <c r="B76" i="16" s="1"/>
  <c r="B77" i="16" s="1"/>
  <c r="B78" i="16" s="1"/>
  <c r="B79" i="16" s="1"/>
  <c r="B80" i="16" s="1"/>
  <c r="J23" i="17" l="1"/>
  <c r="J24" i="17" s="1"/>
  <c r="AI59" i="16"/>
  <c r="AC59" i="16"/>
  <c r="W59" i="16"/>
  <c r="Q59" i="16"/>
  <c r="K59" i="16"/>
  <c r="AI29" i="16"/>
  <c r="AC29" i="16"/>
  <c r="W29" i="16"/>
  <c r="Q29" i="16"/>
  <c r="K29" i="16"/>
  <c r="K34" i="16" s="1"/>
  <c r="E29" i="16"/>
  <c r="Q14" i="16"/>
  <c r="AC14" i="16"/>
  <c r="W14" i="16"/>
  <c r="K14" i="16"/>
  <c r="E14" i="16"/>
  <c r="AH63" i="16" l="1"/>
  <c r="E61" i="16"/>
  <c r="AG33" i="16"/>
  <c r="AH34" i="16"/>
  <c r="AF33" i="16"/>
  <c r="AG34" i="16"/>
  <c r="AE33" i="16"/>
  <c r="AD33" i="16"/>
  <c r="AF34" i="16"/>
  <c r="AE34" i="16"/>
  <c r="AC33" i="16"/>
  <c r="AH33" i="16"/>
  <c r="AD34" i="16"/>
  <c r="AC34" i="16"/>
  <c r="AK34" i="16"/>
  <c r="AI33" i="16"/>
  <c r="AJ34" i="16"/>
  <c r="AI34" i="16"/>
  <c r="AL34" i="16"/>
  <c r="AN33" i="16"/>
  <c r="AJ33" i="16"/>
  <c r="AM33" i="16"/>
  <c r="AN34" i="16"/>
  <c r="AL33" i="16"/>
  <c r="AM34" i="16"/>
  <c r="AK33" i="16"/>
  <c r="P64" i="16"/>
  <c r="N63" i="16"/>
  <c r="O64" i="16"/>
  <c r="M63" i="16"/>
  <c r="N64" i="16"/>
  <c r="L63" i="16"/>
  <c r="M64" i="16"/>
  <c r="K63" i="16"/>
  <c r="L64" i="16"/>
  <c r="K64" i="16"/>
  <c r="O63" i="16"/>
  <c r="P63" i="16"/>
  <c r="U33" i="16"/>
  <c r="V34" i="16"/>
  <c r="T33" i="16"/>
  <c r="T34" i="16"/>
  <c r="R33" i="16"/>
  <c r="V33" i="16"/>
  <c r="U34" i="16"/>
  <c r="S33" i="16"/>
  <c r="S34" i="16"/>
  <c r="Q33" i="16"/>
  <c r="R34" i="16"/>
  <c r="Q34" i="16"/>
  <c r="AB64" i="16"/>
  <c r="Z63" i="16"/>
  <c r="AA64" i="16"/>
  <c r="Y63" i="16"/>
  <c r="Z64" i="16"/>
  <c r="X63" i="16"/>
  <c r="Y64" i="16"/>
  <c r="W63" i="16"/>
  <c r="X64" i="16"/>
  <c r="AA63" i="16"/>
  <c r="W64" i="16"/>
  <c r="AB63" i="16"/>
  <c r="Y34" i="16"/>
  <c r="W33" i="16"/>
  <c r="X34" i="16"/>
  <c r="W34" i="16"/>
  <c r="AB33" i="16"/>
  <c r="AA33" i="16"/>
  <c r="AB34" i="16"/>
  <c r="Z33" i="16"/>
  <c r="X33" i="16"/>
  <c r="AA34" i="16"/>
  <c r="Y33" i="16"/>
  <c r="Z34" i="16"/>
  <c r="AD64" i="16"/>
  <c r="AC64" i="16"/>
  <c r="AG63" i="16"/>
  <c r="AH64" i="16"/>
  <c r="AF63" i="16"/>
  <c r="AC63" i="16"/>
  <c r="AG64" i="16"/>
  <c r="AE63" i="16"/>
  <c r="AE64" i="16"/>
  <c r="AF64" i="16"/>
  <c r="AD63" i="16"/>
  <c r="M34" i="16"/>
  <c r="K33" i="16"/>
  <c r="L34" i="16"/>
  <c r="P33" i="16"/>
  <c r="L33" i="16"/>
  <c r="O33" i="16"/>
  <c r="N34" i="16"/>
  <c r="P34" i="16"/>
  <c r="N33" i="16"/>
  <c r="O34" i="16"/>
  <c r="M33" i="16"/>
  <c r="R64" i="16"/>
  <c r="Q64" i="16"/>
  <c r="Q63" i="16"/>
  <c r="V63" i="16"/>
  <c r="U63" i="16"/>
  <c r="V64" i="16"/>
  <c r="T63" i="16"/>
  <c r="U64" i="16"/>
  <c r="S63" i="16"/>
  <c r="T64" i="16"/>
  <c r="R63" i="16"/>
  <c r="S64" i="16"/>
  <c r="AN64" i="16"/>
  <c r="AL63" i="16"/>
  <c r="AM64" i="16"/>
  <c r="AK63" i="16"/>
  <c r="AL64" i="16"/>
  <c r="AJ63" i="16"/>
  <c r="AK64" i="16"/>
  <c r="AI63" i="16"/>
  <c r="AJ64" i="16"/>
  <c r="AI64" i="16"/>
  <c r="AN63" i="16"/>
  <c r="AM63" i="16"/>
  <c r="AG18" i="16"/>
  <c r="AH15" i="16"/>
  <c r="AH19" i="16"/>
  <c r="AF18" i="16"/>
  <c r="AG19" i="16"/>
  <c r="AE18" i="16"/>
  <c r="AF19" i="16"/>
  <c r="AD18" i="16"/>
  <c r="AD19" i="16"/>
  <c r="AE19" i="16"/>
  <c r="AC18" i="16"/>
  <c r="AC19" i="16"/>
  <c r="AH18" i="16"/>
  <c r="Y19" i="16"/>
  <c r="W18" i="16"/>
  <c r="X19" i="16"/>
  <c r="W19" i="16"/>
  <c r="AB18" i="16"/>
  <c r="AB15" i="16"/>
  <c r="Z18" i="16"/>
  <c r="AA18" i="16"/>
  <c r="AB19" i="16"/>
  <c r="AA19" i="16"/>
  <c r="Y18" i="16"/>
  <c r="Z19" i="16"/>
  <c r="X18" i="16"/>
  <c r="U18" i="16"/>
  <c r="V19" i="16"/>
  <c r="T18" i="16"/>
  <c r="S18" i="16"/>
  <c r="U19" i="16"/>
  <c r="T19" i="16"/>
  <c r="R18" i="16"/>
  <c r="S19" i="16"/>
  <c r="Q18" i="16"/>
  <c r="V15" i="16"/>
  <c r="R19" i="16"/>
  <c r="Q19" i="16"/>
  <c r="V18" i="16"/>
  <c r="M19" i="16"/>
  <c r="K18" i="16"/>
  <c r="L19" i="16"/>
  <c r="P15" i="16"/>
  <c r="K19" i="16"/>
  <c r="P18" i="16"/>
  <c r="P19" i="16"/>
  <c r="O18" i="16"/>
  <c r="N18" i="16"/>
  <c r="O19" i="16"/>
  <c r="M18" i="16"/>
  <c r="N19" i="16"/>
  <c r="L18" i="16"/>
  <c r="AK19" i="16"/>
  <c r="AI18" i="16"/>
  <c r="AJ19" i="16"/>
  <c r="AN15" i="16"/>
  <c r="AI19" i="16"/>
  <c r="AN18" i="16"/>
  <c r="AL18" i="16"/>
  <c r="AM18" i="16"/>
  <c r="AN19" i="16"/>
  <c r="AM19" i="16"/>
  <c r="AK18" i="16"/>
  <c r="AL19" i="16"/>
  <c r="AJ18" i="16"/>
  <c r="I63" i="16"/>
  <c r="E64" i="16"/>
  <c r="J64" i="16"/>
  <c r="H63" i="16"/>
  <c r="F63" i="16"/>
  <c r="I64" i="16"/>
  <c r="G63" i="16"/>
  <c r="H64" i="16"/>
  <c r="G64" i="16"/>
  <c r="E63" i="16"/>
  <c r="F64" i="16"/>
  <c r="J63" i="16"/>
  <c r="J33" i="16"/>
  <c r="I33" i="16"/>
  <c r="H33" i="16"/>
  <c r="G33" i="16"/>
  <c r="H34" i="16"/>
  <c r="F33" i="16"/>
  <c r="J34" i="16"/>
  <c r="G34" i="16"/>
  <c r="E33" i="16"/>
  <c r="I34" i="16"/>
  <c r="F34" i="16"/>
  <c r="E34" i="16"/>
  <c r="I19" i="16"/>
  <c r="G18" i="16"/>
  <c r="H19" i="16"/>
  <c r="F18" i="16"/>
  <c r="G19" i="16"/>
  <c r="E18" i="16"/>
  <c r="F19" i="16"/>
  <c r="J15" i="16"/>
  <c r="E19" i="16"/>
  <c r="J18" i="16"/>
  <c r="J19" i="16"/>
  <c r="H18" i="16"/>
  <c r="I18" i="16"/>
  <c r="E16" i="16"/>
  <c r="E21" i="16" l="1"/>
  <c r="Q61" i="16"/>
  <c r="Q66" i="16" s="1"/>
  <c r="W61" i="16"/>
  <c r="W66" i="16" s="1"/>
  <c r="AI61" i="16"/>
  <c r="AI66" i="16" s="1"/>
  <c r="Q31" i="16"/>
  <c r="Q36" i="16" s="1"/>
  <c r="E31" i="16"/>
  <c r="E36" i="16" s="1"/>
  <c r="K61" i="16"/>
  <c r="K66" i="16" s="1"/>
  <c r="W31" i="16"/>
  <c r="W36" i="16" s="1"/>
  <c r="AI31" i="16"/>
  <c r="AI36" i="16" s="1"/>
  <c r="K31" i="16"/>
  <c r="K36" i="16" s="1"/>
  <c r="AC31" i="16"/>
  <c r="AC36" i="16" s="1"/>
  <c r="AC61" i="16"/>
  <c r="AC66" i="16" s="1"/>
  <c r="W16" i="16"/>
  <c r="W21" i="16" s="1"/>
  <c r="E66" i="16"/>
  <c r="AC16" i="16"/>
  <c r="AC21" i="16" s="1"/>
  <c r="K16" i="16"/>
  <c r="K21" i="16" s="1"/>
  <c r="AI16" i="16"/>
  <c r="AI21" i="16" s="1"/>
  <c r="Q16" i="16"/>
  <c r="Q21" i="16" s="1"/>
  <c r="E38" i="16" l="1"/>
  <c r="AC68" i="16"/>
  <c r="W68" i="16"/>
  <c r="E68" i="16"/>
  <c r="AI68" i="16"/>
  <c r="Q68" i="16"/>
  <c r="K68" i="16"/>
  <c r="AI38" i="16"/>
  <c r="AD59" i="16" l="1"/>
  <c r="X59" i="16"/>
  <c r="F59" i="16"/>
  <c r="F61" i="16" s="1"/>
  <c r="K23" i="16"/>
  <c r="W23" i="16"/>
  <c r="AC23" i="16"/>
  <c r="AI23" i="16"/>
  <c r="Q23" i="16"/>
  <c r="R14" i="16" s="1"/>
  <c r="R59" i="16"/>
  <c r="AJ59" i="16"/>
  <c r="E23" i="16"/>
  <c r="L59" i="16"/>
  <c r="AJ29" i="16"/>
  <c r="E51" i="16" l="1"/>
  <c r="E53" i="16" s="1"/>
  <c r="X61" i="16"/>
  <c r="X66" i="16" s="1"/>
  <c r="AD61" i="16"/>
  <c r="AD66" i="16" s="1"/>
  <c r="F14" i="16"/>
  <c r="L14" i="16"/>
  <c r="F66" i="16"/>
  <c r="AD14" i="16"/>
  <c r="X14" i="16"/>
  <c r="AJ14" i="16"/>
  <c r="F44" i="16" l="1"/>
  <c r="F46" i="16" s="1"/>
  <c r="F51" i="16" s="1"/>
  <c r="F53" i="16" s="1"/>
  <c r="G44" i="16" s="1"/>
  <c r="G46" i="16" s="1"/>
  <c r="G51" i="16" s="1"/>
  <c r="G53" i="16" s="1"/>
  <c r="H44" i="16" s="1"/>
  <c r="H46" i="16" s="1"/>
  <c r="H51" i="16" s="1"/>
  <c r="H53" i="16" s="1"/>
  <c r="I44" i="16" s="1"/>
  <c r="I46" i="16" s="1"/>
  <c r="I51" i="16" s="1"/>
  <c r="I53" i="16" s="1"/>
  <c r="J44" i="16" s="1"/>
  <c r="J46" i="16" s="1"/>
  <c r="J51" i="16" s="1"/>
  <c r="F68" i="16"/>
  <c r="AD68" i="16"/>
  <c r="X68" i="16"/>
  <c r="AJ31" i="16"/>
  <c r="AJ36" i="16" s="1"/>
  <c r="R16" i="16"/>
  <c r="R21" i="16" s="1"/>
  <c r="AJ61" i="16"/>
  <c r="AJ66" i="16" s="1"/>
  <c r="R61" i="16"/>
  <c r="R66" i="16" s="1"/>
  <c r="L16" i="16"/>
  <c r="L21" i="16" s="1"/>
  <c r="F16" i="16"/>
  <c r="F21" i="16" s="1"/>
  <c r="L61" i="16"/>
  <c r="L66" i="16" s="1"/>
  <c r="J53" i="16" l="1"/>
  <c r="AJ68" i="16"/>
  <c r="L68" i="16"/>
  <c r="R68" i="16"/>
  <c r="L23" i="16"/>
  <c r="Y59" i="16"/>
  <c r="X16" i="16"/>
  <c r="X21" i="16" s="1"/>
  <c r="R23" i="16"/>
  <c r="AJ16" i="16"/>
  <c r="AJ21" i="16" s="1"/>
  <c r="AD16" i="16"/>
  <c r="AD21" i="16" s="1"/>
  <c r="G59" i="16"/>
  <c r="AJ38" i="16"/>
  <c r="AK29" i="16" s="1"/>
  <c r="AE59" i="16"/>
  <c r="M59" i="16" l="1"/>
  <c r="F23" i="16"/>
  <c r="S59" i="16"/>
  <c r="AJ23" i="16"/>
  <c r="AK59" i="16"/>
  <c r="AD23" i="16"/>
  <c r="AE14" i="16" s="1"/>
  <c r="S14" i="16"/>
  <c r="X23" i="16"/>
  <c r="M14" i="16"/>
  <c r="F29" i="16"/>
  <c r="K46" i="16" l="1"/>
  <c r="K51" i="16" s="1"/>
  <c r="K53" i="16" s="1"/>
  <c r="L44" i="16" s="1"/>
  <c r="L46" i="16" s="1"/>
  <c r="L51" i="16" s="1"/>
  <c r="L53" i="16" s="1"/>
  <c r="M44" i="16" s="1"/>
  <c r="M46" i="16" s="1"/>
  <c r="M51" i="16" s="1"/>
  <c r="M53" i="16" s="1"/>
  <c r="N44" i="16" s="1"/>
  <c r="N46" i="16" s="1"/>
  <c r="N51" i="16" s="1"/>
  <c r="N53" i="16" s="1"/>
  <c r="O44" i="16" s="1"/>
  <c r="O46" i="16" s="1"/>
  <c r="O51" i="16" s="1"/>
  <c r="O53" i="16" s="1"/>
  <c r="P44" i="16" s="1"/>
  <c r="G14" i="16"/>
  <c r="AE61" i="16"/>
  <c r="AE66" i="16" s="1"/>
  <c r="Y14" i="16"/>
  <c r="AK31" i="16"/>
  <c r="AK36" i="16" s="1"/>
  <c r="G61" i="16"/>
  <c r="G66" i="16" s="1"/>
  <c r="AK14" i="16"/>
  <c r="AK16" i="16" s="1"/>
  <c r="AK21" i="16" s="1"/>
  <c r="M61" i="16" l="1"/>
  <c r="M66" i="16" s="1"/>
  <c r="M68" i="16" s="1"/>
  <c r="G68" i="16"/>
  <c r="AE68" i="16"/>
  <c r="S61" i="16"/>
  <c r="S66" i="16" s="1"/>
  <c r="G16" i="16"/>
  <c r="G21" i="16" s="1"/>
  <c r="F31" i="16"/>
  <c r="AK61" i="16"/>
  <c r="AK66" i="16" s="1"/>
  <c r="AE16" i="16"/>
  <c r="AE21" i="16" s="1"/>
  <c r="S16" i="16"/>
  <c r="S21" i="16" s="1"/>
  <c r="M16" i="16"/>
  <c r="M21" i="16" s="1"/>
  <c r="AK38" i="16"/>
  <c r="P46" i="16" l="1"/>
  <c r="P51" i="16" s="1"/>
  <c r="F36" i="16"/>
  <c r="F38" i="16" s="1"/>
  <c r="G29" i="16" s="1"/>
  <c r="N59" i="16"/>
  <c r="S68" i="16"/>
  <c r="AK68" i="16"/>
  <c r="H59" i="16"/>
  <c r="AE23" i="16"/>
  <c r="AF14" i="16" s="1"/>
  <c r="S23" i="16"/>
  <c r="M23" i="16"/>
  <c r="G23" i="16"/>
  <c r="AF59" i="16"/>
  <c r="AL29" i="16"/>
  <c r="K38" i="16"/>
  <c r="P53" i="16" l="1"/>
  <c r="Q46" i="16"/>
  <c r="H14" i="16"/>
  <c r="N61" i="16"/>
  <c r="Y61" i="16"/>
  <c r="Y66" i="16" s="1"/>
  <c r="T59" i="16"/>
  <c r="AK23" i="16"/>
  <c r="AL14" i="16" s="1"/>
  <c r="AL59" i="16"/>
  <c r="N14" i="16"/>
  <c r="T14" i="16"/>
  <c r="L29" i="16"/>
  <c r="N66" i="16" l="1"/>
  <c r="N68" i="16" s="1"/>
  <c r="Y68" i="16"/>
  <c r="H61" i="16"/>
  <c r="AL31" i="16"/>
  <c r="AL36" i="16" s="1"/>
  <c r="AF16" i="16"/>
  <c r="AF21" i="16" s="1"/>
  <c r="AF61" i="16"/>
  <c r="AF66" i="16" s="1"/>
  <c r="H16" i="16"/>
  <c r="H21" i="16" s="1"/>
  <c r="AF68" i="16" l="1"/>
  <c r="O59" i="16"/>
  <c r="Z59" i="16"/>
  <c r="AL16" i="16"/>
  <c r="AL21" i="16" s="1"/>
  <c r="T61" i="16"/>
  <c r="T66" i="16" s="1"/>
  <c r="L31" i="16"/>
  <c r="L36" i="16" s="1"/>
  <c r="H66" i="16"/>
  <c r="H68" i="16" s="1"/>
  <c r="G31" i="16"/>
  <c r="AL61" i="16"/>
  <c r="AL66" i="16" s="1"/>
  <c r="Y16" i="16"/>
  <c r="Y21" i="16" s="1"/>
  <c r="N16" i="16"/>
  <c r="N21" i="16" s="1"/>
  <c r="T16" i="16"/>
  <c r="T21" i="16" s="1"/>
  <c r="H23" i="16"/>
  <c r="AL38" i="16"/>
  <c r="AM29" i="16" s="1"/>
  <c r="W46" i="16" l="1"/>
  <c r="W51" i="16" s="1"/>
  <c r="W53" i="16" s="1"/>
  <c r="X44" i="16" s="1"/>
  <c r="X46" i="16" s="1"/>
  <c r="X51" i="16" s="1"/>
  <c r="X53" i="16" s="1"/>
  <c r="Y44" i="16" s="1"/>
  <c r="Y46" i="16" s="1"/>
  <c r="Y51" i="16" s="1"/>
  <c r="Y53" i="16" s="1"/>
  <c r="Z44" i="16" s="1"/>
  <c r="Z46" i="16" s="1"/>
  <c r="Z51" i="16" s="1"/>
  <c r="Z53" i="16" s="1"/>
  <c r="AA44" i="16" s="1"/>
  <c r="AA46" i="16" s="1"/>
  <c r="AA51" i="16" s="1"/>
  <c r="AA53" i="16" s="1"/>
  <c r="AB44" i="16" s="1"/>
  <c r="I14" i="16"/>
  <c r="G36" i="16"/>
  <c r="G38" i="16" s="1"/>
  <c r="AG59" i="16"/>
  <c r="Z61" i="16"/>
  <c r="AL68" i="16"/>
  <c r="T68" i="16"/>
  <c r="I59" i="16"/>
  <c r="N23" i="16"/>
  <c r="Y23" i="16"/>
  <c r="AL23" i="16"/>
  <c r="AM14" i="16" s="1"/>
  <c r="O61" i="16"/>
  <c r="L38" i="16"/>
  <c r="M29" i="16" s="1"/>
  <c r="Q38" i="16"/>
  <c r="Z66" i="16" l="1"/>
  <c r="Z68" i="16" s="1"/>
  <c r="O66" i="16"/>
  <c r="U59" i="16"/>
  <c r="AM59" i="16"/>
  <c r="O14" i="16"/>
  <c r="AM31" i="16"/>
  <c r="AM36" i="16" s="1"/>
  <c r="Z14" i="16"/>
  <c r="AM16" i="16"/>
  <c r="AM21" i="16" s="1"/>
  <c r="AG61" i="16"/>
  <c r="AG66" i="16" s="1"/>
  <c r="I61" i="16"/>
  <c r="I16" i="16"/>
  <c r="I21" i="16" s="1"/>
  <c r="H29" i="16"/>
  <c r="R29" i="16"/>
  <c r="AB46" i="16" l="1"/>
  <c r="AB51" i="16" s="1"/>
  <c r="O68" i="16"/>
  <c r="AG68" i="16"/>
  <c r="AA59" i="16"/>
  <c r="I66" i="16"/>
  <c r="M31" i="16"/>
  <c r="M36" i="16" s="1"/>
  <c r="I23" i="16"/>
  <c r="Z16" i="16"/>
  <c r="Z21" i="16" s="1"/>
  <c r="O16" i="16"/>
  <c r="O21" i="16" s="1"/>
  <c r="W38" i="16"/>
  <c r="AB53" i="16" l="1"/>
  <c r="AC46" i="16"/>
  <c r="AC51" i="16" s="1"/>
  <c r="AC53" i="16" s="1"/>
  <c r="AD44" i="16" s="1"/>
  <c r="AD46" i="16" s="1"/>
  <c r="AD51" i="16" s="1"/>
  <c r="AD53" i="16" s="1"/>
  <c r="AE44" i="16" s="1"/>
  <c r="AE46" i="16" s="1"/>
  <c r="AE51" i="16" s="1"/>
  <c r="AE53" i="16" s="1"/>
  <c r="AF44" i="16" s="1"/>
  <c r="AF46" i="16" s="1"/>
  <c r="AF51" i="16" s="1"/>
  <c r="AF53" i="16" s="1"/>
  <c r="AG44" i="16" s="1"/>
  <c r="AG46" i="16" s="1"/>
  <c r="AG51" i="16" s="1"/>
  <c r="AG53" i="16" s="1"/>
  <c r="AH44" i="16" s="1"/>
  <c r="J14" i="16"/>
  <c r="P59" i="16"/>
  <c r="I68" i="16"/>
  <c r="J59" i="16" s="1"/>
  <c r="U61" i="16"/>
  <c r="U66" i="16" s="1"/>
  <c r="AA61" i="16"/>
  <c r="O23" i="16"/>
  <c r="AM61" i="16"/>
  <c r="Z23" i="16"/>
  <c r="R31" i="16"/>
  <c r="R36" i="16" s="1"/>
  <c r="X29" i="16"/>
  <c r="H31" i="16"/>
  <c r="AM23" i="16"/>
  <c r="AH59" i="16"/>
  <c r="M38" i="16"/>
  <c r="N29" i="16" s="1"/>
  <c r="AM38" i="16"/>
  <c r="H36" i="16" l="1"/>
  <c r="H38" i="16" s="1"/>
  <c r="I29" i="16" s="1"/>
  <c r="AA66" i="16"/>
  <c r="AA68" i="16" s="1"/>
  <c r="U68" i="16"/>
  <c r="AM66" i="16"/>
  <c r="AM68" i="16" s="1"/>
  <c r="P61" i="16"/>
  <c r="P66" i="16" s="1"/>
  <c r="AN29" i="16"/>
  <c r="AN14" i="16"/>
  <c r="AA14" i="16"/>
  <c r="P14" i="16"/>
  <c r="J16" i="16"/>
  <c r="J21" i="16" s="1"/>
  <c r="R38" i="16"/>
  <c r="AC38" i="16"/>
  <c r="AD29" i="16" s="1"/>
  <c r="AH46" i="16" l="1"/>
  <c r="AH51" i="16" s="1"/>
  <c r="P67" i="16"/>
  <c r="P68" i="16" s="1"/>
  <c r="V59" i="16"/>
  <c r="AN59" i="16"/>
  <c r="X31" i="16"/>
  <c r="X36" i="16" s="1"/>
  <c r="N31" i="16"/>
  <c r="N36" i="16" s="1"/>
  <c r="AH61" i="16"/>
  <c r="AH66" i="16" s="1"/>
  <c r="AN30" i="16"/>
  <c r="AB59" i="16"/>
  <c r="J61" i="16"/>
  <c r="J66" i="16" s="1"/>
  <c r="J67" i="16" s="1"/>
  <c r="I31" i="16"/>
  <c r="I36" i="16" s="1"/>
  <c r="T23" i="16"/>
  <c r="P16" i="16"/>
  <c r="P21" i="16" s="1"/>
  <c r="S29" i="16"/>
  <c r="AH53" i="16" l="1"/>
  <c r="AH67" i="16"/>
  <c r="AH68" i="16" s="1"/>
  <c r="J68" i="16"/>
  <c r="V61" i="16"/>
  <c r="I38" i="16"/>
  <c r="AN31" i="16"/>
  <c r="AN36" i="16" s="1"/>
  <c r="X38" i="16"/>
  <c r="AN16" i="16"/>
  <c r="AN21" i="16" s="1"/>
  <c r="J23" i="16"/>
  <c r="AF23" i="16"/>
  <c r="AG14" i="16" s="1"/>
  <c r="AA16" i="16"/>
  <c r="AA21" i="16" s="1"/>
  <c r="N38" i="16"/>
  <c r="U14" i="16"/>
  <c r="AI46" i="16" l="1"/>
  <c r="AI51" i="16" s="1"/>
  <c r="AI53" i="16" s="1"/>
  <c r="AJ44" i="16" s="1"/>
  <c r="AJ46" i="16" s="1"/>
  <c r="AJ51" i="16" s="1"/>
  <c r="AJ53" i="16" s="1"/>
  <c r="AK44" i="16" s="1"/>
  <c r="AK46" i="16" s="1"/>
  <c r="AK51" i="16" s="1"/>
  <c r="AK53" i="16" s="1"/>
  <c r="AL44" i="16" s="1"/>
  <c r="AL46" i="16" s="1"/>
  <c r="AL51" i="16" s="1"/>
  <c r="AL53" i="16" s="1"/>
  <c r="AM44" i="16" s="1"/>
  <c r="AM46" i="16" s="1"/>
  <c r="AM51" i="16" s="1"/>
  <c r="AM53" i="16" s="1"/>
  <c r="AN44" i="16" s="1"/>
  <c r="V66" i="16"/>
  <c r="V67" i="16" s="1"/>
  <c r="V68" i="16" s="1"/>
  <c r="AD31" i="16"/>
  <c r="AD36" i="16" s="1"/>
  <c r="AN61" i="16"/>
  <c r="AN66" i="16" s="1"/>
  <c r="AN67" i="16" s="1"/>
  <c r="Y29" i="16"/>
  <c r="S31" i="16"/>
  <c r="S36" i="16" s="1"/>
  <c r="AB61" i="16"/>
  <c r="AB66" i="16" s="1"/>
  <c r="AA23" i="16"/>
  <c r="AN23" i="16"/>
  <c r="AN38" i="16"/>
  <c r="P23" i="16"/>
  <c r="O29" i="16"/>
  <c r="J29" i="16"/>
  <c r="J30" i="16" s="1"/>
  <c r="AB67" i="16" l="1"/>
  <c r="AB68" i="16" s="1"/>
  <c r="AN68" i="16"/>
  <c r="AD38" i="16"/>
  <c r="AG16" i="16"/>
  <c r="AG21" i="16" s="1"/>
  <c r="AB14" i="16"/>
  <c r="U16" i="16"/>
  <c r="U21" i="16" s="1"/>
  <c r="S38" i="16"/>
  <c r="AN46" i="16" l="1"/>
  <c r="O31" i="16"/>
  <c r="O36" i="16" s="1"/>
  <c r="J31" i="16"/>
  <c r="J36" i="16" s="1"/>
  <c r="T29" i="16"/>
  <c r="AE29" i="16"/>
  <c r="AN51" i="16" l="1"/>
  <c r="J38" i="16"/>
  <c r="AG23" i="16"/>
  <c r="U23" i="16"/>
  <c r="AB16" i="16"/>
  <c r="AB21" i="16" s="1"/>
  <c r="O38" i="16"/>
  <c r="AN53" i="16" l="1"/>
  <c r="T31" i="16"/>
  <c r="T36" i="16" s="1"/>
  <c r="Y31" i="16"/>
  <c r="Y36" i="16" s="1"/>
  <c r="AE31" i="16"/>
  <c r="AE36" i="16" s="1"/>
  <c r="AH14" i="16"/>
  <c r="P29" i="16"/>
  <c r="AB23" i="16"/>
  <c r="V14" i="16"/>
  <c r="Y38" i="16" l="1"/>
  <c r="Z29" i="16" s="1"/>
  <c r="T38" i="16"/>
  <c r="AE38" i="16"/>
  <c r="P30" i="16"/>
  <c r="V16" i="16"/>
  <c r="V21" i="16" s="1"/>
  <c r="P31" i="16" l="1"/>
  <c r="P36" i="16" s="1"/>
  <c r="AH16" i="16"/>
  <c r="AH21" i="16" s="1"/>
  <c r="U29" i="16"/>
  <c r="AF29" i="16"/>
  <c r="Z31" i="16" l="1"/>
  <c r="Z36" i="16" s="1"/>
  <c r="AH23" i="16"/>
  <c r="P38" i="16"/>
  <c r="V23" i="16"/>
  <c r="U31" i="16" l="1"/>
  <c r="U36" i="16" s="1"/>
  <c r="AF31" i="16"/>
  <c r="AF36" i="16" s="1"/>
  <c r="U38" i="16" l="1"/>
  <c r="AF38" i="16"/>
  <c r="AG29" i="16" s="1"/>
  <c r="Z38" i="16"/>
  <c r="V29" i="16" l="1"/>
  <c r="AA29" i="16"/>
  <c r="V30" i="16" l="1"/>
  <c r="AG31" i="16"/>
  <c r="AG36" i="16" s="1"/>
  <c r="V31" i="16" l="1"/>
  <c r="V36" i="16" s="1"/>
  <c r="AA31" i="16"/>
  <c r="AA36" i="16" s="1"/>
  <c r="AG38" i="16"/>
  <c r="V38" i="16" l="1"/>
  <c r="AH29" i="16"/>
  <c r="AA38" i="16"/>
  <c r="AB29" i="16" l="1"/>
  <c r="AH30" i="16"/>
  <c r="AH31" i="16" l="1"/>
  <c r="AH36" i="16" s="1"/>
  <c r="AB30" i="16"/>
  <c r="AB31" i="16" l="1"/>
  <c r="AB36" i="16" s="1"/>
  <c r="AH38" i="16"/>
  <c r="AB38" i="16" l="1"/>
  <c r="Q51" i="16" l="1"/>
  <c r="Q53" i="16" s="1"/>
  <c r="R44" i="16" s="1"/>
  <c r="R46" i="16" s="1"/>
  <c r="R51" i="16" s="1"/>
  <c r="R53" i="16" s="1"/>
  <c r="S44" i="16" s="1"/>
  <c r="S46" i="16" s="1"/>
  <c r="S51" i="16" s="1"/>
  <c r="S53" i="16" s="1"/>
  <c r="T44" i="16" s="1"/>
  <c r="T46" i="16" s="1"/>
  <c r="T51" i="16" s="1"/>
  <c r="T53" i="16" s="1"/>
  <c r="U44" i="16" s="1"/>
  <c r="U46" i="16" s="1"/>
  <c r="U51" i="16" s="1"/>
  <c r="U53" i="16" s="1"/>
  <c r="V44" i="16" s="1"/>
  <c r="V46" i="16" s="1"/>
  <c r="V51" i="16" s="1"/>
  <c r="V53" i="16" l="1"/>
</calcChain>
</file>

<file path=xl/sharedStrings.xml><?xml version="1.0" encoding="utf-8"?>
<sst xmlns="http://schemas.openxmlformats.org/spreadsheetml/2006/main" count="339" uniqueCount="74">
  <si>
    <t>Assumptions</t>
  </si>
  <si>
    <t>a</t>
  </si>
  <si>
    <t>b</t>
  </si>
  <si>
    <t>c</t>
  </si>
  <si>
    <t>d</t>
  </si>
  <si>
    <t xml:space="preserve">Capital Contributed / Assets under Management </t>
  </si>
  <si>
    <t>i</t>
  </si>
  <si>
    <t xml:space="preserve">Gain / (Loss) on Investment based on the Scenario </t>
  </si>
  <si>
    <t>ii</t>
  </si>
  <si>
    <t xml:space="preserve">Gross Value of the Portfolio at the end of the year </t>
  </si>
  <si>
    <t>iii</t>
  </si>
  <si>
    <t>iv</t>
  </si>
  <si>
    <t>vi</t>
  </si>
  <si>
    <t xml:space="preserve">Management Fees </t>
  </si>
  <si>
    <t>vii</t>
  </si>
  <si>
    <t>viii</t>
  </si>
  <si>
    <t>ix</t>
  </si>
  <si>
    <t>x</t>
  </si>
  <si>
    <t xml:space="preserve">Notes: </t>
  </si>
  <si>
    <t>xi</t>
  </si>
  <si>
    <t>e</t>
  </si>
  <si>
    <t>Fee Illustration</t>
  </si>
  <si>
    <t>The details provided above are subject to appropriate relevant assumptions.</t>
  </si>
  <si>
    <t xml:space="preserve">Capital Contribution (Rs.) </t>
  </si>
  <si>
    <t xml:space="preserve">Management Fee (%age per annum) </t>
  </si>
  <si>
    <t xml:space="preserve">Hurdle Rate of Return </t>
  </si>
  <si>
    <t>The format and contents of the illustration provided below are indicative and non-binding, and provided for reference only, and investors should review and examine the detailed terms mentioned in the Co-investment PMS agreement.</t>
  </si>
  <si>
    <t>Further, for illustration purposes only, we have assumed that the exit shall be at the end of the fund life/end of the term as per the Co-investment PMS agreement.</t>
  </si>
  <si>
    <t>Class A1/ Class A6/ Class A11</t>
  </si>
  <si>
    <t>Class A2/ Class A7/ Class A12</t>
  </si>
  <si>
    <t>Class A3/ Class A8/ Class A13</t>
  </si>
  <si>
    <t>Class A4/ Class A9/ Class A14</t>
  </si>
  <si>
    <t>Class A5/ Class A10/ Class A15</t>
  </si>
  <si>
    <t>Year 1</t>
  </si>
  <si>
    <t>Year 2</t>
  </si>
  <si>
    <t>Year 3</t>
  </si>
  <si>
    <t>Year 4</t>
  </si>
  <si>
    <t>Year 5</t>
  </si>
  <si>
    <t xml:space="preserve">Scenario I: Fund has made loss of - </t>
  </si>
  <si>
    <t xml:space="preserve">Scenario II: Fund has made no profit no loss - </t>
  </si>
  <si>
    <t>Year 6</t>
  </si>
  <si>
    <t xml:space="preserve">Operating Expenses (%age per annum) </t>
  </si>
  <si>
    <t xml:space="preserve">Operating Expenses </t>
  </si>
  <si>
    <t xml:space="preserve">Carry (%age per annum) </t>
  </si>
  <si>
    <t>Net Value of the Portfolio after Carry is charged</t>
  </si>
  <si>
    <t>In the illustration, Management fee is assumed to be charged annually as defined under the Co-investment PMS agreement, as permitted under SEBI regulations.</t>
  </si>
  <si>
    <t>In the Illustration Operating Expenses are charged on Capital contributed and includes Account Opening charges, stamp duty /Audit Fee/ Bank charges / Fund Accounting charges / Custody Fee / demat charges or other miscellaneous expense</t>
  </si>
  <si>
    <t>Class B</t>
  </si>
  <si>
    <t>We have assumed the term of the Co-investment PMS agreement as period of 6 (six) years.</t>
  </si>
  <si>
    <t>Gross Value of the Portfolio before Carry is charged</t>
  </si>
  <si>
    <t>on initial capital contribution</t>
  </si>
  <si>
    <t>Transaction costs</t>
  </si>
  <si>
    <t>v</t>
  </si>
  <si>
    <t xml:space="preserve">For the purposes of the illustration, Transaction cost has not been considered and shall be charged on actual basis. </t>
  </si>
  <si>
    <t>All Fees and charges (including carry) shall be subject to applicable taxes i.e. we have considered Goods and Service Tax (GST) on all the fees and charges considered above (including carry).</t>
  </si>
  <si>
    <t>The figures provided in this illustration are representational only and should not be considered as a guarantee or any definite indication of performance. The final outcome would be a result of several factors as stated in the Co-investment PMS agreement and would be dependent upon the actual performance.</t>
  </si>
  <si>
    <t>Transaction costs (on actuals)</t>
  </si>
  <si>
    <t>XIRR on capital contributed</t>
  </si>
  <si>
    <t>Carry charged and catchup</t>
  </si>
  <si>
    <t xml:space="preserve">Scenario III: Fund has made profit less than hurdle - </t>
  </si>
  <si>
    <t xml:space="preserve">Scenario IV: Fund has made profit of - </t>
  </si>
  <si>
    <t>We have assumed that carry or catch up shall not apply when profits are below the hurdle rate</t>
  </si>
  <si>
    <t>Input here</t>
  </si>
  <si>
    <t>A1/A6/A11</t>
  </si>
  <si>
    <t>Class under InLiv Real Estate Fund</t>
  </si>
  <si>
    <t>A2/A7/A12</t>
  </si>
  <si>
    <t>A3/A8/A13</t>
  </si>
  <si>
    <t>A4/A9/A14</t>
  </si>
  <si>
    <t xml:space="preserve">Performance/Carry (%age per annum) </t>
  </si>
  <si>
    <t>A5/A10/A15</t>
  </si>
  <si>
    <t>f</t>
  </si>
  <si>
    <t>Scenario: Fund has made Profit / loss</t>
  </si>
  <si>
    <t>Actual gain (XIRR on capital contribution)/loss on Investment on initial capital</t>
  </si>
  <si>
    <t>Drop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</si>
</sst>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0_ ;[Red]\-#,##0\ "/>
    <numFmt numFmtId="166" formatCode="_ * #,##0_ ;_ * \-#,##0_ ;_ * &quot;-&quot;??_ ;_ @_ "/>
  </numFmts>
  <fonts count="12"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1"/>
      <color rgb="FF000000"/>
      <name val="Calibri"/>
      <family val="2"/>
    </font>
    <font>
      <sz val="8"/>
      <name val="Calibri"/>
      <family val="2"/>
      <scheme val="minor"/>
    </font>
    <font>
      <b/>
      <u/>
      <sz val="12"/>
      <color theme="1"/>
      <name val="Calibri"/>
      <family val="2"/>
      <scheme val="minor"/>
    </font>
    <font>
      <sz val="12"/>
      <color rgb="FFFF0000"/>
      <name val="Calibri"/>
      <family val="2"/>
      <scheme val="minor"/>
    </font>
    <font>
      <sz val="11"/>
      <color theme="0"/>
      <name val="Calibri"/>
      <family val="2"/>
      <scheme val="minor"/>
    </font>
    <font>
      <sz val="12"/>
      <color theme="0"/>
      <name val="Calibri"/>
      <family val="2"/>
      <scheme val="minor"/>
    </font>
  </fonts>
  <fills count="3">
    <fill>
      <patternFill patternType="none"/>
    </fill>
    <fill>
      <patternFill patternType="gray125"/>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xf>
    <xf numFmtId="0" fontId="2" fillId="0" borderId="1" xfId="0" applyFont="1" applyBorder="1" applyAlignment="1">
      <alignment horizontal="center" vertical="center" wrapText="1"/>
    </xf>
    <xf numFmtId="3" fontId="2" fillId="0" borderId="1" xfId="0" applyNumberFormat="1" applyFont="1" applyBorder="1" applyAlignment="1">
      <alignment vertical="center"/>
    </xf>
    <xf numFmtId="0" fontId="2" fillId="0" borderId="1" xfId="0"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2" fillId="0" borderId="0" xfId="0" applyFont="1" applyAlignment="1">
      <alignment horizontal="left" vertical="center" wrapText="1"/>
    </xf>
    <xf numFmtId="0" fontId="3" fillId="0" borderId="2" xfId="0" applyFont="1" applyBorder="1" applyAlignment="1">
      <alignment horizontal="center" vertical="center" wrapText="1"/>
    </xf>
    <xf numFmtId="3" fontId="2" fillId="0" borderId="1" xfId="0" applyNumberFormat="1" applyFont="1" applyBorder="1" applyAlignment="1">
      <alignment horizontal="right" vertical="center"/>
    </xf>
    <xf numFmtId="10" fontId="2" fillId="0" borderId="1" xfId="0" applyNumberFormat="1" applyFont="1" applyBorder="1" applyAlignment="1">
      <alignment horizontal="right" vertical="center"/>
    </xf>
    <xf numFmtId="10" fontId="2" fillId="0" borderId="2" xfId="0" applyNumberFormat="1" applyFont="1" applyBorder="1" applyAlignment="1">
      <alignment vertical="center"/>
    </xf>
    <xf numFmtId="3" fontId="2" fillId="0" borderId="2" xfId="0" applyNumberFormat="1" applyFont="1" applyBorder="1" applyAlignment="1">
      <alignment vertical="center"/>
    </xf>
    <xf numFmtId="10" fontId="2" fillId="0" borderId="0" xfId="0" applyNumberFormat="1" applyFont="1" applyAlignment="1">
      <alignment vertical="center"/>
    </xf>
    <xf numFmtId="165" fontId="4" fillId="0" borderId="1" xfId="0" applyNumberFormat="1" applyFont="1" applyBorder="1" applyAlignment="1">
      <alignment vertical="center"/>
    </xf>
    <xf numFmtId="165" fontId="4" fillId="0" borderId="5" xfId="0" applyNumberFormat="1" applyFont="1" applyBorder="1" applyAlignment="1">
      <alignment vertical="center"/>
    </xf>
    <xf numFmtId="9" fontId="3" fillId="0" borderId="0" xfId="0" applyNumberFormat="1" applyFont="1" applyAlignment="1">
      <alignment horizontal="left" vertical="center"/>
    </xf>
    <xf numFmtId="0" fontId="3" fillId="0" borderId="0" xfId="0" applyFont="1" applyAlignment="1">
      <alignment vertical="center"/>
    </xf>
    <xf numFmtId="0" fontId="8" fillId="0" borderId="0" xfId="0" applyFont="1" applyAlignment="1">
      <alignment vertical="center"/>
    </xf>
    <xf numFmtId="166" fontId="2" fillId="0" borderId="1" xfId="1" applyNumberFormat="1" applyFont="1" applyBorder="1" applyAlignment="1">
      <alignment vertical="center"/>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9" fontId="2" fillId="0" borderId="1" xfId="0" applyNumberFormat="1" applyFont="1" applyBorder="1" applyAlignment="1">
      <alignment vertical="center"/>
    </xf>
    <xf numFmtId="165" fontId="2" fillId="0" borderId="1" xfId="0" applyNumberFormat="1" applyFont="1" applyBorder="1" applyAlignment="1">
      <alignment vertical="center"/>
    </xf>
    <xf numFmtId="0" fontId="2" fillId="0" borderId="4" xfId="0" applyFont="1" applyBorder="1" applyAlignment="1">
      <alignment vertical="center"/>
    </xf>
    <xf numFmtId="0" fontId="2" fillId="0" borderId="3" xfId="0" applyFont="1" applyBorder="1" applyAlignment="1">
      <alignment vertical="center"/>
    </xf>
    <xf numFmtId="0" fontId="9" fillId="0" borderId="0" xfId="0" applyFont="1" applyAlignment="1">
      <alignment vertical="center"/>
    </xf>
    <xf numFmtId="9" fontId="3" fillId="0" borderId="0" xfId="0" applyNumberFormat="1" applyFont="1" applyAlignment="1">
      <alignment horizontal="right" vertical="center"/>
    </xf>
    <xf numFmtId="165" fontId="4" fillId="0" borderId="1" xfId="0" applyNumberFormat="1" applyFont="1" applyBorder="1" applyAlignment="1">
      <alignment horizontal="center" vertical="center"/>
    </xf>
    <xf numFmtId="165" fontId="4" fillId="0" borderId="2" xfId="0" applyNumberFormat="1" applyFont="1" applyBorder="1" applyAlignment="1">
      <alignment vertical="center"/>
    </xf>
    <xf numFmtId="9" fontId="3" fillId="0" borderId="0" xfId="0" applyNumberFormat="1" applyFont="1" applyAlignment="1">
      <alignment horizontal="center" vertical="center" wrapText="1"/>
    </xf>
    <xf numFmtId="0" fontId="3" fillId="0" borderId="0" xfId="0" applyFont="1" applyAlignment="1">
      <alignment vertical="center" wrapText="1"/>
    </xf>
    <xf numFmtId="165" fontId="4" fillId="0" borderId="4" xfId="0" applyNumberFormat="1" applyFont="1" applyBorder="1" applyAlignment="1">
      <alignment vertical="center"/>
    </xf>
    <xf numFmtId="165" fontId="4" fillId="0" borderId="3" xfId="0" applyNumberFormat="1" applyFont="1" applyBorder="1" applyAlignment="1">
      <alignment vertical="center"/>
    </xf>
    <xf numFmtId="165" fontId="2" fillId="0" borderId="0" xfId="0" applyNumberFormat="1" applyFont="1" applyAlignment="1">
      <alignment vertical="center"/>
    </xf>
    <xf numFmtId="165" fontId="4" fillId="0" borderId="1" xfId="0" applyNumberFormat="1" applyFont="1" applyBorder="1" applyAlignment="1">
      <alignment vertical="center" wrapText="1"/>
    </xf>
    <xf numFmtId="43" fontId="2" fillId="0" borderId="0" xfId="1" applyFont="1" applyAlignment="1">
      <alignment vertical="center"/>
    </xf>
    <xf numFmtId="43" fontId="2" fillId="0" borderId="0" xfId="0" applyNumberFormat="1" applyFont="1" applyAlignment="1">
      <alignment vertical="center"/>
    </xf>
    <xf numFmtId="3" fontId="2" fillId="0" borderId="1" xfId="0" applyNumberFormat="1" applyFont="1" applyBorder="1" applyAlignment="1" applyProtection="1">
      <alignment horizontal="right" vertical="center"/>
      <protection locked="0"/>
    </xf>
    <xf numFmtId="10" fontId="2" fillId="0" borderId="1" xfId="0" applyNumberFormat="1" applyFont="1" applyBorder="1" applyAlignment="1" applyProtection="1">
      <alignment horizontal="right" vertical="center"/>
      <protection locked="0"/>
    </xf>
    <xf numFmtId="9" fontId="2" fillId="0" borderId="1" xfId="0" applyNumberFormat="1" applyFont="1" applyBorder="1" applyAlignment="1" applyProtection="1">
      <alignment vertical="center" wrapText="1"/>
      <protection locked="0"/>
    </xf>
    <xf numFmtId="0" fontId="3" fillId="0" borderId="0" xfId="0" applyFont="1" applyAlignment="1">
      <alignment horizontal="center" vertical="center" wrapText="1"/>
    </xf>
    <xf numFmtId="3" fontId="2" fillId="2" borderId="0" xfId="0" applyNumberFormat="1" applyFont="1" applyFill="1" applyAlignment="1">
      <alignment vertical="center"/>
    </xf>
    <xf numFmtId="3" fontId="2" fillId="0" borderId="0" xfId="0" applyNumberFormat="1" applyFont="1" applyAlignment="1">
      <alignment vertical="center"/>
    </xf>
    <xf numFmtId="9" fontId="11" fillId="0" borderId="0" xfId="11" applyFont="1" applyAlignment="1" applyProtection="1">
      <alignment vertical="center"/>
    </xf>
    <xf numFmtId="3" fontId="11" fillId="0" borderId="0" xfId="0" applyNumberFormat="1" applyFont="1" applyAlignment="1">
      <alignment vertical="center"/>
    </xf>
    <xf numFmtId="166" fontId="10" fillId="0" borderId="0" xfId="1" applyNumberFormat="1" applyFont="1" applyFill="1" applyAlignment="1" applyProtection="1">
      <alignment vertical="center"/>
    </xf>
    <xf numFmtId="0" fontId="10" fillId="0" borderId="0" xfId="0" applyFont="1" applyAlignment="1">
      <alignment vertical="center"/>
    </xf>
    <xf numFmtId="9" fontId="10" fillId="0" borderId="0" xfId="0" applyNumberFormat="1" applyFont="1" applyAlignment="1">
      <alignment vertical="center"/>
    </xf>
    <xf numFmtId="10" fontId="10" fillId="0" borderId="0" xfId="11" applyNumberFormat="1" applyFont="1" applyFill="1" applyAlignment="1" applyProtection="1">
      <alignment vertical="center"/>
    </xf>
    <xf numFmtId="10" fontId="11" fillId="0" borderId="0" xfId="0" applyNumberFormat="1" applyFont="1" applyAlignment="1">
      <alignment vertical="center"/>
    </xf>
    <xf numFmtId="10" fontId="2" fillId="0" borderId="0" xfId="0" applyNumberFormat="1" applyFont="1" applyAlignment="1">
      <alignment horizontal="right" vertical="center"/>
    </xf>
    <xf numFmtId="10" fontId="11" fillId="0" borderId="0" xfId="0" applyNumberFormat="1" applyFont="1" applyAlignment="1">
      <alignment horizontal="right" vertical="center"/>
    </xf>
    <xf numFmtId="9" fontId="11" fillId="0" borderId="0" xfId="0" applyNumberFormat="1" applyFont="1" applyAlignment="1">
      <alignment vertical="center"/>
    </xf>
    <xf numFmtId="0" fontId="4" fillId="0" borderId="0" xfId="0" applyFont="1" applyAlignment="1">
      <alignment vertical="center"/>
    </xf>
    <xf numFmtId="166" fontId="2" fillId="0" borderId="1" xfId="1" applyNumberFormat="1" applyFont="1" applyBorder="1" applyAlignment="1" applyProtection="1">
      <alignment vertical="center"/>
    </xf>
    <xf numFmtId="0" fontId="4" fillId="0" borderId="0" xfId="0" applyFont="1" applyAlignment="1">
      <alignment vertical="center" wrapText="1"/>
    </xf>
    <xf numFmtId="0" fontId="4" fillId="0" borderId="0" xfId="0" applyFont="1" applyAlignment="1">
      <alignment horizontal="center" vertical="center" wrapText="1"/>
    </xf>
    <xf numFmtId="165" fontId="4" fillId="0" borderId="0" xfId="0" applyNumberFormat="1" applyFont="1" applyAlignment="1">
      <alignment vertical="center"/>
    </xf>
    <xf numFmtId="165" fontId="4" fillId="0" borderId="2" xfId="0" applyNumberFormat="1" applyFont="1" applyBorder="1" applyAlignment="1">
      <alignment horizontal="center" vertical="center"/>
    </xf>
    <xf numFmtId="165" fontId="4" fillId="0" borderId="4" xfId="0" applyNumberFormat="1" applyFont="1" applyBorder="1" applyAlignment="1">
      <alignment horizontal="center" vertical="center"/>
    </xf>
    <xf numFmtId="165" fontId="4" fillId="0" borderId="3"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166" fontId="2" fillId="0" borderId="2" xfId="1" applyNumberFormat="1" applyFont="1" applyBorder="1" applyAlignment="1">
      <alignment horizontal="center" vertical="center"/>
    </xf>
    <xf numFmtId="166" fontId="2" fillId="0" borderId="4" xfId="1" applyNumberFormat="1" applyFont="1" applyBorder="1" applyAlignment="1">
      <alignment horizontal="center" vertical="center"/>
    </xf>
    <xf numFmtId="166" fontId="2" fillId="0" borderId="3" xfId="1" applyNumberFormat="1"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2" fillId="0" borderId="1" xfId="0" applyFont="1" applyBorder="1" applyAlignment="1">
      <alignment horizontal="left" vertical="top"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2" fillId="0" borderId="1" xfId="0" applyFont="1" applyBorder="1" applyAlignment="1">
      <alignment horizontal="left" vertical="center" wrapText="1"/>
    </xf>
    <xf numFmtId="166" fontId="2" fillId="0" borderId="2" xfId="1" applyNumberFormat="1" applyFont="1" applyBorder="1" applyAlignment="1" applyProtection="1">
      <alignment horizontal="center" vertical="center"/>
    </xf>
    <xf numFmtId="166" fontId="2" fillId="0" borderId="4" xfId="1" applyNumberFormat="1" applyFont="1" applyBorder="1" applyAlignment="1" applyProtection="1">
      <alignment horizontal="center" vertical="center"/>
    </xf>
    <xf numFmtId="166" fontId="2" fillId="0" borderId="3" xfId="1" applyNumberFormat="1" applyFont="1" applyBorder="1" applyAlignment="1" applyProtection="1">
      <alignment horizontal="center" vertical="center"/>
    </xf>
    <xf numFmtId="0" fontId="5" fillId="0" borderId="1" xfId="0" applyFont="1" applyBorder="1" applyAlignment="1">
      <alignment horizontal="left" vertical="center" wrapText="1"/>
    </xf>
  </cellXfs>
  <cellStyles count="12">
    <cellStyle name="Comma" xfId="1" builtinId="3"/>
    <cellStyle name="Comma 2" xfId="3" xr:uid="{C210ADA0-E206-4BA9-A3B4-A453254E90A0}"/>
    <cellStyle name="Comma 2 2" xfId="5" xr:uid="{56D94676-39C9-4341-AB8F-A2802DDF1D8E}"/>
    <cellStyle name="Comma 2 3" xfId="10" xr:uid="{00D24BFE-585C-4D60-AAF5-45F0D5805DA4}"/>
    <cellStyle name="Comma 3" xfId="7" xr:uid="{F9AE44E9-CBC3-4A1B-AF4F-811004F37AF4}"/>
    <cellStyle name="Comma 4" xfId="8" xr:uid="{B5E36CB2-BA45-4184-94D8-9B47A3E7F6A0}"/>
    <cellStyle name="Comma 5" xfId="4" xr:uid="{D19EEF8D-4D06-431E-94D8-811399026AC5}"/>
    <cellStyle name="Comma 6" xfId="9" xr:uid="{EBA7FBD6-17B7-4FC9-B6AD-3D5796FBB7FB}"/>
    <cellStyle name="Normal" xfId="0" builtinId="0"/>
    <cellStyle name="Normal 2" xfId="6" xr:uid="{AEC30BAB-8B2E-41DB-9E3C-B8B82A4E03E5}"/>
    <cellStyle name="Percent" xfId="11" builtinId="5"/>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D91B-41EB-465B-8889-C6DF7520CE20}">
  <dimension ref="B2:AN81"/>
  <sheetViews>
    <sheetView showGridLines="0" zoomScale="80" zoomScaleNormal="80" workbookViewId="0">
      <selection activeCell="E7" sqref="E7"/>
    </sheetView>
  </sheetViews>
  <sheetFormatPr defaultColWidth="8.77734375" defaultRowHeight="15.6" x14ac:dyDescent="0.3"/>
  <cols>
    <col min="1" max="1" width="4.33203125" style="4" customWidth="1"/>
    <col min="2" max="2" width="5.44140625" style="1" customWidth="1"/>
    <col min="3" max="3" width="50.77734375" style="2" customWidth="1"/>
    <col min="4" max="4" width="6.21875" style="3" customWidth="1"/>
    <col min="5" max="5" width="19.109375" style="2" customWidth="1"/>
    <col min="6" max="39" width="19.109375" style="4" customWidth="1"/>
    <col min="40" max="40" width="17.44140625" style="4" bestFit="1" customWidth="1"/>
    <col min="41" max="44" width="8.77734375" style="4"/>
    <col min="45" max="45" width="16.109375" style="4" bestFit="1" customWidth="1"/>
    <col min="46" max="47" width="8.77734375" style="4"/>
    <col min="48" max="48" width="16.33203125" style="4" bestFit="1" customWidth="1"/>
    <col min="49" max="49" width="15.77734375" style="4" bestFit="1" customWidth="1"/>
    <col min="50" max="50" width="16.6640625" style="4" bestFit="1" customWidth="1"/>
    <col min="51" max="16384" width="8.77734375" style="4"/>
  </cols>
  <sheetData>
    <row r="2" spans="3:40" ht="31.2" x14ac:dyDescent="0.3">
      <c r="C2" s="13" t="s">
        <v>0</v>
      </c>
      <c r="D2" s="12"/>
      <c r="E2" s="12" t="s">
        <v>28</v>
      </c>
      <c r="F2" s="16" t="s">
        <v>29</v>
      </c>
      <c r="G2" s="16" t="s">
        <v>30</v>
      </c>
      <c r="H2" s="16" t="s">
        <v>31</v>
      </c>
      <c r="I2" s="12" t="s">
        <v>32</v>
      </c>
      <c r="J2" s="12" t="s">
        <v>47</v>
      </c>
    </row>
    <row r="3" spans="3:40" x14ac:dyDescent="0.3">
      <c r="C3" s="9" t="s">
        <v>23</v>
      </c>
      <c r="D3" s="5" t="s">
        <v>1</v>
      </c>
      <c r="E3" s="17">
        <v>10000000</v>
      </c>
      <c r="F3" s="20">
        <v>50000000</v>
      </c>
      <c r="G3" s="20">
        <v>250000000</v>
      </c>
      <c r="H3" s="20">
        <v>500000000</v>
      </c>
      <c r="I3" s="6">
        <v>1000000000</v>
      </c>
      <c r="J3" s="6">
        <v>50000000</v>
      </c>
    </row>
    <row r="4" spans="3:40" x14ac:dyDescent="0.3">
      <c r="C4" s="9" t="s">
        <v>24</v>
      </c>
      <c r="D4" s="5" t="s">
        <v>2</v>
      </c>
      <c r="E4" s="18">
        <v>0.01</v>
      </c>
      <c r="F4" s="19">
        <v>0.01</v>
      </c>
      <c r="G4" s="19">
        <v>0.01</v>
      </c>
      <c r="H4" s="19">
        <v>0.01</v>
      </c>
      <c r="I4" s="8">
        <v>0.01</v>
      </c>
      <c r="J4" s="8">
        <v>0</v>
      </c>
    </row>
    <row r="5" spans="3:40" x14ac:dyDescent="0.3">
      <c r="C5" s="9" t="s">
        <v>41</v>
      </c>
      <c r="D5" s="5" t="s">
        <v>3</v>
      </c>
      <c r="E5" s="18">
        <v>0.01</v>
      </c>
      <c r="F5" s="18">
        <v>0.01</v>
      </c>
      <c r="G5" s="18">
        <v>0.01</v>
      </c>
      <c r="H5" s="18">
        <v>0.01</v>
      </c>
      <c r="I5" s="18">
        <v>0.01</v>
      </c>
      <c r="J5" s="18">
        <v>0.01</v>
      </c>
    </row>
    <row r="6" spans="3:40" x14ac:dyDescent="0.3">
      <c r="C6" s="9" t="s">
        <v>43</v>
      </c>
      <c r="D6" s="5" t="s">
        <v>4</v>
      </c>
      <c r="E6" s="18">
        <v>0.17499999999999999</v>
      </c>
      <c r="F6" s="19">
        <v>0.15</v>
      </c>
      <c r="G6" s="19">
        <v>0.125</v>
      </c>
      <c r="H6" s="19">
        <v>0.125</v>
      </c>
      <c r="I6" s="8">
        <v>0.1</v>
      </c>
      <c r="J6" s="30">
        <v>0</v>
      </c>
    </row>
    <row r="7" spans="3:40" x14ac:dyDescent="0.3">
      <c r="C7" s="9" t="s">
        <v>25</v>
      </c>
      <c r="D7" s="5" t="s">
        <v>20</v>
      </c>
      <c r="E7" s="18">
        <v>0.15</v>
      </c>
      <c r="F7" s="19">
        <v>0.15</v>
      </c>
      <c r="G7" s="19">
        <v>0.15</v>
      </c>
      <c r="H7" s="19">
        <v>0.15</v>
      </c>
      <c r="I7" s="8">
        <v>0.15</v>
      </c>
      <c r="J7" s="30">
        <v>0</v>
      </c>
    </row>
    <row r="8" spans="3:40" x14ac:dyDescent="0.3">
      <c r="C8" s="9"/>
      <c r="D8" s="5"/>
      <c r="E8" s="9"/>
      <c r="F8" s="8"/>
      <c r="G8" s="7"/>
      <c r="H8" s="7"/>
      <c r="I8" s="7"/>
      <c r="J8" s="7"/>
      <c r="K8" s="34"/>
    </row>
    <row r="9" spans="3:40" x14ac:dyDescent="0.3">
      <c r="F9" s="21"/>
    </row>
    <row r="10" spans="3:40" x14ac:dyDescent="0.3">
      <c r="C10" s="26" t="s">
        <v>38</v>
      </c>
      <c r="D10" s="35">
        <v>0.2</v>
      </c>
      <c r="E10" s="25" t="s">
        <v>50</v>
      </c>
      <c r="F10" s="25"/>
      <c r="H10" s="21"/>
      <c r="M10" s="21"/>
    </row>
    <row r="11" spans="3:40" x14ac:dyDescent="0.3">
      <c r="C11" s="25"/>
      <c r="D11" s="24"/>
      <c r="E11" s="25"/>
      <c r="F11" s="25"/>
    </row>
    <row r="12" spans="3:40" ht="15.45" customHeight="1" x14ac:dyDescent="0.3">
      <c r="C12" s="12" t="s">
        <v>21</v>
      </c>
      <c r="D12" s="12"/>
      <c r="E12" s="71" t="s">
        <v>28</v>
      </c>
      <c r="F12" s="71"/>
      <c r="G12" s="71"/>
      <c r="H12" s="71"/>
      <c r="I12" s="71"/>
      <c r="J12" s="71"/>
      <c r="K12" s="70" t="s">
        <v>29</v>
      </c>
      <c r="L12" s="70"/>
      <c r="M12" s="70"/>
      <c r="N12" s="70"/>
      <c r="O12" s="70"/>
      <c r="P12" s="70"/>
      <c r="Q12" s="71" t="s">
        <v>30</v>
      </c>
      <c r="R12" s="71"/>
      <c r="S12" s="71"/>
      <c r="T12" s="71"/>
      <c r="U12" s="71"/>
      <c r="V12" s="71"/>
      <c r="W12" s="70" t="s">
        <v>31</v>
      </c>
      <c r="X12" s="70"/>
      <c r="Y12" s="70"/>
      <c r="Z12" s="70"/>
      <c r="AA12" s="70"/>
      <c r="AB12" s="70"/>
      <c r="AC12" s="70" t="s">
        <v>32</v>
      </c>
      <c r="AD12" s="70"/>
      <c r="AE12" s="70"/>
      <c r="AF12" s="70"/>
      <c r="AG12" s="70"/>
      <c r="AH12" s="70"/>
      <c r="AI12" s="72" t="s">
        <v>47</v>
      </c>
      <c r="AJ12" s="72"/>
      <c r="AK12" s="72"/>
      <c r="AL12" s="72"/>
      <c r="AM12" s="72"/>
      <c r="AN12" s="72"/>
    </row>
    <row r="13" spans="3:40" x14ac:dyDescent="0.3">
      <c r="C13" s="12"/>
      <c r="D13" s="12"/>
      <c r="E13" s="12" t="s">
        <v>33</v>
      </c>
      <c r="F13" s="14" t="s">
        <v>34</v>
      </c>
      <c r="G13" s="12" t="s">
        <v>35</v>
      </c>
      <c r="H13" s="14" t="s">
        <v>36</v>
      </c>
      <c r="I13" s="12" t="s">
        <v>37</v>
      </c>
      <c r="J13" s="28" t="s">
        <v>40</v>
      </c>
      <c r="K13" s="12" t="s">
        <v>33</v>
      </c>
      <c r="L13" s="14" t="s">
        <v>34</v>
      </c>
      <c r="M13" s="12" t="s">
        <v>35</v>
      </c>
      <c r="N13" s="14" t="s">
        <v>36</v>
      </c>
      <c r="O13" s="12" t="s">
        <v>37</v>
      </c>
      <c r="P13" s="12" t="s">
        <v>40</v>
      </c>
      <c r="Q13" s="12" t="s">
        <v>33</v>
      </c>
      <c r="R13" s="14" t="s">
        <v>34</v>
      </c>
      <c r="S13" s="12" t="s">
        <v>35</v>
      </c>
      <c r="T13" s="14" t="s">
        <v>36</v>
      </c>
      <c r="U13" s="12" t="s">
        <v>37</v>
      </c>
      <c r="V13" s="12" t="s">
        <v>40</v>
      </c>
      <c r="W13" s="12" t="s">
        <v>33</v>
      </c>
      <c r="X13" s="14" t="s">
        <v>34</v>
      </c>
      <c r="Y13" s="12" t="s">
        <v>35</v>
      </c>
      <c r="Z13" s="14" t="s">
        <v>36</v>
      </c>
      <c r="AA13" s="12" t="s">
        <v>37</v>
      </c>
      <c r="AB13" s="12" t="s">
        <v>40</v>
      </c>
      <c r="AC13" s="12" t="s">
        <v>33</v>
      </c>
      <c r="AD13" s="14" t="s">
        <v>34</v>
      </c>
      <c r="AE13" s="12" t="s">
        <v>35</v>
      </c>
      <c r="AF13" s="14" t="s">
        <v>36</v>
      </c>
      <c r="AG13" s="16" t="s">
        <v>37</v>
      </c>
      <c r="AH13" s="16" t="s">
        <v>40</v>
      </c>
      <c r="AI13" s="12" t="s">
        <v>33</v>
      </c>
      <c r="AJ13" s="14" t="s">
        <v>34</v>
      </c>
      <c r="AK13" s="12" t="s">
        <v>35</v>
      </c>
      <c r="AL13" s="14" t="s">
        <v>36</v>
      </c>
      <c r="AM13" s="12" t="s">
        <v>37</v>
      </c>
      <c r="AN13" s="12" t="s">
        <v>40</v>
      </c>
    </row>
    <row r="14" spans="3:40" x14ac:dyDescent="0.3">
      <c r="C14" s="11" t="s">
        <v>5</v>
      </c>
      <c r="D14" s="10" t="s">
        <v>6</v>
      </c>
      <c r="E14" s="22">
        <f>+E3</f>
        <v>10000000</v>
      </c>
      <c r="F14" s="22">
        <f>E23</f>
        <v>9764000</v>
      </c>
      <c r="G14" s="22">
        <f>F23</f>
        <v>9528000</v>
      </c>
      <c r="H14" s="22">
        <f>G23</f>
        <v>9292000</v>
      </c>
      <c r="I14" s="22">
        <f>H23</f>
        <v>9056000</v>
      </c>
      <c r="J14" s="22">
        <f>I23</f>
        <v>8820000</v>
      </c>
      <c r="K14" s="22">
        <f>+F3</f>
        <v>50000000</v>
      </c>
      <c r="L14" s="22">
        <f>K23</f>
        <v>48820000</v>
      </c>
      <c r="M14" s="22">
        <f>L23</f>
        <v>47640000</v>
      </c>
      <c r="N14" s="22">
        <f>M23</f>
        <v>46460000</v>
      </c>
      <c r="O14" s="22">
        <f>N23</f>
        <v>45280000</v>
      </c>
      <c r="P14" s="22">
        <f>O23</f>
        <v>44100000</v>
      </c>
      <c r="Q14" s="22">
        <f>+G3</f>
        <v>250000000</v>
      </c>
      <c r="R14" s="22">
        <f>Q23</f>
        <v>244100000</v>
      </c>
      <c r="S14" s="22">
        <f>R23</f>
        <v>238200000</v>
      </c>
      <c r="T14" s="22">
        <f t="shared" ref="T14:V14" si="0">S23</f>
        <v>232300000</v>
      </c>
      <c r="U14" s="22">
        <f t="shared" si="0"/>
        <v>226400000</v>
      </c>
      <c r="V14" s="22">
        <f t="shared" si="0"/>
        <v>220500000</v>
      </c>
      <c r="W14" s="22">
        <f>+H3</f>
        <v>500000000</v>
      </c>
      <c r="X14" s="22">
        <f>W23</f>
        <v>488200000</v>
      </c>
      <c r="Y14" s="22">
        <f>X23</f>
        <v>476400000</v>
      </c>
      <c r="Z14" s="22">
        <f>Y23</f>
        <v>464600000</v>
      </c>
      <c r="AA14" s="22">
        <f>Z23</f>
        <v>452800000</v>
      </c>
      <c r="AB14" s="22">
        <f>AA23</f>
        <v>441000000</v>
      </c>
      <c r="AC14" s="22">
        <f>+I3</f>
        <v>1000000000</v>
      </c>
      <c r="AD14" s="22">
        <f>AC23</f>
        <v>976400000</v>
      </c>
      <c r="AE14" s="22">
        <f>AD23</f>
        <v>952800000</v>
      </c>
      <c r="AF14" s="22">
        <f>AE23</f>
        <v>929200000</v>
      </c>
      <c r="AG14" s="22">
        <f>AF23</f>
        <v>905600000</v>
      </c>
      <c r="AH14" s="22">
        <f>AG23</f>
        <v>882000000</v>
      </c>
      <c r="AI14" s="22">
        <f>J3</f>
        <v>50000000</v>
      </c>
      <c r="AJ14" s="31">
        <f>AI23</f>
        <v>49410000</v>
      </c>
      <c r="AK14" s="31">
        <f t="shared" ref="AK14:AM14" si="1">AJ23</f>
        <v>48820000</v>
      </c>
      <c r="AL14" s="31">
        <f t="shared" si="1"/>
        <v>48230000</v>
      </c>
      <c r="AM14" s="31">
        <f t="shared" si="1"/>
        <v>47640000</v>
      </c>
      <c r="AN14" s="31">
        <f>AM23</f>
        <v>47050000</v>
      </c>
    </row>
    <row r="15" spans="3:40" x14ac:dyDescent="0.3">
      <c r="C15" s="11" t="s">
        <v>7</v>
      </c>
      <c r="D15" s="10" t="s">
        <v>8</v>
      </c>
      <c r="E15" s="76"/>
      <c r="F15" s="77"/>
      <c r="G15" s="77"/>
      <c r="H15" s="77"/>
      <c r="I15" s="78"/>
      <c r="J15" s="27">
        <f>-E14*$D$10</f>
        <v>-2000000</v>
      </c>
      <c r="K15" s="76"/>
      <c r="L15" s="77"/>
      <c r="M15" s="77"/>
      <c r="N15" s="77"/>
      <c r="O15" s="78"/>
      <c r="P15" s="27">
        <f>-K14*$D$10</f>
        <v>-10000000</v>
      </c>
      <c r="Q15" s="27"/>
      <c r="R15" s="27"/>
      <c r="S15" s="27"/>
      <c r="T15" s="27"/>
      <c r="U15" s="27"/>
      <c r="V15" s="27">
        <f>-Q14*$D$10</f>
        <v>-50000000</v>
      </c>
      <c r="W15" s="27"/>
      <c r="X15" s="27"/>
      <c r="Y15" s="27"/>
      <c r="Z15" s="27"/>
      <c r="AA15" s="27"/>
      <c r="AB15" s="27">
        <f>-W14*$D$10</f>
        <v>-100000000</v>
      </c>
      <c r="AC15" s="27"/>
      <c r="AD15" s="27"/>
      <c r="AE15" s="27"/>
      <c r="AF15" s="27"/>
      <c r="AG15" s="27"/>
      <c r="AH15" s="27">
        <f>-AC14*$D$10</f>
        <v>-200000000</v>
      </c>
      <c r="AI15" s="27"/>
      <c r="AJ15" s="27"/>
      <c r="AK15" s="27"/>
      <c r="AL15" s="27"/>
      <c r="AM15" s="27"/>
      <c r="AN15" s="27">
        <f>-AI14*$D$10</f>
        <v>-10000000</v>
      </c>
    </row>
    <row r="16" spans="3:40" x14ac:dyDescent="0.3">
      <c r="C16" s="11" t="s">
        <v>9</v>
      </c>
      <c r="D16" s="10" t="s">
        <v>10</v>
      </c>
      <c r="E16" s="22">
        <f>E14+E15</f>
        <v>10000000</v>
      </c>
      <c r="F16" s="22">
        <f t="shared" ref="F16:AM16" si="2">F14+F15</f>
        <v>9764000</v>
      </c>
      <c r="G16" s="22">
        <f t="shared" si="2"/>
        <v>9528000</v>
      </c>
      <c r="H16" s="22">
        <f t="shared" si="2"/>
        <v>9292000</v>
      </c>
      <c r="I16" s="22">
        <f t="shared" si="2"/>
        <v>9056000</v>
      </c>
      <c r="J16" s="22">
        <f>J14+J15</f>
        <v>6820000</v>
      </c>
      <c r="K16" s="22">
        <f t="shared" si="2"/>
        <v>50000000</v>
      </c>
      <c r="L16" s="22">
        <f t="shared" si="2"/>
        <v>48820000</v>
      </c>
      <c r="M16" s="22">
        <f t="shared" si="2"/>
        <v>47640000</v>
      </c>
      <c r="N16" s="22">
        <f t="shared" si="2"/>
        <v>46460000</v>
      </c>
      <c r="O16" s="22">
        <f t="shared" si="2"/>
        <v>45280000</v>
      </c>
      <c r="P16" s="22">
        <f t="shared" si="2"/>
        <v>34100000</v>
      </c>
      <c r="Q16" s="22">
        <f t="shared" si="2"/>
        <v>250000000</v>
      </c>
      <c r="R16" s="22">
        <f t="shared" si="2"/>
        <v>244100000</v>
      </c>
      <c r="S16" s="22">
        <f t="shared" si="2"/>
        <v>238200000</v>
      </c>
      <c r="T16" s="22">
        <f t="shared" si="2"/>
        <v>232300000</v>
      </c>
      <c r="U16" s="22">
        <f t="shared" si="2"/>
        <v>226400000</v>
      </c>
      <c r="V16" s="22">
        <f>V14+V15</f>
        <v>170500000</v>
      </c>
      <c r="W16" s="22">
        <f t="shared" si="2"/>
        <v>500000000</v>
      </c>
      <c r="X16" s="22">
        <f t="shared" si="2"/>
        <v>488200000</v>
      </c>
      <c r="Y16" s="22">
        <f t="shared" si="2"/>
        <v>476400000</v>
      </c>
      <c r="Z16" s="22">
        <f t="shared" si="2"/>
        <v>464600000</v>
      </c>
      <c r="AA16" s="22">
        <f t="shared" si="2"/>
        <v>452800000</v>
      </c>
      <c r="AB16" s="22">
        <f>AB14+AB15</f>
        <v>341000000</v>
      </c>
      <c r="AC16" s="22">
        <f t="shared" si="2"/>
        <v>1000000000</v>
      </c>
      <c r="AD16" s="22">
        <f t="shared" si="2"/>
        <v>976400000</v>
      </c>
      <c r="AE16" s="22">
        <f t="shared" si="2"/>
        <v>952800000</v>
      </c>
      <c r="AF16" s="22">
        <f t="shared" si="2"/>
        <v>929200000</v>
      </c>
      <c r="AG16" s="22">
        <f t="shared" si="2"/>
        <v>905600000</v>
      </c>
      <c r="AH16" s="22">
        <f>AH14+AH15</f>
        <v>682000000</v>
      </c>
      <c r="AI16" s="22">
        <f t="shared" si="2"/>
        <v>50000000</v>
      </c>
      <c r="AJ16" s="22">
        <f t="shared" si="2"/>
        <v>49410000</v>
      </c>
      <c r="AK16" s="22">
        <f t="shared" si="2"/>
        <v>48820000</v>
      </c>
      <c r="AL16" s="22">
        <f t="shared" si="2"/>
        <v>48230000</v>
      </c>
      <c r="AM16" s="22">
        <f t="shared" si="2"/>
        <v>47640000</v>
      </c>
      <c r="AN16" s="22">
        <f>AN14+AN15</f>
        <v>37050000</v>
      </c>
    </row>
    <row r="17" spans="2:40" x14ac:dyDescent="0.3">
      <c r="C17" s="11"/>
      <c r="D17" s="11"/>
      <c r="E17" s="11"/>
      <c r="F17" s="11"/>
      <c r="G17" s="11"/>
      <c r="H17" s="11"/>
      <c r="I17" s="11"/>
      <c r="J17" s="11"/>
      <c r="K17" s="11"/>
      <c r="L17" s="11"/>
      <c r="M17" s="11"/>
      <c r="N17" s="11"/>
      <c r="O17" s="11"/>
      <c r="P17" s="11"/>
      <c r="Q17" s="11"/>
      <c r="R17" s="11"/>
      <c r="S17" s="11"/>
      <c r="T17" s="11"/>
      <c r="U17" s="11"/>
      <c r="V17" s="7"/>
      <c r="W17" s="11"/>
      <c r="X17" s="11"/>
      <c r="Y17" s="11"/>
      <c r="Z17" s="11"/>
      <c r="AA17" s="11"/>
      <c r="AB17" s="11"/>
      <c r="AC17" s="11"/>
      <c r="AD17" s="11"/>
      <c r="AE17" s="11"/>
      <c r="AF17" s="11"/>
      <c r="AG17" s="11"/>
      <c r="AH17" s="11"/>
      <c r="AI17" s="7"/>
      <c r="AJ17" s="7"/>
      <c r="AK17" s="7"/>
      <c r="AL17" s="7"/>
      <c r="AM17" s="7"/>
      <c r="AN17" s="7"/>
    </row>
    <row r="18" spans="2:40" x14ac:dyDescent="0.3">
      <c r="C18" s="11" t="s">
        <v>42</v>
      </c>
      <c r="D18" s="10" t="s">
        <v>11</v>
      </c>
      <c r="E18" s="22">
        <f t="shared" ref="E18:J18" si="3">$E$14*$E$5*118%</f>
        <v>118000</v>
      </c>
      <c r="F18" s="22">
        <f t="shared" si="3"/>
        <v>118000</v>
      </c>
      <c r="G18" s="22">
        <f t="shared" si="3"/>
        <v>118000</v>
      </c>
      <c r="H18" s="22">
        <f t="shared" si="3"/>
        <v>118000</v>
      </c>
      <c r="I18" s="22">
        <f t="shared" si="3"/>
        <v>118000</v>
      </c>
      <c r="J18" s="22">
        <f t="shared" si="3"/>
        <v>118000</v>
      </c>
      <c r="K18" s="22">
        <f t="shared" ref="K18:P18" si="4">$K$14*$F$5*118%</f>
        <v>590000</v>
      </c>
      <c r="L18" s="22">
        <f t="shared" si="4"/>
        <v>590000</v>
      </c>
      <c r="M18" s="22">
        <f t="shared" si="4"/>
        <v>590000</v>
      </c>
      <c r="N18" s="22">
        <f t="shared" si="4"/>
        <v>590000</v>
      </c>
      <c r="O18" s="22">
        <f t="shared" si="4"/>
        <v>590000</v>
      </c>
      <c r="P18" s="22">
        <f t="shared" si="4"/>
        <v>590000</v>
      </c>
      <c r="Q18" s="22">
        <f t="shared" ref="Q18:V18" si="5">$Q$14*$G$5*118%</f>
        <v>2950000</v>
      </c>
      <c r="R18" s="22">
        <f t="shared" si="5"/>
        <v>2950000</v>
      </c>
      <c r="S18" s="22">
        <f t="shared" si="5"/>
        <v>2950000</v>
      </c>
      <c r="T18" s="22">
        <f t="shared" si="5"/>
        <v>2950000</v>
      </c>
      <c r="U18" s="22">
        <f t="shared" si="5"/>
        <v>2950000</v>
      </c>
      <c r="V18" s="22">
        <f t="shared" si="5"/>
        <v>2950000</v>
      </c>
      <c r="W18" s="22">
        <f t="shared" ref="W18:AB18" si="6">$W$14*$H$5*118%</f>
        <v>5900000</v>
      </c>
      <c r="X18" s="22">
        <f t="shared" si="6"/>
        <v>5900000</v>
      </c>
      <c r="Y18" s="22">
        <f t="shared" si="6"/>
        <v>5900000</v>
      </c>
      <c r="Z18" s="22">
        <f t="shared" si="6"/>
        <v>5900000</v>
      </c>
      <c r="AA18" s="22">
        <f t="shared" si="6"/>
        <v>5900000</v>
      </c>
      <c r="AB18" s="22">
        <f t="shared" si="6"/>
        <v>5900000</v>
      </c>
      <c r="AC18" s="22">
        <f t="shared" ref="AC18:AH18" si="7">$AC$14*$I$5*118%</f>
        <v>11800000</v>
      </c>
      <c r="AD18" s="22">
        <f t="shared" si="7"/>
        <v>11800000</v>
      </c>
      <c r="AE18" s="22">
        <f t="shared" si="7"/>
        <v>11800000</v>
      </c>
      <c r="AF18" s="22">
        <f t="shared" si="7"/>
        <v>11800000</v>
      </c>
      <c r="AG18" s="22">
        <f t="shared" si="7"/>
        <v>11800000</v>
      </c>
      <c r="AH18" s="22">
        <f t="shared" si="7"/>
        <v>11800000</v>
      </c>
      <c r="AI18" s="22">
        <f t="shared" ref="AI18:AN18" si="8">$AI$14*$J$5*118%</f>
        <v>590000</v>
      </c>
      <c r="AJ18" s="22">
        <f t="shared" si="8"/>
        <v>590000</v>
      </c>
      <c r="AK18" s="22">
        <f t="shared" si="8"/>
        <v>590000</v>
      </c>
      <c r="AL18" s="22">
        <f t="shared" si="8"/>
        <v>590000</v>
      </c>
      <c r="AM18" s="22">
        <f t="shared" si="8"/>
        <v>590000</v>
      </c>
      <c r="AN18" s="22">
        <f t="shared" si="8"/>
        <v>590000</v>
      </c>
    </row>
    <row r="19" spans="2:40" x14ac:dyDescent="0.3">
      <c r="C19" s="11" t="s">
        <v>13</v>
      </c>
      <c r="D19" s="10" t="s">
        <v>52</v>
      </c>
      <c r="E19" s="22">
        <f t="shared" ref="E19:J19" si="9">$E$14*$E$4*118%</f>
        <v>118000</v>
      </c>
      <c r="F19" s="22">
        <f t="shared" si="9"/>
        <v>118000</v>
      </c>
      <c r="G19" s="22">
        <f t="shared" si="9"/>
        <v>118000</v>
      </c>
      <c r="H19" s="22">
        <f t="shared" si="9"/>
        <v>118000</v>
      </c>
      <c r="I19" s="22">
        <f t="shared" si="9"/>
        <v>118000</v>
      </c>
      <c r="J19" s="22">
        <f t="shared" si="9"/>
        <v>118000</v>
      </c>
      <c r="K19" s="22">
        <f t="shared" ref="K19:P19" si="10">$K$14*$F$4*118%</f>
        <v>590000</v>
      </c>
      <c r="L19" s="22">
        <f t="shared" si="10"/>
        <v>590000</v>
      </c>
      <c r="M19" s="22">
        <f t="shared" si="10"/>
        <v>590000</v>
      </c>
      <c r="N19" s="22">
        <f t="shared" si="10"/>
        <v>590000</v>
      </c>
      <c r="O19" s="22">
        <f t="shared" si="10"/>
        <v>590000</v>
      </c>
      <c r="P19" s="22">
        <f t="shared" si="10"/>
        <v>590000</v>
      </c>
      <c r="Q19" s="22">
        <f t="shared" ref="Q19:V19" si="11">$Q$14*$G$4*118%</f>
        <v>2950000</v>
      </c>
      <c r="R19" s="22">
        <f t="shared" si="11"/>
        <v>2950000</v>
      </c>
      <c r="S19" s="22">
        <f t="shared" si="11"/>
        <v>2950000</v>
      </c>
      <c r="T19" s="22">
        <f t="shared" si="11"/>
        <v>2950000</v>
      </c>
      <c r="U19" s="22">
        <f t="shared" si="11"/>
        <v>2950000</v>
      </c>
      <c r="V19" s="22">
        <f t="shared" si="11"/>
        <v>2950000</v>
      </c>
      <c r="W19" s="22">
        <f t="shared" ref="W19:AB19" si="12">$W$14*$H$4*118%</f>
        <v>5900000</v>
      </c>
      <c r="X19" s="22">
        <f t="shared" si="12"/>
        <v>5900000</v>
      </c>
      <c r="Y19" s="22">
        <f t="shared" si="12"/>
        <v>5900000</v>
      </c>
      <c r="Z19" s="22">
        <f t="shared" si="12"/>
        <v>5900000</v>
      </c>
      <c r="AA19" s="22">
        <f t="shared" si="12"/>
        <v>5900000</v>
      </c>
      <c r="AB19" s="22">
        <f t="shared" si="12"/>
        <v>5900000</v>
      </c>
      <c r="AC19" s="22">
        <f t="shared" ref="AC19:AH19" si="13">$AC$14*$I$4*118%</f>
        <v>11800000</v>
      </c>
      <c r="AD19" s="22">
        <f t="shared" si="13"/>
        <v>11800000</v>
      </c>
      <c r="AE19" s="22">
        <f t="shared" si="13"/>
        <v>11800000</v>
      </c>
      <c r="AF19" s="22">
        <f t="shared" si="13"/>
        <v>11800000</v>
      </c>
      <c r="AG19" s="22">
        <f t="shared" si="13"/>
        <v>11800000</v>
      </c>
      <c r="AH19" s="22">
        <f t="shared" si="13"/>
        <v>11800000</v>
      </c>
      <c r="AI19" s="22">
        <f t="shared" ref="AI19:AN19" si="14">$AI$14*$J$4*118%</f>
        <v>0</v>
      </c>
      <c r="AJ19" s="22">
        <f t="shared" si="14"/>
        <v>0</v>
      </c>
      <c r="AK19" s="22">
        <f t="shared" si="14"/>
        <v>0</v>
      </c>
      <c r="AL19" s="22">
        <f t="shared" si="14"/>
        <v>0</v>
      </c>
      <c r="AM19" s="22">
        <f t="shared" si="14"/>
        <v>0</v>
      </c>
      <c r="AN19" s="22">
        <f t="shared" si="14"/>
        <v>0</v>
      </c>
    </row>
    <row r="20" spans="2:40" x14ac:dyDescent="0.3">
      <c r="C20" s="11" t="s">
        <v>56</v>
      </c>
      <c r="D20" s="10" t="s">
        <v>14</v>
      </c>
      <c r="E20" s="11">
        <v>0</v>
      </c>
      <c r="F20" s="79"/>
      <c r="G20" s="80"/>
      <c r="H20" s="80"/>
      <c r="I20" s="81"/>
      <c r="J20" s="11">
        <v>0</v>
      </c>
      <c r="K20" s="11">
        <v>0</v>
      </c>
      <c r="L20" s="79"/>
      <c r="M20" s="80"/>
      <c r="N20" s="80"/>
      <c r="O20" s="81"/>
      <c r="P20" s="11">
        <v>0</v>
      </c>
      <c r="Q20" s="11">
        <v>0</v>
      </c>
      <c r="R20" s="79"/>
      <c r="S20" s="80"/>
      <c r="T20" s="80"/>
      <c r="U20" s="81"/>
      <c r="V20" s="7">
        <v>0</v>
      </c>
      <c r="W20" s="11">
        <v>0</v>
      </c>
      <c r="X20" s="79"/>
      <c r="Y20" s="80"/>
      <c r="Z20" s="80"/>
      <c r="AA20" s="80"/>
      <c r="AB20" s="81"/>
      <c r="AC20" s="11">
        <v>0</v>
      </c>
      <c r="AD20" s="79"/>
      <c r="AE20" s="80"/>
      <c r="AF20" s="80"/>
      <c r="AG20" s="81"/>
      <c r="AH20" s="11">
        <v>0</v>
      </c>
      <c r="AI20" s="7">
        <v>0</v>
      </c>
      <c r="AJ20" s="83"/>
      <c r="AK20" s="84"/>
      <c r="AL20" s="84"/>
      <c r="AM20" s="85"/>
      <c r="AN20" s="7">
        <v>0</v>
      </c>
    </row>
    <row r="21" spans="2:40" ht="31.2" x14ac:dyDescent="0.3">
      <c r="C21" s="11" t="s">
        <v>49</v>
      </c>
      <c r="D21" s="10" t="s">
        <v>12</v>
      </c>
      <c r="E21" s="22">
        <f>E16-E18-E19-E20</f>
        <v>9764000</v>
      </c>
      <c r="F21" s="22">
        <f>F16-F18-F19-F20</f>
        <v>9528000</v>
      </c>
      <c r="G21" s="22">
        <f t="shared" ref="G21" si="15">G16-G18-G19-G20</f>
        <v>9292000</v>
      </c>
      <c r="H21" s="22">
        <f t="shared" ref="H21" si="16">H16-H18-H19-H20</f>
        <v>9056000</v>
      </c>
      <c r="I21" s="22">
        <f t="shared" ref="I21" si="17">I16-I18-I19-I20</f>
        <v>8820000</v>
      </c>
      <c r="J21" s="22">
        <f t="shared" ref="J21" si="18">J16-J18-J19-J20</f>
        <v>6584000</v>
      </c>
      <c r="K21" s="22">
        <f t="shared" ref="K21" si="19">K16-K18-K19-K20</f>
        <v>48820000</v>
      </c>
      <c r="L21" s="22">
        <f t="shared" ref="L21" si="20">L16-L18-L19-L20</f>
        <v>47640000</v>
      </c>
      <c r="M21" s="22">
        <f t="shared" ref="M21" si="21">M16-M18-M19-M20</f>
        <v>46460000</v>
      </c>
      <c r="N21" s="22">
        <f t="shared" ref="N21" si="22">N16-N18-N19-N20</f>
        <v>45280000</v>
      </c>
      <c r="O21" s="22">
        <f t="shared" ref="O21" si="23">O16-O18-O19-O20</f>
        <v>44100000</v>
      </c>
      <c r="P21" s="22">
        <f t="shared" ref="P21" si="24">P16-P18-P19-P20</f>
        <v>32920000</v>
      </c>
      <c r="Q21" s="22">
        <f t="shared" ref="Q21" si="25">Q16-Q18-Q19-Q20</f>
        <v>244100000</v>
      </c>
      <c r="R21" s="22">
        <f t="shared" ref="R21" si="26">R16-R18-R19-R20</f>
        <v>238200000</v>
      </c>
      <c r="S21" s="22">
        <f t="shared" ref="S21" si="27">S16-S18-S19-S20</f>
        <v>232300000</v>
      </c>
      <c r="T21" s="22">
        <f t="shared" ref="T21" si="28">T16-T18-T19-T20</f>
        <v>226400000</v>
      </c>
      <c r="U21" s="22">
        <f t="shared" ref="U21" si="29">U16-U18-U19-U20</f>
        <v>220500000</v>
      </c>
      <c r="V21" s="22">
        <f t="shared" ref="V21" si="30">V16-V18-V19-V20</f>
        <v>164600000</v>
      </c>
      <c r="W21" s="22">
        <f t="shared" ref="W21" si="31">W16-W18-W19-W20</f>
        <v>488200000</v>
      </c>
      <c r="X21" s="22">
        <f t="shared" ref="X21" si="32">X16-X18-X19-X20</f>
        <v>476400000</v>
      </c>
      <c r="Y21" s="22">
        <f t="shared" ref="Y21" si="33">Y16-Y18-Y19-Y20</f>
        <v>464600000</v>
      </c>
      <c r="Z21" s="22">
        <f t="shared" ref="Z21" si="34">Z16-Z18-Z19-Z20</f>
        <v>452800000</v>
      </c>
      <c r="AA21" s="22">
        <f t="shared" ref="AA21" si="35">AA16-AA18-AA19-AA20</f>
        <v>441000000</v>
      </c>
      <c r="AB21" s="22">
        <f t="shared" ref="AB21" si="36">AB16-AB18-AB19-AB20</f>
        <v>329200000</v>
      </c>
      <c r="AC21" s="22">
        <f t="shared" ref="AC21" si="37">AC16-AC18-AC19-AC20</f>
        <v>976400000</v>
      </c>
      <c r="AD21" s="22">
        <f t="shared" ref="AD21" si="38">AD16-AD18-AD19-AD20</f>
        <v>952800000</v>
      </c>
      <c r="AE21" s="22">
        <f t="shared" ref="AE21" si="39">AE16-AE18-AE19-AE20</f>
        <v>929200000</v>
      </c>
      <c r="AF21" s="22">
        <f t="shared" ref="AF21" si="40">AF16-AF18-AF19-AF20</f>
        <v>905600000</v>
      </c>
      <c r="AG21" s="22">
        <f t="shared" ref="AG21" si="41">AG16-AG18-AG19-AG20</f>
        <v>882000000</v>
      </c>
      <c r="AH21" s="22">
        <f t="shared" ref="AH21" si="42">AH16-AH18-AH19-AH20</f>
        <v>658400000</v>
      </c>
      <c r="AI21" s="22">
        <f t="shared" ref="AI21" si="43">AI16-AI18-AI19-AI20</f>
        <v>49410000</v>
      </c>
      <c r="AJ21" s="22">
        <f t="shared" ref="AJ21" si="44">AJ16-AJ18-AJ19-AJ20</f>
        <v>48820000</v>
      </c>
      <c r="AK21" s="22">
        <f t="shared" ref="AK21" si="45">AK16-AK18-AK19-AK20</f>
        <v>48230000</v>
      </c>
      <c r="AL21" s="22">
        <f t="shared" ref="AL21" si="46">AL16-AL18-AL19-AL20</f>
        <v>47640000</v>
      </c>
      <c r="AM21" s="22">
        <f t="shared" ref="AM21" si="47">AM16-AM18-AM19-AM20</f>
        <v>47050000</v>
      </c>
      <c r="AN21" s="22">
        <f t="shared" ref="AN21" si="48">AN16-AN18-AN19-AN20</f>
        <v>36460000</v>
      </c>
    </row>
    <row r="22" spans="2:40" x14ac:dyDescent="0.3">
      <c r="C22" s="11" t="s">
        <v>58</v>
      </c>
      <c r="D22" s="10" t="s">
        <v>14</v>
      </c>
      <c r="E22" s="67"/>
      <c r="F22" s="68"/>
      <c r="G22" s="68"/>
      <c r="H22" s="68"/>
      <c r="I22" s="69"/>
      <c r="J22" s="22">
        <v>0</v>
      </c>
      <c r="K22" s="67"/>
      <c r="L22" s="68"/>
      <c r="M22" s="68"/>
      <c r="N22" s="68"/>
      <c r="O22" s="69"/>
      <c r="P22" s="22">
        <v>0</v>
      </c>
      <c r="Q22" s="67"/>
      <c r="R22" s="68"/>
      <c r="S22" s="68"/>
      <c r="T22" s="68"/>
      <c r="U22" s="69"/>
      <c r="V22" s="22">
        <v>0</v>
      </c>
      <c r="W22" s="67"/>
      <c r="X22" s="68"/>
      <c r="Y22" s="68"/>
      <c r="Z22" s="68"/>
      <c r="AA22" s="69"/>
      <c r="AB22" s="22">
        <v>0</v>
      </c>
      <c r="AC22" s="67"/>
      <c r="AD22" s="68"/>
      <c r="AE22" s="68"/>
      <c r="AF22" s="68"/>
      <c r="AG22" s="69"/>
      <c r="AH22" s="22">
        <v>0</v>
      </c>
      <c r="AI22" s="67"/>
      <c r="AJ22" s="68"/>
      <c r="AK22" s="68"/>
      <c r="AL22" s="68"/>
      <c r="AM22" s="69"/>
      <c r="AN22" s="22">
        <v>0</v>
      </c>
    </row>
    <row r="23" spans="2:40" x14ac:dyDescent="0.3">
      <c r="C23" s="11" t="s">
        <v>44</v>
      </c>
      <c r="D23" s="10" t="s">
        <v>15</v>
      </c>
      <c r="E23" s="22">
        <f t="shared" ref="E23:J23" si="49">E21-E22</f>
        <v>9764000</v>
      </c>
      <c r="F23" s="22">
        <f t="shared" si="49"/>
        <v>9528000</v>
      </c>
      <c r="G23" s="22">
        <f t="shared" si="49"/>
        <v>9292000</v>
      </c>
      <c r="H23" s="22">
        <f t="shared" si="49"/>
        <v>9056000</v>
      </c>
      <c r="I23" s="22">
        <f t="shared" si="49"/>
        <v>8820000</v>
      </c>
      <c r="J23" s="22">
        <f t="shared" si="49"/>
        <v>6584000</v>
      </c>
      <c r="K23" s="22">
        <f>K21-K22</f>
        <v>48820000</v>
      </c>
      <c r="L23" s="22">
        <f t="shared" ref="L23:P23" si="50">L21-L22</f>
        <v>47640000</v>
      </c>
      <c r="M23" s="22">
        <f t="shared" si="50"/>
        <v>46460000</v>
      </c>
      <c r="N23" s="22">
        <f t="shared" si="50"/>
        <v>45280000</v>
      </c>
      <c r="O23" s="22">
        <f t="shared" si="50"/>
        <v>44100000</v>
      </c>
      <c r="P23" s="22">
        <f t="shared" si="50"/>
        <v>32920000</v>
      </c>
      <c r="Q23" s="22">
        <f t="shared" ref="Q23:AB23" si="51">Q21-Q22</f>
        <v>244100000</v>
      </c>
      <c r="R23" s="22">
        <f t="shared" si="51"/>
        <v>238200000</v>
      </c>
      <c r="S23" s="22">
        <f t="shared" si="51"/>
        <v>232300000</v>
      </c>
      <c r="T23" s="22">
        <f t="shared" si="51"/>
        <v>226400000</v>
      </c>
      <c r="U23" s="22">
        <f t="shared" si="51"/>
        <v>220500000</v>
      </c>
      <c r="V23" s="22">
        <f t="shared" si="51"/>
        <v>164600000</v>
      </c>
      <c r="W23" s="22">
        <f t="shared" si="51"/>
        <v>488200000</v>
      </c>
      <c r="X23" s="22">
        <f t="shared" si="51"/>
        <v>476400000</v>
      </c>
      <c r="Y23" s="22">
        <f t="shared" si="51"/>
        <v>464600000</v>
      </c>
      <c r="Z23" s="22">
        <f t="shared" si="51"/>
        <v>452800000</v>
      </c>
      <c r="AA23" s="22">
        <f t="shared" si="51"/>
        <v>441000000</v>
      </c>
      <c r="AB23" s="22">
        <f t="shared" si="51"/>
        <v>329200000</v>
      </c>
      <c r="AC23" s="22">
        <f t="shared" ref="AC23:AN23" si="52">AC21-AC22</f>
        <v>976400000</v>
      </c>
      <c r="AD23" s="22">
        <f t="shared" si="52"/>
        <v>952800000</v>
      </c>
      <c r="AE23" s="22">
        <f t="shared" si="52"/>
        <v>929200000</v>
      </c>
      <c r="AF23" s="22">
        <f t="shared" si="52"/>
        <v>905600000</v>
      </c>
      <c r="AG23" s="22">
        <f t="shared" si="52"/>
        <v>882000000</v>
      </c>
      <c r="AH23" s="22">
        <f t="shared" si="52"/>
        <v>658400000</v>
      </c>
      <c r="AI23" s="22">
        <f t="shared" si="52"/>
        <v>49410000</v>
      </c>
      <c r="AJ23" s="22">
        <f t="shared" si="52"/>
        <v>48820000</v>
      </c>
      <c r="AK23" s="22">
        <f t="shared" si="52"/>
        <v>48230000</v>
      </c>
      <c r="AL23" s="22">
        <f t="shared" si="52"/>
        <v>47640000</v>
      </c>
      <c r="AM23" s="22">
        <f t="shared" si="52"/>
        <v>47050000</v>
      </c>
      <c r="AN23" s="22">
        <f t="shared" si="52"/>
        <v>36460000</v>
      </c>
    </row>
    <row r="24" spans="2:40" x14ac:dyDescent="0.3">
      <c r="O24" s="2"/>
      <c r="P24" s="2"/>
      <c r="Q24" s="2"/>
      <c r="R24" s="2"/>
      <c r="S24" s="2"/>
      <c r="T24" s="2"/>
      <c r="U24" s="2"/>
      <c r="W24" s="2"/>
      <c r="X24" s="2"/>
      <c r="Y24" s="2"/>
      <c r="Z24" s="2"/>
      <c r="AA24" s="2"/>
      <c r="AB24" s="2"/>
      <c r="AC24" s="2"/>
      <c r="AD24" s="2"/>
      <c r="AE24" s="2"/>
      <c r="AF24" s="2"/>
      <c r="AG24" s="2"/>
      <c r="AH24" s="2"/>
      <c r="AI24" s="2"/>
    </row>
    <row r="25" spans="2:40" x14ac:dyDescent="0.3">
      <c r="B25" s="4"/>
      <c r="C25" s="26" t="s">
        <v>39</v>
      </c>
      <c r="D25" s="35">
        <v>0</v>
      </c>
      <c r="E25" s="25" t="s">
        <v>50</v>
      </c>
      <c r="F25" s="25"/>
      <c r="AI25" s="2"/>
    </row>
    <row r="26" spans="2:40" x14ac:dyDescent="0.3">
      <c r="B26" s="4"/>
      <c r="C26" s="25"/>
      <c r="D26" s="24"/>
      <c r="E26" s="25"/>
      <c r="F26" s="25"/>
      <c r="AI26" s="2"/>
    </row>
    <row r="27" spans="2:40" ht="15.45" customHeight="1" x14ac:dyDescent="0.3">
      <c r="B27" s="4"/>
      <c r="C27" s="12" t="s">
        <v>21</v>
      </c>
      <c r="D27" s="12"/>
      <c r="E27" s="70" t="s">
        <v>28</v>
      </c>
      <c r="F27" s="70"/>
      <c r="G27" s="70"/>
      <c r="H27" s="70"/>
      <c r="I27" s="70"/>
      <c r="J27" s="70"/>
      <c r="K27" s="70" t="s">
        <v>29</v>
      </c>
      <c r="L27" s="70"/>
      <c r="M27" s="70"/>
      <c r="N27" s="70"/>
      <c r="O27" s="70"/>
      <c r="P27" s="70"/>
      <c r="Q27" s="71" t="s">
        <v>30</v>
      </c>
      <c r="R27" s="71"/>
      <c r="S27" s="71"/>
      <c r="T27" s="71"/>
      <c r="U27" s="71"/>
      <c r="V27" s="71"/>
      <c r="W27" s="71" t="s">
        <v>31</v>
      </c>
      <c r="X27" s="71"/>
      <c r="Y27" s="71"/>
      <c r="Z27" s="71"/>
      <c r="AA27" s="71"/>
      <c r="AB27" s="71"/>
      <c r="AC27" s="70" t="s">
        <v>32</v>
      </c>
      <c r="AD27" s="70"/>
      <c r="AE27" s="70"/>
      <c r="AF27" s="70"/>
      <c r="AG27" s="70"/>
      <c r="AH27" s="29"/>
      <c r="AI27" s="72" t="s">
        <v>47</v>
      </c>
      <c r="AJ27" s="72"/>
      <c r="AK27" s="72"/>
      <c r="AL27" s="72"/>
      <c r="AM27" s="72"/>
      <c r="AN27" s="72"/>
    </row>
    <row r="28" spans="2:40" x14ac:dyDescent="0.3">
      <c r="B28" s="4"/>
      <c r="C28" s="12"/>
      <c r="D28" s="12"/>
      <c r="E28" s="12" t="s">
        <v>33</v>
      </c>
      <c r="F28" s="14" t="s">
        <v>34</v>
      </c>
      <c r="G28" s="12" t="s">
        <v>35</v>
      </c>
      <c r="H28" s="14" t="s">
        <v>36</v>
      </c>
      <c r="I28" s="12" t="s">
        <v>37</v>
      </c>
      <c r="J28" s="12" t="s">
        <v>40</v>
      </c>
      <c r="K28" s="12" t="s">
        <v>33</v>
      </c>
      <c r="L28" s="14" t="s">
        <v>34</v>
      </c>
      <c r="M28" s="12" t="s">
        <v>35</v>
      </c>
      <c r="N28" s="14" t="s">
        <v>36</v>
      </c>
      <c r="O28" s="12" t="s">
        <v>37</v>
      </c>
      <c r="P28" s="12" t="s">
        <v>40</v>
      </c>
      <c r="Q28" s="12" t="s">
        <v>33</v>
      </c>
      <c r="R28" s="14" t="s">
        <v>34</v>
      </c>
      <c r="S28" s="12" t="s">
        <v>35</v>
      </c>
      <c r="T28" s="14" t="s">
        <v>36</v>
      </c>
      <c r="U28" s="12" t="s">
        <v>37</v>
      </c>
      <c r="V28" s="12" t="s">
        <v>40</v>
      </c>
      <c r="W28" s="12" t="s">
        <v>33</v>
      </c>
      <c r="X28" s="14" t="s">
        <v>34</v>
      </c>
      <c r="Y28" s="12" t="s">
        <v>35</v>
      </c>
      <c r="Z28" s="14" t="s">
        <v>36</v>
      </c>
      <c r="AA28" s="12" t="s">
        <v>37</v>
      </c>
      <c r="AB28" s="12" t="s">
        <v>40</v>
      </c>
      <c r="AC28" s="12" t="s">
        <v>33</v>
      </c>
      <c r="AD28" s="14" t="s">
        <v>34</v>
      </c>
      <c r="AE28" s="12" t="s">
        <v>35</v>
      </c>
      <c r="AF28" s="14" t="s">
        <v>36</v>
      </c>
      <c r="AG28" s="12" t="s">
        <v>37</v>
      </c>
      <c r="AH28" s="16" t="s">
        <v>40</v>
      </c>
      <c r="AI28" s="12" t="s">
        <v>33</v>
      </c>
      <c r="AJ28" s="14" t="s">
        <v>34</v>
      </c>
      <c r="AK28" s="12" t="s">
        <v>35</v>
      </c>
      <c r="AL28" s="14" t="s">
        <v>36</v>
      </c>
      <c r="AM28" s="12" t="s">
        <v>37</v>
      </c>
      <c r="AN28" s="12" t="s">
        <v>40</v>
      </c>
    </row>
    <row r="29" spans="2:40" x14ac:dyDescent="0.3">
      <c r="B29" s="4"/>
      <c r="C29" s="11" t="s">
        <v>5</v>
      </c>
      <c r="D29" s="10" t="s">
        <v>6</v>
      </c>
      <c r="E29" s="23">
        <f>E3</f>
        <v>10000000</v>
      </c>
      <c r="F29" s="22">
        <f>E38</f>
        <v>9764000</v>
      </c>
      <c r="G29" s="22">
        <f>F38</f>
        <v>9528000</v>
      </c>
      <c r="H29" s="22">
        <f>G38</f>
        <v>9292000</v>
      </c>
      <c r="I29" s="22">
        <f>H38</f>
        <v>9056000</v>
      </c>
      <c r="J29" s="22">
        <f>I38</f>
        <v>8820000</v>
      </c>
      <c r="K29" s="22">
        <f>+F3</f>
        <v>50000000</v>
      </c>
      <c r="L29" s="22">
        <f>K38</f>
        <v>48820000</v>
      </c>
      <c r="M29" s="22">
        <f>L38</f>
        <v>47640000</v>
      </c>
      <c r="N29" s="22">
        <f>M38</f>
        <v>46460000</v>
      </c>
      <c r="O29" s="22">
        <f>N38</f>
        <v>45280000</v>
      </c>
      <c r="P29" s="22">
        <f>O38</f>
        <v>44100000</v>
      </c>
      <c r="Q29" s="22">
        <f>+G3</f>
        <v>250000000</v>
      </c>
      <c r="R29" s="22">
        <f>Q38</f>
        <v>244100000</v>
      </c>
      <c r="S29" s="22">
        <f>R38</f>
        <v>238200000</v>
      </c>
      <c r="T29" s="22">
        <f t="shared" ref="T29" si="53">S38</f>
        <v>232300000</v>
      </c>
      <c r="U29" s="22">
        <f t="shared" ref="U29:V29" si="54">T38</f>
        <v>226400000</v>
      </c>
      <c r="V29" s="22">
        <f t="shared" si="54"/>
        <v>220500000</v>
      </c>
      <c r="W29" s="22">
        <f>+H3</f>
        <v>500000000</v>
      </c>
      <c r="X29" s="22">
        <f>W38</f>
        <v>488200000</v>
      </c>
      <c r="Y29" s="22">
        <f>X38</f>
        <v>476400000</v>
      </c>
      <c r="Z29" s="22">
        <f>Y38</f>
        <v>464600000</v>
      </c>
      <c r="AA29" s="22">
        <f>Z38</f>
        <v>452800000</v>
      </c>
      <c r="AB29" s="22">
        <f>AA38</f>
        <v>441000000</v>
      </c>
      <c r="AC29" s="22">
        <f>I3</f>
        <v>1000000000</v>
      </c>
      <c r="AD29" s="22">
        <f>AC38</f>
        <v>976400000</v>
      </c>
      <c r="AE29" s="22">
        <f>AD38</f>
        <v>952800000</v>
      </c>
      <c r="AF29" s="22">
        <f>AE38</f>
        <v>929200000</v>
      </c>
      <c r="AG29" s="22">
        <f>AF38</f>
        <v>905600000</v>
      </c>
      <c r="AH29" s="22">
        <f>AG38</f>
        <v>882000000</v>
      </c>
      <c r="AI29" s="22">
        <f>J3</f>
        <v>50000000</v>
      </c>
      <c r="AJ29" s="31">
        <f>AI38</f>
        <v>49410000</v>
      </c>
      <c r="AK29" s="31">
        <f t="shared" ref="AK29:AM29" si="55">AJ38</f>
        <v>48820000</v>
      </c>
      <c r="AL29" s="31">
        <f t="shared" si="55"/>
        <v>48230000</v>
      </c>
      <c r="AM29" s="31">
        <f t="shared" si="55"/>
        <v>47640000</v>
      </c>
      <c r="AN29" s="31">
        <f>AM38</f>
        <v>47050000</v>
      </c>
    </row>
    <row r="30" spans="2:40" x14ac:dyDescent="0.3">
      <c r="B30" s="4"/>
      <c r="C30" s="11" t="s">
        <v>7</v>
      </c>
      <c r="D30" s="10" t="s">
        <v>8</v>
      </c>
      <c r="E30" s="67"/>
      <c r="F30" s="68"/>
      <c r="G30" s="68"/>
      <c r="H30" s="68"/>
      <c r="I30" s="69"/>
      <c r="J30" s="22">
        <f>J29*$D$25</f>
        <v>0</v>
      </c>
      <c r="K30" s="67"/>
      <c r="L30" s="68"/>
      <c r="M30" s="68"/>
      <c r="N30" s="68"/>
      <c r="O30" s="69"/>
      <c r="P30" s="22">
        <f t="shared" ref="P30" si="56">P29*$D$25</f>
        <v>0</v>
      </c>
      <c r="Q30" s="67"/>
      <c r="R30" s="68"/>
      <c r="S30" s="68"/>
      <c r="T30" s="68"/>
      <c r="U30" s="69"/>
      <c r="V30" s="22">
        <f t="shared" ref="V30" si="57">V29*$D$25</f>
        <v>0</v>
      </c>
      <c r="W30" s="67"/>
      <c r="X30" s="68"/>
      <c r="Y30" s="68"/>
      <c r="Z30" s="68"/>
      <c r="AA30" s="69"/>
      <c r="AB30" s="22">
        <f>AB29*$D$25</f>
        <v>0</v>
      </c>
      <c r="AC30" s="67"/>
      <c r="AD30" s="68"/>
      <c r="AE30" s="68"/>
      <c r="AF30" s="68"/>
      <c r="AG30" s="69"/>
      <c r="AH30" s="22">
        <f t="shared" ref="AH30:AN30" si="58">AH29*$D$25</f>
        <v>0</v>
      </c>
      <c r="AI30" s="67"/>
      <c r="AJ30" s="68"/>
      <c r="AK30" s="68"/>
      <c r="AL30" s="68"/>
      <c r="AM30" s="69"/>
      <c r="AN30" s="22">
        <f t="shared" si="58"/>
        <v>0</v>
      </c>
    </row>
    <row r="31" spans="2:40" x14ac:dyDescent="0.3">
      <c r="B31" s="4"/>
      <c r="C31" s="11" t="s">
        <v>9</v>
      </c>
      <c r="D31" s="10" t="s">
        <v>10</v>
      </c>
      <c r="E31" s="22">
        <f t="shared" ref="E31:AN31" si="59">E29+E30</f>
        <v>10000000</v>
      </c>
      <c r="F31" s="22">
        <f t="shared" si="59"/>
        <v>9764000</v>
      </c>
      <c r="G31" s="22">
        <f t="shared" si="59"/>
        <v>9528000</v>
      </c>
      <c r="H31" s="22">
        <f t="shared" si="59"/>
        <v>9292000</v>
      </c>
      <c r="I31" s="22">
        <f t="shared" si="59"/>
        <v>9056000</v>
      </c>
      <c r="J31" s="22">
        <f t="shared" si="59"/>
        <v>8820000</v>
      </c>
      <c r="K31" s="22">
        <f t="shared" si="59"/>
        <v>50000000</v>
      </c>
      <c r="L31" s="22">
        <f t="shared" si="59"/>
        <v>48820000</v>
      </c>
      <c r="M31" s="22">
        <f t="shared" si="59"/>
        <v>47640000</v>
      </c>
      <c r="N31" s="22">
        <f t="shared" si="59"/>
        <v>46460000</v>
      </c>
      <c r="O31" s="22">
        <f t="shared" si="59"/>
        <v>45280000</v>
      </c>
      <c r="P31" s="22">
        <f t="shared" si="59"/>
        <v>44100000</v>
      </c>
      <c r="Q31" s="22">
        <f t="shared" si="59"/>
        <v>250000000</v>
      </c>
      <c r="R31" s="22">
        <f t="shared" si="59"/>
        <v>244100000</v>
      </c>
      <c r="S31" s="22">
        <f t="shared" si="59"/>
        <v>238200000</v>
      </c>
      <c r="T31" s="22">
        <f t="shared" si="59"/>
        <v>232300000</v>
      </c>
      <c r="U31" s="22">
        <f t="shared" si="59"/>
        <v>226400000</v>
      </c>
      <c r="V31" s="22">
        <f t="shared" si="59"/>
        <v>220500000</v>
      </c>
      <c r="W31" s="22">
        <f t="shared" si="59"/>
        <v>500000000</v>
      </c>
      <c r="X31" s="22">
        <f t="shared" si="59"/>
        <v>488200000</v>
      </c>
      <c r="Y31" s="22">
        <f t="shared" si="59"/>
        <v>476400000</v>
      </c>
      <c r="Z31" s="22">
        <f t="shared" si="59"/>
        <v>464600000</v>
      </c>
      <c r="AA31" s="22">
        <f t="shared" si="59"/>
        <v>452800000</v>
      </c>
      <c r="AB31" s="22">
        <f t="shared" si="59"/>
        <v>441000000</v>
      </c>
      <c r="AC31" s="22">
        <f t="shared" si="59"/>
        <v>1000000000</v>
      </c>
      <c r="AD31" s="22">
        <f>AD29+AD30</f>
        <v>976400000</v>
      </c>
      <c r="AE31" s="22">
        <f t="shared" si="59"/>
        <v>952800000</v>
      </c>
      <c r="AF31" s="22">
        <f t="shared" si="59"/>
        <v>929200000</v>
      </c>
      <c r="AG31" s="22">
        <f t="shared" si="59"/>
        <v>905600000</v>
      </c>
      <c r="AH31" s="22">
        <f t="shared" si="59"/>
        <v>882000000</v>
      </c>
      <c r="AI31" s="22">
        <f t="shared" si="59"/>
        <v>50000000</v>
      </c>
      <c r="AJ31" s="22">
        <f t="shared" si="59"/>
        <v>49410000</v>
      </c>
      <c r="AK31" s="22">
        <f t="shared" si="59"/>
        <v>48820000</v>
      </c>
      <c r="AL31" s="22">
        <f t="shared" si="59"/>
        <v>48230000</v>
      </c>
      <c r="AM31" s="22">
        <f t="shared" si="59"/>
        <v>47640000</v>
      </c>
      <c r="AN31" s="22">
        <f t="shared" si="59"/>
        <v>47050000</v>
      </c>
    </row>
    <row r="32" spans="2:40" x14ac:dyDescent="0.3">
      <c r="B32" s="4"/>
      <c r="C32" s="11"/>
      <c r="D32" s="11"/>
      <c r="E32" s="11"/>
      <c r="F32" s="11"/>
      <c r="G32" s="11"/>
      <c r="H32" s="11"/>
      <c r="I32" s="11"/>
      <c r="J32" s="11"/>
      <c r="K32" s="11"/>
      <c r="L32" s="11"/>
      <c r="M32" s="11"/>
      <c r="N32" s="11"/>
      <c r="O32" s="11"/>
      <c r="P32" s="11"/>
      <c r="Q32" s="11"/>
      <c r="R32" s="11"/>
      <c r="S32" s="11"/>
      <c r="T32" s="11"/>
      <c r="U32" s="11"/>
      <c r="V32" s="7"/>
      <c r="W32" s="11"/>
      <c r="X32" s="11"/>
      <c r="Y32" s="11"/>
      <c r="Z32" s="11"/>
      <c r="AA32" s="11"/>
      <c r="AB32" s="11"/>
      <c r="AC32" s="11"/>
      <c r="AD32" s="11"/>
      <c r="AE32" s="11"/>
      <c r="AF32" s="11"/>
      <c r="AG32" s="11"/>
      <c r="AH32" s="11"/>
      <c r="AI32" s="7"/>
      <c r="AJ32" s="7"/>
      <c r="AK32" s="7"/>
      <c r="AL32" s="7"/>
      <c r="AM32" s="7"/>
      <c r="AN32" s="7"/>
    </row>
    <row r="33" spans="2:40" x14ac:dyDescent="0.3">
      <c r="B33" s="4"/>
      <c r="C33" s="11" t="s">
        <v>42</v>
      </c>
      <c r="D33" s="10" t="s">
        <v>11</v>
      </c>
      <c r="E33" s="22">
        <f t="shared" ref="E33:J33" si="60">$E$29*$E$5*118%</f>
        <v>118000</v>
      </c>
      <c r="F33" s="22">
        <f t="shared" si="60"/>
        <v>118000</v>
      </c>
      <c r="G33" s="22">
        <f t="shared" si="60"/>
        <v>118000</v>
      </c>
      <c r="H33" s="22">
        <f t="shared" si="60"/>
        <v>118000</v>
      </c>
      <c r="I33" s="22">
        <f t="shared" si="60"/>
        <v>118000</v>
      </c>
      <c r="J33" s="22">
        <f t="shared" si="60"/>
        <v>118000</v>
      </c>
      <c r="K33" s="22">
        <f t="shared" ref="K33:P33" si="61">$K$29*$F$5*118%</f>
        <v>590000</v>
      </c>
      <c r="L33" s="22">
        <f t="shared" si="61"/>
        <v>590000</v>
      </c>
      <c r="M33" s="22">
        <f t="shared" si="61"/>
        <v>590000</v>
      </c>
      <c r="N33" s="22">
        <f t="shared" si="61"/>
        <v>590000</v>
      </c>
      <c r="O33" s="22">
        <f t="shared" si="61"/>
        <v>590000</v>
      </c>
      <c r="P33" s="22">
        <f t="shared" si="61"/>
        <v>590000</v>
      </c>
      <c r="Q33" s="22">
        <f t="shared" ref="Q33:V33" si="62">$Q$29*$G$5*118%</f>
        <v>2950000</v>
      </c>
      <c r="R33" s="22">
        <f t="shared" si="62"/>
        <v>2950000</v>
      </c>
      <c r="S33" s="22">
        <f t="shared" si="62"/>
        <v>2950000</v>
      </c>
      <c r="T33" s="22">
        <f t="shared" si="62"/>
        <v>2950000</v>
      </c>
      <c r="U33" s="22">
        <f t="shared" si="62"/>
        <v>2950000</v>
      </c>
      <c r="V33" s="22">
        <f t="shared" si="62"/>
        <v>2950000</v>
      </c>
      <c r="W33" s="22">
        <f t="shared" ref="W33:AB33" si="63">$W$29*$H$5*118%</f>
        <v>5900000</v>
      </c>
      <c r="X33" s="22">
        <f t="shared" si="63"/>
        <v>5900000</v>
      </c>
      <c r="Y33" s="22">
        <f t="shared" si="63"/>
        <v>5900000</v>
      </c>
      <c r="Z33" s="22">
        <f t="shared" si="63"/>
        <v>5900000</v>
      </c>
      <c r="AA33" s="22">
        <f t="shared" si="63"/>
        <v>5900000</v>
      </c>
      <c r="AB33" s="22">
        <f t="shared" si="63"/>
        <v>5900000</v>
      </c>
      <c r="AC33" s="22">
        <f t="shared" ref="AC33:AH33" si="64">$AC$29*$I$5*118%</f>
        <v>11800000</v>
      </c>
      <c r="AD33" s="22">
        <f t="shared" si="64"/>
        <v>11800000</v>
      </c>
      <c r="AE33" s="22">
        <f t="shared" si="64"/>
        <v>11800000</v>
      </c>
      <c r="AF33" s="22">
        <f t="shared" si="64"/>
        <v>11800000</v>
      </c>
      <c r="AG33" s="22">
        <f t="shared" si="64"/>
        <v>11800000</v>
      </c>
      <c r="AH33" s="22">
        <f t="shared" si="64"/>
        <v>11800000</v>
      </c>
      <c r="AI33" s="22">
        <f t="shared" ref="AI33:AN33" si="65">$AI$29*$J$5*118%</f>
        <v>590000</v>
      </c>
      <c r="AJ33" s="22">
        <f t="shared" si="65"/>
        <v>590000</v>
      </c>
      <c r="AK33" s="22">
        <f t="shared" si="65"/>
        <v>590000</v>
      </c>
      <c r="AL33" s="22">
        <f t="shared" si="65"/>
        <v>590000</v>
      </c>
      <c r="AM33" s="22">
        <f t="shared" si="65"/>
        <v>590000</v>
      </c>
      <c r="AN33" s="22">
        <f t="shared" si="65"/>
        <v>590000</v>
      </c>
    </row>
    <row r="34" spans="2:40" x14ac:dyDescent="0.3">
      <c r="B34" s="4"/>
      <c r="C34" s="11" t="s">
        <v>13</v>
      </c>
      <c r="D34" s="10" t="s">
        <v>12</v>
      </c>
      <c r="E34" s="22">
        <f t="shared" ref="E34:J34" si="66">$E$29*$E$4*118%</f>
        <v>118000</v>
      </c>
      <c r="F34" s="22">
        <f t="shared" si="66"/>
        <v>118000</v>
      </c>
      <c r="G34" s="22">
        <f t="shared" si="66"/>
        <v>118000</v>
      </c>
      <c r="H34" s="22">
        <f t="shared" si="66"/>
        <v>118000</v>
      </c>
      <c r="I34" s="22">
        <f t="shared" si="66"/>
        <v>118000</v>
      </c>
      <c r="J34" s="22">
        <f t="shared" si="66"/>
        <v>118000</v>
      </c>
      <c r="K34" s="22">
        <f t="shared" ref="K34:P34" si="67">$K$29*$F$4*118%</f>
        <v>590000</v>
      </c>
      <c r="L34" s="22">
        <f t="shared" si="67"/>
        <v>590000</v>
      </c>
      <c r="M34" s="22">
        <f t="shared" si="67"/>
        <v>590000</v>
      </c>
      <c r="N34" s="22">
        <f t="shared" si="67"/>
        <v>590000</v>
      </c>
      <c r="O34" s="22">
        <f t="shared" si="67"/>
        <v>590000</v>
      </c>
      <c r="P34" s="22">
        <f t="shared" si="67"/>
        <v>590000</v>
      </c>
      <c r="Q34" s="22">
        <f t="shared" ref="Q34:V34" si="68">$Q$29*$G$4*118%</f>
        <v>2950000</v>
      </c>
      <c r="R34" s="22">
        <f t="shared" si="68"/>
        <v>2950000</v>
      </c>
      <c r="S34" s="22">
        <f t="shared" si="68"/>
        <v>2950000</v>
      </c>
      <c r="T34" s="22">
        <f t="shared" si="68"/>
        <v>2950000</v>
      </c>
      <c r="U34" s="22">
        <f t="shared" si="68"/>
        <v>2950000</v>
      </c>
      <c r="V34" s="22">
        <f t="shared" si="68"/>
        <v>2950000</v>
      </c>
      <c r="W34" s="22">
        <f t="shared" ref="W34:AB34" si="69">$W$29*$H$4*118%</f>
        <v>5900000</v>
      </c>
      <c r="X34" s="22">
        <f t="shared" si="69"/>
        <v>5900000</v>
      </c>
      <c r="Y34" s="22">
        <f t="shared" si="69"/>
        <v>5900000</v>
      </c>
      <c r="Z34" s="22">
        <f t="shared" si="69"/>
        <v>5900000</v>
      </c>
      <c r="AA34" s="22">
        <f t="shared" si="69"/>
        <v>5900000</v>
      </c>
      <c r="AB34" s="22">
        <f t="shared" si="69"/>
        <v>5900000</v>
      </c>
      <c r="AC34" s="22">
        <f t="shared" ref="AC34:AH34" si="70">$AC$29*$I$4*118%</f>
        <v>11800000</v>
      </c>
      <c r="AD34" s="22">
        <f t="shared" si="70"/>
        <v>11800000</v>
      </c>
      <c r="AE34" s="22">
        <f t="shared" si="70"/>
        <v>11800000</v>
      </c>
      <c r="AF34" s="22">
        <f t="shared" si="70"/>
        <v>11800000</v>
      </c>
      <c r="AG34" s="22">
        <f t="shared" si="70"/>
        <v>11800000</v>
      </c>
      <c r="AH34" s="22">
        <f t="shared" si="70"/>
        <v>11800000</v>
      </c>
      <c r="AI34" s="22">
        <f t="shared" ref="AI34:AN34" si="71">$AI$29*$J$4*118%</f>
        <v>0</v>
      </c>
      <c r="AJ34" s="22">
        <f t="shared" si="71"/>
        <v>0</v>
      </c>
      <c r="AK34" s="22">
        <f t="shared" si="71"/>
        <v>0</v>
      </c>
      <c r="AL34" s="22">
        <f t="shared" si="71"/>
        <v>0</v>
      </c>
      <c r="AM34" s="22">
        <f t="shared" si="71"/>
        <v>0</v>
      </c>
      <c r="AN34" s="22">
        <f t="shared" si="71"/>
        <v>0</v>
      </c>
    </row>
    <row r="35" spans="2:40" x14ac:dyDescent="0.3">
      <c r="B35" s="4"/>
      <c r="C35" s="11" t="s">
        <v>51</v>
      </c>
      <c r="D35" s="10" t="s">
        <v>14</v>
      </c>
      <c r="E35" s="11"/>
      <c r="F35" s="11"/>
      <c r="G35" s="11"/>
      <c r="H35" s="11"/>
      <c r="I35" s="11"/>
      <c r="J35" s="11"/>
      <c r="K35" s="11"/>
      <c r="L35" s="11"/>
      <c r="M35" s="11"/>
      <c r="N35" s="11"/>
      <c r="O35" s="11"/>
      <c r="P35" s="11"/>
      <c r="Q35" s="11"/>
      <c r="R35" s="11"/>
      <c r="S35" s="11"/>
      <c r="T35" s="11"/>
      <c r="U35" s="11"/>
      <c r="V35" s="7"/>
      <c r="W35" s="11"/>
      <c r="X35" s="11"/>
      <c r="Y35" s="11"/>
      <c r="Z35" s="11"/>
      <c r="AA35" s="11"/>
      <c r="AB35" s="11"/>
      <c r="AC35" s="11"/>
      <c r="AD35" s="11"/>
      <c r="AE35" s="11"/>
      <c r="AF35" s="11"/>
      <c r="AG35" s="11"/>
      <c r="AH35" s="11"/>
      <c r="AI35" s="7"/>
      <c r="AJ35" s="7"/>
      <c r="AK35" s="7"/>
      <c r="AL35" s="7"/>
      <c r="AM35" s="7"/>
      <c r="AN35" s="7"/>
    </row>
    <row r="36" spans="2:40" x14ac:dyDescent="0.3">
      <c r="B36" s="4"/>
      <c r="C36" s="11" t="s">
        <v>49</v>
      </c>
      <c r="D36" s="10" t="s">
        <v>15</v>
      </c>
      <c r="E36" s="22">
        <f>E31-E33-E34-E35</f>
        <v>9764000</v>
      </c>
      <c r="F36" s="22">
        <f t="shared" ref="F36:AN36" si="72">F31-F33-F34-F35</f>
        <v>9528000</v>
      </c>
      <c r="G36" s="22">
        <f t="shared" si="72"/>
        <v>9292000</v>
      </c>
      <c r="H36" s="22">
        <f t="shared" si="72"/>
        <v>9056000</v>
      </c>
      <c r="I36" s="22">
        <f t="shared" si="72"/>
        <v>8820000</v>
      </c>
      <c r="J36" s="22">
        <f t="shared" si="72"/>
        <v>8584000</v>
      </c>
      <c r="K36" s="22">
        <f t="shared" si="72"/>
        <v>48820000</v>
      </c>
      <c r="L36" s="22">
        <f t="shared" si="72"/>
        <v>47640000</v>
      </c>
      <c r="M36" s="22">
        <f t="shared" si="72"/>
        <v>46460000</v>
      </c>
      <c r="N36" s="22">
        <f t="shared" si="72"/>
        <v>45280000</v>
      </c>
      <c r="O36" s="22">
        <f t="shared" si="72"/>
        <v>44100000</v>
      </c>
      <c r="P36" s="22">
        <f t="shared" si="72"/>
        <v>42920000</v>
      </c>
      <c r="Q36" s="22">
        <f t="shared" si="72"/>
        <v>244100000</v>
      </c>
      <c r="R36" s="22">
        <f t="shared" si="72"/>
        <v>238200000</v>
      </c>
      <c r="S36" s="22">
        <f t="shared" si="72"/>
        <v>232300000</v>
      </c>
      <c r="T36" s="22">
        <f t="shared" si="72"/>
        <v>226400000</v>
      </c>
      <c r="U36" s="22">
        <f t="shared" si="72"/>
        <v>220500000</v>
      </c>
      <c r="V36" s="22">
        <f t="shared" si="72"/>
        <v>214600000</v>
      </c>
      <c r="W36" s="22">
        <f t="shared" si="72"/>
        <v>488200000</v>
      </c>
      <c r="X36" s="22">
        <f t="shared" si="72"/>
        <v>476400000</v>
      </c>
      <c r="Y36" s="22">
        <f t="shared" si="72"/>
        <v>464600000</v>
      </c>
      <c r="Z36" s="22">
        <f t="shared" si="72"/>
        <v>452800000</v>
      </c>
      <c r="AA36" s="22">
        <f t="shared" si="72"/>
        <v>441000000</v>
      </c>
      <c r="AB36" s="22">
        <f t="shared" si="72"/>
        <v>429200000</v>
      </c>
      <c r="AC36" s="22">
        <f t="shared" si="72"/>
        <v>976400000</v>
      </c>
      <c r="AD36" s="22">
        <f t="shared" si="72"/>
        <v>952800000</v>
      </c>
      <c r="AE36" s="22">
        <f t="shared" si="72"/>
        <v>929200000</v>
      </c>
      <c r="AF36" s="22">
        <f t="shared" si="72"/>
        <v>905600000</v>
      </c>
      <c r="AG36" s="22">
        <f t="shared" si="72"/>
        <v>882000000</v>
      </c>
      <c r="AH36" s="22">
        <f t="shared" si="72"/>
        <v>858400000</v>
      </c>
      <c r="AI36" s="22">
        <f t="shared" si="72"/>
        <v>49410000</v>
      </c>
      <c r="AJ36" s="22">
        <f t="shared" si="72"/>
        <v>48820000</v>
      </c>
      <c r="AK36" s="22">
        <f t="shared" si="72"/>
        <v>48230000</v>
      </c>
      <c r="AL36" s="22">
        <f t="shared" si="72"/>
        <v>47640000</v>
      </c>
      <c r="AM36" s="22">
        <f t="shared" si="72"/>
        <v>47050000</v>
      </c>
      <c r="AN36" s="22">
        <f t="shared" si="72"/>
        <v>46460000</v>
      </c>
    </row>
    <row r="37" spans="2:40" x14ac:dyDescent="0.3">
      <c r="B37" s="4"/>
      <c r="C37" s="11" t="s">
        <v>58</v>
      </c>
      <c r="D37" s="10" t="s">
        <v>16</v>
      </c>
      <c r="E37" s="67"/>
      <c r="F37" s="68"/>
      <c r="G37" s="68"/>
      <c r="H37" s="68"/>
      <c r="I37" s="69"/>
      <c r="J37" s="22">
        <f>0</f>
        <v>0</v>
      </c>
      <c r="K37" s="67"/>
      <c r="L37" s="68"/>
      <c r="M37" s="68"/>
      <c r="N37" s="68"/>
      <c r="O37" s="69"/>
      <c r="P37" s="22">
        <f>0</f>
        <v>0</v>
      </c>
      <c r="Q37" s="67"/>
      <c r="R37" s="68"/>
      <c r="S37" s="68"/>
      <c r="T37" s="68"/>
      <c r="U37" s="69"/>
      <c r="V37" s="22">
        <f>0</f>
        <v>0</v>
      </c>
      <c r="W37" s="67"/>
      <c r="X37" s="68"/>
      <c r="Y37" s="68"/>
      <c r="Z37" s="68"/>
      <c r="AA37" s="69"/>
      <c r="AB37" s="22">
        <f>0</f>
        <v>0</v>
      </c>
      <c r="AC37" s="67"/>
      <c r="AD37" s="68"/>
      <c r="AE37" s="68"/>
      <c r="AF37" s="68"/>
      <c r="AG37" s="69"/>
      <c r="AH37" s="22">
        <f>0</f>
        <v>0</v>
      </c>
      <c r="AI37" s="67"/>
      <c r="AJ37" s="68"/>
      <c r="AK37" s="68"/>
      <c r="AL37" s="68"/>
      <c r="AM37" s="69"/>
      <c r="AN37" s="22">
        <f>0</f>
        <v>0</v>
      </c>
    </row>
    <row r="38" spans="2:40" x14ac:dyDescent="0.3">
      <c r="B38" s="4"/>
      <c r="C38" s="11" t="s">
        <v>44</v>
      </c>
      <c r="D38" s="10" t="s">
        <v>17</v>
      </c>
      <c r="E38" s="22">
        <f>E36</f>
        <v>9764000</v>
      </c>
      <c r="F38" s="22">
        <f t="shared" ref="F38:I38" si="73">F36</f>
        <v>9528000</v>
      </c>
      <c r="G38" s="22">
        <f t="shared" si="73"/>
        <v>9292000</v>
      </c>
      <c r="H38" s="22">
        <f t="shared" si="73"/>
        <v>9056000</v>
      </c>
      <c r="I38" s="22">
        <f t="shared" si="73"/>
        <v>8820000</v>
      </c>
      <c r="J38" s="22">
        <f>J36-J37</f>
        <v>8584000</v>
      </c>
      <c r="K38" s="22">
        <f t="shared" ref="K38" si="74">K36-K37</f>
        <v>48820000</v>
      </c>
      <c r="L38" s="22">
        <f t="shared" ref="L38:AB38" si="75">L36-L37</f>
        <v>47640000</v>
      </c>
      <c r="M38" s="22">
        <f t="shared" si="75"/>
        <v>46460000</v>
      </c>
      <c r="N38" s="22">
        <f t="shared" si="75"/>
        <v>45280000</v>
      </c>
      <c r="O38" s="22">
        <f t="shared" si="75"/>
        <v>44100000</v>
      </c>
      <c r="P38" s="22">
        <f t="shared" si="75"/>
        <v>42920000</v>
      </c>
      <c r="Q38" s="22">
        <f t="shared" si="75"/>
        <v>244100000</v>
      </c>
      <c r="R38" s="22">
        <f t="shared" si="75"/>
        <v>238200000</v>
      </c>
      <c r="S38" s="22">
        <f t="shared" si="75"/>
        <v>232300000</v>
      </c>
      <c r="T38" s="22">
        <f t="shared" si="75"/>
        <v>226400000</v>
      </c>
      <c r="U38" s="22">
        <f t="shared" si="75"/>
        <v>220500000</v>
      </c>
      <c r="V38" s="22">
        <f t="shared" si="75"/>
        <v>214600000</v>
      </c>
      <c r="W38" s="22">
        <f t="shared" si="75"/>
        <v>488200000</v>
      </c>
      <c r="X38" s="22">
        <f t="shared" si="75"/>
        <v>476400000</v>
      </c>
      <c r="Y38" s="22">
        <f t="shared" si="75"/>
        <v>464600000</v>
      </c>
      <c r="Z38" s="22">
        <f t="shared" si="75"/>
        <v>452800000</v>
      </c>
      <c r="AA38" s="22">
        <f t="shared" si="75"/>
        <v>441000000</v>
      </c>
      <c r="AB38" s="22">
        <f t="shared" si="75"/>
        <v>429200000</v>
      </c>
      <c r="AC38" s="22">
        <f t="shared" ref="AC38:AN38" si="76">AC36-AC37</f>
        <v>976400000</v>
      </c>
      <c r="AD38" s="22">
        <f t="shared" si="76"/>
        <v>952800000</v>
      </c>
      <c r="AE38" s="22">
        <f t="shared" si="76"/>
        <v>929200000</v>
      </c>
      <c r="AF38" s="22">
        <f t="shared" si="76"/>
        <v>905600000</v>
      </c>
      <c r="AG38" s="22">
        <f t="shared" si="76"/>
        <v>882000000</v>
      </c>
      <c r="AH38" s="22">
        <f t="shared" si="76"/>
        <v>858400000</v>
      </c>
      <c r="AI38" s="22">
        <f t="shared" si="76"/>
        <v>49410000</v>
      </c>
      <c r="AJ38" s="22">
        <f t="shared" si="76"/>
        <v>48820000</v>
      </c>
      <c r="AK38" s="22">
        <f t="shared" si="76"/>
        <v>48230000</v>
      </c>
      <c r="AL38" s="22">
        <f t="shared" si="76"/>
        <v>47640000</v>
      </c>
      <c r="AM38" s="22">
        <f t="shared" si="76"/>
        <v>47050000</v>
      </c>
      <c r="AN38" s="22">
        <f t="shared" si="76"/>
        <v>46460000</v>
      </c>
    </row>
    <row r="39" spans="2:40" x14ac:dyDescent="0.3">
      <c r="O39" s="2"/>
      <c r="P39" s="2"/>
      <c r="Q39" s="2"/>
      <c r="R39" s="2"/>
      <c r="S39" s="2"/>
      <c r="T39" s="2"/>
      <c r="U39" s="2"/>
      <c r="W39" s="2"/>
      <c r="X39" s="2"/>
      <c r="Y39" s="2"/>
      <c r="Z39" s="2"/>
      <c r="AA39" s="2"/>
      <c r="AB39" s="2"/>
      <c r="AC39" s="2"/>
      <c r="AD39" s="2"/>
      <c r="AE39" s="2"/>
    </row>
    <row r="40" spans="2:40" ht="31.2" x14ac:dyDescent="0.3">
      <c r="C40" s="26" t="s">
        <v>59</v>
      </c>
      <c r="D40" s="35">
        <v>0.1</v>
      </c>
      <c r="E40" s="39" t="s">
        <v>57</v>
      </c>
      <c r="F40" s="25"/>
      <c r="AI40" s="2"/>
    </row>
    <row r="41" spans="2:40" x14ac:dyDescent="0.3">
      <c r="C41" s="25"/>
      <c r="D41" s="24"/>
      <c r="E41" s="25"/>
      <c r="F41" s="25"/>
      <c r="AI41" s="2"/>
    </row>
    <row r="42" spans="2:40" x14ac:dyDescent="0.3">
      <c r="C42" s="12" t="s">
        <v>21</v>
      </c>
      <c r="D42" s="12"/>
      <c r="E42" s="70" t="s">
        <v>28</v>
      </c>
      <c r="F42" s="70"/>
      <c r="G42" s="70"/>
      <c r="H42" s="70"/>
      <c r="I42" s="70"/>
      <c r="J42" s="70"/>
      <c r="K42" s="70" t="s">
        <v>29</v>
      </c>
      <c r="L42" s="70"/>
      <c r="M42" s="70"/>
      <c r="N42" s="70"/>
      <c r="O42" s="70"/>
      <c r="P42" s="70"/>
      <c r="Q42" s="71" t="s">
        <v>30</v>
      </c>
      <c r="R42" s="71"/>
      <c r="S42" s="71"/>
      <c r="T42" s="71"/>
      <c r="U42" s="71"/>
      <c r="V42" s="71"/>
      <c r="W42" s="71" t="s">
        <v>31</v>
      </c>
      <c r="X42" s="71"/>
      <c r="Y42" s="71"/>
      <c r="Z42" s="71"/>
      <c r="AA42" s="71"/>
      <c r="AB42" s="71"/>
      <c r="AC42" s="70" t="s">
        <v>32</v>
      </c>
      <c r="AD42" s="70"/>
      <c r="AE42" s="70"/>
      <c r="AF42" s="70"/>
      <c r="AG42" s="70"/>
      <c r="AH42" s="29"/>
      <c r="AI42" s="72" t="s">
        <v>47</v>
      </c>
      <c r="AJ42" s="72"/>
      <c r="AK42" s="72"/>
      <c r="AL42" s="72"/>
      <c r="AM42" s="72"/>
      <c r="AN42" s="72"/>
    </row>
    <row r="43" spans="2:40" x14ac:dyDescent="0.3">
      <c r="C43" s="12"/>
      <c r="D43" s="12"/>
      <c r="E43" s="12" t="s">
        <v>33</v>
      </c>
      <c r="F43" s="14" t="s">
        <v>34</v>
      </c>
      <c r="G43" s="12" t="s">
        <v>35</v>
      </c>
      <c r="H43" s="14" t="s">
        <v>36</v>
      </c>
      <c r="I43" s="12" t="s">
        <v>37</v>
      </c>
      <c r="J43" s="12" t="s">
        <v>40</v>
      </c>
      <c r="K43" s="12" t="s">
        <v>33</v>
      </c>
      <c r="L43" s="14" t="s">
        <v>34</v>
      </c>
      <c r="M43" s="12" t="s">
        <v>35</v>
      </c>
      <c r="N43" s="14" t="s">
        <v>36</v>
      </c>
      <c r="O43" s="12" t="s">
        <v>37</v>
      </c>
      <c r="P43" s="12" t="s">
        <v>40</v>
      </c>
      <c r="Q43" s="12" t="s">
        <v>33</v>
      </c>
      <c r="R43" s="14" t="s">
        <v>34</v>
      </c>
      <c r="S43" s="12" t="s">
        <v>35</v>
      </c>
      <c r="T43" s="14" t="s">
        <v>36</v>
      </c>
      <c r="U43" s="12" t="s">
        <v>37</v>
      </c>
      <c r="V43" s="12" t="s">
        <v>40</v>
      </c>
      <c r="W43" s="12" t="s">
        <v>33</v>
      </c>
      <c r="X43" s="14" t="s">
        <v>34</v>
      </c>
      <c r="Y43" s="12" t="s">
        <v>35</v>
      </c>
      <c r="Z43" s="14" t="s">
        <v>36</v>
      </c>
      <c r="AA43" s="12" t="s">
        <v>37</v>
      </c>
      <c r="AB43" s="12" t="s">
        <v>40</v>
      </c>
      <c r="AC43" s="12" t="s">
        <v>33</v>
      </c>
      <c r="AD43" s="14" t="s">
        <v>34</v>
      </c>
      <c r="AE43" s="12" t="s">
        <v>35</v>
      </c>
      <c r="AF43" s="14" t="s">
        <v>36</v>
      </c>
      <c r="AG43" s="12" t="s">
        <v>37</v>
      </c>
      <c r="AH43" s="16" t="s">
        <v>40</v>
      </c>
      <c r="AI43" s="12" t="s">
        <v>33</v>
      </c>
      <c r="AJ43" s="14" t="s">
        <v>34</v>
      </c>
      <c r="AK43" s="12" t="s">
        <v>35</v>
      </c>
      <c r="AL43" s="14" t="s">
        <v>36</v>
      </c>
      <c r="AM43" s="12" t="s">
        <v>37</v>
      </c>
      <c r="AN43" s="12" t="s">
        <v>40</v>
      </c>
    </row>
    <row r="44" spans="2:40" x14ac:dyDescent="0.3">
      <c r="C44" s="11" t="s">
        <v>5</v>
      </c>
      <c r="D44" s="10" t="s">
        <v>6</v>
      </c>
      <c r="E44" s="23">
        <f>E3</f>
        <v>10000000</v>
      </c>
      <c r="F44" s="22">
        <f>E53</f>
        <v>9764000</v>
      </c>
      <c r="G44" s="22">
        <f>F53</f>
        <v>9528000</v>
      </c>
      <c r="H44" s="22">
        <f>G53</f>
        <v>9292000</v>
      </c>
      <c r="I44" s="22">
        <f>H53</f>
        <v>9056000</v>
      </c>
      <c r="J44" s="22">
        <f>I53</f>
        <v>8820000</v>
      </c>
      <c r="K44" s="22">
        <f>+F3</f>
        <v>50000000</v>
      </c>
      <c r="L44" s="22">
        <f>K53</f>
        <v>48820000</v>
      </c>
      <c r="M44" s="22">
        <f>L53</f>
        <v>47640000</v>
      </c>
      <c r="N44" s="22">
        <f>M53</f>
        <v>46460000</v>
      </c>
      <c r="O44" s="22">
        <f>N53</f>
        <v>45280000</v>
      </c>
      <c r="P44" s="22">
        <f>O53</f>
        <v>44100000</v>
      </c>
      <c r="Q44" s="22">
        <f>+G3</f>
        <v>250000000</v>
      </c>
      <c r="R44" s="22">
        <f>Q53</f>
        <v>244100000</v>
      </c>
      <c r="S44" s="22">
        <f>R53</f>
        <v>238200000</v>
      </c>
      <c r="T44" s="22">
        <f t="shared" ref="T44" si="77">S53</f>
        <v>232300000</v>
      </c>
      <c r="U44" s="22">
        <f t="shared" ref="U44" si="78">T53</f>
        <v>226400000</v>
      </c>
      <c r="V44" s="22">
        <f t="shared" ref="V44" si="79">U53</f>
        <v>220500000</v>
      </c>
      <c r="W44" s="22">
        <f>+H3</f>
        <v>500000000</v>
      </c>
      <c r="X44" s="22">
        <f>W53</f>
        <v>488200000</v>
      </c>
      <c r="Y44" s="22">
        <f>X53</f>
        <v>476400000</v>
      </c>
      <c r="Z44" s="22">
        <f>Y53</f>
        <v>464600000</v>
      </c>
      <c r="AA44" s="22">
        <f>Z53</f>
        <v>452800000</v>
      </c>
      <c r="AB44" s="22">
        <f>AA53</f>
        <v>441000000</v>
      </c>
      <c r="AC44" s="22">
        <f>I3</f>
        <v>1000000000</v>
      </c>
      <c r="AD44" s="22">
        <f>AC53</f>
        <v>976400000</v>
      </c>
      <c r="AE44" s="22">
        <f>AD53</f>
        <v>952800000</v>
      </c>
      <c r="AF44" s="22">
        <f>AE53</f>
        <v>929200000</v>
      </c>
      <c r="AG44" s="22">
        <f>AF53</f>
        <v>905600000</v>
      </c>
      <c r="AH44" s="22">
        <f>AG53</f>
        <v>882000000</v>
      </c>
      <c r="AI44" s="22">
        <f>J3</f>
        <v>50000000</v>
      </c>
      <c r="AJ44" s="31">
        <f>AI53</f>
        <v>49410000</v>
      </c>
      <c r="AK44" s="31">
        <f t="shared" ref="AK44" si="80">AJ53</f>
        <v>48820000</v>
      </c>
      <c r="AL44" s="31">
        <f t="shared" ref="AL44" si="81">AK53</f>
        <v>48230000</v>
      </c>
      <c r="AM44" s="31">
        <f t="shared" ref="AM44" si="82">AL53</f>
        <v>47640000</v>
      </c>
      <c r="AN44" s="31">
        <f>AM53</f>
        <v>47050000</v>
      </c>
    </row>
    <row r="45" spans="2:40" x14ac:dyDescent="0.3">
      <c r="C45" s="11" t="s">
        <v>7</v>
      </c>
      <c r="D45" s="10" t="s">
        <v>8</v>
      </c>
      <c r="E45" s="67"/>
      <c r="F45" s="68"/>
      <c r="G45" s="68"/>
      <c r="H45" s="68"/>
      <c r="I45" s="69"/>
      <c r="J45" s="22">
        <f>E44*(1+D40)^6-E44</f>
        <v>7715610.0000000075</v>
      </c>
      <c r="K45" s="67"/>
      <c r="L45" s="68"/>
      <c r="M45" s="68"/>
      <c r="N45" s="68"/>
      <c r="O45" s="69"/>
      <c r="P45" s="22">
        <f>K44*(1+$D$40)^6-K44</f>
        <v>38578050.000000045</v>
      </c>
      <c r="Q45" s="67"/>
      <c r="R45" s="68"/>
      <c r="S45" s="68"/>
      <c r="T45" s="68"/>
      <c r="U45" s="69"/>
      <c r="V45" s="22">
        <f>Q44*(1+$D$40)^6-Q44</f>
        <v>192890250.00000018</v>
      </c>
      <c r="W45" s="67"/>
      <c r="X45" s="68"/>
      <c r="Y45" s="68"/>
      <c r="Z45" s="68"/>
      <c r="AA45" s="69"/>
      <c r="AB45" s="22">
        <f>W44*(1+D40)^6-W44</f>
        <v>385780500.00000036</v>
      </c>
      <c r="AC45" s="67"/>
      <c r="AD45" s="68"/>
      <c r="AE45" s="68"/>
      <c r="AF45" s="68"/>
      <c r="AG45" s="69"/>
      <c r="AH45" s="22">
        <f>AC44*(1+D40)^6-AC44</f>
        <v>771561000.00000072</v>
      </c>
      <c r="AI45" s="67"/>
      <c r="AJ45" s="68"/>
      <c r="AK45" s="68"/>
      <c r="AL45" s="68"/>
      <c r="AM45" s="69"/>
      <c r="AN45" s="22">
        <f>AI44*(1+D40)^6-AI44</f>
        <v>38578050.000000045</v>
      </c>
    </row>
    <row r="46" spans="2:40" x14ac:dyDescent="0.3">
      <c r="C46" s="11" t="s">
        <v>9</v>
      </c>
      <c r="D46" s="10" t="s">
        <v>10</v>
      </c>
      <c r="E46" s="22">
        <f>E44+E45</f>
        <v>10000000</v>
      </c>
      <c r="F46" s="22">
        <f t="shared" ref="F46:AC46" si="83">F44+F45</f>
        <v>9764000</v>
      </c>
      <c r="G46" s="22">
        <f t="shared" si="83"/>
        <v>9528000</v>
      </c>
      <c r="H46" s="22">
        <f t="shared" si="83"/>
        <v>9292000</v>
      </c>
      <c r="I46" s="22">
        <f t="shared" si="83"/>
        <v>9056000</v>
      </c>
      <c r="J46" s="22">
        <f>J44+J45</f>
        <v>16535610.000000007</v>
      </c>
      <c r="K46" s="22">
        <f t="shared" si="83"/>
        <v>50000000</v>
      </c>
      <c r="L46" s="22">
        <f t="shared" si="83"/>
        <v>48820000</v>
      </c>
      <c r="M46" s="22">
        <f t="shared" si="83"/>
        <v>47640000</v>
      </c>
      <c r="N46" s="22">
        <f t="shared" si="83"/>
        <v>46460000</v>
      </c>
      <c r="O46" s="22">
        <f t="shared" si="83"/>
        <v>45280000</v>
      </c>
      <c r="P46" s="22">
        <f t="shared" si="83"/>
        <v>82678050.000000045</v>
      </c>
      <c r="Q46" s="22">
        <f t="shared" si="83"/>
        <v>250000000</v>
      </c>
      <c r="R46" s="22">
        <f t="shared" si="83"/>
        <v>244100000</v>
      </c>
      <c r="S46" s="22">
        <f t="shared" si="83"/>
        <v>238200000</v>
      </c>
      <c r="T46" s="22">
        <f t="shared" si="83"/>
        <v>232300000</v>
      </c>
      <c r="U46" s="22">
        <f t="shared" si="83"/>
        <v>226400000</v>
      </c>
      <c r="V46" s="22">
        <f>V44+V45</f>
        <v>413390250.00000018</v>
      </c>
      <c r="W46" s="22">
        <f t="shared" si="83"/>
        <v>500000000</v>
      </c>
      <c r="X46" s="22">
        <f t="shared" si="83"/>
        <v>488200000</v>
      </c>
      <c r="Y46" s="22">
        <f t="shared" si="83"/>
        <v>476400000</v>
      </c>
      <c r="Z46" s="22">
        <f t="shared" si="83"/>
        <v>464600000</v>
      </c>
      <c r="AA46" s="22">
        <f t="shared" si="83"/>
        <v>452800000</v>
      </c>
      <c r="AB46" s="22">
        <f t="shared" si="83"/>
        <v>826780500.00000036</v>
      </c>
      <c r="AC46" s="22">
        <f t="shared" si="83"/>
        <v>1000000000</v>
      </c>
      <c r="AD46" s="22">
        <f>AD44+AD45</f>
        <v>976400000</v>
      </c>
      <c r="AE46" s="22">
        <f t="shared" ref="AE46:AN46" si="84">AE44+AE45</f>
        <v>952800000</v>
      </c>
      <c r="AF46" s="22">
        <f t="shared" si="84"/>
        <v>929200000</v>
      </c>
      <c r="AG46" s="22">
        <f t="shared" si="84"/>
        <v>905600000</v>
      </c>
      <c r="AH46" s="22">
        <f t="shared" si="84"/>
        <v>1653561000.0000007</v>
      </c>
      <c r="AI46" s="22">
        <f t="shared" si="84"/>
        <v>50000000</v>
      </c>
      <c r="AJ46" s="22">
        <f t="shared" si="84"/>
        <v>49410000</v>
      </c>
      <c r="AK46" s="22">
        <f t="shared" si="84"/>
        <v>48820000</v>
      </c>
      <c r="AL46" s="22">
        <f t="shared" si="84"/>
        <v>48230000</v>
      </c>
      <c r="AM46" s="22">
        <f t="shared" si="84"/>
        <v>47640000</v>
      </c>
      <c r="AN46" s="22">
        <f t="shared" si="84"/>
        <v>85628050.000000045</v>
      </c>
    </row>
    <row r="47" spans="2:40" x14ac:dyDescent="0.3">
      <c r="C47" s="11"/>
      <c r="D47" s="11"/>
      <c r="E47" s="11"/>
      <c r="F47" s="11"/>
      <c r="G47" s="11"/>
      <c r="H47" s="11"/>
      <c r="I47" s="11"/>
      <c r="J47" s="11"/>
      <c r="K47" s="11"/>
      <c r="L47" s="11"/>
      <c r="M47" s="11"/>
      <c r="N47" s="11"/>
      <c r="O47" s="11"/>
      <c r="P47" s="11"/>
      <c r="Q47" s="11"/>
      <c r="R47" s="11"/>
      <c r="S47" s="11"/>
      <c r="T47" s="11"/>
      <c r="U47" s="11"/>
      <c r="V47" s="7"/>
      <c r="W47" s="11"/>
      <c r="X47" s="11"/>
      <c r="Y47" s="11"/>
      <c r="Z47" s="11"/>
      <c r="AA47" s="11"/>
      <c r="AB47" s="11"/>
      <c r="AC47" s="11"/>
      <c r="AD47" s="11"/>
      <c r="AE47" s="11"/>
      <c r="AF47" s="11"/>
      <c r="AG47" s="11"/>
      <c r="AH47" s="11"/>
      <c r="AI47" s="7"/>
      <c r="AJ47" s="7"/>
      <c r="AK47" s="7"/>
      <c r="AL47" s="7"/>
      <c r="AM47" s="7"/>
      <c r="AN47" s="7"/>
    </row>
    <row r="48" spans="2:40" x14ac:dyDescent="0.3">
      <c r="C48" s="11" t="s">
        <v>42</v>
      </c>
      <c r="D48" s="10" t="s">
        <v>11</v>
      </c>
      <c r="E48" s="22">
        <f t="shared" ref="E48:J48" si="85">$E$44*$E$5*118%</f>
        <v>118000</v>
      </c>
      <c r="F48" s="22">
        <f t="shared" si="85"/>
        <v>118000</v>
      </c>
      <c r="G48" s="22">
        <f t="shared" si="85"/>
        <v>118000</v>
      </c>
      <c r="H48" s="22">
        <f t="shared" si="85"/>
        <v>118000</v>
      </c>
      <c r="I48" s="22">
        <f t="shared" si="85"/>
        <v>118000</v>
      </c>
      <c r="J48" s="22">
        <f t="shared" si="85"/>
        <v>118000</v>
      </c>
      <c r="K48" s="22">
        <f t="shared" ref="K48:P48" si="86">$K$44*$F$5*118%</f>
        <v>590000</v>
      </c>
      <c r="L48" s="22">
        <f t="shared" si="86"/>
        <v>590000</v>
      </c>
      <c r="M48" s="22">
        <f t="shared" si="86"/>
        <v>590000</v>
      </c>
      <c r="N48" s="22">
        <f t="shared" si="86"/>
        <v>590000</v>
      </c>
      <c r="O48" s="22">
        <f t="shared" si="86"/>
        <v>590000</v>
      </c>
      <c r="P48" s="22">
        <f t="shared" si="86"/>
        <v>590000</v>
      </c>
      <c r="Q48" s="22">
        <f t="shared" ref="Q48:V48" si="87">$Q$44*$G$5*118%</f>
        <v>2950000</v>
      </c>
      <c r="R48" s="22">
        <f t="shared" si="87"/>
        <v>2950000</v>
      </c>
      <c r="S48" s="22">
        <f t="shared" si="87"/>
        <v>2950000</v>
      </c>
      <c r="T48" s="22">
        <f t="shared" si="87"/>
        <v>2950000</v>
      </c>
      <c r="U48" s="22">
        <f t="shared" si="87"/>
        <v>2950000</v>
      </c>
      <c r="V48" s="22">
        <f t="shared" si="87"/>
        <v>2950000</v>
      </c>
      <c r="W48" s="22">
        <f t="shared" ref="W48:AB48" si="88">$W$44*$H$5*118%</f>
        <v>5900000</v>
      </c>
      <c r="X48" s="22">
        <f t="shared" si="88"/>
        <v>5900000</v>
      </c>
      <c r="Y48" s="22">
        <f t="shared" si="88"/>
        <v>5900000</v>
      </c>
      <c r="Z48" s="22">
        <f t="shared" si="88"/>
        <v>5900000</v>
      </c>
      <c r="AA48" s="22">
        <f t="shared" si="88"/>
        <v>5900000</v>
      </c>
      <c r="AB48" s="22">
        <f t="shared" si="88"/>
        <v>5900000</v>
      </c>
      <c r="AC48" s="22">
        <f t="shared" ref="AC48:AH48" si="89">$AC$44*$I$5*118%</f>
        <v>11800000</v>
      </c>
      <c r="AD48" s="22">
        <f t="shared" si="89"/>
        <v>11800000</v>
      </c>
      <c r="AE48" s="22">
        <f t="shared" si="89"/>
        <v>11800000</v>
      </c>
      <c r="AF48" s="22">
        <f t="shared" si="89"/>
        <v>11800000</v>
      </c>
      <c r="AG48" s="22">
        <f t="shared" si="89"/>
        <v>11800000</v>
      </c>
      <c r="AH48" s="22">
        <f t="shared" si="89"/>
        <v>11800000</v>
      </c>
      <c r="AI48" s="22">
        <f t="shared" ref="AI48:AN48" si="90">$AI$44*$J$5*118%</f>
        <v>590000</v>
      </c>
      <c r="AJ48" s="22">
        <f t="shared" si="90"/>
        <v>590000</v>
      </c>
      <c r="AK48" s="22">
        <f t="shared" si="90"/>
        <v>590000</v>
      </c>
      <c r="AL48" s="22">
        <f t="shared" si="90"/>
        <v>590000</v>
      </c>
      <c r="AM48" s="22">
        <f t="shared" si="90"/>
        <v>590000</v>
      </c>
      <c r="AN48" s="22">
        <f t="shared" si="90"/>
        <v>590000</v>
      </c>
    </row>
    <row r="49" spans="3:40" x14ac:dyDescent="0.3">
      <c r="C49" s="11" t="s">
        <v>13</v>
      </c>
      <c r="D49" s="10" t="s">
        <v>12</v>
      </c>
      <c r="E49" s="22">
        <f t="shared" ref="E49:J49" si="91">$E$44*$E$4*118%</f>
        <v>118000</v>
      </c>
      <c r="F49" s="22">
        <f t="shared" si="91"/>
        <v>118000</v>
      </c>
      <c r="G49" s="22">
        <f t="shared" si="91"/>
        <v>118000</v>
      </c>
      <c r="H49" s="22">
        <f t="shared" si="91"/>
        <v>118000</v>
      </c>
      <c r="I49" s="22">
        <f t="shared" si="91"/>
        <v>118000</v>
      </c>
      <c r="J49" s="22">
        <f t="shared" si="91"/>
        <v>118000</v>
      </c>
      <c r="K49" s="22">
        <f t="shared" ref="K49:P49" si="92">$K$44*$F$4*118%</f>
        <v>590000</v>
      </c>
      <c r="L49" s="22">
        <f t="shared" si="92"/>
        <v>590000</v>
      </c>
      <c r="M49" s="22">
        <f t="shared" si="92"/>
        <v>590000</v>
      </c>
      <c r="N49" s="22">
        <f t="shared" si="92"/>
        <v>590000</v>
      </c>
      <c r="O49" s="22">
        <f t="shared" si="92"/>
        <v>590000</v>
      </c>
      <c r="P49" s="22">
        <f t="shared" si="92"/>
        <v>590000</v>
      </c>
      <c r="Q49" s="22">
        <f t="shared" ref="Q49:V49" si="93">$Q$44*$G$4*118%</f>
        <v>2950000</v>
      </c>
      <c r="R49" s="22">
        <f t="shared" si="93"/>
        <v>2950000</v>
      </c>
      <c r="S49" s="22">
        <f t="shared" si="93"/>
        <v>2950000</v>
      </c>
      <c r="T49" s="22">
        <f t="shared" si="93"/>
        <v>2950000</v>
      </c>
      <c r="U49" s="22">
        <f t="shared" si="93"/>
        <v>2950000</v>
      </c>
      <c r="V49" s="22">
        <f t="shared" si="93"/>
        <v>2950000</v>
      </c>
      <c r="W49" s="22">
        <f t="shared" ref="W49:AB49" si="94">$W$44*$H$4*118%</f>
        <v>5900000</v>
      </c>
      <c r="X49" s="22">
        <f t="shared" si="94"/>
        <v>5900000</v>
      </c>
      <c r="Y49" s="22">
        <f t="shared" si="94"/>
        <v>5900000</v>
      </c>
      <c r="Z49" s="22">
        <f t="shared" si="94"/>
        <v>5900000</v>
      </c>
      <c r="AA49" s="22">
        <f t="shared" si="94"/>
        <v>5900000</v>
      </c>
      <c r="AB49" s="22">
        <f t="shared" si="94"/>
        <v>5900000</v>
      </c>
      <c r="AC49" s="22">
        <f t="shared" ref="AC49:AH49" si="95">$AC$44*$I$4*118%</f>
        <v>11800000</v>
      </c>
      <c r="AD49" s="22">
        <f t="shared" si="95"/>
        <v>11800000</v>
      </c>
      <c r="AE49" s="22">
        <f t="shared" si="95"/>
        <v>11800000</v>
      </c>
      <c r="AF49" s="22">
        <f t="shared" si="95"/>
        <v>11800000</v>
      </c>
      <c r="AG49" s="22">
        <f t="shared" si="95"/>
        <v>11800000</v>
      </c>
      <c r="AH49" s="22">
        <f t="shared" si="95"/>
        <v>11800000</v>
      </c>
      <c r="AI49" s="22">
        <f t="shared" ref="AI49:AN49" si="96">$AI$44*$J$4*118%</f>
        <v>0</v>
      </c>
      <c r="AJ49" s="22">
        <f t="shared" si="96"/>
        <v>0</v>
      </c>
      <c r="AK49" s="22">
        <f t="shared" si="96"/>
        <v>0</v>
      </c>
      <c r="AL49" s="22">
        <f t="shared" si="96"/>
        <v>0</v>
      </c>
      <c r="AM49" s="22">
        <f t="shared" si="96"/>
        <v>0</v>
      </c>
      <c r="AN49" s="22">
        <f t="shared" si="96"/>
        <v>0</v>
      </c>
    </row>
    <row r="50" spans="3:40" x14ac:dyDescent="0.3">
      <c r="C50" s="11" t="s">
        <v>51</v>
      </c>
      <c r="D50" s="10" t="s">
        <v>14</v>
      </c>
      <c r="E50" s="11"/>
      <c r="F50" s="11"/>
      <c r="G50" s="11"/>
      <c r="H50" s="11"/>
      <c r="I50" s="11"/>
      <c r="J50" s="11"/>
      <c r="K50" s="11"/>
      <c r="L50" s="11"/>
      <c r="M50" s="11"/>
      <c r="N50" s="11"/>
      <c r="O50" s="11"/>
      <c r="P50" s="11"/>
      <c r="Q50" s="11"/>
      <c r="R50" s="11"/>
      <c r="S50" s="11"/>
      <c r="T50" s="11"/>
      <c r="U50" s="11"/>
      <c r="V50" s="7"/>
      <c r="W50" s="11"/>
      <c r="X50" s="11"/>
      <c r="Y50" s="11"/>
      <c r="Z50" s="11"/>
      <c r="AA50" s="11"/>
      <c r="AB50" s="11"/>
      <c r="AC50" s="11"/>
      <c r="AD50" s="11"/>
      <c r="AE50" s="11"/>
      <c r="AF50" s="11"/>
      <c r="AG50" s="11"/>
      <c r="AH50" s="11"/>
      <c r="AI50" s="7"/>
      <c r="AJ50" s="7"/>
      <c r="AK50" s="7"/>
      <c r="AL50" s="7"/>
      <c r="AM50" s="7"/>
      <c r="AN50" s="7"/>
    </row>
    <row r="51" spans="3:40" x14ac:dyDescent="0.3">
      <c r="C51" s="11" t="s">
        <v>49</v>
      </c>
      <c r="D51" s="10" t="s">
        <v>15</v>
      </c>
      <c r="E51" s="22">
        <f>E46-E48-E49-E50</f>
        <v>9764000</v>
      </c>
      <c r="F51" s="22">
        <f t="shared" ref="F51:AM51" si="97">F46-F48-F49-F50</f>
        <v>9528000</v>
      </c>
      <c r="G51" s="22">
        <f t="shared" si="97"/>
        <v>9292000</v>
      </c>
      <c r="H51" s="22">
        <f t="shared" si="97"/>
        <v>9056000</v>
      </c>
      <c r="I51" s="22">
        <f t="shared" si="97"/>
        <v>8820000</v>
      </c>
      <c r="J51" s="22">
        <f>J46-J48-J49-J50</f>
        <v>16299610.000000007</v>
      </c>
      <c r="K51" s="22">
        <f t="shared" si="97"/>
        <v>48820000</v>
      </c>
      <c r="L51" s="22">
        <f t="shared" si="97"/>
        <v>47640000</v>
      </c>
      <c r="M51" s="22">
        <f t="shared" si="97"/>
        <v>46460000</v>
      </c>
      <c r="N51" s="22">
        <f t="shared" si="97"/>
        <v>45280000</v>
      </c>
      <c r="O51" s="22">
        <f t="shared" si="97"/>
        <v>44100000</v>
      </c>
      <c r="P51" s="22">
        <f t="shared" si="97"/>
        <v>81498050.000000045</v>
      </c>
      <c r="Q51" s="22">
        <f t="shared" si="97"/>
        <v>244100000</v>
      </c>
      <c r="R51" s="22">
        <f t="shared" si="97"/>
        <v>238200000</v>
      </c>
      <c r="S51" s="22">
        <f t="shared" si="97"/>
        <v>232300000</v>
      </c>
      <c r="T51" s="22">
        <f t="shared" si="97"/>
        <v>226400000</v>
      </c>
      <c r="U51" s="22">
        <f t="shared" si="97"/>
        <v>220500000</v>
      </c>
      <c r="V51" s="22">
        <f t="shared" si="97"/>
        <v>407490250.00000018</v>
      </c>
      <c r="W51" s="22">
        <f t="shared" si="97"/>
        <v>488200000</v>
      </c>
      <c r="X51" s="22">
        <f t="shared" si="97"/>
        <v>476400000</v>
      </c>
      <c r="Y51" s="22">
        <f t="shared" si="97"/>
        <v>464600000</v>
      </c>
      <c r="Z51" s="22">
        <f t="shared" si="97"/>
        <v>452800000</v>
      </c>
      <c r="AA51" s="22">
        <f t="shared" si="97"/>
        <v>441000000</v>
      </c>
      <c r="AB51" s="22">
        <f t="shared" si="97"/>
        <v>814980500.00000036</v>
      </c>
      <c r="AC51" s="22">
        <f t="shared" si="97"/>
        <v>976400000</v>
      </c>
      <c r="AD51" s="22">
        <f t="shared" si="97"/>
        <v>952800000</v>
      </c>
      <c r="AE51" s="22">
        <f t="shared" si="97"/>
        <v>929200000</v>
      </c>
      <c r="AF51" s="22">
        <f t="shared" si="97"/>
        <v>905600000</v>
      </c>
      <c r="AG51" s="22">
        <f t="shared" si="97"/>
        <v>882000000</v>
      </c>
      <c r="AH51" s="22">
        <f t="shared" si="97"/>
        <v>1629961000.0000007</v>
      </c>
      <c r="AI51" s="22">
        <f t="shared" si="97"/>
        <v>49410000</v>
      </c>
      <c r="AJ51" s="22">
        <f t="shared" si="97"/>
        <v>48820000</v>
      </c>
      <c r="AK51" s="22">
        <f t="shared" si="97"/>
        <v>48230000</v>
      </c>
      <c r="AL51" s="22">
        <f t="shared" si="97"/>
        <v>47640000</v>
      </c>
      <c r="AM51" s="22">
        <f t="shared" si="97"/>
        <v>47050000</v>
      </c>
      <c r="AN51" s="22">
        <f>AN46-AN48-AN49-AN50</f>
        <v>85038050.000000045</v>
      </c>
    </row>
    <row r="52" spans="3:40" x14ac:dyDescent="0.3">
      <c r="C52" s="11" t="s">
        <v>58</v>
      </c>
      <c r="D52" s="10" t="s">
        <v>16</v>
      </c>
      <c r="E52" s="67"/>
      <c r="F52" s="68"/>
      <c r="G52" s="68"/>
      <c r="H52" s="68"/>
      <c r="I52" s="69"/>
      <c r="J52" s="22">
        <v>0</v>
      </c>
      <c r="K52" s="67"/>
      <c r="L52" s="68"/>
      <c r="M52" s="68"/>
      <c r="N52" s="68"/>
      <c r="O52" s="69"/>
      <c r="P52" s="22">
        <v>0</v>
      </c>
      <c r="Q52" s="67"/>
      <c r="R52" s="68"/>
      <c r="S52" s="68"/>
      <c r="T52" s="68"/>
      <c r="U52" s="69"/>
      <c r="V52" s="22">
        <v>0</v>
      </c>
      <c r="W52" s="67"/>
      <c r="X52" s="68"/>
      <c r="Y52" s="68"/>
      <c r="Z52" s="68"/>
      <c r="AA52" s="69"/>
      <c r="AB52" s="22">
        <v>0</v>
      </c>
      <c r="AC52" s="67"/>
      <c r="AD52" s="68"/>
      <c r="AE52" s="68"/>
      <c r="AF52" s="68"/>
      <c r="AG52" s="69"/>
      <c r="AH52" s="22">
        <v>0</v>
      </c>
      <c r="AI52" s="67"/>
      <c r="AJ52" s="68"/>
      <c r="AK52" s="68"/>
      <c r="AL52" s="68"/>
      <c r="AM52" s="69"/>
      <c r="AN52" s="22">
        <v>0</v>
      </c>
    </row>
    <row r="53" spans="3:40" x14ac:dyDescent="0.3">
      <c r="C53" s="11" t="s">
        <v>44</v>
      </c>
      <c r="D53" s="10" t="s">
        <v>17</v>
      </c>
      <c r="E53" s="22">
        <f>E51</f>
        <v>9764000</v>
      </c>
      <c r="F53" s="22">
        <f t="shared" ref="F53:I53" si="98">F51</f>
        <v>9528000</v>
      </c>
      <c r="G53" s="22">
        <f t="shared" si="98"/>
        <v>9292000</v>
      </c>
      <c r="H53" s="22">
        <f t="shared" si="98"/>
        <v>9056000</v>
      </c>
      <c r="I53" s="22">
        <f t="shared" si="98"/>
        <v>8820000</v>
      </c>
      <c r="J53" s="22">
        <f>J51-J52</f>
        <v>16299610.000000007</v>
      </c>
      <c r="K53" s="22">
        <f t="shared" ref="K53:AN53" si="99">K51-K52</f>
        <v>48820000</v>
      </c>
      <c r="L53" s="22">
        <f t="shared" si="99"/>
        <v>47640000</v>
      </c>
      <c r="M53" s="22">
        <f t="shared" si="99"/>
        <v>46460000</v>
      </c>
      <c r="N53" s="22">
        <f t="shared" si="99"/>
        <v>45280000</v>
      </c>
      <c r="O53" s="22">
        <f t="shared" si="99"/>
        <v>44100000</v>
      </c>
      <c r="P53" s="22">
        <f>P51-P52</f>
        <v>81498050.000000045</v>
      </c>
      <c r="Q53" s="22">
        <f t="shared" si="99"/>
        <v>244100000</v>
      </c>
      <c r="R53" s="22">
        <f t="shared" si="99"/>
        <v>238200000</v>
      </c>
      <c r="S53" s="22">
        <f t="shared" si="99"/>
        <v>232300000</v>
      </c>
      <c r="T53" s="22">
        <f t="shared" si="99"/>
        <v>226400000</v>
      </c>
      <c r="U53" s="22">
        <f t="shared" si="99"/>
        <v>220500000</v>
      </c>
      <c r="V53" s="22">
        <f>V51-V52</f>
        <v>407490250.00000018</v>
      </c>
      <c r="W53" s="22">
        <f t="shared" si="99"/>
        <v>488200000</v>
      </c>
      <c r="X53" s="22">
        <f t="shared" si="99"/>
        <v>476400000</v>
      </c>
      <c r="Y53" s="22">
        <f t="shared" si="99"/>
        <v>464600000</v>
      </c>
      <c r="Z53" s="22">
        <f t="shared" si="99"/>
        <v>452800000</v>
      </c>
      <c r="AA53" s="22">
        <f t="shared" si="99"/>
        <v>441000000</v>
      </c>
      <c r="AB53" s="22">
        <f t="shared" si="99"/>
        <v>814980500.00000036</v>
      </c>
      <c r="AC53" s="22">
        <f t="shared" si="99"/>
        <v>976400000</v>
      </c>
      <c r="AD53" s="22">
        <f t="shared" si="99"/>
        <v>952800000</v>
      </c>
      <c r="AE53" s="22">
        <f t="shared" si="99"/>
        <v>929200000</v>
      </c>
      <c r="AF53" s="22">
        <f t="shared" si="99"/>
        <v>905600000</v>
      </c>
      <c r="AG53" s="22">
        <f t="shared" si="99"/>
        <v>882000000</v>
      </c>
      <c r="AH53" s="22">
        <f>AH51-AH52</f>
        <v>1629961000.0000007</v>
      </c>
      <c r="AI53" s="22">
        <f t="shared" si="99"/>
        <v>49410000</v>
      </c>
      <c r="AJ53" s="22">
        <f t="shared" si="99"/>
        <v>48820000</v>
      </c>
      <c r="AK53" s="22">
        <f t="shared" si="99"/>
        <v>48230000</v>
      </c>
      <c r="AL53" s="22">
        <f t="shared" si="99"/>
        <v>47640000</v>
      </c>
      <c r="AM53" s="22">
        <f t="shared" si="99"/>
        <v>47050000</v>
      </c>
      <c r="AN53" s="22">
        <f t="shared" si="99"/>
        <v>85038050.000000045</v>
      </c>
    </row>
    <row r="54" spans="3:40" x14ac:dyDescent="0.3">
      <c r="O54" s="2"/>
      <c r="P54" s="2"/>
      <c r="Q54" s="2"/>
      <c r="R54" s="2"/>
      <c r="S54" s="2"/>
      <c r="T54" s="2"/>
      <c r="U54" s="2"/>
      <c r="W54" s="2"/>
      <c r="X54" s="2"/>
      <c r="Y54" s="2"/>
      <c r="Z54" s="2"/>
      <c r="AA54" s="2"/>
      <c r="AB54" s="2"/>
      <c r="AC54" s="2"/>
      <c r="AD54" s="2"/>
      <c r="AE54" s="2"/>
    </row>
    <row r="55" spans="3:40" ht="31.2" x14ac:dyDescent="0.3">
      <c r="C55" s="26" t="s">
        <v>60</v>
      </c>
      <c r="D55" s="38">
        <v>0.2</v>
      </c>
      <c r="E55" s="39" t="s">
        <v>57</v>
      </c>
      <c r="O55" s="2"/>
      <c r="P55" s="2"/>
      <c r="Q55" s="2"/>
      <c r="R55" s="2"/>
      <c r="S55" s="2"/>
      <c r="T55" s="2"/>
      <c r="U55" s="2"/>
      <c r="W55" s="2"/>
      <c r="X55" s="2"/>
      <c r="Y55" s="2"/>
      <c r="Z55" s="2"/>
      <c r="AA55" s="2"/>
      <c r="AB55" s="2"/>
      <c r="AC55" s="2"/>
      <c r="AD55" s="2"/>
      <c r="AE55" s="2"/>
    </row>
    <row r="56" spans="3:40" x14ac:dyDescent="0.3">
      <c r="O56" s="15"/>
      <c r="P56" s="15"/>
      <c r="Q56" s="15"/>
      <c r="R56" s="15"/>
      <c r="S56" s="15"/>
      <c r="T56" s="15"/>
      <c r="U56" s="15"/>
      <c r="W56" s="15"/>
      <c r="X56" s="15"/>
      <c r="Y56" s="15"/>
      <c r="Z56" s="15"/>
      <c r="AA56" s="15"/>
      <c r="AB56" s="15"/>
      <c r="AC56" s="15"/>
      <c r="AD56" s="15"/>
      <c r="AE56" s="15"/>
    </row>
    <row r="57" spans="3:40" ht="15.45" customHeight="1" x14ac:dyDescent="0.3">
      <c r="C57" s="12" t="s">
        <v>21</v>
      </c>
      <c r="D57" s="12"/>
      <c r="E57" s="71" t="s">
        <v>28</v>
      </c>
      <c r="F57" s="71"/>
      <c r="G57" s="71"/>
      <c r="H57" s="71"/>
      <c r="I57" s="71"/>
      <c r="J57" s="71"/>
      <c r="K57" s="71" t="s">
        <v>29</v>
      </c>
      <c r="L57" s="71"/>
      <c r="M57" s="71"/>
      <c r="N57" s="71"/>
      <c r="O57" s="71"/>
      <c r="P57" s="71"/>
      <c r="Q57" s="71" t="s">
        <v>30</v>
      </c>
      <c r="R57" s="71"/>
      <c r="S57" s="71"/>
      <c r="T57" s="71"/>
      <c r="U57" s="71"/>
      <c r="V57" s="71"/>
      <c r="W57" s="70" t="s">
        <v>31</v>
      </c>
      <c r="X57" s="70"/>
      <c r="Y57" s="70"/>
      <c r="Z57" s="70"/>
      <c r="AA57" s="70"/>
      <c r="AB57" s="70"/>
      <c r="AC57" s="70" t="s">
        <v>32</v>
      </c>
      <c r="AD57" s="70"/>
      <c r="AE57" s="70"/>
      <c r="AF57" s="70"/>
      <c r="AG57" s="70"/>
      <c r="AH57" s="29"/>
      <c r="AI57" s="72" t="s">
        <v>47</v>
      </c>
      <c r="AJ57" s="72"/>
      <c r="AK57" s="72"/>
      <c r="AL57" s="72"/>
      <c r="AM57" s="72"/>
      <c r="AN57" s="72"/>
    </row>
    <row r="58" spans="3:40" x14ac:dyDescent="0.3">
      <c r="C58" s="12"/>
      <c r="D58" s="12"/>
      <c r="E58" s="12" t="s">
        <v>33</v>
      </c>
      <c r="F58" s="14" t="s">
        <v>34</v>
      </c>
      <c r="G58" s="12" t="s">
        <v>35</v>
      </c>
      <c r="H58" s="14" t="s">
        <v>36</v>
      </c>
      <c r="I58" s="12" t="s">
        <v>37</v>
      </c>
      <c r="J58" s="12" t="s">
        <v>40</v>
      </c>
      <c r="K58" s="12" t="s">
        <v>33</v>
      </c>
      <c r="L58" s="14" t="s">
        <v>34</v>
      </c>
      <c r="M58" s="12" t="s">
        <v>35</v>
      </c>
      <c r="N58" s="14" t="s">
        <v>36</v>
      </c>
      <c r="O58" s="12" t="s">
        <v>37</v>
      </c>
      <c r="P58" s="12" t="s">
        <v>40</v>
      </c>
      <c r="Q58" s="12" t="s">
        <v>33</v>
      </c>
      <c r="R58" s="14" t="s">
        <v>34</v>
      </c>
      <c r="S58" s="12" t="s">
        <v>35</v>
      </c>
      <c r="T58" s="14" t="s">
        <v>36</v>
      </c>
      <c r="U58" s="12" t="s">
        <v>37</v>
      </c>
      <c r="V58" s="12" t="s">
        <v>40</v>
      </c>
      <c r="W58" s="12" t="s">
        <v>33</v>
      </c>
      <c r="X58" s="14" t="s">
        <v>34</v>
      </c>
      <c r="Y58" s="12" t="s">
        <v>35</v>
      </c>
      <c r="Z58" s="14" t="s">
        <v>36</v>
      </c>
      <c r="AA58" s="12" t="s">
        <v>37</v>
      </c>
      <c r="AB58" s="12" t="s">
        <v>40</v>
      </c>
      <c r="AC58" s="12" t="s">
        <v>33</v>
      </c>
      <c r="AD58" s="14" t="s">
        <v>34</v>
      </c>
      <c r="AE58" s="12" t="s">
        <v>35</v>
      </c>
      <c r="AF58" s="14" t="s">
        <v>36</v>
      </c>
      <c r="AG58" s="12" t="s">
        <v>37</v>
      </c>
      <c r="AH58" s="16" t="s">
        <v>40</v>
      </c>
      <c r="AI58" s="12" t="s">
        <v>33</v>
      </c>
      <c r="AJ58" s="14" t="s">
        <v>34</v>
      </c>
      <c r="AK58" s="12" t="s">
        <v>35</v>
      </c>
      <c r="AL58" s="14" t="s">
        <v>36</v>
      </c>
      <c r="AM58" s="12" t="s">
        <v>37</v>
      </c>
      <c r="AN58" s="12" t="s">
        <v>40</v>
      </c>
    </row>
    <row r="59" spans="3:40" x14ac:dyDescent="0.3">
      <c r="C59" s="11" t="s">
        <v>5</v>
      </c>
      <c r="D59" s="10" t="s">
        <v>6</v>
      </c>
      <c r="E59" s="23">
        <f>E3</f>
        <v>10000000</v>
      </c>
      <c r="F59" s="22">
        <f>E68</f>
        <v>9764000</v>
      </c>
      <c r="G59" s="22">
        <f>F68</f>
        <v>9528000</v>
      </c>
      <c r="H59" s="22">
        <f>G68</f>
        <v>9292000</v>
      </c>
      <c r="I59" s="22">
        <f>H68</f>
        <v>9056000</v>
      </c>
      <c r="J59" s="22">
        <f>I68</f>
        <v>8820000</v>
      </c>
      <c r="K59" s="22">
        <f>F3</f>
        <v>50000000</v>
      </c>
      <c r="L59" s="22">
        <f>K68</f>
        <v>48820000</v>
      </c>
      <c r="M59" s="22">
        <f>L68</f>
        <v>47640000</v>
      </c>
      <c r="N59" s="22">
        <f>M68</f>
        <v>46460000</v>
      </c>
      <c r="O59" s="22">
        <f>N68</f>
        <v>45280000</v>
      </c>
      <c r="P59" s="22">
        <f>O68</f>
        <v>44100000</v>
      </c>
      <c r="Q59" s="22">
        <f>G3</f>
        <v>250000000</v>
      </c>
      <c r="R59" s="22">
        <f>Q68</f>
        <v>244100000</v>
      </c>
      <c r="S59" s="22">
        <f>R68</f>
        <v>238200000</v>
      </c>
      <c r="T59" s="22">
        <f t="shared" ref="T59" si="100">S68</f>
        <v>232300000</v>
      </c>
      <c r="U59" s="22">
        <f t="shared" ref="U59:V59" si="101">T68</f>
        <v>226400000</v>
      </c>
      <c r="V59" s="22">
        <f t="shared" si="101"/>
        <v>220500000</v>
      </c>
      <c r="W59" s="22">
        <f>H3</f>
        <v>500000000</v>
      </c>
      <c r="X59" s="22">
        <f>W68</f>
        <v>488200000</v>
      </c>
      <c r="Y59" s="22">
        <f>X68</f>
        <v>476400000</v>
      </c>
      <c r="Z59" s="22">
        <f>Y68</f>
        <v>464600000</v>
      </c>
      <c r="AA59" s="22">
        <f>Z68</f>
        <v>452800000</v>
      </c>
      <c r="AB59" s="22">
        <f>AA68</f>
        <v>441000000</v>
      </c>
      <c r="AC59" s="22">
        <f>I3</f>
        <v>1000000000</v>
      </c>
      <c r="AD59" s="22">
        <f>AC68</f>
        <v>976400000</v>
      </c>
      <c r="AE59" s="22">
        <f>AD68</f>
        <v>952800000</v>
      </c>
      <c r="AF59" s="22">
        <f>AE68</f>
        <v>929200000</v>
      </c>
      <c r="AG59" s="22">
        <f>AF68</f>
        <v>905600000</v>
      </c>
      <c r="AH59" s="22">
        <f>AG68</f>
        <v>882000000</v>
      </c>
      <c r="AI59" s="22">
        <f>J3</f>
        <v>50000000</v>
      </c>
      <c r="AJ59" s="31">
        <f>AI68</f>
        <v>49410000</v>
      </c>
      <c r="AK59" s="31">
        <f t="shared" ref="AK59:AM59" si="102">AJ68</f>
        <v>48820000</v>
      </c>
      <c r="AL59" s="31">
        <f t="shared" si="102"/>
        <v>48230000</v>
      </c>
      <c r="AM59" s="31">
        <f t="shared" si="102"/>
        <v>47640000</v>
      </c>
      <c r="AN59" s="31">
        <f>AM68</f>
        <v>47050000</v>
      </c>
    </row>
    <row r="60" spans="3:40" x14ac:dyDescent="0.3">
      <c r="C60" s="11" t="s">
        <v>7</v>
      </c>
      <c r="D60" s="10" t="s">
        <v>8</v>
      </c>
      <c r="E60" s="22"/>
      <c r="F60" s="22"/>
      <c r="G60" s="22"/>
      <c r="H60" s="22"/>
      <c r="I60" s="22"/>
      <c r="J60" s="22">
        <f>E59*(1+$D$55)^6-E59</f>
        <v>19859839.999999996</v>
      </c>
      <c r="K60" s="22"/>
      <c r="L60" s="22"/>
      <c r="M60" s="22"/>
      <c r="N60" s="22"/>
      <c r="O60" s="22"/>
      <c r="P60" s="22">
        <f>K59*(1+$D$55)^6-K59</f>
        <v>99299200</v>
      </c>
      <c r="Q60" s="22"/>
      <c r="R60" s="22"/>
      <c r="S60" s="22"/>
      <c r="T60" s="22"/>
      <c r="U60" s="22"/>
      <c r="V60" s="22">
        <f>Q59*(1+$D$55)^6-Q59</f>
        <v>496495999.99999988</v>
      </c>
      <c r="W60" s="22"/>
      <c r="X60" s="22"/>
      <c r="Y60" s="22"/>
      <c r="Z60" s="22"/>
      <c r="AA60" s="22"/>
      <c r="AB60" s="22">
        <f>W59*(1+$D$55)^6-W59</f>
        <v>992991999.99999976</v>
      </c>
      <c r="AC60" s="22"/>
      <c r="AD60" s="22"/>
      <c r="AE60" s="22"/>
      <c r="AF60" s="22"/>
      <c r="AG60" s="22"/>
      <c r="AH60" s="22">
        <f>AC59*(1+$D$55)^6-AC59</f>
        <v>1985983999.9999995</v>
      </c>
      <c r="AI60" s="22"/>
      <c r="AJ60" s="22"/>
      <c r="AK60" s="22"/>
      <c r="AL60" s="22"/>
      <c r="AM60" s="22"/>
      <c r="AN60" s="22">
        <f>AI59*(1+$D$55)^6-AI59</f>
        <v>99299200</v>
      </c>
    </row>
    <row r="61" spans="3:40" x14ac:dyDescent="0.3">
      <c r="C61" s="11" t="s">
        <v>9</v>
      </c>
      <c r="D61" s="10" t="s">
        <v>10</v>
      </c>
      <c r="E61" s="22">
        <f>E59+E60</f>
        <v>10000000</v>
      </c>
      <c r="F61" s="22">
        <f t="shared" ref="F61:AM61" si="103">F59+F60</f>
        <v>9764000</v>
      </c>
      <c r="G61" s="22">
        <f t="shared" si="103"/>
        <v>9528000</v>
      </c>
      <c r="H61" s="22">
        <f t="shared" si="103"/>
        <v>9292000</v>
      </c>
      <c r="I61" s="22">
        <f t="shared" si="103"/>
        <v>9056000</v>
      </c>
      <c r="J61" s="22">
        <f>J59+J60</f>
        <v>28679839.999999996</v>
      </c>
      <c r="K61" s="22">
        <f t="shared" si="103"/>
        <v>50000000</v>
      </c>
      <c r="L61" s="22">
        <f t="shared" si="103"/>
        <v>48820000</v>
      </c>
      <c r="M61" s="22">
        <f t="shared" si="103"/>
        <v>47640000</v>
      </c>
      <c r="N61" s="22">
        <f t="shared" si="103"/>
        <v>46460000</v>
      </c>
      <c r="O61" s="22">
        <f t="shared" si="103"/>
        <v>45280000</v>
      </c>
      <c r="P61" s="22">
        <f t="shared" si="103"/>
        <v>143399200</v>
      </c>
      <c r="Q61" s="22">
        <f t="shared" si="103"/>
        <v>250000000</v>
      </c>
      <c r="R61" s="22">
        <f t="shared" si="103"/>
        <v>244100000</v>
      </c>
      <c r="S61" s="22">
        <f t="shared" si="103"/>
        <v>238200000</v>
      </c>
      <c r="T61" s="22">
        <f t="shared" si="103"/>
        <v>232300000</v>
      </c>
      <c r="U61" s="22">
        <f t="shared" si="103"/>
        <v>226400000</v>
      </c>
      <c r="V61" s="22">
        <f t="shared" si="103"/>
        <v>716995999.99999988</v>
      </c>
      <c r="W61" s="22">
        <f t="shared" si="103"/>
        <v>500000000</v>
      </c>
      <c r="X61" s="22">
        <f t="shared" si="103"/>
        <v>488200000</v>
      </c>
      <c r="Y61" s="22">
        <f t="shared" si="103"/>
        <v>476400000</v>
      </c>
      <c r="Z61" s="22">
        <f t="shared" si="103"/>
        <v>464600000</v>
      </c>
      <c r="AA61" s="22">
        <f t="shared" si="103"/>
        <v>452800000</v>
      </c>
      <c r="AB61" s="22">
        <f>AB59+AB60</f>
        <v>1433991999.9999998</v>
      </c>
      <c r="AC61" s="22">
        <f t="shared" si="103"/>
        <v>1000000000</v>
      </c>
      <c r="AD61" s="22">
        <f t="shared" si="103"/>
        <v>976400000</v>
      </c>
      <c r="AE61" s="22">
        <f t="shared" si="103"/>
        <v>952800000</v>
      </c>
      <c r="AF61" s="22">
        <f t="shared" si="103"/>
        <v>929200000</v>
      </c>
      <c r="AG61" s="22">
        <f t="shared" si="103"/>
        <v>905600000</v>
      </c>
      <c r="AH61" s="22">
        <f>AH59+AH60</f>
        <v>2867983999.9999995</v>
      </c>
      <c r="AI61" s="22">
        <f t="shared" si="103"/>
        <v>50000000</v>
      </c>
      <c r="AJ61" s="22">
        <f t="shared" si="103"/>
        <v>49410000</v>
      </c>
      <c r="AK61" s="22">
        <f t="shared" si="103"/>
        <v>48820000</v>
      </c>
      <c r="AL61" s="22">
        <f t="shared" si="103"/>
        <v>48230000</v>
      </c>
      <c r="AM61" s="22">
        <f t="shared" si="103"/>
        <v>47640000</v>
      </c>
      <c r="AN61" s="22">
        <f>AN59+AN60</f>
        <v>146349200</v>
      </c>
    </row>
    <row r="62" spans="3:40" x14ac:dyDescent="0.3">
      <c r="C62" s="11"/>
      <c r="D62" s="11"/>
      <c r="E62" s="11"/>
      <c r="F62" s="11"/>
      <c r="G62" s="11"/>
      <c r="H62" s="11"/>
      <c r="I62" s="11"/>
      <c r="J62" s="11"/>
      <c r="K62" s="11"/>
      <c r="L62" s="11"/>
      <c r="M62" s="11"/>
      <c r="N62" s="11"/>
      <c r="O62" s="11"/>
      <c r="P62" s="11"/>
      <c r="Q62" s="11"/>
      <c r="R62" s="11"/>
      <c r="S62" s="11"/>
      <c r="T62" s="11"/>
      <c r="U62" s="11"/>
      <c r="V62" s="7"/>
      <c r="W62" s="11"/>
      <c r="X62" s="11"/>
      <c r="Y62" s="11"/>
      <c r="Z62" s="11"/>
      <c r="AA62" s="11"/>
      <c r="AB62" s="11"/>
      <c r="AC62" s="11"/>
      <c r="AD62" s="11"/>
      <c r="AE62" s="11"/>
      <c r="AF62" s="11"/>
      <c r="AG62" s="11"/>
      <c r="AH62" s="11"/>
      <c r="AI62" s="7"/>
      <c r="AJ62" s="7"/>
      <c r="AK62" s="7"/>
      <c r="AL62" s="7"/>
      <c r="AM62" s="7"/>
      <c r="AN62" s="7"/>
    </row>
    <row r="63" spans="3:40" x14ac:dyDescent="0.3">
      <c r="C63" s="11" t="s">
        <v>42</v>
      </c>
      <c r="D63" s="10" t="s">
        <v>11</v>
      </c>
      <c r="E63" s="22">
        <f t="shared" ref="E63:J63" si="104">$E$59*$E$5*118%</f>
        <v>118000</v>
      </c>
      <c r="F63" s="22">
        <f t="shared" si="104"/>
        <v>118000</v>
      </c>
      <c r="G63" s="22">
        <f t="shared" si="104"/>
        <v>118000</v>
      </c>
      <c r="H63" s="22">
        <f t="shared" si="104"/>
        <v>118000</v>
      </c>
      <c r="I63" s="22">
        <f t="shared" si="104"/>
        <v>118000</v>
      </c>
      <c r="J63" s="22">
        <f t="shared" si="104"/>
        <v>118000</v>
      </c>
      <c r="K63" s="22">
        <f t="shared" ref="K63:P63" si="105">$K$59*$F$5*118%</f>
        <v>590000</v>
      </c>
      <c r="L63" s="22">
        <f t="shared" si="105"/>
        <v>590000</v>
      </c>
      <c r="M63" s="22">
        <f t="shared" si="105"/>
        <v>590000</v>
      </c>
      <c r="N63" s="22">
        <f t="shared" si="105"/>
        <v>590000</v>
      </c>
      <c r="O63" s="22">
        <f t="shared" si="105"/>
        <v>590000</v>
      </c>
      <c r="P63" s="22">
        <f t="shared" si="105"/>
        <v>590000</v>
      </c>
      <c r="Q63" s="22">
        <f t="shared" ref="Q63:V63" si="106">$Q$59*$G$5*118%</f>
        <v>2950000</v>
      </c>
      <c r="R63" s="22">
        <f t="shared" si="106"/>
        <v>2950000</v>
      </c>
      <c r="S63" s="22">
        <f t="shared" si="106"/>
        <v>2950000</v>
      </c>
      <c r="T63" s="22">
        <f t="shared" si="106"/>
        <v>2950000</v>
      </c>
      <c r="U63" s="22">
        <f t="shared" si="106"/>
        <v>2950000</v>
      </c>
      <c r="V63" s="22">
        <f t="shared" si="106"/>
        <v>2950000</v>
      </c>
      <c r="W63" s="22">
        <f t="shared" ref="W63:AB63" si="107">$W$59*$H$5*118%</f>
        <v>5900000</v>
      </c>
      <c r="X63" s="22">
        <f t="shared" si="107"/>
        <v>5900000</v>
      </c>
      <c r="Y63" s="22">
        <f t="shared" si="107"/>
        <v>5900000</v>
      </c>
      <c r="Z63" s="22">
        <f t="shared" si="107"/>
        <v>5900000</v>
      </c>
      <c r="AA63" s="22">
        <f t="shared" si="107"/>
        <v>5900000</v>
      </c>
      <c r="AB63" s="22">
        <f t="shared" si="107"/>
        <v>5900000</v>
      </c>
      <c r="AC63" s="22">
        <f t="shared" ref="AC63:AH63" si="108">$AC$59*$I$5*118%</f>
        <v>11800000</v>
      </c>
      <c r="AD63" s="22">
        <f t="shared" si="108"/>
        <v>11800000</v>
      </c>
      <c r="AE63" s="22">
        <f t="shared" si="108"/>
        <v>11800000</v>
      </c>
      <c r="AF63" s="22">
        <f t="shared" si="108"/>
        <v>11800000</v>
      </c>
      <c r="AG63" s="22">
        <f t="shared" si="108"/>
        <v>11800000</v>
      </c>
      <c r="AH63" s="22">
        <f t="shared" si="108"/>
        <v>11800000</v>
      </c>
      <c r="AI63" s="22">
        <f t="shared" ref="AI63:AN63" si="109">$AI$59*$J$5*118%</f>
        <v>590000</v>
      </c>
      <c r="AJ63" s="22">
        <f t="shared" si="109"/>
        <v>590000</v>
      </c>
      <c r="AK63" s="22">
        <f t="shared" si="109"/>
        <v>590000</v>
      </c>
      <c r="AL63" s="22">
        <f t="shared" si="109"/>
        <v>590000</v>
      </c>
      <c r="AM63" s="22">
        <f t="shared" si="109"/>
        <v>590000</v>
      </c>
      <c r="AN63" s="22">
        <f t="shared" si="109"/>
        <v>590000</v>
      </c>
    </row>
    <row r="64" spans="3:40" x14ac:dyDescent="0.3">
      <c r="C64" s="11" t="s">
        <v>13</v>
      </c>
      <c r="D64" s="10" t="s">
        <v>12</v>
      </c>
      <c r="E64" s="22">
        <f t="shared" ref="E64:J64" si="110">$E$59*$E$4*118%</f>
        <v>118000</v>
      </c>
      <c r="F64" s="22">
        <f t="shared" si="110"/>
        <v>118000</v>
      </c>
      <c r="G64" s="22">
        <f t="shared" si="110"/>
        <v>118000</v>
      </c>
      <c r="H64" s="22">
        <f t="shared" si="110"/>
        <v>118000</v>
      </c>
      <c r="I64" s="22">
        <f t="shared" si="110"/>
        <v>118000</v>
      </c>
      <c r="J64" s="22">
        <f t="shared" si="110"/>
        <v>118000</v>
      </c>
      <c r="K64" s="22">
        <f t="shared" ref="K64:P64" si="111">$K$59*$F$4*118%</f>
        <v>590000</v>
      </c>
      <c r="L64" s="22">
        <f t="shared" si="111"/>
        <v>590000</v>
      </c>
      <c r="M64" s="22">
        <f t="shared" si="111"/>
        <v>590000</v>
      </c>
      <c r="N64" s="22">
        <f t="shared" si="111"/>
        <v>590000</v>
      </c>
      <c r="O64" s="22">
        <f t="shared" si="111"/>
        <v>590000</v>
      </c>
      <c r="P64" s="22">
        <f t="shared" si="111"/>
        <v>590000</v>
      </c>
      <c r="Q64" s="22">
        <f t="shared" ref="Q64:V64" si="112">$Q$59*$G$4*118%</f>
        <v>2950000</v>
      </c>
      <c r="R64" s="22">
        <f t="shared" si="112"/>
        <v>2950000</v>
      </c>
      <c r="S64" s="22">
        <f t="shared" si="112"/>
        <v>2950000</v>
      </c>
      <c r="T64" s="22">
        <f t="shared" si="112"/>
        <v>2950000</v>
      </c>
      <c r="U64" s="22">
        <f t="shared" si="112"/>
        <v>2950000</v>
      </c>
      <c r="V64" s="22">
        <f t="shared" si="112"/>
        <v>2950000</v>
      </c>
      <c r="W64" s="22">
        <f t="shared" ref="W64:AB64" si="113">$W$59*$H$4*118%</f>
        <v>5900000</v>
      </c>
      <c r="X64" s="22">
        <f t="shared" si="113"/>
        <v>5900000</v>
      </c>
      <c r="Y64" s="22">
        <f t="shared" si="113"/>
        <v>5900000</v>
      </c>
      <c r="Z64" s="22">
        <f t="shared" si="113"/>
        <v>5900000</v>
      </c>
      <c r="AA64" s="22">
        <f t="shared" si="113"/>
        <v>5900000</v>
      </c>
      <c r="AB64" s="22">
        <f t="shared" si="113"/>
        <v>5900000</v>
      </c>
      <c r="AC64" s="22">
        <f t="shared" ref="AC64:AH64" si="114">$AC$59*$I$4*118%</f>
        <v>11800000</v>
      </c>
      <c r="AD64" s="22">
        <f t="shared" si="114"/>
        <v>11800000</v>
      </c>
      <c r="AE64" s="22">
        <f t="shared" si="114"/>
        <v>11800000</v>
      </c>
      <c r="AF64" s="22">
        <f t="shared" si="114"/>
        <v>11800000</v>
      </c>
      <c r="AG64" s="22">
        <f t="shared" si="114"/>
        <v>11800000</v>
      </c>
      <c r="AH64" s="22">
        <f t="shared" si="114"/>
        <v>11800000</v>
      </c>
      <c r="AI64" s="22">
        <f t="shared" ref="AI64:AN64" si="115">$AI$59*$J$4*118%</f>
        <v>0</v>
      </c>
      <c r="AJ64" s="22">
        <f t="shared" si="115"/>
        <v>0</v>
      </c>
      <c r="AK64" s="22">
        <f t="shared" si="115"/>
        <v>0</v>
      </c>
      <c r="AL64" s="22">
        <f t="shared" si="115"/>
        <v>0</v>
      </c>
      <c r="AM64" s="22">
        <f t="shared" si="115"/>
        <v>0</v>
      </c>
      <c r="AN64" s="22">
        <f t="shared" si="115"/>
        <v>0</v>
      </c>
    </row>
    <row r="65" spans="2:40" x14ac:dyDescent="0.3">
      <c r="C65" s="11" t="s">
        <v>51</v>
      </c>
      <c r="D65" s="10" t="s">
        <v>14</v>
      </c>
      <c r="E65" s="11"/>
      <c r="F65" s="11"/>
      <c r="G65" s="11"/>
      <c r="H65" s="11"/>
      <c r="I65" s="11"/>
      <c r="J65" s="43"/>
      <c r="K65" s="11"/>
      <c r="L65" s="11"/>
      <c r="M65" s="11"/>
      <c r="N65" s="11"/>
      <c r="O65" s="11"/>
      <c r="P65" s="11"/>
      <c r="Q65" s="11"/>
      <c r="R65" s="11"/>
      <c r="S65" s="11"/>
      <c r="T65" s="11"/>
      <c r="U65" s="11"/>
      <c r="V65" s="7"/>
      <c r="W65" s="11"/>
      <c r="X65" s="11"/>
      <c r="Y65" s="11"/>
      <c r="Z65" s="11"/>
      <c r="AA65" s="11"/>
      <c r="AB65" s="11"/>
      <c r="AC65" s="11"/>
      <c r="AD65" s="11"/>
      <c r="AE65" s="11"/>
      <c r="AF65" s="11"/>
      <c r="AG65" s="11"/>
      <c r="AH65" s="11"/>
      <c r="AI65" s="7"/>
      <c r="AJ65" s="7"/>
      <c r="AK65" s="7"/>
      <c r="AL65" s="7"/>
      <c r="AM65" s="7"/>
      <c r="AN65" s="7"/>
    </row>
    <row r="66" spans="2:40" x14ac:dyDescent="0.3">
      <c r="C66" s="11" t="s">
        <v>49</v>
      </c>
      <c r="D66" s="10" t="s">
        <v>15</v>
      </c>
      <c r="E66" s="22">
        <f>E61-E63-E64-E65</f>
        <v>9764000</v>
      </c>
      <c r="F66" s="22">
        <f t="shared" ref="F66:AN66" si="116">F61-F63-F64</f>
        <v>9528000</v>
      </c>
      <c r="G66" s="22">
        <f t="shared" si="116"/>
        <v>9292000</v>
      </c>
      <c r="H66" s="22">
        <f t="shared" si="116"/>
        <v>9056000</v>
      </c>
      <c r="I66" s="22">
        <f t="shared" si="116"/>
        <v>8820000</v>
      </c>
      <c r="J66" s="22">
        <f t="shared" si="116"/>
        <v>28443839.999999996</v>
      </c>
      <c r="K66" s="22">
        <f t="shared" si="116"/>
        <v>48820000</v>
      </c>
      <c r="L66" s="22">
        <f t="shared" si="116"/>
        <v>47640000</v>
      </c>
      <c r="M66" s="22">
        <f t="shared" si="116"/>
        <v>46460000</v>
      </c>
      <c r="N66" s="22">
        <f t="shared" si="116"/>
        <v>45280000</v>
      </c>
      <c r="O66" s="22">
        <f t="shared" si="116"/>
        <v>44100000</v>
      </c>
      <c r="P66" s="22">
        <f t="shared" si="116"/>
        <v>142219200</v>
      </c>
      <c r="Q66" s="22">
        <f t="shared" si="116"/>
        <v>244100000</v>
      </c>
      <c r="R66" s="22">
        <f t="shared" si="116"/>
        <v>238200000</v>
      </c>
      <c r="S66" s="22">
        <f t="shared" si="116"/>
        <v>232300000</v>
      </c>
      <c r="T66" s="22">
        <f t="shared" si="116"/>
        <v>226400000</v>
      </c>
      <c r="U66" s="22">
        <f t="shared" si="116"/>
        <v>220500000</v>
      </c>
      <c r="V66" s="22">
        <f t="shared" si="116"/>
        <v>711095999.99999988</v>
      </c>
      <c r="W66" s="22">
        <f t="shared" si="116"/>
        <v>488200000</v>
      </c>
      <c r="X66" s="22">
        <f t="shared" si="116"/>
        <v>476400000</v>
      </c>
      <c r="Y66" s="22">
        <f t="shared" si="116"/>
        <v>464600000</v>
      </c>
      <c r="Z66" s="22">
        <f t="shared" si="116"/>
        <v>452800000</v>
      </c>
      <c r="AA66" s="22">
        <f t="shared" si="116"/>
        <v>441000000</v>
      </c>
      <c r="AB66" s="22">
        <f t="shared" si="116"/>
        <v>1422191999.9999998</v>
      </c>
      <c r="AC66" s="22">
        <f t="shared" si="116"/>
        <v>976400000</v>
      </c>
      <c r="AD66" s="22">
        <f t="shared" si="116"/>
        <v>952800000</v>
      </c>
      <c r="AE66" s="22">
        <f t="shared" si="116"/>
        <v>929200000</v>
      </c>
      <c r="AF66" s="22">
        <f t="shared" si="116"/>
        <v>905600000</v>
      </c>
      <c r="AG66" s="22">
        <f t="shared" si="116"/>
        <v>882000000</v>
      </c>
      <c r="AH66" s="22">
        <f>AH61-AH63-AH64</f>
        <v>2844383999.9999995</v>
      </c>
      <c r="AI66" s="22">
        <f t="shared" si="116"/>
        <v>49410000</v>
      </c>
      <c r="AJ66" s="22">
        <f t="shared" si="116"/>
        <v>48820000</v>
      </c>
      <c r="AK66" s="22">
        <f t="shared" si="116"/>
        <v>48230000</v>
      </c>
      <c r="AL66" s="22">
        <f t="shared" si="116"/>
        <v>47640000</v>
      </c>
      <c r="AM66" s="22">
        <f t="shared" si="116"/>
        <v>47050000</v>
      </c>
      <c r="AN66" s="22">
        <f t="shared" si="116"/>
        <v>145759200</v>
      </c>
    </row>
    <row r="67" spans="2:40" x14ac:dyDescent="0.3">
      <c r="C67" s="11" t="s">
        <v>58</v>
      </c>
      <c r="D67" s="10" t="s">
        <v>16</v>
      </c>
      <c r="E67" s="67"/>
      <c r="F67" s="68"/>
      <c r="G67" s="68"/>
      <c r="H67" s="68"/>
      <c r="I67" s="69"/>
      <c r="J67" s="22">
        <f>(J66-E59)*$E$6*118%</f>
        <v>3808652.9599999986</v>
      </c>
      <c r="K67" s="67"/>
      <c r="L67" s="68"/>
      <c r="M67" s="68"/>
      <c r="N67" s="68"/>
      <c r="O67" s="69"/>
      <c r="P67" s="22">
        <f>(P66-K59)*$F$6*118%</f>
        <v>16322798.399999999</v>
      </c>
      <c r="Q67" s="67"/>
      <c r="R67" s="68"/>
      <c r="S67" s="68"/>
      <c r="T67" s="68"/>
      <c r="U67" s="69"/>
      <c r="V67" s="22">
        <f>(V66-Q59)*$G$6*118%</f>
        <v>68011659.999999985</v>
      </c>
      <c r="W67" s="67"/>
      <c r="X67" s="68"/>
      <c r="Y67" s="68"/>
      <c r="Z67" s="68"/>
      <c r="AA67" s="69"/>
      <c r="AB67" s="22">
        <f>(AB66-W59)*$H$6*118%</f>
        <v>136023319.99999997</v>
      </c>
      <c r="AC67" s="37"/>
      <c r="AD67" s="40"/>
      <c r="AE67" s="40"/>
      <c r="AF67" s="40"/>
      <c r="AG67" s="41"/>
      <c r="AH67" s="22">
        <f>(AH66-AC59)*$I$6*118%</f>
        <v>217637311.99999994</v>
      </c>
      <c r="AI67" s="36"/>
      <c r="AJ67" s="22"/>
      <c r="AK67" s="22"/>
      <c r="AL67" s="22"/>
      <c r="AM67" s="22"/>
      <c r="AN67" s="22">
        <f>(AN66-AI59)*$J$6*118%</f>
        <v>0</v>
      </c>
    </row>
    <row r="68" spans="2:40" x14ac:dyDescent="0.3">
      <c r="C68" s="11" t="s">
        <v>44</v>
      </c>
      <c r="D68" s="10" t="s">
        <v>19</v>
      </c>
      <c r="E68" s="22">
        <f t="shared" ref="E68:AN68" si="117">E66-E67</f>
        <v>9764000</v>
      </c>
      <c r="F68" s="22">
        <f t="shared" si="117"/>
        <v>9528000</v>
      </c>
      <c r="G68" s="22">
        <f t="shared" si="117"/>
        <v>9292000</v>
      </c>
      <c r="H68" s="22">
        <f t="shared" si="117"/>
        <v>9056000</v>
      </c>
      <c r="I68" s="22">
        <f t="shared" si="117"/>
        <v>8820000</v>
      </c>
      <c r="J68" s="22">
        <f t="shared" si="117"/>
        <v>24635187.039999999</v>
      </c>
      <c r="K68" s="22">
        <f t="shared" si="117"/>
        <v>48820000</v>
      </c>
      <c r="L68" s="22">
        <f t="shared" si="117"/>
        <v>47640000</v>
      </c>
      <c r="M68" s="22">
        <f t="shared" si="117"/>
        <v>46460000</v>
      </c>
      <c r="N68" s="22">
        <f t="shared" si="117"/>
        <v>45280000</v>
      </c>
      <c r="O68" s="22">
        <f t="shared" si="117"/>
        <v>44100000</v>
      </c>
      <c r="P68" s="22">
        <f t="shared" si="117"/>
        <v>125896401.59999999</v>
      </c>
      <c r="Q68" s="22">
        <f t="shared" si="117"/>
        <v>244100000</v>
      </c>
      <c r="R68" s="22">
        <f t="shared" si="117"/>
        <v>238200000</v>
      </c>
      <c r="S68" s="22">
        <f t="shared" si="117"/>
        <v>232300000</v>
      </c>
      <c r="T68" s="22">
        <f t="shared" si="117"/>
        <v>226400000</v>
      </c>
      <c r="U68" s="22">
        <f t="shared" si="117"/>
        <v>220500000</v>
      </c>
      <c r="V68" s="22">
        <f t="shared" si="117"/>
        <v>643084339.99999988</v>
      </c>
      <c r="W68" s="22">
        <f t="shared" si="117"/>
        <v>488200000</v>
      </c>
      <c r="X68" s="22">
        <f t="shared" si="117"/>
        <v>476400000</v>
      </c>
      <c r="Y68" s="22">
        <f t="shared" si="117"/>
        <v>464600000</v>
      </c>
      <c r="Z68" s="22">
        <f t="shared" si="117"/>
        <v>452800000</v>
      </c>
      <c r="AA68" s="22">
        <f t="shared" si="117"/>
        <v>441000000</v>
      </c>
      <c r="AB68" s="22">
        <f t="shared" si="117"/>
        <v>1286168679.9999998</v>
      </c>
      <c r="AC68" s="22">
        <f t="shared" si="117"/>
        <v>976400000</v>
      </c>
      <c r="AD68" s="22">
        <f t="shared" si="117"/>
        <v>952800000</v>
      </c>
      <c r="AE68" s="22">
        <f t="shared" si="117"/>
        <v>929200000</v>
      </c>
      <c r="AF68" s="22">
        <f t="shared" si="117"/>
        <v>905600000</v>
      </c>
      <c r="AG68" s="22">
        <f t="shared" si="117"/>
        <v>882000000</v>
      </c>
      <c r="AH68" s="22">
        <f t="shared" si="117"/>
        <v>2626746687.9999995</v>
      </c>
      <c r="AI68" s="22">
        <f t="shared" si="117"/>
        <v>49410000</v>
      </c>
      <c r="AJ68" s="22">
        <f t="shared" si="117"/>
        <v>48820000</v>
      </c>
      <c r="AK68" s="22">
        <f t="shared" si="117"/>
        <v>48230000</v>
      </c>
      <c r="AL68" s="22">
        <f t="shared" si="117"/>
        <v>47640000</v>
      </c>
      <c r="AM68" s="22">
        <f t="shared" si="117"/>
        <v>47050000</v>
      </c>
      <c r="AN68" s="22">
        <f t="shared" si="117"/>
        <v>145759200</v>
      </c>
    </row>
    <row r="69" spans="2:40" x14ac:dyDescent="0.3">
      <c r="C69" s="11"/>
      <c r="D69" s="10"/>
      <c r="E69" s="11"/>
      <c r="F69" s="11"/>
      <c r="G69" s="11"/>
      <c r="H69" s="11"/>
      <c r="I69" s="11"/>
      <c r="J69" s="11"/>
      <c r="K69" s="11"/>
      <c r="L69" s="11"/>
      <c r="M69" s="11"/>
      <c r="N69" s="11"/>
      <c r="O69" s="11"/>
      <c r="P69" s="11"/>
      <c r="Q69" s="11"/>
      <c r="R69" s="11"/>
      <c r="S69" s="11"/>
      <c r="T69" s="11"/>
      <c r="U69" s="11"/>
      <c r="V69" s="7"/>
      <c r="W69" s="11"/>
      <c r="X69" s="11"/>
      <c r="Y69" s="11"/>
      <c r="Z69" s="11"/>
      <c r="AA69" s="11"/>
      <c r="AB69" s="11"/>
      <c r="AC69" s="11"/>
      <c r="AD69" s="11"/>
      <c r="AE69" s="11"/>
      <c r="AF69" s="11"/>
      <c r="AG69" s="11"/>
      <c r="AH69" s="11"/>
      <c r="AI69" s="7"/>
      <c r="AJ69" s="7"/>
      <c r="AK69" s="7"/>
      <c r="AL69" s="7"/>
      <c r="AM69" s="7"/>
      <c r="AN69" s="7"/>
    </row>
    <row r="70" spans="2:40" x14ac:dyDescent="0.3">
      <c r="J70" s="42"/>
      <c r="K70" s="44"/>
      <c r="L70" s="45"/>
      <c r="M70" s="45"/>
      <c r="O70" s="15"/>
      <c r="P70" s="15"/>
      <c r="Q70" s="15"/>
      <c r="R70" s="15"/>
      <c r="S70" s="15"/>
      <c r="T70" s="15"/>
      <c r="U70" s="15"/>
      <c r="W70" s="15"/>
      <c r="X70" s="15"/>
      <c r="Y70" s="15"/>
      <c r="Z70" s="15"/>
      <c r="AA70" s="15"/>
      <c r="AB70" s="15"/>
      <c r="AC70" s="15"/>
      <c r="AD70" s="15"/>
      <c r="AE70" s="15"/>
    </row>
    <row r="71" spans="2:40" x14ac:dyDescent="0.3">
      <c r="B71" s="86" t="s">
        <v>18</v>
      </c>
      <c r="C71" s="87"/>
      <c r="D71" s="87"/>
      <c r="E71" s="87"/>
      <c r="F71" s="87"/>
      <c r="G71" s="87"/>
      <c r="H71" s="87"/>
      <c r="I71" s="87"/>
      <c r="J71" s="87"/>
      <c r="K71" s="87"/>
      <c r="L71" s="87"/>
      <c r="M71" s="87"/>
      <c r="N71" s="88"/>
    </row>
    <row r="72" spans="2:40" ht="15.45" customHeight="1" x14ac:dyDescent="0.3">
      <c r="B72" s="12">
        <v>1</v>
      </c>
      <c r="C72" s="73" t="s">
        <v>26</v>
      </c>
      <c r="D72" s="74"/>
      <c r="E72" s="74"/>
      <c r="F72" s="74"/>
      <c r="G72" s="74"/>
      <c r="H72" s="74"/>
      <c r="I72" s="74"/>
      <c r="J72" s="74"/>
      <c r="K72" s="74"/>
      <c r="L72" s="74"/>
      <c r="M72" s="74"/>
      <c r="N72" s="75"/>
    </row>
    <row r="73" spans="2:40" ht="15.45" customHeight="1" x14ac:dyDescent="0.3">
      <c r="B73" s="12">
        <f>B72+1</f>
        <v>2</v>
      </c>
      <c r="C73" s="73" t="s">
        <v>45</v>
      </c>
      <c r="D73" s="74"/>
      <c r="E73" s="74"/>
      <c r="F73" s="74"/>
      <c r="G73" s="74"/>
      <c r="H73" s="74"/>
      <c r="I73" s="74"/>
      <c r="J73" s="74"/>
      <c r="K73" s="74"/>
      <c r="L73" s="74"/>
      <c r="M73" s="74"/>
      <c r="N73" s="75"/>
    </row>
    <row r="74" spans="2:40" ht="15.45" customHeight="1" x14ac:dyDescent="0.3">
      <c r="B74" s="12">
        <f t="shared" ref="B74:B80" si="118">B73+1</f>
        <v>3</v>
      </c>
      <c r="C74" s="73" t="s">
        <v>46</v>
      </c>
      <c r="D74" s="74"/>
      <c r="E74" s="74"/>
      <c r="F74" s="74"/>
      <c r="G74" s="74"/>
      <c r="H74" s="74"/>
      <c r="I74" s="74"/>
      <c r="J74" s="74"/>
      <c r="K74" s="74"/>
      <c r="L74" s="74"/>
      <c r="M74" s="74"/>
      <c r="N74" s="75"/>
    </row>
    <row r="75" spans="2:40" ht="15.45" customHeight="1" x14ac:dyDescent="0.3">
      <c r="B75" s="12">
        <f t="shared" si="118"/>
        <v>4</v>
      </c>
      <c r="C75" s="73" t="s">
        <v>53</v>
      </c>
      <c r="D75" s="74"/>
      <c r="E75" s="74"/>
      <c r="F75" s="74"/>
      <c r="G75" s="74"/>
      <c r="H75" s="74"/>
      <c r="I75" s="74"/>
      <c r="J75" s="74"/>
      <c r="K75" s="74"/>
      <c r="L75" s="74"/>
      <c r="M75" s="74"/>
      <c r="N75" s="75"/>
    </row>
    <row r="76" spans="2:40" ht="15.45" customHeight="1" x14ac:dyDescent="0.3">
      <c r="B76" s="12">
        <f t="shared" si="118"/>
        <v>5</v>
      </c>
      <c r="C76" s="73" t="s">
        <v>54</v>
      </c>
      <c r="D76" s="74"/>
      <c r="E76" s="74"/>
      <c r="F76" s="74"/>
      <c r="G76" s="74"/>
      <c r="H76" s="74"/>
      <c r="I76" s="74"/>
      <c r="J76" s="74"/>
      <c r="K76" s="74"/>
      <c r="L76" s="74"/>
      <c r="M76" s="74"/>
      <c r="N76" s="75"/>
    </row>
    <row r="77" spans="2:40" ht="15.45" customHeight="1" x14ac:dyDescent="0.3">
      <c r="B77" s="12">
        <f t="shared" si="118"/>
        <v>6</v>
      </c>
      <c r="C77" s="73" t="s">
        <v>22</v>
      </c>
      <c r="D77" s="74"/>
      <c r="E77" s="74"/>
      <c r="F77" s="74"/>
      <c r="G77" s="74"/>
      <c r="H77" s="74"/>
      <c r="I77" s="74"/>
      <c r="J77" s="74"/>
      <c r="K77" s="74"/>
      <c r="L77" s="74"/>
      <c r="M77" s="74"/>
      <c r="N77" s="75"/>
    </row>
    <row r="78" spans="2:40" ht="29.55" customHeight="1" x14ac:dyDescent="0.3">
      <c r="B78" s="12">
        <f t="shared" si="118"/>
        <v>7</v>
      </c>
      <c r="C78" s="73" t="s">
        <v>55</v>
      </c>
      <c r="D78" s="74"/>
      <c r="E78" s="74"/>
      <c r="F78" s="74"/>
      <c r="G78" s="74"/>
      <c r="H78" s="74"/>
      <c r="I78" s="74"/>
      <c r="J78" s="74"/>
      <c r="K78" s="74"/>
      <c r="L78" s="74"/>
      <c r="M78" s="74"/>
      <c r="N78" s="75"/>
    </row>
    <row r="79" spans="2:40" ht="15.45" customHeight="1" x14ac:dyDescent="0.3">
      <c r="B79" s="12">
        <f t="shared" si="118"/>
        <v>8</v>
      </c>
      <c r="C79" s="73" t="s">
        <v>27</v>
      </c>
      <c r="D79" s="74"/>
      <c r="E79" s="74"/>
      <c r="F79" s="74"/>
      <c r="G79" s="74"/>
      <c r="H79" s="74"/>
      <c r="I79" s="74"/>
      <c r="J79" s="74"/>
      <c r="K79" s="74"/>
      <c r="L79" s="74"/>
      <c r="M79" s="74"/>
      <c r="N79" s="75"/>
    </row>
    <row r="80" spans="2:40" ht="15.45" customHeight="1" x14ac:dyDescent="0.3">
      <c r="B80" s="12">
        <f t="shared" si="118"/>
        <v>9</v>
      </c>
      <c r="C80" s="73" t="s">
        <v>48</v>
      </c>
      <c r="D80" s="74"/>
      <c r="E80" s="74"/>
      <c r="F80" s="74"/>
      <c r="G80" s="74"/>
      <c r="H80" s="74"/>
      <c r="I80" s="74"/>
      <c r="J80" s="32"/>
      <c r="K80" s="32"/>
      <c r="L80" s="32"/>
      <c r="M80" s="32"/>
      <c r="N80" s="33"/>
    </row>
    <row r="81" spans="2:14" x14ac:dyDescent="0.3">
      <c r="B81" s="14">
        <v>10</v>
      </c>
      <c r="C81" s="82" t="s">
        <v>61</v>
      </c>
      <c r="D81" s="82"/>
      <c r="E81" s="82"/>
      <c r="F81" s="82"/>
      <c r="G81" s="82"/>
      <c r="H81" s="82"/>
      <c r="I81" s="82"/>
      <c r="J81" s="82"/>
      <c r="K81" s="82"/>
      <c r="L81" s="82"/>
      <c r="M81" s="82"/>
      <c r="N81" s="82"/>
    </row>
  </sheetData>
  <sheetProtection algorithmName="SHA-512" hashValue="sAGrwE4WuHpwo5a9SM81tdA12XUp9exNUOCM48AqmY3K/btqkT5gQ6pkkZCvXXSJt2n/cIsTGmWhLxShg0HN0A==" saltValue="QqXmoIXA55V5dMiDr4um9Q==" spinCount="100000" sheet="1" objects="1" scenarios="1"/>
  <mergeCells count="77">
    <mergeCell ref="C81:N81"/>
    <mergeCell ref="R20:U20"/>
    <mergeCell ref="X20:AB20"/>
    <mergeCell ref="AD20:AG20"/>
    <mergeCell ref="AJ20:AM20"/>
    <mergeCell ref="E22:I22"/>
    <mergeCell ref="K22:O22"/>
    <mergeCell ref="Q22:U22"/>
    <mergeCell ref="W22:AA22"/>
    <mergeCell ref="AC22:AG22"/>
    <mergeCell ref="AI22:AM22"/>
    <mergeCell ref="B71:N71"/>
    <mergeCell ref="C78:N78"/>
    <mergeCell ref="C77:N77"/>
    <mergeCell ref="K30:O30"/>
    <mergeCell ref="Q30:U30"/>
    <mergeCell ref="E12:J12"/>
    <mergeCell ref="E57:J57"/>
    <mergeCell ref="E15:I15"/>
    <mergeCell ref="F20:I20"/>
    <mergeCell ref="E30:I30"/>
    <mergeCell ref="E27:J27"/>
    <mergeCell ref="E37:I37"/>
    <mergeCell ref="E52:I52"/>
    <mergeCell ref="E42:J42"/>
    <mergeCell ref="E45:I45"/>
    <mergeCell ref="W12:AB12"/>
    <mergeCell ref="AC12:AH12"/>
    <mergeCell ref="AI12:AN12"/>
    <mergeCell ref="K27:P27"/>
    <mergeCell ref="AC57:AG57"/>
    <mergeCell ref="AC27:AG27"/>
    <mergeCell ref="K57:P57"/>
    <mergeCell ref="Q57:V57"/>
    <mergeCell ref="W57:AB57"/>
    <mergeCell ref="K12:P12"/>
    <mergeCell ref="Q12:V12"/>
    <mergeCell ref="Q27:V27"/>
    <mergeCell ref="W27:AB27"/>
    <mergeCell ref="AI27:AN27"/>
    <mergeCell ref="K15:O15"/>
    <mergeCell ref="L20:O20"/>
    <mergeCell ref="E67:I67"/>
    <mergeCell ref="C80:I80"/>
    <mergeCell ref="C79:N79"/>
    <mergeCell ref="C72:N72"/>
    <mergeCell ref="C73:N73"/>
    <mergeCell ref="C74:N74"/>
    <mergeCell ref="C75:N75"/>
    <mergeCell ref="C76:N76"/>
    <mergeCell ref="AI57:AN57"/>
    <mergeCell ref="K67:O67"/>
    <mergeCell ref="Q67:U67"/>
    <mergeCell ref="W67:AA67"/>
    <mergeCell ref="AI30:AM30"/>
    <mergeCell ref="AI37:AM37"/>
    <mergeCell ref="W30:AA30"/>
    <mergeCell ref="AC30:AG30"/>
    <mergeCell ref="K37:O37"/>
    <mergeCell ref="Q37:U37"/>
    <mergeCell ref="W37:AA37"/>
    <mergeCell ref="AC37:AG37"/>
    <mergeCell ref="K52:O52"/>
    <mergeCell ref="Q52:U52"/>
    <mergeCell ref="W52:AA52"/>
    <mergeCell ref="AC52:AG52"/>
    <mergeCell ref="AI52:AM52"/>
    <mergeCell ref="K42:P42"/>
    <mergeCell ref="Q42:V42"/>
    <mergeCell ref="W42:AB42"/>
    <mergeCell ref="AC42:AG42"/>
    <mergeCell ref="AI42:AN42"/>
    <mergeCell ref="K45:O45"/>
    <mergeCell ref="Q45:U45"/>
    <mergeCell ref="W45:AA45"/>
    <mergeCell ref="AC45:AG45"/>
    <mergeCell ref="AI45:AM45"/>
  </mergeCells>
  <phoneticPr fontId="7" type="noConversion"/>
  <printOptions horizontalCentered="1"/>
  <pageMargins left="0.7" right="0.7" top="0.75" bottom="0.75" header="0.3" footer="0.3"/>
  <pageSetup scale="5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261CE-3F36-4D06-AE74-32F8965179C9}">
  <dimension ref="B2:N37"/>
  <sheetViews>
    <sheetView tabSelected="1" workbookViewId="0">
      <selection activeCell="E4" sqref="E4"/>
    </sheetView>
  </sheetViews>
  <sheetFormatPr defaultColWidth="8.77734375" defaultRowHeight="15.6" x14ac:dyDescent="0.3"/>
  <cols>
    <col min="1" max="1" width="4.33203125" style="4" customWidth="1"/>
    <col min="2" max="2" width="5.44140625" style="1" customWidth="1"/>
    <col min="3" max="3" width="59.77734375" style="2" customWidth="1"/>
    <col min="4" max="4" width="6.21875" style="3" customWidth="1"/>
    <col min="5" max="5" width="19.109375" style="2" customWidth="1"/>
    <col min="6" max="10" width="19.109375" style="4" customWidth="1"/>
    <col min="11" max="11" width="14" style="4" bestFit="1" customWidth="1"/>
    <col min="12" max="12" width="10.88671875" style="4" bestFit="1" customWidth="1"/>
    <col min="13" max="14" width="8.88671875" style="4" bestFit="1" customWidth="1"/>
    <col min="15" max="15" width="16.109375" style="4" bestFit="1" customWidth="1"/>
    <col min="16" max="17" width="8.77734375" style="4"/>
    <col min="18" max="18" width="16.33203125" style="4" bestFit="1" customWidth="1"/>
    <col min="19" max="19" width="15.77734375" style="4" bestFit="1" customWidth="1"/>
    <col min="20" max="20" width="16.6640625" style="4" bestFit="1" customWidth="1"/>
    <col min="21" max="256" width="8.77734375" style="4"/>
    <col min="257" max="257" width="4.33203125" style="4" customWidth="1"/>
    <col min="258" max="258" width="5.44140625" style="4" customWidth="1"/>
    <col min="259" max="259" width="59.77734375" style="4" customWidth="1"/>
    <col min="260" max="260" width="6.21875" style="4" customWidth="1"/>
    <col min="261" max="266" width="19.109375" style="4" customWidth="1"/>
    <col min="267" max="267" width="14" style="4" bestFit="1" customWidth="1"/>
    <col min="268" max="268" width="10.88671875" style="4" bestFit="1" customWidth="1"/>
    <col min="269" max="270" width="8.88671875" style="4" bestFit="1" customWidth="1"/>
    <col min="271" max="271" width="16.109375" style="4" bestFit="1" customWidth="1"/>
    <col min="272" max="273" width="8.77734375" style="4"/>
    <col min="274" max="274" width="16.33203125" style="4" bestFit="1" customWidth="1"/>
    <col min="275" max="275" width="15.77734375" style="4" bestFit="1" customWidth="1"/>
    <col min="276" max="276" width="16.6640625" style="4" bestFit="1" customWidth="1"/>
    <col min="277" max="512" width="8.77734375" style="4"/>
    <col min="513" max="513" width="4.33203125" style="4" customWidth="1"/>
    <col min="514" max="514" width="5.44140625" style="4" customWidth="1"/>
    <col min="515" max="515" width="59.77734375" style="4" customWidth="1"/>
    <col min="516" max="516" width="6.21875" style="4" customWidth="1"/>
    <col min="517" max="522" width="19.109375" style="4" customWidth="1"/>
    <col min="523" max="523" width="14" style="4" bestFit="1" customWidth="1"/>
    <col min="524" max="524" width="10.88671875" style="4" bestFit="1" customWidth="1"/>
    <col min="525" max="526" width="8.88671875" style="4" bestFit="1" customWidth="1"/>
    <col min="527" max="527" width="16.109375" style="4" bestFit="1" customWidth="1"/>
    <col min="528" max="529" width="8.77734375" style="4"/>
    <col min="530" max="530" width="16.33203125" style="4" bestFit="1" customWidth="1"/>
    <col min="531" max="531" width="15.77734375" style="4" bestFit="1" customWidth="1"/>
    <col min="532" max="532" width="16.6640625" style="4" bestFit="1" customWidth="1"/>
    <col min="533" max="768" width="8.77734375" style="4"/>
    <col min="769" max="769" width="4.33203125" style="4" customWidth="1"/>
    <col min="770" max="770" width="5.44140625" style="4" customWidth="1"/>
    <col min="771" max="771" width="59.77734375" style="4" customWidth="1"/>
    <col min="772" max="772" width="6.21875" style="4" customWidth="1"/>
    <col min="773" max="778" width="19.109375" style="4" customWidth="1"/>
    <col min="779" max="779" width="14" style="4" bestFit="1" customWidth="1"/>
    <col min="780" max="780" width="10.88671875" style="4" bestFit="1" customWidth="1"/>
    <col min="781" max="782" width="8.88671875" style="4" bestFit="1" customWidth="1"/>
    <col min="783" max="783" width="16.109375" style="4" bestFit="1" customWidth="1"/>
    <col min="784" max="785" width="8.77734375" style="4"/>
    <col min="786" max="786" width="16.33203125" style="4" bestFit="1" customWidth="1"/>
    <col min="787" max="787" width="15.77734375" style="4" bestFit="1" customWidth="1"/>
    <col min="788" max="788" width="16.6640625" style="4" bestFit="1" customWidth="1"/>
    <col min="789" max="1024" width="8.77734375" style="4"/>
    <col min="1025" max="1025" width="4.33203125" style="4" customWidth="1"/>
    <col min="1026" max="1026" width="5.44140625" style="4" customWidth="1"/>
    <col min="1027" max="1027" width="59.77734375" style="4" customWidth="1"/>
    <col min="1028" max="1028" width="6.21875" style="4" customWidth="1"/>
    <col min="1029" max="1034" width="19.109375" style="4" customWidth="1"/>
    <col min="1035" max="1035" width="14" style="4" bestFit="1" customWidth="1"/>
    <col min="1036" max="1036" width="10.88671875" style="4" bestFit="1" customWidth="1"/>
    <col min="1037" max="1038" width="8.88671875" style="4" bestFit="1" customWidth="1"/>
    <col min="1039" max="1039" width="16.109375" style="4" bestFit="1" customWidth="1"/>
    <col min="1040" max="1041" width="8.77734375" style="4"/>
    <col min="1042" max="1042" width="16.33203125" style="4" bestFit="1" customWidth="1"/>
    <col min="1043" max="1043" width="15.77734375" style="4" bestFit="1" customWidth="1"/>
    <col min="1044" max="1044" width="16.6640625" style="4" bestFit="1" customWidth="1"/>
    <col min="1045" max="1280" width="8.77734375" style="4"/>
    <col min="1281" max="1281" width="4.33203125" style="4" customWidth="1"/>
    <col min="1282" max="1282" width="5.44140625" style="4" customWidth="1"/>
    <col min="1283" max="1283" width="59.77734375" style="4" customWidth="1"/>
    <col min="1284" max="1284" width="6.21875" style="4" customWidth="1"/>
    <col min="1285" max="1290" width="19.109375" style="4" customWidth="1"/>
    <col min="1291" max="1291" width="14" style="4" bestFit="1" customWidth="1"/>
    <col min="1292" max="1292" width="10.88671875" style="4" bestFit="1" customWidth="1"/>
    <col min="1293" max="1294" width="8.88671875" style="4" bestFit="1" customWidth="1"/>
    <col min="1295" max="1295" width="16.109375" style="4" bestFit="1" customWidth="1"/>
    <col min="1296" max="1297" width="8.77734375" style="4"/>
    <col min="1298" max="1298" width="16.33203125" style="4" bestFit="1" customWidth="1"/>
    <col min="1299" max="1299" width="15.77734375" style="4" bestFit="1" customWidth="1"/>
    <col min="1300" max="1300" width="16.6640625" style="4" bestFit="1" customWidth="1"/>
    <col min="1301" max="1536" width="8.77734375" style="4"/>
    <col min="1537" max="1537" width="4.33203125" style="4" customWidth="1"/>
    <col min="1538" max="1538" width="5.44140625" style="4" customWidth="1"/>
    <col min="1539" max="1539" width="59.77734375" style="4" customWidth="1"/>
    <col min="1540" max="1540" width="6.21875" style="4" customWidth="1"/>
    <col min="1541" max="1546" width="19.109375" style="4" customWidth="1"/>
    <col min="1547" max="1547" width="14" style="4" bestFit="1" customWidth="1"/>
    <col min="1548" max="1548" width="10.88671875" style="4" bestFit="1" customWidth="1"/>
    <col min="1549" max="1550" width="8.88671875" style="4" bestFit="1" customWidth="1"/>
    <col min="1551" max="1551" width="16.109375" style="4" bestFit="1" customWidth="1"/>
    <col min="1552" max="1553" width="8.77734375" style="4"/>
    <col min="1554" max="1554" width="16.33203125" style="4" bestFit="1" customWidth="1"/>
    <col min="1555" max="1555" width="15.77734375" style="4" bestFit="1" customWidth="1"/>
    <col min="1556" max="1556" width="16.6640625" style="4" bestFit="1" customWidth="1"/>
    <col min="1557" max="1792" width="8.77734375" style="4"/>
    <col min="1793" max="1793" width="4.33203125" style="4" customWidth="1"/>
    <col min="1794" max="1794" width="5.44140625" style="4" customWidth="1"/>
    <col min="1795" max="1795" width="59.77734375" style="4" customWidth="1"/>
    <col min="1796" max="1796" width="6.21875" style="4" customWidth="1"/>
    <col min="1797" max="1802" width="19.109375" style="4" customWidth="1"/>
    <col min="1803" max="1803" width="14" style="4" bestFit="1" customWidth="1"/>
    <col min="1804" max="1804" width="10.88671875" style="4" bestFit="1" customWidth="1"/>
    <col min="1805" max="1806" width="8.88671875" style="4" bestFit="1" customWidth="1"/>
    <col min="1807" max="1807" width="16.109375" style="4" bestFit="1" customWidth="1"/>
    <col min="1808" max="1809" width="8.77734375" style="4"/>
    <col min="1810" max="1810" width="16.33203125" style="4" bestFit="1" customWidth="1"/>
    <col min="1811" max="1811" width="15.77734375" style="4" bestFit="1" customWidth="1"/>
    <col min="1812" max="1812" width="16.6640625" style="4" bestFit="1" customWidth="1"/>
    <col min="1813" max="2048" width="8.77734375" style="4"/>
    <col min="2049" max="2049" width="4.33203125" style="4" customWidth="1"/>
    <col min="2050" max="2050" width="5.44140625" style="4" customWidth="1"/>
    <col min="2051" max="2051" width="59.77734375" style="4" customWidth="1"/>
    <col min="2052" max="2052" width="6.21875" style="4" customWidth="1"/>
    <col min="2053" max="2058" width="19.109375" style="4" customWidth="1"/>
    <col min="2059" max="2059" width="14" style="4" bestFit="1" customWidth="1"/>
    <col min="2060" max="2060" width="10.88671875" style="4" bestFit="1" customWidth="1"/>
    <col min="2061" max="2062" width="8.88671875" style="4" bestFit="1" customWidth="1"/>
    <col min="2063" max="2063" width="16.109375" style="4" bestFit="1" customWidth="1"/>
    <col min="2064" max="2065" width="8.77734375" style="4"/>
    <col min="2066" max="2066" width="16.33203125" style="4" bestFit="1" customWidth="1"/>
    <col min="2067" max="2067" width="15.77734375" style="4" bestFit="1" customWidth="1"/>
    <col min="2068" max="2068" width="16.6640625" style="4" bestFit="1" customWidth="1"/>
    <col min="2069" max="2304" width="8.77734375" style="4"/>
    <col min="2305" max="2305" width="4.33203125" style="4" customWidth="1"/>
    <col min="2306" max="2306" width="5.44140625" style="4" customWidth="1"/>
    <col min="2307" max="2307" width="59.77734375" style="4" customWidth="1"/>
    <col min="2308" max="2308" width="6.21875" style="4" customWidth="1"/>
    <col min="2309" max="2314" width="19.109375" style="4" customWidth="1"/>
    <col min="2315" max="2315" width="14" style="4" bestFit="1" customWidth="1"/>
    <col min="2316" max="2316" width="10.88671875" style="4" bestFit="1" customWidth="1"/>
    <col min="2317" max="2318" width="8.88671875" style="4" bestFit="1" customWidth="1"/>
    <col min="2319" max="2319" width="16.109375" style="4" bestFit="1" customWidth="1"/>
    <col min="2320" max="2321" width="8.77734375" style="4"/>
    <col min="2322" max="2322" width="16.33203125" style="4" bestFit="1" customWidth="1"/>
    <col min="2323" max="2323" width="15.77734375" style="4" bestFit="1" customWidth="1"/>
    <col min="2324" max="2324" width="16.6640625" style="4" bestFit="1" customWidth="1"/>
    <col min="2325" max="2560" width="8.77734375" style="4"/>
    <col min="2561" max="2561" width="4.33203125" style="4" customWidth="1"/>
    <col min="2562" max="2562" width="5.44140625" style="4" customWidth="1"/>
    <col min="2563" max="2563" width="59.77734375" style="4" customWidth="1"/>
    <col min="2564" max="2564" width="6.21875" style="4" customWidth="1"/>
    <col min="2565" max="2570" width="19.109375" style="4" customWidth="1"/>
    <col min="2571" max="2571" width="14" style="4" bestFit="1" customWidth="1"/>
    <col min="2572" max="2572" width="10.88671875" style="4" bestFit="1" customWidth="1"/>
    <col min="2573" max="2574" width="8.88671875" style="4" bestFit="1" customWidth="1"/>
    <col min="2575" max="2575" width="16.109375" style="4" bestFit="1" customWidth="1"/>
    <col min="2576" max="2577" width="8.77734375" style="4"/>
    <col min="2578" max="2578" width="16.33203125" style="4" bestFit="1" customWidth="1"/>
    <col min="2579" max="2579" width="15.77734375" style="4" bestFit="1" customWidth="1"/>
    <col min="2580" max="2580" width="16.6640625" style="4" bestFit="1" customWidth="1"/>
    <col min="2581" max="2816" width="8.77734375" style="4"/>
    <col min="2817" max="2817" width="4.33203125" style="4" customWidth="1"/>
    <col min="2818" max="2818" width="5.44140625" style="4" customWidth="1"/>
    <col min="2819" max="2819" width="59.77734375" style="4" customWidth="1"/>
    <col min="2820" max="2820" width="6.21875" style="4" customWidth="1"/>
    <col min="2821" max="2826" width="19.109375" style="4" customWidth="1"/>
    <col min="2827" max="2827" width="14" style="4" bestFit="1" customWidth="1"/>
    <col min="2828" max="2828" width="10.88671875" style="4" bestFit="1" customWidth="1"/>
    <col min="2829" max="2830" width="8.88671875" style="4" bestFit="1" customWidth="1"/>
    <col min="2831" max="2831" width="16.109375" style="4" bestFit="1" customWidth="1"/>
    <col min="2832" max="2833" width="8.77734375" style="4"/>
    <col min="2834" max="2834" width="16.33203125" style="4" bestFit="1" customWidth="1"/>
    <col min="2835" max="2835" width="15.77734375" style="4" bestFit="1" customWidth="1"/>
    <col min="2836" max="2836" width="16.6640625" style="4" bestFit="1" customWidth="1"/>
    <col min="2837" max="3072" width="8.77734375" style="4"/>
    <col min="3073" max="3073" width="4.33203125" style="4" customWidth="1"/>
    <col min="3074" max="3074" width="5.44140625" style="4" customWidth="1"/>
    <col min="3075" max="3075" width="59.77734375" style="4" customWidth="1"/>
    <col min="3076" max="3076" width="6.21875" style="4" customWidth="1"/>
    <col min="3077" max="3082" width="19.109375" style="4" customWidth="1"/>
    <col min="3083" max="3083" width="14" style="4" bestFit="1" customWidth="1"/>
    <col min="3084" max="3084" width="10.88671875" style="4" bestFit="1" customWidth="1"/>
    <col min="3085" max="3086" width="8.88671875" style="4" bestFit="1" customWidth="1"/>
    <col min="3087" max="3087" width="16.109375" style="4" bestFit="1" customWidth="1"/>
    <col min="3088" max="3089" width="8.77734375" style="4"/>
    <col min="3090" max="3090" width="16.33203125" style="4" bestFit="1" customWidth="1"/>
    <col min="3091" max="3091" width="15.77734375" style="4" bestFit="1" customWidth="1"/>
    <col min="3092" max="3092" width="16.6640625" style="4" bestFit="1" customWidth="1"/>
    <col min="3093" max="3328" width="8.77734375" style="4"/>
    <col min="3329" max="3329" width="4.33203125" style="4" customWidth="1"/>
    <col min="3330" max="3330" width="5.44140625" style="4" customWidth="1"/>
    <col min="3331" max="3331" width="59.77734375" style="4" customWidth="1"/>
    <col min="3332" max="3332" width="6.21875" style="4" customWidth="1"/>
    <col min="3333" max="3338" width="19.109375" style="4" customWidth="1"/>
    <col min="3339" max="3339" width="14" style="4" bestFit="1" customWidth="1"/>
    <col min="3340" max="3340" width="10.88671875" style="4" bestFit="1" customWidth="1"/>
    <col min="3341" max="3342" width="8.88671875" style="4" bestFit="1" customWidth="1"/>
    <col min="3343" max="3343" width="16.109375" style="4" bestFit="1" customWidth="1"/>
    <col min="3344" max="3345" width="8.77734375" style="4"/>
    <col min="3346" max="3346" width="16.33203125" style="4" bestFit="1" customWidth="1"/>
    <col min="3347" max="3347" width="15.77734375" style="4" bestFit="1" customWidth="1"/>
    <col min="3348" max="3348" width="16.6640625" style="4" bestFit="1" customWidth="1"/>
    <col min="3349" max="3584" width="8.77734375" style="4"/>
    <col min="3585" max="3585" width="4.33203125" style="4" customWidth="1"/>
    <col min="3586" max="3586" width="5.44140625" style="4" customWidth="1"/>
    <col min="3587" max="3587" width="59.77734375" style="4" customWidth="1"/>
    <col min="3588" max="3588" width="6.21875" style="4" customWidth="1"/>
    <col min="3589" max="3594" width="19.109375" style="4" customWidth="1"/>
    <col min="3595" max="3595" width="14" style="4" bestFit="1" customWidth="1"/>
    <col min="3596" max="3596" width="10.88671875" style="4" bestFit="1" customWidth="1"/>
    <col min="3597" max="3598" width="8.88671875" style="4" bestFit="1" customWidth="1"/>
    <col min="3599" max="3599" width="16.109375" style="4" bestFit="1" customWidth="1"/>
    <col min="3600" max="3601" width="8.77734375" style="4"/>
    <col min="3602" max="3602" width="16.33203125" style="4" bestFit="1" customWidth="1"/>
    <col min="3603" max="3603" width="15.77734375" style="4" bestFit="1" customWidth="1"/>
    <col min="3604" max="3604" width="16.6640625" style="4" bestFit="1" customWidth="1"/>
    <col min="3605" max="3840" width="8.77734375" style="4"/>
    <col min="3841" max="3841" width="4.33203125" style="4" customWidth="1"/>
    <col min="3842" max="3842" width="5.44140625" style="4" customWidth="1"/>
    <col min="3843" max="3843" width="59.77734375" style="4" customWidth="1"/>
    <col min="3844" max="3844" width="6.21875" style="4" customWidth="1"/>
    <col min="3845" max="3850" width="19.109375" style="4" customWidth="1"/>
    <col min="3851" max="3851" width="14" style="4" bestFit="1" customWidth="1"/>
    <col min="3852" max="3852" width="10.88671875" style="4" bestFit="1" customWidth="1"/>
    <col min="3853" max="3854" width="8.88671875" style="4" bestFit="1" customWidth="1"/>
    <col min="3855" max="3855" width="16.109375" style="4" bestFit="1" customWidth="1"/>
    <col min="3856" max="3857" width="8.77734375" style="4"/>
    <col min="3858" max="3858" width="16.33203125" style="4" bestFit="1" customWidth="1"/>
    <col min="3859" max="3859" width="15.77734375" style="4" bestFit="1" customWidth="1"/>
    <col min="3860" max="3860" width="16.6640625" style="4" bestFit="1" customWidth="1"/>
    <col min="3861" max="4096" width="8.77734375" style="4"/>
    <col min="4097" max="4097" width="4.33203125" style="4" customWidth="1"/>
    <col min="4098" max="4098" width="5.44140625" style="4" customWidth="1"/>
    <col min="4099" max="4099" width="59.77734375" style="4" customWidth="1"/>
    <col min="4100" max="4100" width="6.21875" style="4" customWidth="1"/>
    <col min="4101" max="4106" width="19.109375" style="4" customWidth="1"/>
    <col min="4107" max="4107" width="14" style="4" bestFit="1" customWidth="1"/>
    <col min="4108" max="4108" width="10.88671875" style="4" bestFit="1" customWidth="1"/>
    <col min="4109" max="4110" width="8.88671875" style="4" bestFit="1" customWidth="1"/>
    <col min="4111" max="4111" width="16.109375" style="4" bestFit="1" customWidth="1"/>
    <col min="4112" max="4113" width="8.77734375" style="4"/>
    <col min="4114" max="4114" width="16.33203125" style="4" bestFit="1" customWidth="1"/>
    <col min="4115" max="4115" width="15.77734375" style="4" bestFit="1" customWidth="1"/>
    <col min="4116" max="4116" width="16.6640625" style="4" bestFit="1" customWidth="1"/>
    <col min="4117" max="4352" width="8.77734375" style="4"/>
    <col min="4353" max="4353" width="4.33203125" style="4" customWidth="1"/>
    <col min="4354" max="4354" width="5.44140625" style="4" customWidth="1"/>
    <col min="4355" max="4355" width="59.77734375" style="4" customWidth="1"/>
    <col min="4356" max="4356" width="6.21875" style="4" customWidth="1"/>
    <col min="4357" max="4362" width="19.109375" style="4" customWidth="1"/>
    <col min="4363" max="4363" width="14" style="4" bestFit="1" customWidth="1"/>
    <col min="4364" max="4364" width="10.88671875" style="4" bestFit="1" customWidth="1"/>
    <col min="4365" max="4366" width="8.88671875" style="4" bestFit="1" customWidth="1"/>
    <col min="4367" max="4367" width="16.109375" style="4" bestFit="1" customWidth="1"/>
    <col min="4368" max="4369" width="8.77734375" style="4"/>
    <col min="4370" max="4370" width="16.33203125" style="4" bestFit="1" customWidth="1"/>
    <col min="4371" max="4371" width="15.77734375" style="4" bestFit="1" customWidth="1"/>
    <col min="4372" max="4372" width="16.6640625" style="4" bestFit="1" customWidth="1"/>
    <col min="4373" max="4608" width="8.77734375" style="4"/>
    <col min="4609" max="4609" width="4.33203125" style="4" customWidth="1"/>
    <col min="4610" max="4610" width="5.44140625" style="4" customWidth="1"/>
    <col min="4611" max="4611" width="59.77734375" style="4" customWidth="1"/>
    <col min="4612" max="4612" width="6.21875" style="4" customWidth="1"/>
    <col min="4613" max="4618" width="19.109375" style="4" customWidth="1"/>
    <col min="4619" max="4619" width="14" style="4" bestFit="1" customWidth="1"/>
    <col min="4620" max="4620" width="10.88671875" style="4" bestFit="1" customWidth="1"/>
    <col min="4621" max="4622" width="8.88671875" style="4" bestFit="1" customWidth="1"/>
    <col min="4623" max="4623" width="16.109375" style="4" bestFit="1" customWidth="1"/>
    <col min="4624" max="4625" width="8.77734375" style="4"/>
    <col min="4626" max="4626" width="16.33203125" style="4" bestFit="1" customWidth="1"/>
    <col min="4627" max="4627" width="15.77734375" style="4" bestFit="1" customWidth="1"/>
    <col min="4628" max="4628" width="16.6640625" style="4" bestFit="1" customWidth="1"/>
    <col min="4629" max="4864" width="8.77734375" style="4"/>
    <col min="4865" max="4865" width="4.33203125" style="4" customWidth="1"/>
    <col min="4866" max="4866" width="5.44140625" style="4" customWidth="1"/>
    <col min="4867" max="4867" width="59.77734375" style="4" customWidth="1"/>
    <col min="4868" max="4868" width="6.21875" style="4" customWidth="1"/>
    <col min="4869" max="4874" width="19.109375" style="4" customWidth="1"/>
    <col min="4875" max="4875" width="14" style="4" bestFit="1" customWidth="1"/>
    <col min="4876" max="4876" width="10.88671875" style="4" bestFit="1" customWidth="1"/>
    <col min="4877" max="4878" width="8.88671875" style="4" bestFit="1" customWidth="1"/>
    <col min="4879" max="4879" width="16.109375" style="4" bestFit="1" customWidth="1"/>
    <col min="4880" max="4881" width="8.77734375" style="4"/>
    <col min="4882" max="4882" width="16.33203125" style="4" bestFit="1" customWidth="1"/>
    <col min="4883" max="4883" width="15.77734375" style="4" bestFit="1" customWidth="1"/>
    <col min="4884" max="4884" width="16.6640625" style="4" bestFit="1" customWidth="1"/>
    <col min="4885" max="5120" width="8.77734375" style="4"/>
    <col min="5121" max="5121" width="4.33203125" style="4" customWidth="1"/>
    <col min="5122" max="5122" width="5.44140625" style="4" customWidth="1"/>
    <col min="5123" max="5123" width="59.77734375" style="4" customWidth="1"/>
    <col min="5124" max="5124" width="6.21875" style="4" customWidth="1"/>
    <col min="5125" max="5130" width="19.109375" style="4" customWidth="1"/>
    <col min="5131" max="5131" width="14" style="4" bestFit="1" customWidth="1"/>
    <col min="5132" max="5132" width="10.88671875" style="4" bestFit="1" customWidth="1"/>
    <col min="5133" max="5134" width="8.88671875" style="4" bestFit="1" customWidth="1"/>
    <col min="5135" max="5135" width="16.109375" style="4" bestFit="1" customWidth="1"/>
    <col min="5136" max="5137" width="8.77734375" style="4"/>
    <col min="5138" max="5138" width="16.33203125" style="4" bestFit="1" customWidth="1"/>
    <col min="5139" max="5139" width="15.77734375" style="4" bestFit="1" customWidth="1"/>
    <col min="5140" max="5140" width="16.6640625" style="4" bestFit="1" customWidth="1"/>
    <col min="5141" max="5376" width="8.77734375" style="4"/>
    <col min="5377" max="5377" width="4.33203125" style="4" customWidth="1"/>
    <col min="5378" max="5378" width="5.44140625" style="4" customWidth="1"/>
    <col min="5379" max="5379" width="59.77734375" style="4" customWidth="1"/>
    <col min="5380" max="5380" width="6.21875" style="4" customWidth="1"/>
    <col min="5381" max="5386" width="19.109375" style="4" customWidth="1"/>
    <col min="5387" max="5387" width="14" style="4" bestFit="1" customWidth="1"/>
    <col min="5388" max="5388" width="10.88671875" style="4" bestFit="1" customWidth="1"/>
    <col min="5389" max="5390" width="8.88671875" style="4" bestFit="1" customWidth="1"/>
    <col min="5391" max="5391" width="16.109375" style="4" bestFit="1" customWidth="1"/>
    <col min="5392" max="5393" width="8.77734375" style="4"/>
    <col min="5394" max="5394" width="16.33203125" style="4" bestFit="1" customWidth="1"/>
    <col min="5395" max="5395" width="15.77734375" style="4" bestFit="1" customWidth="1"/>
    <col min="5396" max="5396" width="16.6640625" style="4" bestFit="1" customWidth="1"/>
    <col min="5397" max="5632" width="8.77734375" style="4"/>
    <col min="5633" max="5633" width="4.33203125" style="4" customWidth="1"/>
    <col min="5634" max="5634" width="5.44140625" style="4" customWidth="1"/>
    <col min="5635" max="5635" width="59.77734375" style="4" customWidth="1"/>
    <col min="5636" max="5636" width="6.21875" style="4" customWidth="1"/>
    <col min="5637" max="5642" width="19.109375" style="4" customWidth="1"/>
    <col min="5643" max="5643" width="14" style="4" bestFit="1" customWidth="1"/>
    <col min="5644" max="5644" width="10.88671875" style="4" bestFit="1" customWidth="1"/>
    <col min="5645" max="5646" width="8.88671875" style="4" bestFit="1" customWidth="1"/>
    <col min="5647" max="5647" width="16.109375" style="4" bestFit="1" customWidth="1"/>
    <col min="5648" max="5649" width="8.77734375" style="4"/>
    <col min="5650" max="5650" width="16.33203125" style="4" bestFit="1" customWidth="1"/>
    <col min="5651" max="5651" width="15.77734375" style="4" bestFit="1" customWidth="1"/>
    <col min="5652" max="5652" width="16.6640625" style="4" bestFit="1" customWidth="1"/>
    <col min="5653" max="5888" width="8.77734375" style="4"/>
    <col min="5889" max="5889" width="4.33203125" style="4" customWidth="1"/>
    <col min="5890" max="5890" width="5.44140625" style="4" customWidth="1"/>
    <col min="5891" max="5891" width="59.77734375" style="4" customWidth="1"/>
    <col min="5892" max="5892" width="6.21875" style="4" customWidth="1"/>
    <col min="5893" max="5898" width="19.109375" style="4" customWidth="1"/>
    <col min="5899" max="5899" width="14" style="4" bestFit="1" customWidth="1"/>
    <col min="5900" max="5900" width="10.88671875" style="4" bestFit="1" customWidth="1"/>
    <col min="5901" max="5902" width="8.88671875" style="4" bestFit="1" customWidth="1"/>
    <col min="5903" max="5903" width="16.109375" style="4" bestFit="1" customWidth="1"/>
    <col min="5904" max="5905" width="8.77734375" style="4"/>
    <col min="5906" max="5906" width="16.33203125" style="4" bestFit="1" customWidth="1"/>
    <col min="5907" max="5907" width="15.77734375" style="4" bestFit="1" customWidth="1"/>
    <col min="5908" max="5908" width="16.6640625" style="4" bestFit="1" customWidth="1"/>
    <col min="5909" max="6144" width="8.77734375" style="4"/>
    <col min="6145" max="6145" width="4.33203125" style="4" customWidth="1"/>
    <col min="6146" max="6146" width="5.44140625" style="4" customWidth="1"/>
    <col min="6147" max="6147" width="59.77734375" style="4" customWidth="1"/>
    <col min="6148" max="6148" width="6.21875" style="4" customWidth="1"/>
    <col min="6149" max="6154" width="19.109375" style="4" customWidth="1"/>
    <col min="6155" max="6155" width="14" style="4" bestFit="1" customWidth="1"/>
    <col min="6156" max="6156" width="10.88671875" style="4" bestFit="1" customWidth="1"/>
    <col min="6157" max="6158" width="8.88671875" style="4" bestFit="1" customWidth="1"/>
    <col min="6159" max="6159" width="16.109375" style="4" bestFit="1" customWidth="1"/>
    <col min="6160" max="6161" width="8.77734375" style="4"/>
    <col min="6162" max="6162" width="16.33203125" style="4" bestFit="1" customWidth="1"/>
    <col min="6163" max="6163" width="15.77734375" style="4" bestFit="1" customWidth="1"/>
    <col min="6164" max="6164" width="16.6640625" style="4" bestFit="1" customWidth="1"/>
    <col min="6165" max="6400" width="8.77734375" style="4"/>
    <col min="6401" max="6401" width="4.33203125" style="4" customWidth="1"/>
    <col min="6402" max="6402" width="5.44140625" style="4" customWidth="1"/>
    <col min="6403" max="6403" width="59.77734375" style="4" customWidth="1"/>
    <col min="6404" max="6404" width="6.21875" style="4" customWidth="1"/>
    <col min="6405" max="6410" width="19.109375" style="4" customWidth="1"/>
    <col min="6411" max="6411" width="14" style="4" bestFit="1" customWidth="1"/>
    <col min="6412" max="6412" width="10.88671875" style="4" bestFit="1" customWidth="1"/>
    <col min="6413" max="6414" width="8.88671875" style="4" bestFit="1" customWidth="1"/>
    <col min="6415" max="6415" width="16.109375" style="4" bestFit="1" customWidth="1"/>
    <col min="6416" max="6417" width="8.77734375" style="4"/>
    <col min="6418" max="6418" width="16.33203125" style="4" bestFit="1" customWidth="1"/>
    <col min="6419" max="6419" width="15.77734375" style="4" bestFit="1" customWidth="1"/>
    <col min="6420" max="6420" width="16.6640625" style="4" bestFit="1" customWidth="1"/>
    <col min="6421" max="6656" width="8.77734375" style="4"/>
    <col min="6657" max="6657" width="4.33203125" style="4" customWidth="1"/>
    <col min="6658" max="6658" width="5.44140625" style="4" customWidth="1"/>
    <col min="6659" max="6659" width="59.77734375" style="4" customWidth="1"/>
    <col min="6660" max="6660" width="6.21875" style="4" customWidth="1"/>
    <col min="6661" max="6666" width="19.109375" style="4" customWidth="1"/>
    <col min="6667" max="6667" width="14" style="4" bestFit="1" customWidth="1"/>
    <col min="6668" max="6668" width="10.88671875" style="4" bestFit="1" customWidth="1"/>
    <col min="6669" max="6670" width="8.88671875" style="4" bestFit="1" customWidth="1"/>
    <col min="6671" max="6671" width="16.109375" style="4" bestFit="1" customWidth="1"/>
    <col min="6672" max="6673" width="8.77734375" style="4"/>
    <col min="6674" max="6674" width="16.33203125" style="4" bestFit="1" customWidth="1"/>
    <col min="6675" max="6675" width="15.77734375" style="4" bestFit="1" customWidth="1"/>
    <col min="6676" max="6676" width="16.6640625" style="4" bestFit="1" customWidth="1"/>
    <col min="6677" max="6912" width="8.77734375" style="4"/>
    <col min="6913" max="6913" width="4.33203125" style="4" customWidth="1"/>
    <col min="6914" max="6914" width="5.44140625" style="4" customWidth="1"/>
    <col min="6915" max="6915" width="59.77734375" style="4" customWidth="1"/>
    <col min="6916" max="6916" width="6.21875" style="4" customWidth="1"/>
    <col min="6917" max="6922" width="19.109375" style="4" customWidth="1"/>
    <col min="6923" max="6923" width="14" style="4" bestFit="1" customWidth="1"/>
    <col min="6924" max="6924" width="10.88671875" style="4" bestFit="1" customWidth="1"/>
    <col min="6925" max="6926" width="8.88671875" style="4" bestFit="1" customWidth="1"/>
    <col min="6927" max="6927" width="16.109375" style="4" bestFit="1" customWidth="1"/>
    <col min="6928" max="6929" width="8.77734375" style="4"/>
    <col min="6930" max="6930" width="16.33203125" style="4" bestFit="1" customWidth="1"/>
    <col min="6931" max="6931" width="15.77734375" style="4" bestFit="1" customWidth="1"/>
    <col min="6932" max="6932" width="16.6640625" style="4" bestFit="1" customWidth="1"/>
    <col min="6933" max="7168" width="8.77734375" style="4"/>
    <col min="7169" max="7169" width="4.33203125" style="4" customWidth="1"/>
    <col min="7170" max="7170" width="5.44140625" style="4" customWidth="1"/>
    <col min="7171" max="7171" width="59.77734375" style="4" customWidth="1"/>
    <col min="7172" max="7172" width="6.21875" style="4" customWidth="1"/>
    <col min="7173" max="7178" width="19.109375" style="4" customWidth="1"/>
    <col min="7179" max="7179" width="14" style="4" bestFit="1" customWidth="1"/>
    <col min="7180" max="7180" width="10.88671875" style="4" bestFit="1" customWidth="1"/>
    <col min="7181" max="7182" width="8.88671875" style="4" bestFit="1" customWidth="1"/>
    <col min="7183" max="7183" width="16.109375" style="4" bestFit="1" customWidth="1"/>
    <col min="7184" max="7185" width="8.77734375" style="4"/>
    <col min="7186" max="7186" width="16.33203125" style="4" bestFit="1" customWidth="1"/>
    <col min="7187" max="7187" width="15.77734375" style="4" bestFit="1" customWidth="1"/>
    <col min="7188" max="7188" width="16.6640625" style="4" bestFit="1" customWidth="1"/>
    <col min="7189" max="7424" width="8.77734375" style="4"/>
    <col min="7425" max="7425" width="4.33203125" style="4" customWidth="1"/>
    <col min="7426" max="7426" width="5.44140625" style="4" customWidth="1"/>
    <col min="7427" max="7427" width="59.77734375" style="4" customWidth="1"/>
    <col min="7428" max="7428" width="6.21875" style="4" customWidth="1"/>
    <col min="7429" max="7434" width="19.109375" style="4" customWidth="1"/>
    <col min="7435" max="7435" width="14" style="4" bestFit="1" customWidth="1"/>
    <col min="7436" max="7436" width="10.88671875" style="4" bestFit="1" customWidth="1"/>
    <col min="7437" max="7438" width="8.88671875" style="4" bestFit="1" customWidth="1"/>
    <col min="7439" max="7439" width="16.109375" style="4" bestFit="1" customWidth="1"/>
    <col min="7440" max="7441" width="8.77734375" style="4"/>
    <col min="7442" max="7442" width="16.33203125" style="4" bestFit="1" customWidth="1"/>
    <col min="7443" max="7443" width="15.77734375" style="4" bestFit="1" customWidth="1"/>
    <col min="7444" max="7444" width="16.6640625" style="4" bestFit="1" customWidth="1"/>
    <col min="7445" max="7680" width="8.77734375" style="4"/>
    <col min="7681" max="7681" width="4.33203125" style="4" customWidth="1"/>
    <col min="7682" max="7682" width="5.44140625" style="4" customWidth="1"/>
    <col min="7683" max="7683" width="59.77734375" style="4" customWidth="1"/>
    <col min="7684" max="7684" width="6.21875" style="4" customWidth="1"/>
    <col min="7685" max="7690" width="19.109375" style="4" customWidth="1"/>
    <col min="7691" max="7691" width="14" style="4" bestFit="1" customWidth="1"/>
    <col min="7692" max="7692" width="10.88671875" style="4" bestFit="1" customWidth="1"/>
    <col min="7693" max="7694" width="8.88671875" style="4" bestFit="1" customWidth="1"/>
    <col min="7695" max="7695" width="16.109375" style="4" bestFit="1" customWidth="1"/>
    <col min="7696" max="7697" width="8.77734375" style="4"/>
    <col min="7698" max="7698" width="16.33203125" style="4" bestFit="1" customWidth="1"/>
    <col min="7699" max="7699" width="15.77734375" style="4" bestFit="1" customWidth="1"/>
    <col min="7700" max="7700" width="16.6640625" style="4" bestFit="1" customWidth="1"/>
    <col min="7701" max="7936" width="8.77734375" style="4"/>
    <col min="7937" max="7937" width="4.33203125" style="4" customWidth="1"/>
    <col min="7938" max="7938" width="5.44140625" style="4" customWidth="1"/>
    <col min="7939" max="7939" width="59.77734375" style="4" customWidth="1"/>
    <col min="7940" max="7940" width="6.21875" style="4" customWidth="1"/>
    <col min="7941" max="7946" width="19.109375" style="4" customWidth="1"/>
    <col min="7947" max="7947" width="14" style="4" bestFit="1" customWidth="1"/>
    <col min="7948" max="7948" width="10.88671875" style="4" bestFit="1" customWidth="1"/>
    <col min="7949" max="7950" width="8.88671875" style="4" bestFit="1" customWidth="1"/>
    <col min="7951" max="7951" width="16.109375" style="4" bestFit="1" customWidth="1"/>
    <col min="7952" max="7953" width="8.77734375" style="4"/>
    <col min="7954" max="7954" width="16.33203125" style="4" bestFit="1" customWidth="1"/>
    <col min="7955" max="7955" width="15.77734375" style="4" bestFit="1" customWidth="1"/>
    <col min="7956" max="7956" width="16.6640625" style="4" bestFit="1" customWidth="1"/>
    <col min="7957" max="8192" width="8.77734375" style="4"/>
    <col min="8193" max="8193" width="4.33203125" style="4" customWidth="1"/>
    <col min="8194" max="8194" width="5.44140625" style="4" customWidth="1"/>
    <col min="8195" max="8195" width="59.77734375" style="4" customWidth="1"/>
    <col min="8196" max="8196" width="6.21875" style="4" customWidth="1"/>
    <col min="8197" max="8202" width="19.109375" style="4" customWidth="1"/>
    <col min="8203" max="8203" width="14" style="4" bestFit="1" customWidth="1"/>
    <col min="8204" max="8204" width="10.88671875" style="4" bestFit="1" customWidth="1"/>
    <col min="8205" max="8206" width="8.88671875" style="4" bestFit="1" customWidth="1"/>
    <col min="8207" max="8207" width="16.109375" style="4" bestFit="1" customWidth="1"/>
    <col min="8208" max="8209" width="8.77734375" style="4"/>
    <col min="8210" max="8210" width="16.33203125" style="4" bestFit="1" customWidth="1"/>
    <col min="8211" max="8211" width="15.77734375" style="4" bestFit="1" customWidth="1"/>
    <col min="8212" max="8212" width="16.6640625" style="4" bestFit="1" customWidth="1"/>
    <col min="8213" max="8448" width="8.77734375" style="4"/>
    <col min="8449" max="8449" width="4.33203125" style="4" customWidth="1"/>
    <col min="8450" max="8450" width="5.44140625" style="4" customWidth="1"/>
    <col min="8451" max="8451" width="59.77734375" style="4" customWidth="1"/>
    <col min="8452" max="8452" width="6.21875" style="4" customWidth="1"/>
    <col min="8453" max="8458" width="19.109375" style="4" customWidth="1"/>
    <col min="8459" max="8459" width="14" style="4" bestFit="1" customWidth="1"/>
    <col min="8460" max="8460" width="10.88671875" style="4" bestFit="1" customWidth="1"/>
    <col min="8461" max="8462" width="8.88671875" style="4" bestFit="1" customWidth="1"/>
    <col min="8463" max="8463" width="16.109375" style="4" bestFit="1" customWidth="1"/>
    <col min="8464" max="8465" width="8.77734375" style="4"/>
    <col min="8466" max="8466" width="16.33203125" style="4" bestFit="1" customWidth="1"/>
    <col min="8467" max="8467" width="15.77734375" style="4" bestFit="1" customWidth="1"/>
    <col min="8468" max="8468" width="16.6640625" style="4" bestFit="1" customWidth="1"/>
    <col min="8469" max="8704" width="8.77734375" style="4"/>
    <col min="8705" max="8705" width="4.33203125" style="4" customWidth="1"/>
    <col min="8706" max="8706" width="5.44140625" style="4" customWidth="1"/>
    <col min="8707" max="8707" width="59.77734375" style="4" customWidth="1"/>
    <col min="8708" max="8708" width="6.21875" style="4" customWidth="1"/>
    <col min="8709" max="8714" width="19.109375" style="4" customWidth="1"/>
    <col min="8715" max="8715" width="14" style="4" bestFit="1" customWidth="1"/>
    <col min="8716" max="8716" width="10.88671875" style="4" bestFit="1" customWidth="1"/>
    <col min="8717" max="8718" width="8.88671875" style="4" bestFit="1" customWidth="1"/>
    <col min="8719" max="8719" width="16.109375" style="4" bestFit="1" customWidth="1"/>
    <col min="8720" max="8721" width="8.77734375" style="4"/>
    <col min="8722" max="8722" width="16.33203125" style="4" bestFit="1" customWidth="1"/>
    <col min="8723" max="8723" width="15.77734375" style="4" bestFit="1" customWidth="1"/>
    <col min="8724" max="8724" width="16.6640625" style="4" bestFit="1" customWidth="1"/>
    <col min="8725" max="8960" width="8.77734375" style="4"/>
    <col min="8961" max="8961" width="4.33203125" style="4" customWidth="1"/>
    <col min="8962" max="8962" width="5.44140625" style="4" customWidth="1"/>
    <col min="8963" max="8963" width="59.77734375" style="4" customWidth="1"/>
    <col min="8964" max="8964" width="6.21875" style="4" customWidth="1"/>
    <col min="8965" max="8970" width="19.109375" style="4" customWidth="1"/>
    <col min="8971" max="8971" width="14" style="4" bestFit="1" customWidth="1"/>
    <col min="8972" max="8972" width="10.88671875" style="4" bestFit="1" customWidth="1"/>
    <col min="8973" max="8974" width="8.88671875" style="4" bestFit="1" customWidth="1"/>
    <col min="8975" max="8975" width="16.109375" style="4" bestFit="1" customWidth="1"/>
    <col min="8976" max="8977" width="8.77734375" style="4"/>
    <col min="8978" max="8978" width="16.33203125" style="4" bestFit="1" customWidth="1"/>
    <col min="8979" max="8979" width="15.77734375" style="4" bestFit="1" customWidth="1"/>
    <col min="8980" max="8980" width="16.6640625" style="4" bestFit="1" customWidth="1"/>
    <col min="8981" max="9216" width="8.77734375" style="4"/>
    <col min="9217" max="9217" width="4.33203125" style="4" customWidth="1"/>
    <col min="9218" max="9218" width="5.44140625" style="4" customWidth="1"/>
    <col min="9219" max="9219" width="59.77734375" style="4" customWidth="1"/>
    <col min="9220" max="9220" width="6.21875" style="4" customWidth="1"/>
    <col min="9221" max="9226" width="19.109375" style="4" customWidth="1"/>
    <col min="9227" max="9227" width="14" style="4" bestFit="1" customWidth="1"/>
    <col min="9228" max="9228" width="10.88671875" style="4" bestFit="1" customWidth="1"/>
    <col min="9229" max="9230" width="8.88671875" style="4" bestFit="1" customWidth="1"/>
    <col min="9231" max="9231" width="16.109375" style="4" bestFit="1" customWidth="1"/>
    <col min="9232" max="9233" width="8.77734375" style="4"/>
    <col min="9234" max="9234" width="16.33203125" style="4" bestFit="1" customWidth="1"/>
    <col min="9235" max="9235" width="15.77734375" style="4" bestFit="1" customWidth="1"/>
    <col min="9236" max="9236" width="16.6640625" style="4" bestFit="1" customWidth="1"/>
    <col min="9237" max="9472" width="8.77734375" style="4"/>
    <col min="9473" max="9473" width="4.33203125" style="4" customWidth="1"/>
    <col min="9474" max="9474" width="5.44140625" style="4" customWidth="1"/>
    <col min="9475" max="9475" width="59.77734375" style="4" customWidth="1"/>
    <col min="9476" max="9476" width="6.21875" style="4" customWidth="1"/>
    <col min="9477" max="9482" width="19.109375" style="4" customWidth="1"/>
    <col min="9483" max="9483" width="14" style="4" bestFit="1" customWidth="1"/>
    <col min="9484" max="9484" width="10.88671875" style="4" bestFit="1" customWidth="1"/>
    <col min="9485" max="9486" width="8.88671875" style="4" bestFit="1" customWidth="1"/>
    <col min="9487" max="9487" width="16.109375" style="4" bestFit="1" customWidth="1"/>
    <col min="9488" max="9489" width="8.77734375" style="4"/>
    <col min="9490" max="9490" width="16.33203125" style="4" bestFit="1" customWidth="1"/>
    <col min="9491" max="9491" width="15.77734375" style="4" bestFit="1" customWidth="1"/>
    <col min="9492" max="9492" width="16.6640625" style="4" bestFit="1" customWidth="1"/>
    <col min="9493" max="9728" width="8.77734375" style="4"/>
    <col min="9729" max="9729" width="4.33203125" style="4" customWidth="1"/>
    <col min="9730" max="9730" width="5.44140625" style="4" customWidth="1"/>
    <col min="9731" max="9731" width="59.77734375" style="4" customWidth="1"/>
    <col min="9732" max="9732" width="6.21875" style="4" customWidth="1"/>
    <col min="9733" max="9738" width="19.109375" style="4" customWidth="1"/>
    <col min="9739" max="9739" width="14" style="4" bestFit="1" customWidth="1"/>
    <col min="9740" max="9740" width="10.88671875" style="4" bestFit="1" customWidth="1"/>
    <col min="9741" max="9742" width="8.88671875" style="4" bestFit="1" customWidth="1"/>
    <col min="9743" max="9743" width="16.109375" style="4" bestFit="1" customWidth="1"/>
    <col min="9744" max="9745" width="8.77734375" style="4"/>
    <col min="9746" max="9746" width="16.33203125" style="4" bestFit="1" customWidth="1"/>
    <col min="9747" max="9747" width="15.77734375" style="4" bestFit="1" customWidth="1"/>
    <col min="9748" max="9748" width="16.6640625" style="4" bestFit="1" customWidth="1"/>
    <col min="9749" max="9984" width="8.77734375" style="4"/>
    <col min="9985" max="9985" width="4.33203125" style="4" customWidth="1"/>
    <col min="9986" max="9986" width="5.44140625" style="4" customWidth="1"/>
    <col min="9987" max="9987" width="59.77734375" style="4" customWidth="1"/>
    <col min="9988" max="9988" width="6.21875" style="4" customWidth="1"/>
    <col min="9989" max="9994" width="19.109375" style="4" customWidth="1"/>
    <col min="9995" max="9995" width="14" style="4" bestFit="1" customWidth="1"/>
    <col min="9996" max="9996" width="10.88671875" style="4" bestFit="1" customWidth="1"/>
    <col min="9997" max="9998" width="8.88671875" style="4" bestFit="1" customWidth="1"/>
    <col min="9999" max="9999" width="16.109375" style="4" bestFit="1" customWidth="1"/>
    <col min="10000" max="10001" width="8.77734375" style="4"/>
    <col min="10002" max="10002" width="16.33203125" style="4" bestFit="1" customWidth="1"/>
    <col min="10003" max="10003" width="15.77734375" style="4" bestFit="1" customWidth="1"/>
    <col min="10004" max="10004" width="16.6640625" style="4" bestFit="1" customWidth="1"/>
    <col min="10005" max="10240" width="8.77734375" style="4"/>
    <col min="10241" max="10241" width="4.33203125" style="4" customWidth="1"/>
    <col min="10242" max="10242" width="5.44140625" style="4" customWidth="1"/>
    <col min="10243" max="10243" width="59.77734375" style="4" customWidth="1"/>
    <col min="10244" max="10244" width="6.21875" style="4" customWidth="1"/>
    <col min="10245" max="10250" width="19.109375" style="4" customWidth="1"/>
    <col min="10251" max="10251" width="14" style="4" bestFit="1" customWidth="1"/>
    <col min="10252" max="10252" width="10.88671875" style="4" bestFit="1" customWidth="1"/>
    <col min="10253" max="10254" width="8.88671875" style="4" bestFit="1" customWidth="1"/>
    <col min="10255" max="10255" width="16.109375" style="4" bestFit="1" customWidth="1"/>
    <col min="10256" max="10257" width="8.77734375" style="4"/>
    <col min="10258" max="10258" width="16.33203125" style="4" bestFit="1" customWidth="1"/>
    <col min="10259" max="10259" width="15.77734375" style="4" bestFit="1" customWidth="1"/>
    <col min="10260" max="10260" width="16.6640625" style="4" bestFit="1" customWidth="1"/>
    <col min="10261" max="10496" width="8.77734375" style="4"/>
    <col min="10497" max="10497" width="4.33203125" style="4" customWidth="1"/>
    <col min="10498" max="10498" width="5.44140625" style="4" customWidth="1"/>
    <col min="10499" max="10499" width="59.77734375" style="4" customWidth="1"/>
    <col min="10500" max="10500" width="6.21875" style="4" customWidth="1"/>
    <col min="10501" max="10506" width="19.109375" style="4" customWidth="1"/>
    <col min="10507" max="10507" width="14" style="4" bestFit="1" customWidth="1"/>
    <col min="10508" max="10508" width="10.88671875" style="4" bestFit="1" customWidth="1"/>
    <col min="10509" max="10510" width="8.88671875" style="4" bestFit="1" customWidth="1"/>
    <col min="10511" max="10511" width="16.109375" style="4" bestFit="1" customWidth="1"/>
    <col min="10512" max="10513" width="8.77734375" style="4"/>
    <col min="10514" max="10514" width="16.33203125" style="4" bestFit="1" customWidth="1"/>
    <col min="10515" max="10515" width="15.77734375" style="4" bestFit="1" customWidth="1"/>
    <col min="10516" max="10516" width="16.6640625" style="4" bestFit="1" customWidth="1"/>
    <col min="10517" max="10752" width="8.77734375" style="4"/>
    <col min="10753" max="10753" width="4.33203125" style="4" customWidth="1"/>
    <col min="10754" max="10754" width="5.44140625" style="4" customWidth="1"/>
    <col min="10755" max="10755" width="59.77734375" style="4" customWidth="1"/>
    <col min="10756" max="10756" width="6.21875" style="4" customWidth="1"/>
    <col min="10757" max="10762" width="19.109375" style="4" customWidth="1"/>
    <col min="10763" max="10763" width="14" style="4" bestFit="1" customWidth="1"/>
    <col min="10764" max="10764" width="10.88671875" style="4" bestFit="1" customWidth="1"/>
    <col min="10765" max="10766" width="8.88671875" style="4" bestFit="1" customWidth="1"/>
    <col min="10767" max="10767" width="16.109375" style="4" bestFit="1" customWidth="1"/>
    <col min="10768" max="10769" width="8.77734375" style="4"/>
    <col min="10770" max="10770" width="16.33203125" style="4" bestFit="1" customWidth="1"/>
    <col min="10771" max="10771" width="15.77734375" style="4" bestFit="1" customWidth="1"/>
    <col min="10772" max="10772" width="16.6640625" style="4" bestFit="1" customWidth="1"/>
    <col min="10773" max="11008" width="8.77734375" style="4"/>
    <col min="11009" max="11009" width="4.33203125" style="4" customWidth="1"/>
    <col min="11010" max="11010" width="5.44140625" style="4" customWidth="1"/>
    <col min="11011" max="11011" width="59.77734375" style="4" customWidth="1"/>
    <col min="11012" max="11012" width="6.21875" style="4" customWidth="1"/>
    <col min="11013" max="11018" width="19.109375" style="4" customWidth="1"/>
    <col min="11019" max="11019" width="14" style="4" bestFit="1" customWidth="1"/>
    <col min="11020" max="11020" width="10.88671875" style="4" bestFit="1" customWidth="1"/>
    <col min="11021" max="11022" width="8.88671875" style="4" bestFit="1" customWidth="1"/>
    <col min="11023" max="11023" width="16.109375" style="4" bestFit="1" customWidth="1"/>
    <col min="11024" max="11025" width="8.77734375" style="4"/>
    <col min="11026" max="11026" width="16.33203125" style="4" bestFit="1" customWidth="1"/>
    <col min="11027" max="11027" width="15.77734375" style="4" bestFit="1" customWidth="1"/>
    <col min="11028" max="11028" width="16.6640625" style="4" bestFit="1" customWidth="1"/>
    <col min="11029" max="11264" width="8.77734375" style="4"/>
    <col min="11265" max="11265" width="4.33203125" style="4" customWidth="1"/>
    <col min="11266" max="11266" width="5.44140625" style="4" customWidth="1"/>
    <col min="11267" max="11267" width="59.77734375" style="4" customWidth="1"/>
    <col min="11268" max="11268" width="6.21875" style="4" customWidth="1"/>
    <col min="11269" max="11274" width="19.109375" style="4" customWidth="1"/>
    <col min="11275" max="11275" width="14" style="4" bestFit="1" customWidth="1"/>
    <col min="11276" max="11276" width="10.88671875" style="4" bestFit="1" customWidth="1"/>
    <col min="11277" max="11278" width="8.88671875" style="4" bestFit="1" customWidth="1"/>
    <col min="11279" max="11279" width="16.109375" style="4" bestFit="1" customWidth="1"/>
    <col min="11280" max="11281" width="8.77734375" style="4"/>
    <col min="11282" max="11282" width="16.33203125" style="4" bestFit="1" customWidth="1"/>
    <col min="11283" max="11283" width="15.77734375" style="4" bestFit="1" customWidth="1"/>
    <col min="11284" max="11284" width="16.6640625" style="4" bestFit="1" customWidth="1"/>
    <col min="11285" max="11520" width="8.77734375" style="4"/>
    <col min="11521" max="11521" width="4.33203125" style="4" customWidth="1"/>
    <col min="11522" max="11522" width="5.44140625" style="4" customWidth="1"/>
    <col min="11523" max="11523" width="59.77734375" style="4" customWidth="1"/>
    <col min="11524" max="11524" width="6.21875" style="4" customWidth="1"/>
    <col min="11525" max="11530" width="19.109375" style="4" customWidth="1"/>
    <col min="11531" max="11531" width="14" style="4" bestFit="1" customWidth="1"/>
    <col min="11532" max="11532" width="10.88671875" style="4" bestFit="1" customWidth="1"/>
    <col min="11533" max="11534" width="8.88671875" style="4" bestFit="1" customWidth="1"/>
    <col min="11535" max="11535" width="16.109375" style="4" bestFit="1" customWidth="1"/>
    <col min="11536" max="11537" width="8.77734375" style="4"/>
    <col min="11538" max="11538" width="16.33203125" style="4" bestFit="1" customWidth="1"/>
    <col min="11539" max="11539" width="15.77734375" style="4" bestFit="1" customWidth="1"/>
    <col min="11540" max="11540" width="16.6640625" style="4" bestFit="1" customWidth="1"/>
    <col min="11541" max="11776" width="8.77734375" style="4"/>
    <col min="11777" max="11777" width="4.33203125" style="4" customWidth="1"/>
    <col min="11778" max="11778" width="5.44140625" style="4" customWidth="1"/>
    <col min="11779" max="11779" width="59.77734375" style="4" customWidth="1"/>
    <col min="11780" max="11780" width="6.21875" style="4" customWidth="1"/>
    <col min="11781" max="11786" width="19.109375" style="4" customWidth="1"/>
    <col min="11787" max="11787" width="14" style="4" bestFit="1" customWidth="1"/>
    <col min="11788" max="11788" width="10.88671875" style="4" bestFit="1" customWidth="1"/>
    <col min="11789" max="11790" width="8.88671875" style="4" bestFit="1" customWidth="1"/>
    <col min="11791" max="11791" width="16.109375" style="4" bestFit="1" customWidth="1"/>
    <col min="11792" max="11793" width="8.77734375" style="4"/>
    <col min="11794" max="11794" width="16.33203125" style="4" bestFit="1" customWidth="1"/>
    <col min="11795" max="11795" width="15.77734375" style="4" bestFit="1" customWidth="1"/>
    <col min="11796" max="11796" width="16.6640625" style="4" bestFit="1" customWidth="1"/>
    <col min="11797" max="12032" width="8.77734375" style="4"/>
    <col min="12033" max="12033" width="4.33203125" style="4" customWidth="1"/>
    <col min="12034" max="12034" width="5.44140625" style="4" customWidth="1"/>
    <col min="12035" max="12035" width="59.77734375" style="4" customWidth="1"/>
    <col min="12036" max="12036" width="6.21875" style="4" customWidth="1"/>
    <col min="12037" max="12042" width="19.109375" style="4" customWidth="1"/>
    <col min="12043" max="12043" width="14" style="4" bestFit="1" customWidth="1"/>
    <col min="12044" max="12044" width="10.88671875" style="4" bestFit="1" customWidth="1"/>
    <col min="12045" max="12046" width="8.88671875" style="4" bestFit="1" customWidth="1"/>
    <col min="12047" max="12047" width="16.109375" style="4" bestFit="1" customWidth="1"/>
    <col min="12048" max="12049" width="8.77734375" style="4"/>
    <col min="12050" max="12050" width="16.33203125" style="4" bestFit="1" customWidth="1"/>
    <col min="12051" max="12051" width="15.77734375" style="4" bestFit="1" customWidth="1"/>
    <col min="12052" max="12052" width="16.6640625" style="4" bestFit="1" customWidth="1"/>
    <col min="12053" max="12288" width="8.77734375" style="4"/>
    <col min="12289" max="12289" width="4.33203125" style="4" customWidth="1"/>
    <col min="12290" max="12290" width="5.44140625" style="4" customWidth="1"/>
    <col min="12291" max="12291" width="59.77734375" style="4" customWidth="1"/>
    <col min="12292" max="12292" width="6.21875" style="4" customWidth="1"/>
    <col min="12293" max="12298" width="19.109375" style="4" customWidth="1"/>
    <col min="12299" max="12299" width="14" style="4" bestFit="1" customWidth="1"/>
    <col min="12300" max="12300" width="10.88671875" style="4" bestFit="1" customWidth="1"/>
    <col min="12301" max="12302" width="8.88671875" style="4" bestFit="1" customWidth="1"/>
    <col min="12303" max="12303" width="16.109375" style="4" bestFit="1" customWidth="1"/>
    <col min="12304" max="12305" width="8.77734375" style="4"/>
    <col min="12306" max="12306" width="16.33203125" style="4" bestFit="1" customWidth="1"/>
    <col min="12307" max="12307" width="15.77734375" style="4" bestFit="1" customWidth="1"/>
    <col min="12308" max="12308" width="16.6640625" style="4" bestFit="1" customWidth="1"/>
    <col min="12309" max="12544" width="8.77734375" style="4"/>
    <col min="12545" max="12545" width="4.33203125" style="4" customWidth="1"/>
    <col min="12546" max="12546" width="5.44140625" style="4" customWidth="1"/>
    <col min="12547" max="12547" width="59.77734375" style="4" customWidth="1"/>
    <col min="12548" max="12548" width="6.21875" style="4" customWidth="1"/>
    <col min="12549" max="12554" width="19.109375" style="4" customWidth="1"/>
    <col min="12555" max="12555" width="14" style="4" bestFit="1" customWidth="1"/>
    <col min="12556" max="12556" width="10.88671875" style="4" bestFit="1" customWidth="1"/>
    <col min="12557" max="12558" width="8.88671875" style="4" bestFit="1" customWidth="1"/>
    <col min="12559" max="12559" width="16.109375" style="4" bestFit="1" customWidth="1"/>
    <col min="12560" max="12561" width="8.77734375" style="4"/>
    <col min="12562" max="12562" width="16.33203125" style="4" bestFit="1" customWidth="1"/>
    <col min="12563" max="12563" width="15.77734375" style="4" bestFit="1" customWidth="1"/>
    <col min="12564" max="12564" width="16.6640625" style="4" bestFit="1" customWidth="1"/>
    <col min="12565" max="12800" width="8.77734375" style="4"/>
    <col min="12801" max="12801" width="4.33203125" style="4" customWidth="1"/>
    <col min="12802" max="12802" width="5.44140625" style="4" customWidth="1"/>
    <col min="12803" max="12803" width="59.77734375" style="4" customWidth="1"/>
    <col min="12804" max="12804" width="6.21875" style="4" customWidth="1"/>
    <col min="12805" max="12810" width="19.109375" style="4" customWidth="1"/>
    <col min="12811" max="12811" width="14" style="4" bestFit="1" customWidth="1"/>
    <col min="12812" max="12812" width="10.88671875" style="4" bestFit="1" customWidth="1"/>
    <col min="12813" max="12814" width="8.88671875" style="4" bestFit="1" customWidth="1"/>
    <col min="12815" max="12815" width="16.109375" style="4" bestFit="1" customWidth="1"/>
    <col min="12816" max="12817" width="8.77734375" style="4"/>
    <col min="12818" max="12818" width="16.33203125" style="4" bestFit="1" customWidth="1"/>
    <col min="12819" max="12819" width="15.77734375" style="4" bestFit="1" customWidth="1"/>
    <col min="12820" max="12820" width="16.6640625" style="4" bestFit="1" customWidth="1"/>
    <col min="12821" max="13056" width="8.77734375" style="4"/>
    <col min="13057" max="13057" width="4.33203125" style="4" customWidth="1"/>
    <col min="13058" max="13058" width="5.44140625" style="4" customWidth="1"/>
    <col min="13059" max="13059" width="59.77734375" style="4" customWidth="1"/>
    <col min="13060" max="13060" width="6.21875" style="4" customWidth="1"/>
    <col min="13061" max="13066" width="19.109375" style="4" customWidth="1"/>
    <col min="13067" max="13067" width="14" style="4" bestFit="1" customWidth="1"/>
    <col min="13068" max="13068" width="10.88671875" style="4" bestFit="1" customWidth="1"/>
    <col min="13069" max="13070" width="8.88671875" style="4" bestFit="1" customWidth="1"/>
    <col min="13071" max="13071" width="16.109375" style="4" bestFit="1" customWidth="1"/>
    <col min="13072" max="13073" width="8.77734375" style="4"/>
    <col min="13074" max="13074" width="16.33203125" style="4" bestFit="1" customWidth="1"/>
    <col min="13075" max="13075" width="15.77734375" style="4" bestFit="1" customWidth="1"/>
    <col min="13076" max="13076" width="16.6640625" style="4" bestFit="1" customWidth="1"/>
    <col min="13077" max="13312" width="8.77734375" style="4"/>
    <col min="13313" max="13313" width="4.33203125" style="4" customWidth="1"/>
    <col min="13314" max="13314" width="5.44140625" style="4" customWidth="1"/>
    <col min="13315" max="13315" width="59.77734375" style="4" customWidth="1"/>
    <col min="13316" max="13316" width="6.21875" style="4" customWidth="1"/>
    <col min="13317" max="13322" width="19.109375" style="4" customWidth="1"/>
    <col min="13323" max="13323" width="14" style="4" bestFit="1" customWidth="1"/>
    <col min="13324" max="13324" width="10.88671875" style="4" bestFit="1" customWidth="1"/>
    <col min="13325" max="13326" width="8.88671875" style="4" bestFit="1" customWidth="1"/>
    <col min="13327" max="13327" width="16.109375" style="4" bestFit="1" customWidth="1"/>
    <col min="13328" max="13329" width="8.77734375" style="4"/>
    <col min="13330" max="13330" width="16.33203125" style="4" bestFit="1" customWidth="1"/>
    <col min="13331" max="13331" width="15.77734375" style="4" bestFit="1" customWidth="1"/>
    <col min="13332" max="13332" width="16.6640625" style="4" bestFit="1" customWidth="1"/>
    <col min="13333" max="13568" width="8.77734375" style="4"/>
    <col min="13569" max="13569" width="4.33203125" style="4" customWidth="1"/>
    <col min="13570" max="13570" width="5.44140625" style="4" customWidth="1"/>
    <col min="13571" max="13571" width="59.77734375" style="4" customWidth="1"/>
    <col min="13572" max="13572" width="6.21875" style="4" customWidth="1"/>
    <col min="13573" max="13578" width="19.109375" style="4" customWidth="1"/>
    <col min="13579" max="13579" width="14" style="4" bestFit="1" customWidth="1"/>
    <col min="13580" max="13580" width="10.88671875" style="4" bestFit="1" customWidth="1"/>
    <col min="13581" max="13582" width="8.88671875" style="4" bestFit="1" customWidth="1"/>
    <col min="13583" max="13583" width="16.109375" style="4" bestFit="1" customWidth="1"/>
    <col min="13584" max="13585" width="8.77734375" style="4"/>
    <col min="13586" max="13586" width="16.33203125" style="4" bestFit="1" customWidth="1"/>
    <col min="13587" max="13587" width="15.77734375" style="4" bestFit="1" customWidth="1"/>
    <col min="13588" max="13588" width="16.6640625" style="4" bestFit="1" customWidth="1"/>
    <col min="13589" max="13824" width="8.77734375" style="4"/>
    <col min="13825" max="13825" width="4.33203125" style="4" customWidth="1"/>
    <col min="13826" max="13826" width="5.44140625" style="4" customWidth="1"/>
    <col min="13827" max="13827" width="59.77734375" style="4" customWidth="1"/>
    <col min="13828" max="13828" width="6.21875" style="4" customWidth="1"/>
    <col min="13829" max="13834" width="19.109375" style="4" customWidth="1"/>
    <col min="13835" max="13835" width="14" style="4" bestFit="1" customWidth="1"/>
    <col min="13836" max="13836" width="10.88671875" style="4" bestFit="1" customWidth="1"/>
    <col min="13837" max="13838" width="8.88671875" style="4" bestFit="1" customWidth="1"/>
    <col min="13839" max="13839" width="16.109375" style="4" bestFit="1" customWidth="1"/>
    <col min="13840" max="13841" width="8.77734375" style="4"/>
    <col min="13842" max="13842" width="16.33203125" style="4" bestFit="1" customWidth="1"/>
    <col min="13843" max="13843" width="15.77734375" style="4" bestFit="1" customWidth="1"/>
    <col min="13844" max="13844" width="16.6640625" style="4" bestFit="1" customWidth="1"/>
    <col min="13845" max="14080" width="8.77734375" style="4"/>
    <col min="14081" max="14081" width="4.33203125" style="4" customWidth="1"/>
    <col min="14082" max="14082" width="5.44140625" style="4" customWidth="1"/>
    <col min="14083" max="14083" width="59.77734375" style="4" customWidth="1"/>
    <col min="14084" max="14084" width="6.21875" style="4" customWidth="1"/>
    <col min="14085" max="14090" width="19.109375" style="4" customWidth="1"/>
    <col min="14091" max="14091" width="14" style="4" bestFit="1" customWidth="1"/>
    <col min="14092" max="14092" width="10.88671875" style="4" bestFit="1" customWidth="1"/>
    <col min="14093" max="14094" width="8.88671875" style="4" bestFit="1" customWidth="1"/>
    <col min="14095" max="14095" width="16.109375" style="4" bestFit="1" customWidth="1"/>
    <col min="14096" max="14097" width="8.77734375" style="4"/>
    <col min="14098" max="14098" width="16.33203125" style="4" bestFit="1" customWidth="1"/>
    <col min="14099" max="14099" width="15.77734375" style="4" bestFit="1" customWidth="1"/>
    <col min="14100" max="14100" width="16.6640625" style="4" bestFit="1" customWidth="1"/>
    <col min="14101" max="14336" width="8.77734375" style="4"/>
    <col min="14337" max="14337" width="4.33203125" style="4" customWidth="1"/>
    <col min="14338" max="14338" width="5.44140625" style="4" customWidth="1"/>
    <col min="14339" max="14339" width="59.77734375" style="4" customWidth="1"/>
    <col min="14340" max="14340" width="6.21875" style="4" customWidth="1"/>
    <col min="14341" max="14346" width="19.109375" style="4" customWidth="1"/>
    <col min="14347" max="14347" width="14" style="4" bestFit="1" customWidth="1"/>
    <col min="14348" max="14348" width="10.88671875" style="4" bestFit="1" customWidth="1"/>
    <col min="14349" max="14350" width="8.88671875" style="4" bestFit="1" customWidth="1"/>
    <col min="14351" max="14351" width="16.109375" style="4" bestFit="1" customWidth="1"/>
    <col min="14352" max="14353" width="8.77734375" style="4"/>
    <col min="14354" max="14354" width="16.33203125" style="4" bestFit="1" customWidth="1"/>
    <col min="14355" max="14355" width="15.77734375" style="4" bestFit="1" customWidth="1"/>
    <col min="14356" max="14356" width="16.6640625" style="4" bestFit="1" customWidth="1"/>
    <col min="14357" max="14592" width="8.77734375" style="4"/>
    <col min="14593" max="14593" width="4.33203125" style="4" customWidth="1"/>
    <col min="14594" max="14594" width="5.44140625" style="4" customWidth="1"/>
    <col min="14595" max="14595" width="59.77734375" style="4" customWidth="1"/>
    <col min="14596" max="14596" width="6.21875" style="4" customWidth="1"/>
    <col min="14597" max="14602" width="19.109375" style="4" customWidth="1"/>
    <col min="14603" max="14603" width="14" style="4" bestFit="1" customWidth="1"/>
    <col min="14604" max="14604" width="10.88671875" style="4" bestFit="1" customWidth="1"/>
    <col min="14605" max="14606" width="8.88671875" style="4" bestFit="1" customWidth="1"/>
    <col min="14607" max="14607" width="16.109375" style="4" bestFit="1" customWidth="1"/>
    <col min="14608" max="14609" width="8.77734375" style="4"/>
    <col min="14610" max="14610" width="16.33203125" style="4" bestFit="1" customWidth="1"/>
    <col min="14611" max="14611" width="15.77734375" style="4" bestFit="1" customWidth="1"/>
    <col min="14612" max="14612" width="16.6640625" style="4" bestFit="1" customWidth="1"/>
    <col min="14613" max="14848" width="8.77734375" style="4"/>
    <col min="14849" max="14849" width="4.33203125" style="4" customWidth="1"/>
    <col min="14850" max="14850" width="5.44140625" style="4" customWidth="1"/>
    <col min="14851" max="14851" width="59.77734375" style="4" customWidth="1"/>
    <col min="14852" max="14852" width="6.21875" style="4" customWidth="1"/>
    <col min="14853" max="14858" width="19.109375" style="4" customWidth="1"/>
    <col min="14859" max="14859" width="14" style="4" bestFit="1" customWidth="1"/>
    <col min="14860" max="14860" width="10.88671875" style="4" bestFit="1" customWidth="1"/>
    <col min="14861" max="14862" width="8.88671875" style="4" bestFit="1" customWidth="1"/>
    <col min="14863" max="14863" width="16.109375" style="4" bestFit="1" customWidth="1"/>
    <col min="14864" max="14865" width="8.77734375" style="4"/>
    <col min="14866" max="14866" width="16.33203125" style="4" bestFit="1" customWidth="1"/>
    <col min="14867" max="14867" width="15.77734375" style="4" bestFit="1" customWidth="1"/>
    <col min="14868" max="14868" width="16.6640625" style="4" bestFit="1" customWidth="1"/>
    <col min="14869" max="15104" width="8.77734375" style="4"/>
    <col min="15105" max="15105" width="4.33203125" style="4" customWidth="1"/>
    <col min="15106" max="15106" width="5.44140625" style="4" customWidth="1"/>
    <col min="15107" max="15107" width="59.77734375" style="4" customWidth="1"/>
    <col min="15108" max="15108" width="6.21875" style="4" customWidth="1"/>
    <col min="15109" max="15114" width="19.109375" style="4" customWidth="1"/>
    <col min="15115" max="15115" width="14" style="4" bestFit="1" customWidth="1"/>
    <col min="15116" max="15116" width="10.88671875" style="4" bestFit="1" customWidth="1"/>
    <col min="15117" max="15118" width="8.88671875" style="4" bestFit="1" customWidth="1"/>
    <col min="15119" max="15119" width="16.109375" style="4" bestFit="1" customWidth="1"/>
    <col min="15120" max="15121" width="8.77734375" style="4"/>
    <col min="15122" max="15122" width="16.33203125" style="4" bestFit="1" customWidth="1"/>
    <col min="15123" max="15123" width="15.77734375" style="4" bestFit="1" customWidth="1"/>
    <col min="15124" max="15124" width="16.6640625" style="4" bestFit="1" customWidth="1"/>
    <col min="15125" max="15360" width="8.77734375" style="4"/>
    <col min="15361" max="15361" width="4.33203125" style="4" customWidth="1"/>
    <col min="15362" max="15362" width="5.44140625" style="4" customWidth="1"/>
    <col min="15363" max="15363" width="59.77734375" style="4" customWidth="1"/>
    <col min="15364" max="15364" width="6.21875" style="4" customWidth="1"/>
    <col min="15365" max="15370" width="19.109375" style="4" customWidth="1"/>
    <col min="15371" max="15371" width="14" style="4" bestFit="1" customWidth="1"/>
    <col min="15372" max="15372" width="10.88671875" style="4" bestFit="1" customWidth="1"/>
    <col min="15373" max="15374" width="8.88671875" style="4" bestFit="1" customWidth="1"/>
    <col min="15375" max="15375" width="16.109375" style="4" bestFit="1" customWidth="1"/>
    <col min="15376" max="15377" width="8.77734375" style="4"/>
    <col min="15378" max="15378" width="16.33203125" style="4" bestFit="1" customWidth="1"/>
    <col min="15379" max="15379" width="15.77734375" style="4" bestFit="1" customWidth="1"/>
    <col min="15380" max="15380" width="16.6640625" style="4" bestFit="1" customWidth="1"/>
    <col min="15381" max="15616" width="8.77734375" style="4"/>
    <col min="15617" max="15617" width="4.33203125" style="4" customWidth="1"/>
    <col min="15618" max="15618" width="5.44140625" style="4" customWidth="1"/>
    <col min="15619" max="15619" width="59.77734375" style="4" customWidth="1"/>
    <col min="15620" max="15620" width="6.21875" style="4" customWidth="1"/>
    <col min="15621" max="15626" width="19.109375" style="4" customWidth="1"/>
    <col min="15627" max="15627" width="14" style="4" bestFit="1" customWidth="1"/>
    <col min="15628" max="15628" width="10.88671875" style="4" bestFit="1" customWidth="1"/>
    <col min="15629" max="15630" width="8.88671875" style="4" bestFit="1" customWidth="1"/>
    <col min="15631" max="15631" width="16.109375" style="4" bestFit="1" customWidth="1"/>
    <col min="15632" max="15633" width="8.77734375" style="4"/>
    <col min="15634" max="15634" width="16.33203125" style="4" bestFit="1" customWidth="1"/>
    <col min="15635" max="15635" width="15.77734375" style="4" bestFit="1" customWidth="1"/>
    <col min="15636" max="15636" width="16.6640625" style="4" bestFit="1" customWidth="1"/>
    <col min="15637" max="15872" width="8.77734375" style="4"/>
    <col min="15873" max="15873" width="4.33203125" style="4" customWidth="1"/>
    <col min="15874" max="15874" width="5.44140625" style="4" customWidth="1"/>
    <col min="15875" max="15875" width="59.77734375" style="4" customWidth="1"/>
    <col min="15876" max="15876" width="6.21875" style="4" customWidth="1"/>
    <col min="15877" max="15882" width="19.109375" style="4" customWidth="1"/>
    <col min="15883" max="15883" width="14" style="4" bestFit="1" customWidth="1"/>
    <col min="15884" max="15884" width="10.88671875" style="4" bestFit="1" customWidth="1"/>
    <col min="15885" max="15886" width="8.88671875" style="4" bestFit="1" customWidth="1"/>
    <col min="15887" max="15887" width="16.109375" style="4" bestFit="1" customWidth="1"/>
    <col min="15888" max="15889" width="8.77734375" style="4"/>
    <col min="15890" max="15890" width="16.33203125" style="4" bestFit="1" customWidth="1"/>
    <col min="15891" max="15891" width="15.77734375" style="4" bestFit="1" customWidth="1"/>
    <col min="15892" max="15892" width="16.6640625" style="4" bestFit="1" customWidth="1"/>
    <col min="15893" max="16128" width="8.77734375" style="4"/>
    <col min="16129" max="16129" width="4.33203125" style="4" customWidth="1"/>
    <col min="16130" max="16130" width="5.44140625" style="4" customWidth="1"/>
    <col min="16131" max="16131" width="59.77734375" style="4" customWidth="1"/>
    <col min="16132" max="16132" width="6.21875" style="4" customWidth="1"/>
    <col min="16133" max="16138" width="19.109375" style="4" customWidth="1"/>
    <col min="16139" max="16139" width="14" style="4" bestFit="1" customWidth="1"/>
    <col min="16140" max="16140" width="10.88671875" style="4" bestFit="1" customWidth="1"/>
    <col min="16141" max="16142" width="8.88671875" style="4" bestFit="1" customWidth="1"/>
    <col min="16143" max="16143" width="16.109375" style="4" bestFit="1" customWidth="1"/>
    <col min="16144" max="16145" width="8.77734375" style="4"/>
    <col min="16146" max="16146" width="16.33203125" style="4" bestFit="1" customWidth="1"/>
    <col min="16147" max="16147" width="15.77734375" style="4" bestFit="1" customWidth="1"/>
    <col min="16148" max="16148" width="16.6640625" style="4" bestFit="1" customWidth="1"/>
    <col min="16149" max="16384" width="8.77734375" style="4"/>
  </cols>
  <sheetData>
    <row r="2" spans="3:14" x14ac:dyDescent="0.3">
      <c r="C2" s="13" t="s">
        <v>0</v>
      </c>
      <c r="D2" s="12"/>
      <c r="E2" s="12"/>
      <c r="F2" s="49"/>
      <c r="G2" s="49"/>
      <c r="H2" s="49"/>
      <c r="I2" s="49"/>
      <c r="J2" s="49"/>
    </row>
    <row r="3" spans="3:14" x14ac:dyDescent="0.3">
      <c r="C3" s="9" t="s">
        <v>23</v>
      </c>
      <c r="D3" s="5" t="s">
        <v>1</v>
      </c>
      <c r="E3" s="46">
        <v>40000000</v>
      </c>
      <c r="F3" s="50" t="s">
        <v>62</v>
      </c>
      <c r="G3" s="51"/>
      <c r="H3" s="51"/>
      <c r="I3" s="52">
        <v>-0.2</v>
      </c>
      <c r="J3" s="53"/>
      <c r="K3" s="54">
        <v>10000000</v>
      </c>
      <c r="L3" s="55" t="s">
        <v>63</v>
      </c>
      <c r="M3" s="56">
        <v>0.01</v>
      </c>
      <c r="N3" s="57">
        <v>0.17499999999999999</v>
      </c>
    </row>
    <row r="4" spans="3:14" x14ac:dyDescent="0.3">
      <c r="C4" s="9" t="s">
        <v>64</v>
      </c>
      <c r="D4" s="5"/>
      <c r="E4" s="17" t="str">
        <f>IF(E3&lt;K3,"NA",(IF(E3&lt;K4,L3,(IF(E3&lt;K5,L4,(IF(E3&lt;K6,L5,IF(E3&lt;K7,L6,IF(E3&gt;=K8,L7,"NA")))))))))</f>
        <v>A1/A6/A11</v>
      </c>
      <c r="F4" s="51"/>
      <c r="G4" s="51"/>
      <c r="H4" s="51"/>
      <c r="I4" s="52">
        <v>0</v>
      </c>
      <c r="J4" s="53"/>
      <c r="K4" s="54">
        <v>50000000</v>
      </c>
      <c r="L4" s="55" t="s">
        <v>65</v>
      </c>
      <c r="M4" s="56">
        <v>0.01</v>
      </c>
      <c r="N4" s="57">
        <v>0.15</v>
      </c>
    </row>
    <row r="5" spans="3:14" x14ac:dyDescent="0.3">
      <c r="C5" s="9" t="s">
        <v>24</v>
      </c>
      <c r="D5" s="5" t="s">
        <v>2</v>
      </c>
      <c r="E5" s="47">
        <v>0.01</v>
      </c>
      <c r="F5" s="50" t="s">
        <v>62</v>
      </c>
      <c r="G5" s="21"/>
      <c r="H5" s="21"/>
      <c r="I5" s="58">
        <v>0.1</v>
      </c>
      <c r="J5" s="58"/>
      <c r="K5" s="54">
        <v>250000000</v>
      </c>
      <c r="L5" s="55" t="s">
        <v>66</v>
      </c>
      <c r="M5" s="56">
        <v>0.01</v>
      </c>
      <c r="N5" s="57">
        <v>0.125</v>
      </c>
    </row>
    <row r="6" spans="3:14" x14ac:dyDescent="0.3">
      <c r="C6" s="9" t="s">
        <v>41</v>
      </c>
      <c r="D6" s="5" t="s">
        <v>3</v>
      </c>
      <c r="E6" s="18">
        <v>0.01</v>
      </c>
      <c r="F6" s="59"/>
      <c r="G6" s="59"/>
      <c r="H6" s="59"/>
      <c r="I6" s="60">
        <v>0.2</v>
      </c>
      <c r="J6" s="60"/>
      <c r="K6" s="54">
        <v>500000000</v>
      </c>
      <c r="L6" s="55" t="s">
        <v>67</v>
      </c>
      <c r="M6" s="56">
        <v>0</v>
      </c>
      <c r="N6" s="57">
        <v>0.125</v>
      </c>
    </row>
    <row r="7" spans="3:14" x14ac:dyDescent="0.3">
      <c r="C7" s="9" t="s">
        <v>68</v>
      </c>
      <c r="D7" s="5" t="s">
        <v>4</v>
      </c>
      <c r="E7" s="18">
        <f>IF(E4=L3,N3,(IF(E4=L4,N4,(IF(E4=L5,N5,(IF(E4=L6,N6,(IF(E4=L7,N7,"NA")))))))))</f>
        <v>0.17499999999999999</v>
      </c>
      <c r="F7" s="59"/>
      <c r="G7" s="59"/>
      <c r="H7" s="59"/>
      <c r="I7" s="60"/>
      <c r="J7" s="60"/>
      <c r="K7" s="54">
        <v>1000000000</v>
      </c>
      <c r="L7" s="55" t="s">
        <v>69</v>
      </c>
      <c r="M7" s="56">
        <v>0</v>
      </c>
      <c r="N7" s="57">
        <v>0.1</v>
      </c>
    </row>
    <row r="8" spans="3:14" x14ac:dyDescent="0.3">
      <c r="C8" s="9" t="s">
        <v>25</v>
      </c>
      <c r="D8" s="5" t="s">
        <v>20</v>
      </c>
      <c r="E8" s="18">
        <v>0.15</v>
      </c>
      <c r="F8" s="21"/>
      <c r="G8" s="21"/>
      <c r="H8" s="21"/>
      <c r="I8" s="58"/>
      <c r="J8" s="61"/>
      <c r="K8" s="54">
        <v>1000000000</v>
      </c>
      <c r="L8" s="55"/>
      <c r="M8" s="55"/>
      <c r="N8" s="55"/>
    </row>
    <row r="9" spans="3:14" ht="34.200000000000003" customHeight="1" x14ac:dyDescent="0.3">
      <c r="C9" s="9" t="s">
        <v>72</v>
      </c>
      <c r="D9" s="5" t="s">
        <v>70</v>
      </c>
      <c r="E9" s="48">
        <v>-0.2</v>
      </c>
      <c r="F9" s="50" t="s">
        <v>73</v>
      </c>
      <c r="K9" s="62"/>
      <c r="L9" s="62"/>
      <c r="M9" s="62"/>
      <c r="N9" s="62"/>
    </row>
    <row r="10" spans="3:14" x14ac:dyDescent="0.3">
      <c r="F10" s="21"/>
    </row>
    <row r="11" spans="3:14" x14ac:dyDescent="0.3">
      <c r="C11" s="26" t="s">
        <v>71</v>
      </c>
      <c r="D11" s="35"/>
      <c r="E11" s="25"/>
      <c r="F11" s="25"/>
      <c r="H11" s="21"/>
    </row>
    <row r="12" spans="3:14" x14ac:dyDescent="0.3">
      <c r="C12" s="25"/>
      <c r="D12" s="24"/>
      <c r="E12" s="25"/>
      <c r="F12" s="25"/>
    </row>
    <row r="13" spans="3:14" ht="15.45" customHeight="1" x14ac:dyDescent="0.3">
      <c r="C13" s="12" t="s">
        <v>21</v>
      </c>
      <c r="D13" s="12"/>
      <c r="E13" s="71"/>
      <c r="F13" s="71"/>
      <c r="G13" s="71"/>
      <c r="H13" s="71"/>
      <c r="I13" s="71"/>
      <c r="J13" s="71"/>
    </row>
    <row r="14" spans="3:14" x14ac:dyDescent="0.3">
      <c r="C14" s="12"/>
      <c r="D14" s="12"/>
      <c r="E14" s="12" t="s">
        <v>33</v>
      </c>
      <c r="F14" s="14" t="s">
        <v>34</v>
      </c>
      <c r="G14" s="12" t="s">
        <v>35</v>
      </c>
      <c r="H14" s="14" t="s">
        <v>36</v>
      </c>
      <c r="I14" s="12" t="s">
        <v>37</v>
      </c>
      <c r="J14" s="12" t="s">
        <v>40</v>
      </c>
    </row>
    <row r="15" spans="3:14" x14ac:dyDescent="0.3">
      <c r="C15" s="11" t="s">
        <v>5</v>
      </c>
      <c r="D15" s="10" t="s">
        <v>6</v>
      </c>
      <c r="E15" s="22">
        <f>+E3</f>
        <v>40000000</v>
      </c>
      <c r="F15" s="22">
        <f>E24</f>
        <v>39056000</v>
      </c>
      <c r="G15" s="22">
        <f>F24</f>
        <v>38112000</v>
      </c>
      <c r="H15" s="22">
        <f>G24</f>
        <v>37168000</v>
      </c>
      <c r="I15" s="22">
        <f>H24</f>
        <v>36224000</v>
      </c>
      <c r="J15" s="22">
        <f>I24</f>
        <v>35280000</v>
      </c>
    </row>
    <row r="16" spans="3:14" x14ac:dyDescent="0.3">
      <c r="C16" s="11" t="s">
        <v>7</v>
      </c>
      <c r="D16" s="10" t="s">
        <v>8</v>
      </c>
      <c r="E16" s="90"/>
      <c r="F16" s="91"/>
      <c r="G16" s="91"/>
      <c r="H16" s="91"/>
      <c r="I16" s="92"/>
      <c r="J16" s="63">
        <f>IF(E9&lt;0,E15*(1+$E$9)-E15,E15*(1+$E$9)^6-E15)</f>
        <v>-8000000</v>
      </c>
    </row>
    <row r="17" spans="2:10" x14ac:dyDescent="0.3">
      <c r="C17" s="11" t="s">
        <v>9</v>
      </c>
      <c r="D17" s="10" t="s">
        <v>10</v>
      </c>
      <c r="E17" s="22">
        <f t="shared" ref="E17:J17" si="0">E15+E16</f>
        <v>40000000</v>
      </c>
      <c r="F17" s="22">
        <f t="shared" si="0"/>
        <v>39056000</v>
      </c>
      <c r="G17" s="22">
        <f t="shared" si="0"/>
        <v>38112000</v>
      </c>
      <c r="H17" s="22">
        <f t="shared" si="0"/>
        <v>37168000</v>
      </c>
      <c r="I17" s="22">
        <f t="shared" si="0"/>
        <v>36224000</v>
      </c>
      <c r="J17" s="22">
        <f t="shared" si="0"/>
        <v>27280000</v>
      </c>
    </row>
    <row r="18" spans="2:10" x14ac:dyDescent="0.3">
      <c r="C18" s="11"/>
      <c r="D18" s="11"/>
      <c r="E18" s="11"/>
      <c r="F18" s="11"/>
      <c r="G18" s="11"/>
      <c r="H18" s="11"/>
      <c r="I18" s="11"/>
      <c r="J18" s="11"/>
    </row>
    <row r="19" spans="2:10" x14ac:dyDescent="0.3">
      <c r="C19" s="11" t="s">
        <v>42</v>
      </c>
      <c r="D19" s="10" t="s">
        <v>11</v>
      </c>
      <c r="E19" s="22">
        <f t="shared" ref="E19:J19" si="1">$E$15*$E$6*118%</f>
        <v>472000</v>
      </c>
      <c r="F19" s="22">
        <f t="shared" si="1"/>
        <v>472000</v>
      </c>
      <c r="G19" s="22">
        <f t="shared" si="1"/>
        <v>472000</v>
      </c>
      <c r="H19" s="22">
        <f t="shared" si="1"/>
        <v>472000</v>
      </c>
      <c r="I19" s="22">
        <f t="shared" si="1"/>
        <v>472000</v>
      </c>
      <c r="J19" s="22">
        <f t="shared" si="1"/>
        <v>472000</v>
      </c>
    </row>
    <row r="20" spans="2:10" x14ac:dyDescent="0.3">
      <c r="C20" s="11" t="s">
        <v>13</v>
      </c>
      <c r="D20" s="10" t="s">
        <v>52</v>
      </c>
      <c r="E20" s="22">
        <f t="shared" ref="E20:J20" si="2">$E$15*$E$5*118%</f>
        <v>472000</v>
      </c>
      <c r="F20" s="22">
        <f t="shared" si="2"/>
        <v>472000</v>
      </c>
      <c r="G20" s="22">
        <f t="shared" si="2"/>
        <v>472000</v>
      </c>
      <c r="H20" s="22">
        <f t="shared" si="2"/>
        <v>472000</v>
      </c>
      <c r="I20" s="22">
        <f t="shared" si="2"/>
        <v>472000</v>
      </c>
      <c r="J20" s="22">
        <f t="shared" si="2"/>
        <v>472000</v>
      </c>
    </row>
    <row r="21" spans="2:10" x14ac:dyDescent="0.3">
      <c r="C21" s="11" t="s">
        <v>56</v>
      </c>
      <c r="D21" s="10" t="s">
        <v>14</v>
      </c>
      <c r="E21" s="11">
        <v>0</v>
      </c>
      <c r="F21" s="79"/>
      <c r="G21" s="80"/>
      <c r="H21" s="80"/>
      <c r="I21" s="81"/>
      <c r="J21" s="11">
        <v>0</v>
      </c>
    </row>
    <row r="22" spans="2:10" x14ac:dyDescent="0.3">
      <c r="C22" s="11" t="s">
        <v>49</v>
      </c>
      <c r="D22" s="10" t="s">
        <v>12</v>
      </c>
      <c r="E22" s="22">
        <f t="shared" ref="E22:J22" si="3">E17-E19-E20-E21</f>
        <v>39056000</v>
      </c>
      <c r="F22" s="22">
        <f t="shared" si="3"/>
        <v>38112000</v>
      </c>
      <c r="G22" s="22">
        <f t="shared" si="3"/>
        <v>37168000</v>
      </c>
      <c r="H22" s="22">
        <f t="shared" si="3"/>
        <v>36224000</v>
      </c>
      <c r="I22" s="22">
        <f t="shared" si="3"/>
        <v>35280000</v>
      </c>
      <c r="J22" s="22">
        <f t="shared" si="3"/>
        <v>26336000</v>
      </c>
    </row>
    <row r="23" spans="2:10" x14ac:dyDescent="0.3">
      <c r="C23" s="11" t="s">
        <v>58</v>
      </c>
      <c r="D23" s="10" t="s">
        <v>14</v>
      </c>
      <c r="E23" s="67"/>
      <c r="F23" s="68"/>
      <c r="G23" s="68"/>
      <c r="H23" s="68"/>
      <c r="I23" s="69"/>
      <c r="J23" s="22">
        <f>IF(E9&lt;E8,0,(J22-E15)*$E$7*118%)</f>
        <v>0</v>
      </c>
    </row>
    <row r="24" spans="2:10" x14ac:dyDescent="0.3">
      <c r="C24" s="11" t="s">
        <v>44</v>
      </c>
      <c r="D24" s="10" t="s">
        <v>15</v>
      </c>
      <c r="E24" s="22">
        <f t="shared" ref="E24:J24" si="4">E22-E23</f>
        <v>39056000</v>
      </c>
      <c r="F24" s="22">
        <f t="shared" si="4"/>
        <v>38112000</v>
      </c>
      <c r="G24" s="22">
        <f t="shared" si="4"/>
        <v>37168000</v>
      </c>
      <c r="H24" s="22">
        <f t="shared" si="4"/>
        <v>36224000</v>
      </c>
      <c r="I24" s="22">
        <f t="shared" si="4"/>
        <v>35280000</v>
      </c>
      <c r="J24" s="22">
        <f t="shared" si="4"/>
        <v>26336000</v>
      </c>
    </row>
    <row r="25" spans="2:10" x14ac:dyDescent="0.3">
      <c r="C25" s="64"/>
      <c r="D25" s="65"/>
      <c r="E25" s="66"/>
      <c r="F25" s="66"/>
      <c r="G25" s="66"/>
      <c r="H25" s="66"/>
      <c r="I25" s="66"/>
      <c r="J25" s="66"/>
    </row>
    <row r="27" spans="2:10" x14ac:dyDescent="0.3">
      <c r="B27" s="93" t="s">
        <v>18</v>
      </c>
      <c r="C27" s="93"/>
      <c r="D27" s="93"/>
      <c r="E27" s="93"/>
      <c r="F27" s="93"/>
      <c r="G27" s="93"/>
      <c r="H27" s="93"/>
      <c r="I27" s="93"/>
      <c r="J27" s="93"/>
    </row>
    <row r="28" spans="2:10" ht="15.45" customHeight="1" x14ac:dyDescent="0.3">
      <c r="B28" s="12">
        <v>1</v>
      </c>
      <c r="C28" s="89" t="s">
        <v>26</v>
      </c>
      <c r="D28" s="89"/>
      <c r="E28" s="89"/>
      <c r="F28" s="89"/>
      <c r="G28" s="89"/>
      <c r="H28" s="89"/>
      <c r="I28" s="89"/>
      <c r="J28" s="89"/>
    </row>
    <row r="29" spans="2:10" ht="15.45" customHeight="1" x14ac:dyDescent="0.3">
      <c r="B29" s="12">
        <f>B28+1</f>
        <v>2</v>
      </c>
      <c r="C29" s="89" t="s">
        <v>45</v>
      </c>
      <c r="D29" s="89"/>
      <c r="E29" s="89"/>
      <c r="F29" s="89"/>
      <c r="G29" s="89"/>
      <c r="H29" s="89"/>
      <c r="I29" s="89"/>
      <c r="J29" s="89"/>
    </row>
    <row r="30" spans="2:10" ht="15.45" customHeight="1" x14ac:dyDescent="0.3">
      <c r="B30" s="12">
        <f t="shared" ref="B30:B36" si="5">B29+1</f>
        <v>3</v>
      </c>
      <c r="C30" s="89" t="s">
        <v>46</v>
      </c>
      <c r="D30" s="89"/>
      <c r="E30" s="89"/>
      <c r="F30" s="89"/>
      <c r="G30" s="89"/>
      <c r="H30" s="89"/>
      <c r="I30" s="89"/>
      <c r="J30" s="89"/>
    </row>
    <row r="31" spans="2:10" ht="15.45" customHeight="1" x14ac:dyDescent="0.3">
      <c r="B31" s="12">
        <f t="shared" si="5"/>
        <v>4</v>
      </c>
      <c r="C31" s="89" t="s">
        <v>53</v>
      </c>
      <c r="D31" s="89"/>
      <c r="E31" s="89"/>
      <c r="F31" s="89"/>
      <c r="G31" s="89"/>
      <c r="H31" s="89"/>
      <c r="I31" s="89"/>
      <c r="J31" s="89"/>
    </row>
    <row r="32" spans="2:10" ht="15.45" customHeight="1" x14ac:dyDescent="0.3">
      <c r="B32" s="12">
        <f t="shared" si="5"/>
        <v>5</v>
      </c>
      <c r="C32" s="89" t="s">
        <v>54</v>
      </c>
      <c r="D32" s="89"/>
      <c r="E32" s="89"/>
      <c r="F32" s="89"/>
      <c r="G32" s="89"/>
      <c r="H32" s="89"/>
      <c r="I32" s="89"/>
      <c r="J32" s="89"/>
    </row>
    <row r="33" spans="2:10" ht="15.45" customHeight="1" x14ac:dyDescent="0.3">
      <c r="B33" s="12">
        <f t="shared" si="5"/>
        <v>6</v>
      </c>
      <c r="C33" s="89" t="s">
        <v>22</v>
      </c>
      <c r="D33" s="89"/>
      <c r="E33" s="89"/>
      <c r="F33" s="89"/>
      <c r="G33" s="89"/>
      <c r="H33" s="89"/>
      <c r="I33" s="89"/>
      <c r="J33" s="89"/>
    </row>
    <row r="34" spans="2:10" ht="29.55" customHeight="1" x14ac:dyDescent="0.3">
      <c r="B34" s="12">
        <f t="shared" si="5"/>
        <v>7</v>
      </c>
      <c r="C34" s="89" t="s">
        <v>55</v>
      </c>
      <c r="D34" s="89"/>
      <c r="E34" s="89"/>
      <c r="F34" s="89"/>
      <c r="G34" s="89"/>
      <c r="H34" s="89"/>
      <c r="I34" s="89"/>
      <c r="J34" s="89"/>
    </row>
    <row r="35" spans="2:10" ht="15.45" customHeight="1" x14ac:dyDescent="0.3">
      <c r="B35" s="12">
        <f t="shared" si="5"/>
        <v>8</v>
      </c>
      <c r="C35" s="89" t="s">
        <v>27</v>
      </c>
      <c r="D35" s="89"/>
      <c r="E35" s="89"/>
      <c r="F35" s="89"/>
      <c r="G35" s="89"/>
      <c r="H35" s="89"/>
      <c r="I35" s="89"/>
      <c r="J35" s="89"/>
    </row>
    <row r="36" spans="2:10" ht="15.45" customHeight="1" x14ac:dyDescent="0.3">
      <c r="B36" s="12">
        <f t="shared" si="5"/>
        <v>9</v>
      </c>
      <c r="C36" s="73" t="s">
        <v>48</v>
      </c>
      <c r="D36" s="74"/>
      <c r="E36" s="74"/>
      <c r="F36" s="74"/>
      <c r="G36" s="74"/>
      <c r="H36" s="74"/>
      <c r="I36" s="74"/>
      <c r="J36" s="75"/>
    </row>
    <row r="37" spans="2:10" x14ac:dyDescent="0.3">
      <c r="B37" s="14">
        <v>10</v>
      </c>
      <c r="C37" s="82" t="s">
        <v>61</v>
      </c>
      <c r="D37" s="82"/>
      <c r="E37" s="82"/>
      <c r="F37" s="82"/>
      <c r="G37" s="82"/>
      <c r="H37" s="82"/>
      <c r="I37" s="82"/>
      <c r="J37" s="82"/>
    </row>
  </sheetData>
  <sheetProtection algorithmName="SHA-512" hashValue="NNjcRxQEKsJMQuWqMPMikQJWj+6vR3f+IEZkUa6R1i72R6EOEWNKCe9V0VFeVWLopF1+cw6CeczxQu+kgc145g==" saltValue="cR+lDvadSKW6ErwzDQX3Gg==" spinCount="100000" sheet="1" objects="1" scenarios="1"/>
  <mergeCells count="15">
    <mergeCell ref="C28:J28"/>
    <mergeCell ref="E13:J13"/>
    <mergeCell ref="E16:I16"/>
    <mergeCell ref="F21:I21"/>
    <mergeCell ref="E23:I23"/>
    <mergeCell ref="B27:J27"/>
    <mergeCell ref="C35:J35"/>
    <mergeCell ref="C36:J36"/>
    <mergeCell ref="C37:J37"/>
    <mergeCell ref="C29:J29"/>
    <mergeCell ref="C30:J30"/>
    <mergeCell ref="C31:J31"/>
    <mergeCell ref="C32:J32"/>
    <mergeCell ref="C33:J33"/>
    <mergeCell ref="C34:J34"/>
  </mergeCells>
  <dataValidations count="1">
    <dataValidation type="list"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35 JA65535 SW65535 ACS65535 AMO65535 AWK65535 BGG65535 BQC65535 BZY65535 CJU65535 CTQ65535 DDM65535 DNI65535 DXE65535 EHA65535 EQW65535 FAS65535 FKO65535 FUK65535 GEG65535 GOC65535 GXY65535 HHU65535 HRQ65535 IBM65535 ILI65535 IVE65535 JFA65535 JOW65535 JYS65535 KIO65535 KSK65535 LCG65535 LMC65535 LVY65535 MFU65535 MPQ65535 MZM65535 NJI65535 NTE65535 ODA65535 OMW65535 OWS65535 PGO65535 PQK65535 QAG65535 QKC65535 QTY65535 RDU65535 RNQ65535 RXM65535 SHI65535 SRE65535 TBA65535 TKW65535 TUS65535 UEO65535 UOK65535 UYG65535 VIC65535 VRY65535 WBU65535 WLQ65535 WVM65535 E131071 JA131071 SW131071 ACS131071 AMO131071 AWK131071 BGG131071 BQC131071 BZY131071 CJU131071 CTQ131071 DDM131071 DNI131071 DXE131071 EHA131071 EQW131071 FAS131071 FKO131071 FUK131071 GEG131071 GOC131071 GXY131071 HHU131071 HRQ131071 IBM131071 ILI131071 IVE131071 JFA131071 JOW131071 JYS131071 KIO131071 KSK131071 LCG131071 LMC131071 LVY131071 MFU131071 MPQ131071 MZM131071 NJI131071 NTE131071 ODA131071 OMW131071 OWS131071 PGO131071 PQK131071 QAG131071 QKC131071 QTY131071 RDU131071 RNQ131071 RXM131071 SHI131071 SRE131071 TBA131071 TKW131071 TUS131071 UEO131071 UOK131071 UYG131071 VIC131071 VRY131071 WBU131071 WLQ131071 WVM131071 E196607 JA196607 SW196607 ACS196607 AMO196607 AWK196607 BGG196607 BQC196607 BZY196607 CJU196607 CTQ196607 DDM196607 DNI196607 DXE196607 EHA196607 EQW196607 FAS196607 FKO196607 FUK196607 GEG196607 GOC196607 GXY196607 HHU196607 HRQ196607 IBM196607 ILI196607 IVE196607 JFA196607 JOW196607 JYS196607 KIO196607 KSK196607 LCG196607 LMC196607 LVY196607 MFU196607 MPQ196607 MZM196607 NJI196607 NTE196607 ODA196607 OMW196607 OWS196607 PGO196607 PQK196607 QAG196607 QKC196607 QTY196607 RDU196607 RNQ196607 RXM196607 SHI196607 SRE196607 TBA196607 TKW196607 TUS196607 UEO196607 UOK196607 UYG196607 VIC196607 VRY196607 WBU196607 WLQ196607 WVM196607 E262143 JA262143 SW262143 ACS262143 AMO262143 AWK262143 BGG262143 BQC262143 BZY262143 CJU262143 CTQ262143 DDM262143 DNI262143 DXE262143 EHA262143 EQW262143 FAS262143 FKO262143 FUK262143 GEG262143 GOC262143 GXY262143 HHU262143 HRQ262143 IBM262143 ILI262143 IVE262143 JFA262143 JOW262143 JYS262143 KIO262143 KSK262143 LCG262143 LMC262143 LVY262143 MFU262143 MPQ262143 MZM262143 NJI262143 NTE262143 ODA262143 OMW262143 OWS262143 PGO262143 PQK262143 QAG262143 QKC262143 QTY262143 RDU262143 RNQ262143 RXM262143 SHI262143 SRE262143 TBA262143 TKW262143 TUS262143 UEO262143 UOK262143 UYG262143 VIC262143 VRY262143 WBU262143 WLQ262143 WVM262143 E327679 JA327679 SW327679 ACS327679 AMO327679 AWK327679 BGG327679 BQC327679 BZY327679 CJU327679 CTQ327679 DDM327679 DNI327679 DXE327679 EHA327679 EQW327679 FAS327679 FKO327679 FUK327679 GEG327679 GOC327679 GXY327679 HHU327679 HRQ327679 IBM327679 ILI327679 IVE327679 JFA327679 JOW327679 JYS327679 KIO327679 KSK327679 LCG327679 LMC327679 LVY327679 MFU327679 MPQ327679 MZM327679 NJI327679 NTE327679 ODA327679 OMW327679 OWS327679 PGO327679 PQK327679 QAG327679 QKC327679 QTY327679 RDU327679 RNQ327679 RXM327679 SHI327679 SRE327679 TBA327679 TKW327679 TUS327679 UEO327679 UOK327679 UYG327679 VIC327679 VRY327679 WBU327679 WLQ327679 WVM327679 E393215 JA393215 SW393215 ACS393215 AMO393215 AWK393215 BGG393215 BQC393215 BZY393215 CJU393215 CTQ393215 DDM393215 DNI393215 DXE393215 EHA393215 EQW393215 FAS393215 FKO393215 FUK393215 GEG393215 GOC393215 GXY393215 HHU393215 HRQ393215 IBM393215 ILI393215 IVE393215 JFA393215 JOW393215 JYS393215 KIO393215 KSK393215 LCG393215 LMC393215 LVY393215 MFU393215 MPQ393215 MZM393215 NJI393215 NTE393215 ODA393215 OMW393215 OWS393215 PGO393215 PQK393215 QAG393215 QKC393215 QTY393215 RDU393215 RNQ393215 RXM393215 SHI393215 SRE393215 TBA393215 TKW393215 TUS393215 UEO393215 UOK393215 UYG393215 VIC393215 VRY393215 WBU393215 WLQ393215 WVM393215 E458751 JA458751 SW458751 ACS458751 AMO458751 AWK458751 BGG458751 BQC458751 BZY458751 CJU458751 CTQ458751 DDM458751 DNI458751 DXE458751 EHA458751 EQW458751 FAS458751 FKO458751 FUK458751 GEG458751 GOC458751 GXY458751 HHU458751 HRQ458751 IBM458751 ILI458751 IVE458751 JFA458751 JOW458751 JYS458751 KIO458751 KSK458751 LCG458751 LMC458751 LVY458751 MFU458751 MPQ458751 MZM458751 NJI458751 NTE458751 ODA458751 OMW458751 OWS458751 PGO458751 PQK458751 QAG458751 QKC458751 QTY458751 RDU458751 RNQ458751 RXM458751 SHI458751 SRE458751 TBA458751 TKW458751 TUS458751 UEO458751 UOK458751 UYG458751 VIC458751 VRY458751 WBU458751 WLQ458751 WVM458751 E524287 JA524287 SW524287 ACS524287 AMO524287 AWK524287 BGG524287 BQC524287 BZY524287 CJU524287 CTQ524287 DDM524287 DNI524287 DXE524287 EHA524287 EQW524287 FAS524287 FKO524287 FUK524287 GEG524287 GOC524287 GXY524287 HHU524287 HRQ524287 IBM524287 ILI524287 IVE524287 JFA524287 JOW524287 JYS524287 KIO524287 KSK524287 LCG524287 LMC524287 LVY524287 MFU524287 MPQ524287 MZM524287 NJI524287 NTE524287 ODA524287 OMW524287 OWS524287 PGO524287 PQK524287 QAG524287 QKC524287 QTY524287 RDU524287 RNQ524287 RXM524287 SHI524287 SRE524287 TBA524287 TKW524287 TUS524287 UEO524287 UOK524287 UYG524287 VIC524287 VRY524287 WBU524287 WLQ524287 WVM524287 E589823 JA589823 SW589823 ACS589823 AMO589823 AWK589823 BGG589823 BQC589823 BZY589823 CJU589823 CTQ589823 DDM589823 DNI589823 DXE589823 EHA589823 EQW589823 FAS589823 FKO589823 FUK589823 GEG589823 GOC589823 GXY589823 HHU589823 HRQ589823 IBM589823 ILI589823 IVE589823 JFA589823 JOW589823 JYS589823 KIO589823 KSK589823 LCG589823 LMC589823 LVY589823 MFU589823 MPQ589823 MZM589823 NJI589823 NTE589823 ODA589823 OMW589823 OWS589823 PGO589823 PQK589823 QAG589823 QKC589823 QTY589823 RDU589823 RNQ589823 RXM589823 SHI589823 SRE589823 TBA589823 TKW589823 TUS589823 UEO589823 UOK589823 UYG589823 VIC589823 VRY589823 WBU589823 WLQ589823 WVM589823 E655359 JA655359 SW655359 ACS655359 AMO655359 AWK655359 BGG655359 BQC655359 BZY655359 CJU655359 CTQ655359 DDM655359 DNI655359 DXE655359 EHA655359 EQW655359 FAS655359 FKO655359 FUK655359 GEG655359 GOC655359 GXY655359 HHU655359 HRQ655359 IBM655359 ILI655359 IVE655359 JFA655359 JOW655359 JYS655359 KIO655359 KSK655359 LCG655359 LMC655359 LVY655359 MFU655359 MPQ655359 MZM655359 NJI655359 NTE655359 ODA655359 OMW655359 OWS655359 PGO655359 PQK655359 QAG655359 QKC655359 QTY655359 RDU655359 RNQ655359 RXM655359 SHI655359 SRE655359 TBA655359 TKW655359 TUS655359 UEO655359 UOK655359 UYG655359 VIC655359 VRY655359 WBU655359 WLQ655359 WVM655359 E720895 JA720895 SW720895 ACS720895 AMO720895 AWK720895 BGG720895 BQC720895 BZY720895 CJU720895 CTQ720895 DDM720895 DNI720895 DXE720895 EHA720895 EQW720895 FAS720895 FKO720895 FUK720895 GEG720895 GOC720895 GXY720895 HHU720895 HRQ720895 IBM720895 ILI720895 IVE720895 JFA720895 JOW720895 JYS720895 KIO720895 KSK720895 LCG720895 LMC720895 LVY720895 MFU720895 MPQ720895 MZM720895 NJI720895 NTE720895 ODA720895 OMW720895 OWS720895 PGO720895 PQK720895 QAG720895 QKC720895 QTY720895 RDU720895 RNQ720895 RXM720895 SHI720895 SRE720895 TBA720895 TKW720895 TUS720895 UEO720895 UOK720895 UYG720895 VIC720895 VRY720895 WBU720895 WLQ720895 WVM720895 E786431 JA786431 SW786431 ACS786431 AMO786431 AWK786431 BGG786431 BQC786431 BZY786431 CJU786431 CTQ786431 DDM786431 DNI786431 DXE786431 EHA786431 EQW786431 FAS786431 FKO786431 FUK786431 GEG786431 GOC786431 GXY786431 HHU786431 HRQ786431 IBM786431 ILI786431 IVE786431 JFA786431 JOW786431 JYS786431 KIO786431 KSK786431 LCG786431 LMC786431 LVY786431 MFU786431 MPQ786431 MZM786431 NJI786431 NTE786431 ODA786431 OMW786431 OWS786431 PGO786431 PQK786431 QAG786431 QKC786431 QTY786431 RDU786431 RNQ786431 RXM786431 SHI786431 SRE786431 TBA786431 TKW786431 TUS786431 UEO786431 UOK786431 UYG786431 VIC786431 VRY786431 WBU786431 WLQ786431 WVM786431 E851967 JA851967 SW851967 ACS851967 AMO851967 AWK851967 BGG851967 BQC851967 BZY851967 CJU851967 CTQ851967 DDM851967 DNI851967 DXE851967 EHA851967 EQW851967 FAS851967 FKO851967 FUK851967 GEG851967 GOC851967 GXY851967 HHU851967 HRQ851967 IBM851967 ILI851967 IVE851967 JFA851967 JOW851967 JYS851967 KIO851967 KSK851967 LCG851967 LMC851967 LVY851967 MFU851967 MPQ851967 MZM851967 NJI851967 NTE851967 ODA851967 OMW851967 OWS851967 PGO851967 PQK851967 QAG851967 QKC851967 QTY851967 RDU851967 RNQ851967 RXM851967 SHI851967 SRE851967 TBA851967 TKW851967 TUS851967 UEO851967 UOK851967 UYG851967 VIC851967 VRY851967 WBU851967 WLQ851967 WVM851967 E917503 JA917503 SW917503 ACS917503 AMO917503 AWK917503 BGG917503 BQC917503 BZY917503 CJU917503 CTQ917503 DDM917503 DNI917503 DXE917503 EHA917503 EQW917503 FAS917503 FKO917503 FUK917503 GEG917503 GOC917503 GXY917503 HHU917503 HRQ917503 IBM917503 ILI917503 IVE917503 JFA917503 JOW917503 JYS917503 KIO917503 KSK917503 LCG917503 LMC917503 LVY917503 MFU917503 MPQ917503 MZM917503 NJI917503 NTE917503 ODA917503 OMW917503 OWS917503 PGO917503 PQK917503 QAG917503 QKC917503 QTY917503 RDU917503 RNQ917503 RXM917503 SHI917503 SRE917503 TBA917503 TKW917503 TUS917503 UEO917503 UOK917503 UYG917503 VIC917503 VRY917503 WBU917503 WLQ917503 WVM917503 E983039 JA983039 SW983039 ACS983039 AMO983039 AWK983039 BGG983039 BQC983039 BZY983039 CJU983039 CTQ983039 DDM983039 DNI983039 DXE983039 EHA983039 EQW983039 FAS983039 FKO983039 FUK983039 GEG983039 GOC983039 GXY983039 HHU983039 HRQ983039 IBM983039 ILI983039 IVE983039 JFA983039 JOW983039 JYS983039 KIO983039 KSK983039 LCG983039 LMC983039 LVY983039 MFU983039 MPQ983039 MZM983039 NJI983039 NTE983039 ODA983039 OMW983039 OWS983039 PGO983039 PQK983039 QAG983039 QKC983039 QTY983039 RDU983039 RNQ983039 RXM983039 SHI983039 SRE983039 TBA983039 TKW983039 TUS983039 UEO983039 UOK983039 UYG983039 VIC983039 VRY983039 WBU983039 WLQ983039 WVM983039" xr:uid="{AE540580-23DB-42CB-846A-209B456911E7}">
      <formula1>$I$3:$I$6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Klassify>
  <SNO>1</SNO>
  <KDate>2024-07-29 15:39:49</KDate>
  <Classification>SEBI-CONFIDENTIAL</Classification>
  <Subclassification/>
  <HostName>MUM0112331</HostName>
  <Domain_User>SEBINT/2331</Domain_User>
  <IPAdd>10.21.49.40</IPAdd>
  <FilePath>C:\Users\2331\AppData\Local\Microsoft\Windows\INetCache\Content.Outlook\XJTK2SSD\1. APMI Fee Illustration- Final Submission (003).xlsx</FilePath>
  <KID>6C3C8C09D795638578643890464979</KID>
  <UniqueName/>
  <Suggested/>
  <Justification/>
</Klassify>
</file>

<file path=customXml/itemProps1.xml><?xml version="1.0" encoding="utf-8"?>
<ds:datastoreItem xmlns:ds="http://schemas.openxmlformats.org/officeDocument/2006/customXml" ds:itemID="{4129B68D-1CFD-4A3F-B60D-0A6CDAB7AB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Illustration</vt:lpstr>
      <vt:lpstr>Fee Calculator</vt:lpstr>
      <vt:lpstr>Illustration!Print_Area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Anis Bohra</dc:creator>
  <cp:keywords/>
  <dc:description/>
  <cp:lastModifiedBy>Rohit Patankar</cp:lastModifiedBy>
  <cp:revision/>
  <dcterms:created xsi:type="dcterms:W3CDTF">2024-06-06T09:43:50Z</dcterms:created>
  <dcterms:modified xsi:type="dcterms:W3CDTF">2025-08-20T10:35:56Z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SEBI-CONFIDENTIAL</vt:lpwstr>
  </property>
  <property fmtid="{D5CDD505-2E9C-101B-9397-08002B2CF9AE}" pid="3" name="Rules">
    <vt:lpwstr/>
  </property>
  <property fmtid="{D5CDD505-2E9C-101B-9397-08002B2CF9AE}" pid="4" name="KID">
    <vt:lpwstr>6C3C8C09D795638578643890464979</vt:lpwstr>
  </property>
</Properties>
</file>