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Properties 1" sheetId="1" state="visible" r:id="rId2"/>
    <sheet name="Properties 2" sheetId="2" state="visible" r:id="rId3"/>
    <sheet name="Properties 3" sheetId="3" state="visible" r:id="rId4"/>
    <sheet name="Properties 4" sheetId="4" state="visible" r:id="rId5"/>
    <sheet name="Periodic Table Color" sheetId="5" state="visible" r:id="rId6"/>
    <sheet name="Periodic Table (Black &amp;White)" sheetId="6" state="visible" r:id="rId7"/>
  </sheets>
  <definedNames>
    <definedName function="false" hidden="true" localSheetId="1" name="_xlnm._FilterDatabase" vbProcedure="false">'Properties 2'!$A$2:$K$2</definedName>
    <definedName function="false" hidden="true" localSheetId="2" name="_xlnm._FilterDatabase" vbProcedure="false">'Properties 3'!$A$2:$L$2</definedName>
    <definedName function="false" hidden="false" name="Element" vbProcedure="false">'Properties 2'!$A$3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<sst xmlns="http://schemas.openxmlformats.org/spreadsheetml/2006/main" count="5595" uniqueCount="3259">
  <si>
    <t xml:space="preserve">Name</t>
  </si>
  <si>
    <t xml:space="preserve">Sym</t>
  </si>
  <si>
    <t xml:space="preserve">Atomic Number</t>
  </si>
  <si>
    <t xml:space="preserve">Group</t>
  </si>
  <si>
    <t xml:space="preserve">Block</t>
  </si>
  <si>
    <t xml:space="preserve">Crystal Structure</t>
  </si>
  <si>
    <t xml:space="preserve">Atomic Weight</t>
  </si>
  <si>
    <t xml:space="preserve">Shells</t>
  </si>
  <si>
    <t xml:space="preserve">Orbitals</t>
  </si>
  <si>
    <t xml:space="preserve">Valence</t>
  </si>
  <si>
    <t xml:space="preserve">Melting Point</t>
  </si>
  <si>
    <t xml:space="preserve">Boiling Point</t>
  </si>
  <si>
    <t xml:space="preserve">Electro-Negativity</t>
  </si>
  <si>
    <t xml:space="preserve">Covalent Radius</t>
  </si>
  <si>
    <t xml:space="preserve">Ionic Radius</t>
  </si>
  <si>
    <t xml:space="preserve">Atomic Radius</t>
  </si>
  <si>
    <t xml:space="preserve">Atomic Volume</t>
  </si>
  <si>
    <t xml:space="preserve">First Ionization Potential</t>
  </si>
  <si>
    <t xml:space="preserve">Second Ionization Potential</t>
  </si>
  <si>
    <t xml:space="preserve">Third Ionization Potential</t>
  </si>
  <si>
    <t xml:space="preserve">Oxydation States</t>
  </si>
  <si>
    <t xml:space="preserve">Density @ 293 K</t>
  </si>
  <si>
    <t xml:space="preserve">Specific Heat</t>
  </si>
  <si>
    <t xml:space="preserve">Heat of Vaporization</t>
  </si>
  <si>
    <t xml:space="preserve">Heat of Fusion</t>
  </si>
  <si>
    <t xml:space="preserve">Electrical Conductivity</t>
  </si>
  <si>
    <t xml:space="preserve">Thermal Conductivity</t>
  </si>
  <si>
    <t xml:space="preserve">Modulus of Elasticity</t>
  </si>
  <si>
    <t xml:space="preserve">Coeficient of Thermal Expansion</t>
  </si>
  <si>
    <t xml:space="preserve">Lattice parm</t>
  </si>
  <si>
    <t xml:space="preserve">Pronounced</t>
  </si>
  <si>
    <t xml:space="preserve">Name Origin</t>
  </si>
  <si>
    <t xml:space="preserve">Description</t>
  </si>
  <si>
    <t xml:space="preserve">Discovered By</t>
  </si>
  <si>
    <t xml:space="preserve">Year</t>
  </si>
  <si>
    <t xml:space="preserve">Location</t>
  </si>
  <si>
    <t xml:space="preserve">Sources.</t>
  </si>
  <si>
    <t xml:space="preserve">Uses</t>
  </si>
  <si>
    <t xml:space="preserve">Hydrogen</t>
  </si>
  <si>
    <t xml:space="preserve">H</t>
  </si>
  <si>
    <t xml:space="preserve">Non-Metal</t>
  </si>
  <si>
    <t xml:space="preserve">s</t>
  </si>
  <si>
    <t xml:space="preserve">Hexagonal</t>
  </si>
  <si>
    <t xml:space="preserve">1s1</t>
  </si>
  <si>
    <t xml:space="preserve">-255.34°C</t>
  </si>
  <si>
    <t xml:space="preserve">-252.87°C</t>
  </si>
  <si>
    <t xml:space="preserve">0.32 Å</t>
  </si>
  <si>
    <t xml:space="preserve">1.54 (+1) Å</t>
  </si>
  <si>
    <t xml:space="preserve">0.79 Å</t>
  </si>
  <si>
    <t xml:space="preserve">14.4 cm³/mol</t>
  </si>
  <si>
    <t xml:space="preserve">13.5984 V</t>
  </si>
  <si>
    <t xml:space="preserve">--</t>
  </si>
  <si>
    <t xml:space="preserve">±1</t>
  </si>
  <si>
    <t xml:space="preserve">0.00008988 g/cm³</t>
  </si>
  <si>
    <t xml:space="preserve">14.304 J/gK</t>
  </si>
  <si>
    <t xml:space="preserve">0.44936 kJ/mol</t>
  </si>
  <si>
    <t xml:space="preserve">0.05868 kJ/mol</t>
  </si>
  <si>
    <t xml:space="preserve">0.001815 W/cmK</t>
  </si>
  <si>
    <t xml:space="preserve">HI-dreh-jen</t>
  </si>
  <si>
    <t xml:space="preserve">Greek: hydro (water) and genes (generate)</t>
  </si>
  <si>
    <t xml:space="preserve">Tasteless, colorless, odorless gas. The most abundant element in the universe. Tenth most abundant element in the earth's crust.</t>
  </si>
  <si>
    <t xml:space="preserve">Henry Cavendish</t>
  </si>
  <si>
    <t xml:space="preserve">England</t>
  </si>
  <si>
    <t xml:space="preserve">Commercial quantities are produced by reacting superheated steam with methane or carbon. In lab work from reaction of metals with acid solutions or electrolysis.</t>
  </si>
  <si>
    <t xml:space="preserve">Most hydrogen is used in the production of ammonia. Also used in balloons and in metal refining. Also used as fuel in rockets. Its two heavier isotopes are: deuterium (D) and tritium (T) used respectively for nuclear fission and fusion.</t>
  </si>
  <si>
    <t xml:space="preserve">Helium</t>
  </si>
  <si>
    <t xml:space="preserve">He</t>
  </si>
  <si>
    <t xml:space="preserve">Noble Gas</t>
  </si>
  <si>
    <t xml:space="preserve">1s2</t>
  </si>
  <si>
    <t xml:space="preserve">-272.2°C @ 26 atmos.</t>
  </si>
  <si>
    <t xml:space="preserve">-268.934°C</t>
  </si>
  <si>
    <t xml:space="preserve">0.93 Å</t>
  </si>
  <si>
    <t xml:space="preserve">0.49 Å</t>
  </si>
  <si>
    <t xml:space="preserve">19.5 cm³/mol</t>
  </si>
  <si>
    <t xml:space="preserve">24.5874 V</t>
  </si>
  <si>
    <t xml:space="preserve">54.416 V</t>
  </si>
  <si>
    <t xml:space="preserve">0.0001787 g/cm³</t>
  </si>
  <si>
    <t xml:space="preserve">5.193 J/gK</t>
  </si>
  <si>
    <t xml:space="preserve">0.0845 kJ/mol</t>
  </si>
  <si>
    <t xml:space="preserve">0.00152 W/cmK</t>
  </si>
  <si>
    <t xml:space="preserve">HEE-li-em</t>
  </si>
  <si>
    <t xml:space="preserve">Greek: hêlios (sun).</t>
  </si>
  <si>
    <t xml:space="preserve">Light, odorless, colorless, tasteless inert gas. Second most abundant element in the universe. Sixth most abundant in the earth's atmosphere.</t>
  </si>
  <si>
    <t xml:space="preserve">Sir William Ramsey, Nils Langet, P.T.Cleve</t>
  </si>
  <si>
    <t xml:space="preserve">Scotland/Sweden</t>
  </si>
  <si>
    <t xml:space="preserve">Found in natural gas deposits &amp; in the air (5 parts per billion) Constantly lost to space; replenished by radioactive decay (alpha particles).</t>
  </si>
  <si>
    <t xml:space="preserve">Used in balloons, deep sea diving &amp; welding. Also used in very low temperature research.</t>
  </si>
  <si>
    <t xml:space="preserve">Lithium</t>
  </si>
  <si>
    <t xml:space="preserve">Li</t>
  </si>
  <si>
    <t xml:space="preserve">Alkali Metal</t>
  </si>
  <si>
    <t xml:space="preserve">Cubic: Body centered</t>
  </si>
  <si>
    <t xml:space="preserve">2,1</t>
  </si>
  <si>
    <t xml:space="preserve"> [He] 2s1</t>
  </si>
  <si>
    <t xml:space="preserve">180.54°C</t>
  </si>
  <si>
    <t xml:space="preserve">1342°C</t>
  </si>
  <si>
    <t xml:space="preserve">1.23 Å</t>
  </si>
  <si>
    <t xml:space="preserve">.76 (+1) Å</t>
  </si>
  <si>
    <t xml:space="preserve">2.05 Å</t>
  </si>
  <si>
    <t xml:space="preserve">13.10 cm³/mol</t>
  </si>
  <si>
    <t xml:space="preserve">5.3917 V</t>
  </si>
  <si>
    <t xml:space="preserve">76.638 V</t>
  </si>
  <si>
    <t xml:space="preserve">122.451 V</t>
  </si>
  <si>
    <t xml:space="preserve">0.53 g/cm³</t>
  </si>
  <si>
    <t xml:space="preserve">3.6 J/gK</t>
  </si>
  <si>
    <t xml:space="preserve">145.920 kJ/mol</t>
  </si>
  <si>
    <t xml:space="preserve">3.00 kJ/mol</t>
  </si>
  <si>
    <t xml:space="preserve">0.108 10^6/cm ohm</t>
  </si>
  <si>
    <t xml:space="preserve">0.847 W/cmK</t>
  </si>
  <si>
    <t xml:space="preserve">10 10³ MPa</t>
  </si>
  <si>
    <t xml:space="preserve">46 10^-6 K^-1</t>
  </si>
  <si>
    <t xml:space="preserve">3.5101 Å</t>
  </si>
  <si>
    <t xml:space="preserve">LITH-i-em</t>
  </si>
  <si>
    <t xml:space="preserve">Greek: lithos (stone).</t>
  </si>
  <si>
    <t xml:space="preserve">Soft silvery-white metal. Lightest of metals. Accounts for only 0.0007% of the earth's crust.</t>
  </si>
  <si>
    <t xml:space="preserve">Johann Arfwedson</t>
  </si>
  <si>
    <t xml:space="preserve">Sweden</t>
  </si>
  <si>
    <t xml:space="preserve">Obtained by passing electric charge through melted lithium chloride and from the silicate mineral called spodumene [LiAl(Si2O6)].</t>
  </si>
  <si>
    <t xml:space="preserve">Used in batteries. Also for certain kinds of glass and ceramics.  Some is used in lubricants.</t>
  </si>
  <si>
    <t xml:space="preserve">Beryllium</t>
  </si>
  <si>
    <t xml:space="preserve">Be</t>
  </si>
  <si>
    <t xml:space="preserve">Alkali Earth Metal</t>
  </si>
  <si>
    <t xml:space="preserve">2,2</t>
  </si>
  <si>
    <t xml:space="preserve"> [He] 2s2</t>
  </si>
  <si>
    <t xml:space="preserve">1287°C</t>
  </si>
  <si>
    <t xml:space="preserve">2472°C</t>
  </si>
  <si>
    <t xml:space="preserve">0.90 Å</t>
  </si>
  <si>
    <t xml:space="preserve">.45 (+2) Å</t>
  </si>
  <si>
    <t xml:space="preserve">1.40 Å</t>
  </si>
  <si>
    <t xml:space="preserve">05.0 cm³/mol</t>
  </si>
  <si>
    <t xml:space="preserve">9.3226 V</t>
  </si>
  <si>
    <t xml:space="preserve">18.211 V</t>
  </si>
  <si>
    <t xml:space="preserve">153.893 V</t>
  </si>
  <si>
    <t xml:space="preserve">1.848 g/cm³</t>
  </si>
  <si>
    <t xml:space="preserve">1.82 J/gK</t>
  </si>
  <si>
    <t xml:space="preserve">292.40 kJ/mol</t>
  </si>
  <si>
    <t xml:space="preserve">12.20 kJ/mol</t>
  </si>
  <si>
    <t xml:space="preserve">0.313 10^6/cm ohm</t>
  </si>
  <si>
    <t xml:space="preserve">2.00 W/cmK</t>
  </si>
  <si>
    <t xml:space="preserve">301 10³ MPa</t>
  </si>
  <si>
    <t xml:space="preserve">11.3 10^-6 K^-1</t>
  </si>
  <si>
    <t xml:space="preserve">2.286 Å</t>
  </si>
  <si>
    <t xml:space="preserve">3.584 Å</t>
  </si>
  <si>
    <t xml:space="preserve">beh-RIL-i-em</t>
  </si>
  <si>
    <t xml:space="preserve">Greek: beryllos, "beryl" (a mineral).</t>
  </si>
  <si>
    <t xml:space="preserve">Hard, brittle, steel-gray metal. Lightest rigid metal. Formerly called glucinium (Gl) for its sweet but deadly taste.</t>
  </si>
  <si>
    <t xml:space="preserve">Fredrich Wöhler, A.A.Bussy</t>
  </si>
  <si>
    <t xml:space="preserve">Germany/France</t>
  </si>
  <si>
    <t xml:space="preserve">Found mostly in minerals like beryl [AlBe3(Si6O18)] and chrysoberyl (Al2BeO4). Pure beryllium is obtained by chemically reducing beryl mineral. Also by electrolysis of beryllium chloride.</t>
  </si>
  <si>
    <t xml:space="preserve">Its ability to absorb large amounts of heat makes it useful in spacecraft, missiles, aircraft, etc. Emeralds are beryl crystals with chromium traces giving them their green color.</t>
  </si>
  <si>
    <t xml:space="preserve">Boron</t>
  </si>
  <si>
    <t xml:space="preserve">B</t>
  </si>
  <si>
    <t xml:space="preserve">p</t>
  </si>
  <si>
    <t xml:space="preserve">Rhombohedral</t>
  </si>
  <si>
    <t xml:space="preserve">2,3</t>
  </si>
  <si>
    <t xml:space="preserve"> [He] 2s2 2p1</t>
  </si>
  <si>
    <t xml:space="preserve">2079°C</t>
  </si>
  <si>
    <t xml:space="preserve">4000°C</t>
  </si>
  <si>
    <t xml:space="preserve">0.82 Å</t>
  </si>
  <si>
    <t xml:space="preserve">.23 (+3) Å</t>
  </si>
  <si>
    <t xml:space="preserve">1.17 Å</t>
  </si>
  <si>
    <t xml:space="preserve">04.6 cm³/mol</t>
  </si>
  <si>
    <t xml:space="preserve">8.2980 V</t>
  </si>
  <si>
    <t xml:space="preserve">25.154 V</t>
  </si>
  <si>
    <t xml:space="preserve">37.93 V</t>
  </si>
  <si>
    <t xml:space="preserve">2.34 g/cm³</t>
  </si>
  <si>
    <t xml:space="preserve">1.02 J/gK</t>
  </si>
  <si>
    <t xml:space="preserve">489.70 kJ/mol</t>
  </si>
  <si>
    <t xml:space="preserve">50.20 kJ/mol</t>
  </si>
  <si>
    <t xml:space="preserve">1.0e-12 10^6/cm ohm</t>
  </si>
  <si>
    <t xml:space="preserve">0.270 W/cmK</t>
  </si>
  <si>
    <t xml:space="preserve">441 10³ MPa</t>
  </si>
  <si>
    <t xml:space="preserve">4.7 10^-6 K^-1</t>
  </si>
  <si>
    <t xml:space="preserve">8.80 Å</t>
  </si>
  <si>
    <t xml:space="preserve">5.05 Å</t>
  </si>
  <si>
    <t xml:space="preserve">BO-ron</t>
  </si>
  <si>
    <t xml:space="preserve">From Arabic and Persian words for borax.</t>
  </si>
  <si>
    <t xml:space="preserve">Hard, brittle, lustrous black semimetal. Exists in the earth's crust at an average proportion of about 10 parts per million.</t>
  </si>
  <si>
    <t xml:space="preserve">Sir H. Davy, J.L. Gay-Lussac, L.J. Thénard</t>
  </si>
  <si>
    <t xml:space="preserve">England/France</t>
  </si>
  <si>
    <t xml:space="preserve">Obtained from kernite, a kind of borax (Na2B4O7.10H2O). High purity boron is produced by electrolysis of molten potassium fluroborate and potassium chloride (KCl).</t>
  </si>
  <si>
    <t xml:space="preserve">Used with titanium &amp; tungsten to make heat resistant alloys for jets &amp; rockets.</t>
  </si>
  <si>
    <t xml:space="preserve">Carbon</t>
  </si>
  <si>
    <t xml:space="preserve">C</t>
  </si>
  <si>
    <t xml:space="preserve">2,4</t>
  </si>
  <si>
    <t xml:space="preserve"> [He] 2s2 2p2</t>
  </si>
  <si>
    <t xml:space="preserve">2,3,4</t>
  </si>
  <si>
    <t xml:space="preserve">3825°C (Sublimes)</t>
  </si>
  <si>
    <t xml:space="preserve">4827°C</t>
  </si>
  <si>
    <t xml:space="preserve">0.77 Å</t>
  </si>
  <si>
    <t xml:space="preserve">.16 (+4) Å</t>
  </si>
  <si>
    <t xml:space="preserve">0.91 Å</t>
  </si>
  <si>
    <t xml:space="preserve">04.58 cm³/mol</t>
  </si>
  <si>
    <t xml:space="preserve">11.2603 V</t>
  </si>
  <si>
    <t xml:space="preserve">24.383 V</t>
  </si>
  <si>
    <t xml:space="preserve">47.887 V</t>
  </si>
  <si>
    <t xml:space="preserve"> (±4),2</t>
  </si>
  <si>
    <t xml:space="preserve">2.62 g/cm³</t>
  </si>
  <si>
    <t xml:space="preserve">0.71 J/gK</t>
  </si>
  <si>
    <t xml:space="preserve">355.80 kJ/mol</t>
  </si>
  <si>
    <t xml:space="preserve">0.00061 10^6/cm ohm</t>
  </si>
  <si>
    <t xml:space="preserve">1.29 W/cmK</t>
  </si>
  <si>
    <t xml:space="preserve">7 10³ MPa</t>
  </si>
  <si>
    <t xml:space="preserve">1.0 10^-6 K^-1</t>
  </si>
  <si>
    <t xml:space="preserve">2.4619 Å</t>
  </si>
  <si>
    <t xml:space="preserve">6.7080 Å</t>
  </si>
  <si>
    <t xml:space="preserve">KAR-ben</t>
  </si>
  <si>
    <t xml:space="preserve">Latin: carbo, (charcoal).</t>
  </si>
  <si>
    <t xml:space="preserve">Allotropic forms include diamonds and graphite. Sixth most abundant element in the universe.</t>
  </si>
  <si>
    <t xml:space="preserve">Known to the ancients</t>
  </si>
  <si>
    <t xml:space="preserve">Unknown</t>
  </si>
  <si>
    <t xml:space="preserve">Made by burning organic compounds with insufficient oxygen.</t>
  </si>
  <si>
    <t xml:space="preserve">For making steel, in filters, and many more uses. Radiocarbon dating uses the carbon-14 isotope to date old objects.</t>
  </si>
  <si>
    <t xml:space="preserve">Nitrogen</t>
  </si>
  <si>
    <t xml:space="preserve">N</t>
  </si>
  <si>
    <t xml:space="preserve">2,5</t>
  </si>
  <si>
    <t xml:space="preserve"> [He] 2s2 2p3</t>
  </si>
  <si>
    <t xml:space="preserve">3,5</t>
  </si>
  <si>
    <t xml:space="preserve">-209.86°C</t>
  </si>
  <si>
    <t xml:space="preserve">-195.8°C</t>
  </si>
  <si>
    <t xml:space="preserve">0.75 Å</t>
  </si>
  <si>
    <t xml:space="preserve">1.71 (-3) Å</t>
  </si>
  <si>
    <t xml:space="preserve">17.3 cm³/mol</t>
  </si>
  <si>
    <t xml:space="preserve">14.5341 V</t>
  </si>
  <si>
    <t xml:space="preserve">29.601 V</t>
  </si>
  <si>
    <t xml:space="preserve">47.448 V</t>
  </si>
  <si>
    <t xml:space="preserve"> (±3),5,4,±2,±1</t>
  </si>
  <si>
    <t xml:space="preserve">0.0012506 g/cm³</t>
  </si>
  <si>
    <t xml:space="preserve">1.04 J/gK</t>
  </si>
  <si>
    <t xml:space="preserve">2.7928 kJ/mol</t>
  </si>
  <si>
    <t xml:space="preserve">0.3604 kJ/mol</t>
  </si>
  <si>
    <t xml:space="preserve">0.0002598 W/cmK</t>
  </si>
  <si>
    <t xml:space="preserve">240 10^-6 K^-1</t>
  </si>
  <si>
    <t xml:space="preserve">NYE-treh-gen</t>
  </si>
  <si>
    <t xml:space="preserve">Greek: nitron and genes, (soda forming).</t>
  </si>
  <si>
    <t xml:space="preserve">Colorless, odorless, tasteless, generally inert gas. Fifth most abundant element in the universe. Makes up about 78% of earth's atmosphere.</t>
  </si>
  <si>
    <t xml:space="preserve">Daniel Rutherford</t>
  </si>
  <si>
    <t xml:space="preserve">Scotland</t>
  </si>
  <si>
    <t xml:space="preserve">Obtained from liquid air by fractional distillation.</t>
  </si>
  <si>
    <t xml:space="preserve">Primarily to produce ammonia and other fertilizers. Also used in making nitric acid, which is used in explosives. Also used in welding and enhanced oil recovery.</t>
  </si>
  <si>
    <t xml:space="preserve">Oxygen</t>
  </si>
  <si>
    <t xml:space="preserve">O</t>
  </si>
  <si>
    <t xml:space="preserve">Cubic</t>
  </si>
  <si>
    <t xml:space="preserve">2,6</t>
  </si>
  <si>
    <t xml:space="preserve"> [He] 2s2 2p4</t>
  </si>
  <si>
    <t xml:space="preserve">-218.4°C</t>
  </si>
  <si>
    <t xml:space="preserve">-182.962°C</t>
  </si>
  <si>
    <t xml:space="preserve">0.73 Å</t>
  </si>
  <si>
    <t xml:space="preserve">1.40 (-2) Å</t>
  </si>
  <si>
    <t xml:space="preserve">0.65 Å</t>
  </si>
  <si>
    <t xml:space="preserve">14.0 cm³/mol</t>
  </si>
  <si>
    <t xml:space="preserve">13.6181 V</t>
  </si>
  <si>
    <t xml:space="preserve">35.117 V</t>
  </si>
  <si>
    <t xml:space="preserve">54.934 V</t>
  </si>
  <si>
    <t xml:space="preserve">0.001429 g/cm³</t>
  </si>
  <si>
    <t xml:space="preserve">0.92 J/gK</t>
  </si>
  <si>
    <t xml:space="preserve">3.4099 kJ/mol</t>
  </si>
  <si>
    <t xml:space="preserve">0.22259 kJ/mol</t>
  </si>
  <si>
    <t xml:space="preserve">0.0002674 W/cmK</t>
  </si>
  <si>
    <t xml:space="preserve">780 10^-6 K^-1</t>
  </si>
  <si>
    <t xml:space="preserve">OK-si-jen</t>
  </si>
  <si>
    <t xml:space="preserve">Greek: oxys and genes, (acid former).</t>
  </si>
  <si>
    <t xml:space="preserve">Colorless, odorless, tasteless gas; pale blue liquid. Third most abundant element in the universe. It is the most abundant element in the earth's crust, and makes up almost 21% of the atmosphere.</t>
  </si>
  <si>
    <t xml:space="preserve">Joseph Priestly, Carl Wilhelm Scheele</t>
  </si>
  <si>
    <t xml:space="preserve">England/Sweden</t>
  </si>
  <si>
    <t xml:space="preserve">Obtained primarily from liquid air by fractional distillation. Small amounts are made in the laboratory by electrolysis of water or heating potassium chlorate (KClO3) with manganese dioxide (MnO2) catalyst.</t>
  </si>
  <si>
    <t xml:space="preserve">Used in steel making, welding, and supporting life. Naturally occuring ozone (O3) in the upper atmosphere shields the earth from ultraviolet radiation.</t>
  </si>
  <si>
    <t xml:space="preserve">Fluorine</t>
  </si>
  <si>
    <t xml:space="preserve">F</t>
  </si>
  <si>
    <t xml:space="preserve">Halogen</t>
  </si>
  <si>
    <t xml:space="preserve">2,7</t>
  </si>
  <si>
    <t xml:space="preserve"> [He] 2s2 2p5</t>
  </si>
  <si>
    <t xml:space="preserve">-219.62°C</t>
  </si>
  <si>
    <t xml:space="preserve">-188.14°C</t>
  </si>
  <si>
    <t xml:space="preserve">0.72 Å</t>
  </si>
  <si>
    <t xml:space="preserve">1.33 (-1) Å</t>
  </si>
  <si>
    <t xml:space="preserve">0.57 Å</t>
  </si>
  <si>
    <t xml:space="preserve">12.6 cm³/mol</t>
  </si>
  <si>
    <t xml:space="preserve">17.4228 V</t>
  </si>
  <si>
    <t xml:space="preserve">34.97 V</t>
  </si>
  <si>
    <t xml:space="preserve">62.707 V</t>
  </si>
  <si>
    <t xml:space="preserve">0.001696 g/cm³</t>
  </si>
  <si>
    <t xml:space="preserve">0.82 J/gK</t>
  </si>
  <si>
    <t xml:space="preserve">3.2698 kJ/mol</t>
  </si>
  <si>
    <t xml:space="preserve">0.2552 kJ/mol</t>
  </si>
  <si>
    <t xml:space="preserve">0.000279 W/cmK</t>
  </si>
  <si>
    <t xml:space="preserve">1800 10^-6 K^-1</t>
  </si>
  <si>
    <t xml:space="preserve">FLU-eh-reen</t>
  </si>
  <si>
    <t xml:space="preserve">Latin: fluere (flow).</t>
  </si>
  <si>
    <t xml:space="preserve">Greenish-yellow, pungent, corrosive gas. Extremely reactive. Does not occur uncombined in nature.</t>
  </si>
  <si>
    <t xml:space="preserve">Henri Moissan</t>
  </si>
  <si>
    <t xml:space="preserve">France</t>
  </si>
  <si>
    <t xml:space="preserve">Found in the minerals fluorite (CaF2) and cryolite(Na3AlF6). Electrolysis of hydrofluoric acid (HF) or potassium acid fluoride (KHF2) is the only practical method of commercial production.</t>
  </si>
  <si>
    <t xml:space="preserve">Used in refrigerants and other fluorocarbons. Also in toothpaste as sodium fluoride (NaF) and stannous fluoride (SnF2); also in Teflon.</t>
  </si>
  <si>
    <t xml:space="preserve">Neon</t>
  </si>
  <si>
    <t xml:space="preserve">Ne</t>
  </si>
  <si>
    <t xml:space="preserve">Cubic: Face centered</t>
  </si>
  <si>
    <t xml:space="preserve">2,8</t>
  </si>
  <si>
    <t xml:space="preserve"> [He] 2s2 2p6</t>
  </si>
  <si>
    <t xml:space="preserve">-248.67°C</t>
  </si>
  <si>
    <t xml:space="preserve">-246.048°C</t>
  </si>
  <si>
    <t xml:space="preserve">0.71 Å</t>
  </si>
  <si>
    <t xml:space="preserve">0.51 Å</t>
  </si>
  <si>
    <t xml:space="preserve">21.5645 V</t>
  </si>
  <si>
    <t xml:space="preserve">40.962 V</t>
  </si>
  <si>
    <t xml:space="preserve">63.45 V</t>
  </si>
  <si>
    <t xml:space="preserve">0.0008999 g/cm³</t>
  </si>
  <si>
    <t xml:space="preserve">0.904 J/gK</t>
  </si>
  <si>
    <t xml:space="preserve">1.7326 kJ/mol</t>
  </si>
  <si>
    <t xml:space="preserve">0.3317 kJ/mol</t>
  </si>
  <si>
    <t xml:space="preserve">0.000493 W/cmK</t>
  </si>
  <si>
    <t xml:space="preserve">1900 10^-6 K^-1</t>
  </si>
  <si>
    <t xml:space="preserve">NEE-on</t>
  </si>
  <si>
    <t xml:space="preserve">Greek: neos (new).</t>
  </si>
  <si>
    <t xml:space="preserve">Colorless, odorless, tasteless inert gas. Fourth most abundant element in the universe and fifth most abundant in the earth's atmosphere (18.18 ppm).</t>
  </si>
  <si>
    <t xml:space="preserve">Sir William Ramsey, M.W. Travers</t>
  </si>
  <si>
    <t xml:space="preserve">Obtained from production of liquid air as a byproduct of producing liquid oxygen and nitrogen.</t>
  </si>
  <si>
    <t xml:space="preserve">Primarily for lighting.</t>
  </si>
  <si>
    <t xml:space="preserve">Sodium</t>
  </si>
  <si>
    <t xml:space="preserve">Na</t>
  </si>
  <si>
    <t xml:space="preserve">2,8,1</t>
  </si>
  <si>
    <t xml:space="preserve"> [Ne] 3s1</t>
  </si>
  <si>
    <t xml:space="preserve">97.81°C</t>
  </si>
  <si>
    <t xml:space="preserve">882.9°C</t>
  </si>
  <si>
    <t xml:space="preserve">1.54 Å</t>
  </si>
  <si>
    <t xml:space="preserve">1.02 (+1) Å</t>
  </si>
  <si>
    <t xml:space="preserve">2.23 Å</t>
  </si>
  <si>
    <t xml:space="preserve">23.7 cm³/mol</t>
  </si>
  <si>
    <t xml:space="preserve">5.1391 V</t>
  </si>
  <si>
    <t xml:space="preserve">47.286 V</t>
  </si>
  <si>
    <t xml:space="preserve">71.641 V</t>
  </si>
  <si>
    <t xml:space="preserve">0.971 g/cm³</t>
  </si>
  <si>
    <t xml:space="preserve">1.23 J/gK</t>
  </si>
  <si>
    <t xml:space="preserve">96.960 kJ/mol</t>
  </si>
  <si>
    <t xml:space="preserve">2.598 kJ/mol</t>
  </si>
  <si>
    <t xml:space="preserve">0.210 10^6/cm ohm</t>
  </si>
  <si>
    <t xml:space="preserve">1.41 W/cmK</t>
  </si>
  <si>
    <t xml:space="preserve">5 10³ MPa</t>
  </si>
  <si>
    <t xml:space="preserve">71 10^-6 K^-1</t>
  </si>
  <si>
    <t xml:space="preserve">4.2908 Å</t>
  </si>
  <si>
    <t xml:space="preserve">SO-di-em</t>
  </si>
  <si>
    <t xml:space="preserve">Medieval Latin: sodanum, (headache remedy); symbol from Latin natrium, (sodium carbonate).</t>
  </si>
  <si>
    <t xml:space="preserve">Soft silvery-white metal. Sixth most abundant element in the earth's crust. Burns in air with a brilliant white flame.</t>
  </si>
  <si>
    <t xml:space="preserve">Sir Humphrey Davy</t>
  </si>
  <si>
    <t xml:space="preserve">Obtained by electrolysis of melted sodium chloride (salt), borax and cryolite.</t>
  </si>
  <si>
    <t xml:space="preserve">There are few uses for the pure metal, however its compounds are used in medicine, agriculture and photography. Sodium chloride (NaCl) is table salt. Liquid sodium is sometimes used to cool nuclear reactors.</t>
  </si>
  <si>
    <t xml:space="preserve">Magnesium</t>
  </si>
  <si>
    <t xml:space="preserve">Mg</t>
  </si>
  <si>
    <t xml:space="preserve">2,8,2</t>
  </si>
  <si>
    <t xml:space="preserve"> [Ne] 3s2</t>
  </si>
  <si>
    <t xml:space="preserve">648.8°C</t>
  </si>
  <si>
    <t xml:space="preserve">1090°C</t>
  </si>
  <si>
    <t xml:space="preserve">1.36 Å</t>
  </si>
  <si>
    <t xml:space="preserve">.72 (+2) Å</t>
  </si>
  <si>
    <t xml:space="preserve">1.72 Å</t>
  </si>
  <si>
    <t xml:space="preserve">13.97 cm³/mol</t>
  </si>
  <si>
    <t xml:space="preserve">7.6462 V</t>
  </si>
  <si>
    <t xml:space="preserve">15.035 V</t>
  </si>
  <si>
    <t xml:space="preserve">80.143 V</t>
  </si>
  <si>
    <t xml:space="preserve">1.738 g/cm³</t>
  </si>
  <si>
    <t xml:space="preserve">127.40 kJ/mol</t>
  </si>
  <si>
    <t xml:space="preserve">8.954 kJ/mol</t>
  </si>
  <si>
    <t xml:space="preserve">0.226 10^6/cm ohm</t>
  </si>
  <si>
    <t xml:space="preserve">1.56 W/cmK</t>
  </si>
  <si>
    <t xml:space="preserve">44.4 10³ MPa</t>
  </si>
  <si>
    <t xml:space="preserve">24.8 10^-6 K^-1</t>
  </si>
  <si>
    <t xml:space="preserve">3.2095 Å</t>
  </si>
  <si>
    <t xml:space="preserve">5.2107 Å</t>
  </si>
  <si>
    <t xml:space="preserve">mag-NEE-zih-em</t>
  </si>
  <si>
    <t xml:space="preserve">From Magnesia ancient city in district of Thessaly, Greece.</t>
  </si>
  <si>
    <t xml:space="preserve">Lightweight, malleable, silvery-white metal. Eighth most abundant element in the universe. Seventh most abundant element in the earth's crust.</t>
  </si>
  <si>
    <t xml:space="preserve">Usually obtained by electrolysis of melted magnesium chloride (MgCl2) found in sea water. Each cubic mile of seawater contains about 12 billion pounds of magnesium.</t>
  </si>
  <si>
    <t xml:space="preserve">Used in alloys to make airplanes, missiles and other uses for light metals. Has structural properties similar to aluminium. But since it is flammable at temperatures of burning gasoline, its uses are limited.</t>
  </si>
  <si>
    <t xml:space="preserve">Aluminum</t>
  </si>
  <si>
    <t xml:space="preserve">Al</t>
  </si>
  <si>
    <t xml:space="preserve">Metal</t>
  </si>
  <si>
    <t xml:space="preserve">2,8,3</t>
  </si>
  <si>
    <t xml:space="preserve"> [Ne] 3s2 3p1</t>
  </si>
  <si>
    <t xml:space="preserve">660.37°C</t>
  </si>
  <si>
    <t xml:space="preserve">2519°C</t>
  </si>
  <si>
    <t xml:space="preserve">1.18 Å</t>
  </si>
  <si>
    <t xml:space="preserve">.54 (+3) Å</t>
  </si>
  <si>
    <t xml:space="preserve">1.82 Å</t>
  </si>
  <si>
    <t xml:space="preserve">10.0 cm³/mol</t>
  </si>
  <si>
    <t xml:space="preserve">5.9858 V</t>
  </si>
  <si>
    <t xml:space="preserve">18.828 V</t>
  </si>
  <si>
    <t xml:space="preserve">28.447 V</t>
  </si>
  <si>
    <t xml:space="preserve">2.702 g/cm³</t>
  </si>
  <si>
    <t xml:space="preserve">0.90 J/gK</t>
  </si>
  <si>
    <t xml:space="preserve">293.40 kJ/mol</t>
  </si>
  <si>
    <t xml:space="preserve">10.790 kJ/mol</t>
  </si>
  <si>
    <t xml:space="preserve">0.377 10^6/cm ohm</t>
  </si>
  <si>
    <t xml:space="preserve">2.37 W/cmK</t>
  </si>
  <si>
    <t xml:space="preserve">70.5 10³ MPa</t>
  </si>
  <si>
    <t xml:space="preserve">23.1 10^-6 K^-1</t>
  </si>
  <si>
    <t xml:space="preserve">4.0497 Å</t>
  </si>
  <si>
    <t xml:space="preserve">ah-LOO-men-em</t>
  </si>
  <si>
    <t xml:space="preserve">Latin: alumen, aluminis, (alum).</t>
  </si>
  <si>
    <t xml:space="preserve">Soft, lightweight, silvery-white metal. Third most abundant element in the earth's crust.</t>
  </si>
  <si>
    <t xml:space="preserve">Hans Christian Oersted</t>
  </si>
  <si>
    <t xml:space="preserve">Denmark</t>
  </si>
  <si>
    <t xml:space="preserve">Never occurs in free form. Obtained by electrolysis from bauxite (Al2O3).</t>
  </si>
  <si>
    <t xml:space="preserve">Used for many purposes from airplanes to beverage cans. Too soft in its pure form so less than 1% of silicon or iron is added, which hardens and strengthens it.</t>
  </si>
  <si>
    <t xml:space="preserve">Silicon</t>
  </si>
  <si>
    <t xml:space="preserve">Si</t>
  </si>
  <si>
    <t xml:space="preserve">2,8,4</t>
  </si>
  <si>
    <t xml:space="preserve"> [Ne] 3s2 3p2</t>
  </si>
  <si>
    <t xml:space="preserve">1410°C</t>
  </si>
  <si>
    <t xml:space="preserve">3265°C</t>
  </si>
  <si>
    <t xml:space="preserve">1.11 Å</t>
  </si>
  <si>
    <t xml:space="preserve">.26 (+4) Å</t>
  </si>
  <si>
    <t xml:space="preserve">1.46 Å</t>
  </si>
  <si>
    <t xml:space="preserve">12.1 cm³/mol</t>
  </si>
  <si>
    <t xml:space="preserve">8.1517 V</t>
  </si>
  <si>
    <t xml:space="preserve">16.345 V</t>
  </si>
  <si>
    <t xml:space="preserve">33.492 V</t>
  </si>
  <si>
    <t xml:space="preserve">2,(4),-4</t>
  </si>
  <si>
    <t xml:space="preserve">2.33 g/cm³</t>
  </si>
  <si>
    <t xml:space="preserve">384.220 kJ/mol</t>
  </si>
  <si>
    <t xml:space="preserve">50.550 kJ/mol</t>
  </si>
  <si>
    <t xml:space="preserve">2.52e-12 10^6/cm ohm</t>
  </si>
  <si>
    <t xml:space="preserve">1.48 W/cmK</t>
  </si>
  <si>
    <t xml:space="preserve">162 10³ MPa</t>
  </si>
  <si>
    <t xml:space="preserve">2.6 10^-6 K^-1</t>
  </si>
  <si>
    <t xml:space="preserve">5.4309 Å</t>
  </si>
  <si>
    <t xml:space="preserve">SIL-i-ken</t>
  </si>
  <si>
    <t xml:space="preserve">Latin: silex, silicus, (flint).</t>
  </si>
  <si>
    <t xml:space="preserve">Amorphous form is brown power; crystalline form has gray metallic appearance. Seventh most abundant element in the universe. Second most plentiful element in the earths crust.</t>
  </si>
  <si>
    <t xml:space="preserve">Jöns Berzelius</t>
  </si>
  <si>
    <t xml:space="preserve">Makes up major portion of clay, granite, quartz (SiO2), and sand. Commercial production depends on a reaction between sand (SiO2) and carbon at a temperature of around 2200 °C.</t>
  </si>
  <si>
    <t xml:space="preserve">Used in glass as silicon dioxide (SiO2). Silicon carbide (SiC) is one of the hardest substances known and used in polishing. Also the crystalline form is used in semiconductors.</t>
  </si>
  <si>
    <t xml:space="preserve">Phosphorus</t>
  </si>
  <si>
    <t xml:space="preserve">P</t>
  </si>
  <si>
    <t xml:space="preserve">Monoclinic</t>
  </si>
  <si>
    <t xml:space="preserve">2,8,5</t>
  </si>
  <si>
    <t xml:space="preserve"> [Ne] 3s2 3p3</t>
  </si>
  <si>
    <t xml:space="preserve">44.1°C</t>
  </si>
  <si>
    <t xml:space="preserve">277°C</t>
  </si>
  <si>
    <t xml:space="preserve">1.06 Å</t>
  </si>
  <si>
    <t xml:space="preserve">.17 (+5) Å</t>
  </si>
  <si>
    <t xml:space="preserve">17.0 cm³/mol</t>
  </si>
  <si>
    <t xml:space="preserve">10.4867 V</t>
  </si>
  <si>
    <t xml:space="preserve">19.725 V</t>
  </si>
  <si>
    <t xml:space="preserve">30.18 V</t>
  </si>
  <si>
    <t xml:space="preserve">±3,(5),7</t>
  </si>
  <si>
    <t xml:space="preserve">1.82 g/cm³</t>
  </si>
  <si>
    <t xml:space="preserve">0.77 J/gK</t>
  </si>
  <si>
    <t xml:space="preserve">12.129 kJ/mol</t>
  </si>
  <si>
    <t xml:space="preserve">0.657 kJ/mol</t>
  </si>
  <si>
    <t xml:space="preserve">1.0e-17 10^6/cm ohm</t>
  </si>
  <si>
    <t xml:space="preserve">0.00235 W/cmK</t>
  </si>
  <si>
    <t xml:space="preserve">127 10^-6 K^-1</t>
  </si>
  <si>
    <t xml:space="preserve">3.3137 Å</t>
  </si>
  <si>
    <t xml:space="preserve">10.478 Å</t>
  </si>
  <si>
    <t xml:space="preserve">4.3765 Å</t>
  </si>
  <si>
    <t xml:space="preserve">FOS-fer-es</t>
  </si>
  <si>
    <t xml:space="preserve">Greek: phosphoros, (bringer of light).</t>
  </si>
  <si>
    <t xml:space="preserve">Soft white waxy phosphorescent solid, brownish-red powder or black solid.</t>
  </si>
  <si>
    <t xml:space="preserve">Hennig Brand</t>
  </si>
  <si>
    <t xml:space="preserve">Germany</t>
  </si>
  <si>
    <t xml:space="preserve">Found most often in phosphate rock. Pure phosphorus is obtained by heating a mixture of phosphate rock, coke, and silica to about 1450 °C.</t>
  </si>
  <si>
    <t xml:space="preserve">Used in the production of fertilizers and detergents. Some is used in fireworks, safety matches, and incendiary weapons. Also some applications for it and some of its compounds which glow in the dark.</t>
  </si>
  <si>
    <t xml:space="preserve">Sulfur</t>
  </si>
  <si>
    <t xml:space="preserve">S</t>
  </si>
  <si>
    <t xml:space="preserve">Orthorhombic</t>
  </si>
  <si>
    <t xml:space="preserve">2,8,6</t>
  </si>
  <si>
    <t xml:space="preserve"> [Ne] 3s2 3p4</t>
  </si>
  <si>
    <t xml:space="preserve">2,4,6</t>
  </si>
  <si>
    <t xml:space="preserve">115.21°C</t>
  </si>
  <si>
    <t xml:space="preserve">444.6°C</t>
  </si>
  <si>
    <t xml:space="preserve">1.02 Å</t>
  </si>
  <si>
    <t xml:space="preserve">.29 (+6) Å</t>
  </si>
  <si>
    <t xml:space="preserve">1.09 Å</t>
  </si>
  <si>
    <t xml:space="preserve">15.5 cm³/mol</t>
  </si>
  <si>
    <t xml:space="preserve">10.3600 V</t>
  </si>
  <si>
    <t xml:space="preserve">23.33 V</t>
  </si>
  <si>
    <t xml:space="preserve">34.83 V</t>
  </si>
  <si>
    <t xml:space="preserve">±2,4,(6)</t>
  </si>
  <si>
    <t xml:space="preserve">2.07 g/cm³</t>
  </si>
  <si>
    <t xml:space="preserve">1.7175 kJ/mol</t>
  </si>
  <si>
    <t xml:space="preserve">0.5e-23 10^6/cm ohm</t>
  </si>
  <si>
    <t xml:space="preserve">0.00269 W/cmK</t>
  </si>
  <si>
    <t xml:space="preserve">19 10³ MPa</t>
  </si>
  <si>
    <t xml:space="preserve">70 10^-6 K^-1</t>
  </si>
  <si>
    <t xml:space="preserve">10.4650 Å</t>
  </si>
  <si>
    <t xml:space="preserve">12.8665 Å</t>
  </si>
  <si>
    <t xml:space="preserve">24.4869 Å</t>
  </si>
  <si>
    <t xml:space="preserve">SUL-fer</t>
  </si>
  <si>
    <t xml:space="preserve">Latin: sulphur (brimstone).</t>
  </si>
  <si>
    <t xml:space="preserve">Tasteless, odorless, pale yellow, brittle solid. Tenth most abundant element in the universe.</t>
  </si>
  <si>
    <t xml:space="preserve">Known to the ancients.</t>
  </si>
  <si>
    <t xml:space="preserve">Found in pure form and in ores like cinnabar, galena, sphalerite and stibnite. Pure form is obtained from undergound deposits by the Frasch process.</t>
  </si>
  <si>
    <t xml:space="preserve">Used in matches, gunpowder, medicines, rubber and pesticides, dyes and insecticides. Also for making sulfuric acid (H2SO4).</t>
  </si>
  <si>
    <t xml:space="preserve">Chlorine</t>
  </si>
  <si>
    <t xml:space="preserve">Cl</t>
  </si>
  <si>
    <t xml:space="preserve">2,8,7</t>
  </si>
  <si>
    <t xml:space="preserve"> [Ne] 3s2 3p5</t>
  </si>
  <si>
    <t xml:space="preserve">1,3,5,7</t>
  </si>
  <si>
    <t xml:space="preserve">-100.98°C</t>
  </si>
  <si>
    <t xml:space="preserve">-34.6°C</t>
  </si>
  <si>
    <t xml:space="preserve">0.99 Å</t>
  </si>
  <si>
    <t xml:space="preserve">1.81 (-1) Å</t>
  </si>
  <si>
    <t xml:space="preserve">0.97 Å</t>
  </si>
  <si>
    <t xml:space="preserve">16.9 cm³/mol</t>
  </si>
  <si>
    <t xml:space="preserve">12.9676 V</t>
  </si>
  <si>
    <t xml:space="preserve">23.81 V</t>
  </si>
  <si>
    <t xml:space="preserve">39.611 V</t>
  </si>
  <si>
    <t xml:space="preserve"> (±1),3,5,7</t>
  </si>
  <si>
    <t xml:space="preserve">0.003214 g/cm³</t>
  </si>
  <si>
    <t xml:space="preserve">0.48 J/gK</t>
  </si>
  <si>
    <t xml:space="preserve">10.20 kJ/mol</t>
  </si>
  <si>
    <t xml:space="preserve">3.203 kJ/mol</t>
  </si>
  <si>
    <t xml:space="preserve">0.000089 W/cmK</t>
  </si>
  <si>
    <t xml:space="preserve">KLOR-een</t>
  </si>
  <si>
    <t xml:space="preserve">Greek: chlôros (greenish yellow).</t>
  </si>
  <si>
    <t xml:space="preserve">Greenish-yellow, disagreeable gas. Never found in free form in nature.</t>
  </si>
  <si>
    <t xml:space="preserve">Carl Wilhelm Scheele</t>
  </si>
  <si>
    <t xml:space="preserve">Salt (sodium chloride, NaCl) is its most common compound. Commercial quantities are produced by electrolysis of aqueous sodium chloride (seawater or brine from salt mines).</t>
  </si>
  <si>
    <t xml:space="preserve">Used in water purification, bleaches, acids and many, many other compounds such as chlorofluorocarbons (CFC).</t>
  </si>
  <si>
    <t xml:space="preserve">Argon</t>
  </si>
  <si>
    <t xml:space="preserve">Ar</t>
  </si>
  <si>
    <t xml:space="preserve">2,8,8</t>
  </si>
  <si>
    <t xml:space="preserve"> [Ne] 3s2 3p6</t>
  </si>
  <si>
    <t xml:space="preserve">-189.2°C</t>
  </si>
  <si>
    <t xml:space="preserve">-185.7°C</t>
  </si>
  <si>
    <t xml:space="preserve">0.98 Å</t>
  </si>
  <si>
    <t xml:space="preserve">0.88 Å</t>
  </si>
  <si>
    <t xml:space="preserve">23.9 cm³/mol</t>
  </si>
  <si>
    <t xml:space="preserve">15.7596 V</t>
  </si>
  <si>
    <t xml:space="preserve">27.629 V</t>
  </si>
  <si>
    <t xml:space="preserve">40.74 V</t>
  </si>
  <si>
    <t xml:space="preserve">0.0017824 g/cm³</t>
  </si>
  <si>
    <t xml:space="preserve">0.520 J/gK</t>
  </si>
  <si>
    <t xml:space="preserve">6.447 kJ/mol</t>
  </si>
  <si>
    <t xml:space="preserve">1.188 kJ/mol</t>
  </si>
  <si>
    <t xml:space="preserve">0.0001772 W/cmK</t>
  </si>
  <si>
    <t xml:space="preserve">3 10³ MPa</t>
  </si>
  <si>
    <t xml:space="preserve">618 10^-6 K^-1</t>
  </si>
  <si>
    <t xml:space="preserve">AR-gon</t>
  </si>
  <si>
    <t xml:space="preserve">Greek: argos (inactive).</t>
  </si>
  <si>
    <t xml:space="preserve">Colorless, odorless, tasteless noble gas. It is the third most abundant element in the earth's atmosphere and makes up about 1%.</t>
  </si>
  <si>
    <t xml:space="preserve">Sir William Ramsey, Baron Rayleigh</t>
  </si>
  <si>
    <t xml:space="preserve">Continuously released into the air by decay of radioactive potassium-40. Pure form is obtained from fractional distillation of liquid air.</t>
  </si>
  <si>
    <t xml:space="preserve">Used in lighting products. It is often used in filling incandescent light bulbs. Some is mixed with krypton in fluorescent lamps. Crystals in the semiconductor industry are grown in argon atmospheres.</t>
  </si>
  <si>
    <t xml:space="preserve">Potassium</t>
  </si>
  <si>
    <t xml:space="preserve">K</t>
  </si>
  <si>
    <t xml:space="preserve">2,8,8,1</t>
  </si>
  <si>
    <t xml:space="preserve"> [Ar] 4s1</t>
  </si>
  <si>
    <t xml:space="preserve">63.25°C</t>
  </si>
  <si>
    <t xml:space="preserve">759.9°C</t>
  </si>
  <si>
    <t xml:space="preserve">2.03 Å</t>
  </si>
  <si>
    <t xml:space="preserve">1.51 (+1) Å</t>
  </si>
  <si>
    <t xml:space="preserve">2.77 Å</t>
  </si>
  <si>
    <t xml:space="preserve">45.46 cm³/mol</t>
  </si>
  <si>
    <t xml:space="preserve">4.3407 V</t>
  </si>
  <si>
    <t xml:space="preserve">31.625 V</t>
  </si>
  <si>
    <t xml:space="preserve">45.72 V</t>
  </si>
  <si>
    <t xml:space="preserve">0.862 g/cm³</t>
  </si>
  <si>
    <t xml:space="preserve">0.75 J/gK</t>
  </si>
  <si>
    <t xml:space="preserve">79.870 kJ/mol</t>
  </si>
  <si>
    <t xml:space="preserve">2.334 kJ/mol</t>
  </si>
  <si>
    <t xml:space="preserve">0.139 10^6/cm ohm</t>
  </si>
  <si>
    <t xml:space="preserve">1.024 W/cmK</t>
  </si>
  <si>
    <t xml:space="preserve">2.4 10³ MPa</t>
  </si>
  <si>
    <t xml:space="preserve">82 10^-6 K^-1</t>
  </si>
  <si>
    <t xml:space="preserve">5.247 Å</t>
  </si>
  <si>
    <t xml:space="preserve">pe-TASS-i-em</t>
  </si>
  <si>
    <t xml:space="preserve">English: pot ash; symbol from Latin: kalium, (alkali).</t>
  </si>
  <si>
    <t xml:space="preserve">Soft, waxy, silver-white metal. Eighth most abundant element in the earth's crust (20,900 ppm). Occurs only in compounds.</t>
  </si>
  <si>
    <t xml:space="preserve">Found in minerals like carnallite [(KMgCl3).6H2O] &amp; sylvite (potassium chloride, KCL). Pure metal is produced by the reaction of hot potassium chloride and sodium vapors in a special retort.</t>
  </si>
  <si>
    <t xml:space="preserve">Used as potash in making glass &amp; soap. Also as saltpeter, potassium nitrate (KNO3) to make explosives and to color fireworks in mauve. Formerly called kalium (K). Vital to function of nerve and muscle tissures.</t>
  </si>
  <si>
    <t xml:space="preserve">Calcium</t>
  </si>
  <si>
    <t xml:space="preserve">Ca</t>
  </si>
  <si>
    <t xml:space="preserve">2,8,8,2</t>
  </si>
  <si>
    <t xml:space="preserve"> [Ar] 4s2</t>
  </si>
  <si>
    <t xml:space="preserve">839°C</t>
  </si>
  <si>
    <t xml:space="preserve">1484°C</t>
  </si>
  <si>
    <t xml:space="preserve">1.74 Å</t>
  </si>
  <si>
    <t xml:space="preserve">1.00 (+2) Å</t>
  </si>
  <si>
    <t xml:space="preserve">25.9 cm³/mol</t>
  </si>
  <si>
    <t xml:space="preserve">6.1132 V</t>
  </si>
  <si>
    <t xml:space="preserve">11.871 V</t>
  </si>
  <si>
    <t xml:space="preserve">50.908 V</t>
  </si>
  <si>
    <t xml:space="preserve">1.55 g/cm³</t>
  </si>
  <si>
    <t xml:space="preserve">0.63 J/gK</t>
  </si>
  <si>
    <t xml:space="preserve">153.60 kJ/mol</t>
  </si>
  <si>
    <t xml:space="preserve">8.540 kJ/mol</t>
  </si>
  <si>
    <t xml:space="preserve">0.298 10^6/cm ohm</t>
  </si>
  <si>
    <t xml:space="preserve">21 10³ MPa</t>
  </si>
  <si>
    <t xml:space="preserve">22.3 10^-6 K^-1</t>
  </si>
  <si>
    <t xml:space="preserve">5.5886 Å</t>
  </si>
  <si>
    <t xml:space="preserve">KAL-si-em</t>
  </si>
  <si>
    <t xml:space="preserve">Latin: calx, calcis (lime).</t>
  </si>
  <si>
    <t xml:space="preserve">Fairly hard, silvery-white metal. Fifth most abundant element in the earth's crust (41,500 ppm). Occurs only in compounds.</t>
  </si>
  <si>
    <t xml:space="preserve">Obtained from minerals like chalk, limestone &amp; marble. Pure metal is produced by replacing the calcium in lime (calcium carbonate, CaCO3) with aluminium in hot, low pressure retorts.</t>
  </si>
  <si>
    <t xml:space="preserve">Used by many forms of life to make shells and bones. Virtually no use for the pure metal, however two of its compounds are, lime (CaO) and gypsum (CaSO4), are in great demand by a number of industries.</t>
  </si>
  <si>
    <t xml:space="preserve">Scandium</t>
  </si>
  <si>
    <t xml:space="preserve">Sc</t>
  </si>
  <si>
    <t xml:space="preserve">Transition Metal</t>
  </si>
  <si>
    <t xml:space="preserve">d</t>
  </si>
  <si>
    <t xml:space="preserve">2,8,9,2</t>
  </si>
  <si>
    <t xml:space="preserve"> [Ar] 3d1 4s2</t>
  </si>
  <si>
    <t xml:space="preserve">1541°C</t>
  </si>
  <si>
    <t xml:space="preserve">2830°C</t>
  </si>
  <si>
    <t xml:space="preserve">1.44 Å</t>
  </si>
  <si>
    <t xml:space="preserve">.75 (+3) Å</t>
  </si>
  <si>
    <t xml:space="preserve">2.09 Å</t>
  </si>
  <si>
    <t xml:space="preserve">15.0 cm³/mol</t>
  </si>
  <si>
    <t xml:space="preserve">6.5614 V</t>
  </si>
  <si>
    <t xml:space="preserve">12.80 V</t>
  </si>
  <si>
    <t xml:space="preserve">24.76 V</t>
  </si>
  <si>
    <t xml:space="preserve">3.0 g/cm³</t>
  </si>
  <si>
    <t xml:space="preserve">0.6 J/gK</t>
  </si>
  <si>
    <t xml:space="preserve">314.20 kJ/mol</t>
  </si>
  <si>
    <t xml:space="preserve">14.10 kJ/mol</t>
  </si>
  <si>
    <t xml:space="preserve">0.0177 10^6/cm ohm</t>
  </si>
  <si>
    <t xml:space="preserve">0.158 W/cmK</t>
  </si>
  <si>
    <t xml:space="preserve">80 10³ MPa</t>
  </si>
  <si>
    <t xml:space="preserve">10.0 10^-6 K^-1</t>
  </si>
  <si>
    <t xml:space="preserve">3.3091 Å</t>
  </si>
  <si>
    <t xml:space="preserve">5.2735 Å</t>
  </si>
  <si>
    <t xml:space="preserve">SKAN-di-em</t>
  </si>
  <si>
    <t xml:space="preserve">Latin: Scandia, Scandinavia.</t>
  </si>
  <si>
    <t xml:space="preserve">Fairly soft, silvery-white metal. Eighth most abundant 'rare earth' found in the earth's crust (5.0 ppm).</t>
  </si>
  <si>
    <t xml:space="preserve">Lars Nilson</t>
  </si>
  <si>
    <t xml:space="preserve">Occurs mainly in the minerals thortveitile (~34% scandium) and wiikite. Also in some tin and tungsten ores. Pure scandium is obtained as a by-product of uranium refining.</t>
  </si>
  <si>
    <t xml:space="preserve">Scandium metal is used in some aerospace applications. Scandum oxide (Sc2O3) is used in the manufacture of high-intensity electric lamps. Scandium iodide (ScI3) is used in lamps that produce light having a color closely matching natural sunlight.</t>
  </si>
  <si>
    <t xml:space="preserve">Titanium</t>
  </si>
  <si>
    <t xml:space="preserve">Ti</t>
  </si>
  <si>
    <t xml:space="preserve">2,8,10,2</t>
  </si>
  <si>
    <t xml:space="preserve"> [Ar] 3d2 4s2</t>
  </si>
  <si>
    <t xml:space="preserve">1668°C ±10°C</t>
  </si>
  <si>
    <t xml:space="preserve">3287°C</t>
  </si>
  <si>
    <t xml:space="preserve">1.32 Å</t>
  </si>
  <si>
    <t xml:space="preserve">.61 (+4) Å</t>
  </si>
  <si>
    <t xml:space="preserve">2.00 Å</t>
  </si>
  <si>
    <t xml:space="preserve">10.64 cm³/mol</t>
  </si>
  <si>
    <t xml:space="preserve">6.8282 V</t>
  </si>
  <si>
    <t xml:space="preserve">13.58 V</t>
  </si>
  <si>
    <t xml:space="preserve">27.491 V</t>
  </si>
  <si>
    <t xml:space="preserve"> (4),3,2</t>
  </si>
  <si>
    <t xml:space="preserve">4.50 g/cm³</t>
  </si>
  <si>
    <t xml:space="preserve">0.52 J/gK</t>
  </si>
  <si>
    <t xml:space="preserve">421.00 kJ/mol</t>
  </si>
  <si>
    <t xml:space="preserve">15.450 kJ/mol</t>
  </si>
  <si>
    <t xml:space="preserve">0.0234 10^6/cm ohm</t>
  </si>
  <si>
    <t xml:space="preserve">0.219 W/cmK</t>
  </si>
  <si>
    <t xml:space="preserve">110 10³ MPa</t>
  </si>
  <si>
    <t xml:space="preserve">8.6 10^-6 K^-1</t>
  </si>
  <si>
    <t xml:space="preserve">29512 Å</t>
  </si>
  <si>
    <t xml:space="preserve">4.6845 Å</t>
  </si>
  <si>
    <t xml:space="preserve">tie-TAY-ni-em</t>
  </si>
  <si>
    <t xml:space="preserve">Greek: titanos (Titans).</t>
  </si>
  <si>
    <t xml:space="preserve">Shiny, dark-gray metal. Ninth most abundant element in the earth's crust (5700 ppm). It can be highly polished, and is relatively immune to tarnishing.</t>
  </si>
  <si>
    <t xml:space="preserve">William Gregor</t>
  </si>
  <si>
    <t xml:space="preserve">Usually occurs in the minerals ilmenite (FeTiO3) or rutile (TiO2). Also in Titaniferous magnetite, titanite (CaTiSiO5), and iron ores. Pure metal produced by heating TiO2 with C and Cl2  to produce TiCl4 then heated with Mg gas in Ar atmosphere.</t>
  </si>
  <si>
    <t xml:space="preserve">Since it is strong and resists acids it is used in many alloys. Titanium dioxide (TiO2), a white pigment that covers surfaces very well, is used in paint, rubber, paper and many others.</t>
  </si>
  <si>
    <t xml:space="preserve">Vanadium</t>
  </si>
  <si>
    <t xml:space="preserve">V</t>
  </si>
  <si>
    <t xml:space="preserve">2,8,11,2</t>
  </si>
  <si>
    <t xml:space="preserve"> [Ar] 3d3 4s2</t>
  </si>
  <si>
    <t xml:space="preserve">2,3,4,5</t>
  </si>
  <si>
    <t xml:space="preserve">1890°C ±10°C</t>
  </si>
  <si>
    <t xml:space="preserve">3407°C</t>
  </si>
  <si>
    <t xml:space="preserve">1.22 Å</t>
  </si>
  <si>
    <t xml:space="preserve">.54 (+5) Å</t>
  </si>
  <si>
    <t xml:space="preserve">1.92 Å</t>
  </si>
  <si>
    <t xml:space="preserve">08.78 cm³/mol</t>
  </si>
  <si>
    <t xml:space="preserve">6.7463 V</t>
  </si>
  <si>
    <t xml:space="preserve">14.65 V</t>
  </si>
  <si>
    <t xml:space="preserve">29.31 V</t>
  </si>
  <si>
    <t xml:space="preserve"> (5),4,3,2</t>
  </si>
  <si>
    <t xml:space="preserve">5.8 g/cm³</t>
  </si>
  <si>
    <t xml:space="preserve">0.49 J/gK</t>
  </si>
  <si>
    <t xml:space="preserve">0.452 kJ/mol</t>
  </si>
  <si>
    <t xml:space="preserve">20.90 kJ/mol</t>
  </si>
  <si>
    <t xml:space="preserve">0.0489 10^6/cm ohm</t>
  </si>
  <si>
    <t xml:space="preserve">0.307 W/cmK</t>
  </si>
  <si>
    <t xml:space="preserve">129 10³ MPa</t>
  </si>
  <si>
    <t xml:space="preserve">8.4 10^-6 K^-1</t>
  </si>
  <si>
    <t xml:space="preserve">3.0232 Å</t>
  </si>
  <si>
    <t xml:space="preserve">veh-NAY-di-em</t>
  </si>
  <si>
    <t xml:space="preserve">From Scandinavian goddess, Vanadis.</t>
  </si>
  <si>
    <t xml:space="preserve">Soft, ductile, silvery-white metal. Resistant to corrosion by moisture, air and most acids and alkalis at room temperature.</t>
  </si>
  <si>
    <t xml:space="preserve">Nils Sefström</t>
  </si>
  <si>
    <t xml:space="preserve">Found in the minerals patronite (VS4), vanadinite [Pb5(VO4)3Cl], and carnotite [K2(UO2)2(VO4)2.3H2O]. Pure metal produced by heating with C and Cl to produce VCl3 which is heated  with Mg in Ar atmosphere.</t>
  </si>
  <si>
    <t xml:space="preserve">It is mixed with other metals to make very strong and durable alloys. Vanadium pentoxide (V2O5) is used as a catalyst, dye and color-fixer.</t>
  </si>
  <si>
    <t xml:space="preserve">Chromium</t>
  </si>
  <si>
    <t xml:space="preserve">Cr</t>
  </si>
  <si>
    <t xml:space="preserve">2,8,13,1</t>
  </si>
  <si>
    <t xml:space="preserve"> [Ar] 3d5 4s1</t>
  </si>
  <si>
    <t xml:space="preserve">2,3,6</t>
  </si>
  <si>
    <t xml:space="preserve">1857°C</t>
  </si>
  <si>
    <t xml:space="preserve">2672°C</t>
  </si>
  <si>
    <t xml:space="preserve">.62 (+3) Å</t>
  </si>
  <si>
    <t xml:space="preserve">1.85 Å</t>
  </si>
  <si>
    <t xml:space="preserve">07.23 cm³/mol</t>
  </si>
  <si>
    <t xml:space="preserve">6.7666 V</t>
  </si>
  <si>
    <t xml:space="preserve">16.50 V</t>
  </si>
  <si>
    <t xml:space="preserve">30.96 V</t>
  </si>
  <si>
    <t xml:space="preserve">6,(3),2</t>
  </si>
  <si>
    <t xml:space="preserve">7.19 g/cm³</t>
  </si>
  <si>
    <t xml:space="preserve">0.45 J/gK</t>
  </si>
  <si>
    <t xml:space="preserve">344.30 kJ/mol</t>
  </si>
  <si>
    <t xml:space="preserve">16.90 kJ/mol</t>
  </si>
  <si>
    <t xml:space="preserve">0.0774 10^6/cm ohm</t>
  </si>
  <si>
    <t xml:space="preserve">0.937 W/cmK</t>
  </si>
  <si>
    <t xml:space="preserve">259 10³ MPa</t>
  </si>
  <si>
    <t xml:space="preserve">4.9 10^-6 K^-1</t>
  </si>
  <si>
    <t xml:space="preserve">2.8847 Å</t>
  </si>
  <si>
    <t xml:space="preserve">KROH-mi-em</t>
  </si>
  <si>
    <t xml:space="preserve">Greek: chrôma (color).</t>
  </si>
  <si>
    <t xml:space="preserve">Very hard, crystalline, steel-gray metal. The pure metal has a blue-white color. It is hard, brittle and corrsion-resistant at normal temperatures.</t>
  </si>
  <si>
    <t xml:space="preserve">Louis Vauquelin</t>
  </si>
  <si>
    <t xml:space="preserve">Chromite [Fe,Mg(CrO4)] is its most important mineral. Produced commercially by heating its ore in the presence of silicon or aluminium.</t>
  </si>
  <si>
    <t xml:space="preserve">Used to make stainless steel. It gives the color to rubies and emeralds. Iron-nickel-chromium alloys in various percentages yield an incredible variety of the most important metals in modern technology.</t>
  </si>
  <si>
    <t xml:space="preserve">Manganese</t>
  </si>
  <si>
    <t xml:space="preserve">Mn</t>
  </si>
  <si>
    <t xml:space="preserve">2,8,13,2</t>
  </si>
  <si>
    <t xml:space="preserve"> [Ar] 3d5 4s2</t>
  </si>
  <si>
    <t xml:space="preserve">1,2,3,4,6,7</t>
  </si>
  <si>
    <t xml:space="preserve">1244°C</t>
  </si>
  <si>
    <t xml:space="preserve">2061°C</t>
  </si>
  <si>
    <t xml:space="preserve">.67 (+2) Å</t>
  </si>
  <si>
    <t xml:space="preserve">1.79 Å</t>
  </si>
  <si>
    <t xml:space="preserve">07.39 cm³/mol</t>
  </si>
  <si>
    <t xml:space="preserve">7.4340 V</t>
  </si>
  <si>
    <t xml:space="preserve">15.64 V</t>
  </si>
  <si>
    <t xml:space="preserve">33.667 V</t>
  </si>
  <si>
    <t xml:space="preserve">7,6,4,(2),3</t>
  </si>
  <si>
    <t xml:space="preserve">7.43 g/cm³</t>
  </si>
  <si>
    <t xml:space="preserve">226.0 kJ/mol</t>
  </si>
  <si>
    <t xml:space="preserve">12.050 kJ/mol</t>
  </si>
  <si>
    <t xml:space="preserve">0.00695 10^6/cm ohm</t>
  </si>
  <si>
    <t xml:space="preserve">0.0782 W/cmK</t>
  </si>
  <si>
    <t xml:space="preserve">198 10³ MPa</t>
  </si>
  <si>
    <t xml:space="preserve">21.7 10^-6 K^-1</t>
  </si>
  <si>
    <t xml:space="preserve">8.9142 Å</t>
  </si>
  <si>
    <t xml:space="preserve">MAN-ge-nees</t>
  </si>
  <si>
    <t xml:space="preserve">Latin: magnes (magnet); Italian: manganese.</t>
  </si>
  <si>
    <t xml:space="preserve">Hard, brittle, gray-white metal with a pinkish tinge. Rusts like iron in moist air.</t>
  </si>
  <si>
    <t xml:space="preserve">Johann Gahn</t>
  </si>
  <si>
    <t xml:space="preserve">Most abundant ores are pyrolusite (MnO2), psilomelane [(Ba,H2O)2Mn5O10] and rhodochrosite (MnCO3). Pure metal produced by mixing MnO2 with powered Al and ignited in a furnace.</t>
  </si>
  <si>
    <t xml:space="preserve">Used in steel, batteries and ceramics. The steel in railroad tracks can contain as much as 1.2% manganese. It is crucial to the effectiveness of vitamin B1.</t>
  </si>
  <si>
    <t xml:space="preserve">Iron</t>
  </si>
  <si>
    <t xml:space="preserve">Fe</t>
  </si>
  <si>
    <t xml:space="preserve">2,8,14,2</t>
  </si>
  <si>
    <t xml:space="preserve"> [Ar] 3d6 4s2</t>
  </si>
  <si>
    <t xml:space="preserve">2,3,4,6</t>
  </si>
  <si>
    <t xml:space="preserve">1535°C</t>
  </si>
  <si>
    <t xml:space="preserve">2861°C</t>
  </si>
  <si>
    <t xml:space="preserve">.55 (+3) Å</t>
  </si>
  <si>
    <t xml:space="preserve">07.1 cm³/mol</t>
  </si>
  <si>
    <t xml:space="preserve">7.9024 V</t>
  </si>
  <si>
    <t xml:space="preserve">16.18 V</t>
  </si>
  <si>
    <t xml:space="preserve">30.651 V</t>
  </si>
  <si>
    <t xml:space="preserve">2,(3)</t>
  </si>
  <si>
    <t xml:space="preserve">7.86 g/cm³</t>
  </si>
  <si>
    <t xml:space="preserve">0.44 J/gK</t>
  </si>
  <si>
    <t xml:space="preserve">349.60 kJ/mol</t>
  </si>
  <si>
    <t xml:space="preserve">13.80 kJ/mol</t>
  </si>
  <si>
    <t xml:space="preserve">0.0993 10^6/cm ohm</t>
  </si>
  <si>
    <t xml:space="preserve">0.802 W/cmK</t>
  </si>
  <si>
    <t xml:space="preserve">211 10³ MPa</t>
  </si>
  <si>
    <t xml:space="preserve">11.8 10^-6 K^-1</t>
  </si>
  <si>
    <t xml:space="preserve">2.8665 Å</t>
  </si>
  <si>
    <t xml:space="preserve">EYE-ern</t>
  </si>
  <si>
    <t xml:space="preserve">Anglo-Saxon: iron; symbol from Latin: ferrum (iron).</t>
  </si>
  <si>
    <t xml:space="preserve">Malleable, ductile, silvery-white metal. Fourth most abundant element in the earth's crust (56,300 ppm). Ninth most abundant element in the universe.</t>
  </si>
  <si>
    <t xml:space="preserve">Obtained from iron ores. Pure metal produced in blast furnaces by layering limestone, coke and iron ore and forcing hot gasses into the bottom.  This heats the coke red hot and the iron is reduced from its oxides and liquified where it flows to the bottom</t>
  </si>
  <si>
    <t xml:space="preserve">Used in steel and other alloys. Essential for humans. It is the chief constituent of hemoglobin which carries oxygen in blood vessels. Its oxides are used in magnetic tapes and disks.</t>
  </si>
  <si>
    <t xml:space="preserve">Cobalt</t>
  </si>
  <si>
    <t xml:space="preserve">Co</t>
  </si>
  <si>
    <t xml:space="preserve">2,8,15,2</t>
  </si>
  <si>
    <t xml:space="preserve"> [Ar] 3d7 4s2</t>
  </si>
  <si>
    <t xml:space="preserve">1495°C</t>
  </si>
  <si>
    <t xml:space="preserve">2927°C</t>
  </si>
  <si>
    <t xml:space="preserve">1.16 Å</t>
  </si>
  <si>
    <t xml:space="preserve">.65 (+2) Å</t>
  </si>
  <si>
    <t xml:space="preserve">1.67 Å</t>
  </si>
  <si>
    <t xml:space="preserve">06.7 cm³/mol</t>
  </si>
  <si>
    <t xml:space="preserve">7.8810 V</t>
  </si>
  <si>
    <t xml:space="preserve">17.06 V</t>
  </si>
  <si>
    <t xml:space="preserve">33.50 V</t>
  </si>
  <si>
    <t xml:space="preserve"> (2),3</t>
  </si>
  <si>
    <t xml:space="preserve">8.90 g/cm³</t>
  </si>
  <si>
    <t xml:space="preserve">0.42 J/gK</t>
  </si>
  <si>
    <t xml:space="preserve">376.50 kJ/mol</t>
  </si>
  <si>
    <t xml:space="preserve">16.190 kJ/mol</t>
  </si>
  <si>
    <t xml:space="preserve">0.172 10^6/cm ohm</t>
  </si>
  <si>
    <t xml:space="preserve">1.00 W/cmK</t>
  </si>
  <si>
    <t xml:space="preserve">208 10³ MPa</t>
  </si>
  <si>
    <t xml:space="preserve">13 10^-6 K^-1</t>
  </si>
  <si>
    <t xml:space="preserve">2.507 Å</t>
  </si>
  <si>
    <t xml:space="preserve">4.070 Å</t>
  </si>
  <si>
    <t xml:space="preserve">KO-bolt</t>
  </si>
  <si>
    <t xml:space="preserve">German: kobold (goblin).</t>
  </si>
  <si>
    <t xml:space="preserve">Hard, ductile, lustrous bluish-gray metal. Exists in the earth's curst in cocentrations of about 25 ppm. It has remarkable magnetic properties.</t>
  </si>
  <si>
    <t xml:space="preserve">George Brandt</t>
  </si>
  <si>
    <t xml:space="preserve">Occurs in compounds with arsenic, oxygen and sulfur as in cobaltine (CoAsS) and linneite (Co3S4). Pure cobalt is obtained as a byproduct of refining nickel, copper and iron.</t>
  </si>
  <si>
    <t xml:space="preserve">Used in many hard alloys; for magnets, ceramics and special glasses. Remains hard up to 982°C. Radioactive cobalt-60 is used in cancer therapy.</t>
  </si>
  <si>
    <t xml:space="preserve">Nickel</t>
  </si>
  <si>
    <t xml:space="preserve">Ni</t>
  </si>
  <si>
    <t xml:space="preserve">2,8,16,2</t>
  </si>
  <si>
    <t xml:space="preserve"> [Ar] 3d8 4s2</t>
  </si>
  <si>
    <t xml:space="preserve">0,1,2,3</t>
  </si>
  <si>
    <t xml:space="preserve">1453°C</t>
  </si>
  <si>
    <t xml:space="preserve">2913°C</t>
  </si>
  <si>
    <t xml:space="preserve">1.15 Å</t>
  </si>
  <si>
    <t xml:space="preserve">.69 (+2) Å</t>
  </si>
  <si>
    <t xml:space="preserve">1.62 Å</t>
  </si>
  <si>
    <t xml:space="preserve">06.59 cm³/mol</t>
  </si>
  <si>
    <t xml:space="preserve">7.6398 V</t>
  </si>
  <si>
    <t xml:space="preserve">18.168 V</t>
  </si>
  <si>
    <t xml:space="preserve">35.17 V</t>
  </si>
  <si>
    <t xml:space="preserve">370.40 kJ/mol</t>
  </si>
  <si>
    <t xml:space="preserve">17.470 kJ/mol</t>
  </si>
  <si>
    <t xml:space="preserve">0.143 10^6/cm ohm</t>
  </si>
  <si>
    <t xml:space="preserve">0.907 W/cmK</t>
  </si>
  <si>
    <t xml:space="preserve">13.4 10^-6 K^-1</t>
  </si>
  <si>
    <t xml:space="preserve">3.5239 Å</t>
  </si>
  <si>
    <t xml:space="preserve">NIK-l</t>
  </si>
  <si>
    <t xml:space="preserve">German: kupfernickel (false copper).</t>
  </si>
  <si>
    <t xml:space="preserve">Hard, malleable, silvery-white metal. Found in the earth's crust in portions averaging 70 ppm. It can be polished to a lustrous finish. Virtually no corrosion under normal conditions.</t>
  </si>
  <si>
    <t xml:space="preserve">Axel Cronstedt</t>
  </si>
  <si>
    <t xml:space="preserve">Chiefly found in pentlandite [(Ni,Fe)9S8] ore. The metal is produced by heating the ore in a blast furnace which replaces the sulfur with oxygen. The oxides are then treated with an acid that reacts with the iron not the nickel.</t>
  </si>
  <si>
    <t xml:space="preserve">Used in electroplating and metal alloys because of its resistance to corrosion. Also in nickel-cadmium batteries; as a catalyst and for coins.</t>
  </si>
  <si>
    <t xml:space="preserve">Copper</t>
  </si>
  <si>
    <t xml:space="preserve">Cu</t>
  </si>
  <si>
    <t xml:space="preserve">2,8,18,1</t>
  </si>
  <si>
    <t xml:space="preserve"> [Ar] 3d10 4s1</t>
  </si>
  <si>
    <t xml:space="preserve">1,2</t>
  </si>
  <si>
    <t xml:space="preserve">1083°C</t>
  </si>
  <si>
    <t xml:space="preserve">2567°C</t>
  </si>
  <si>
    <t xml:space="preserve">.73 (+2) Å</t>
  </si>
  <si>
    <t xml:space="preserve">1.57 Å</t>
  </si>
  <si>
    <t xml:space="preserve">7.7264 V</t>
  </si>
  <si>
    <t xml:space="preserve">20.292 V</t>
  </si>
  <si>
    <t xml:space="preserve">36.83 V</t>
  </si>
  <si>
    <t xml:space="preserve"> (2),1</t>
  </si>
  <si>
    <t xml:space="preserve">8.96 g/cm³</t>
  </si>
  <si>
    <t xml:space="preserve">0.38 J/gK</t>
  </si>
  <si>
    <t xml:space="preserve">300.30 kJ/mol</t>
  </si>
  <si>
    <t xml:space="preserve">13.050 kJ/mol</t>
  </si>
  <si>
    <t xml:space="preserve">0.596 10^6/cm ohm</t>
  </si>
  <si>
    <t xml:space="preserve">4.01 W/cmK</t>
  </si>
  <si>
    <t xml:space="preserve">124 10³ MPa</t>
  </si>
  <si>
    <t xml:space="preserve">16.5 10^-6 K^-1</t>
  </si>
  <si>
    <t xml:space="preserve">3.6148 Å</t>
  </si>
  <si>
    <t xml:space="preserve">KOP-er</t>
  </si>
  <si>
    <t xml:space="preserve">Symbol from Latin: cuprum (island of Cyprus famed for its copper mines).</t>
  </si>
  <si>
    <t xml:space="preserve">Malleable, ductile, reddish-brown metal.</t>
  </si>
  <si>
    <t xml:space="preserve">Pure copper occurs rarely in nature. Usually found in sulfides as in chalcopyrite (CuFeS2), coveline (CuS), chalcosine (Cu2S) or oxides like cuprite (Cu2O).</t>
  </si>
  <si>
    <t xml:space="preserve">Most often used as an electrical conductor. Also used in the manufacture of water pipes. Its alloys are used in jewelry and for coins.</t>
  </si>
  <si>
    <t xml:space="preserve">Zinc</t>
  </si>
  <si>
    <t xml:space="preserve">Zn</t>
  </si>
  <si>
    <t xml:space="preserve">2,8,18,2</t>
  </si>
  <si>
    <t xml:space="preserve"> [Ar] 3d10 4s2</t>
  </si>
  <si>
    <t xml:space="preserve">419.58°C</t>
  </si>
  <si>
    <t xml:space="preserve">907°C</t>
  </si>
  <si>
    <t xml:space="preserve">1.25 Å</t>
  </si>
  <si>
    <t xml:space="preserve">.74 (+2) Å</t>
  </si>
  <si>
    <t xml:space="preserve">1.53 Å</t>
  </si>
  <si>
    <t xml:space="preserve">09.2 cm³/mol</t>
  </si>
  <si>
    <t xml:space="preserve">9.3941 V</t>
  </si>
  <si>
    <t xml:space="preserve">17.964 V</t>
  </si>
  <si>
    <t xml:space="preserve">39.722 V</t>
  </si>
  <si>
    <t xml:space="preserve">7.14 g/cm³</t>
  </si>
  <si>
    <t xml:space="preserve">0.39 J/gK</t>
  </si>
  <si>
    <t xml:space="preserve">115.30 kJ/mol</t>
  </si>
  <si>
    <t xml:space="preserve">7.322 kJ/mol</t>
  </si>
  <si>
    <t xml:space="preserve">0.166 10^6/cm ohm</t>
  </si>
  <si>
    <t xml:space="preserve">1.16 W/cmK</t>
  </si>
  <si>
    <t xml:space="preserve">95 10³ MPa</t>
  </si>
  <si>
    <t xml:space="preserve">30.2 10^-6 K^-1</t>
  </si>
  <si>
    <t xml:space="preserve">2.6650 Å</t>
  </si>
  <si>
    <t xml:space="preserve">4.9470 Å</t>
  </si>
  <si>
    <t xml:space="preserve">ZINK</t>
  </si>
  <si>
    <t xml:space="preserve">German: zink (German for tin).</t>
  </si>
  <si>
    <t xml:space="preserve">Bluish-silver, ductile metal.</t>
  </si>
  <si>
    <t xml:space="preserve">Found in the minerals zinc blende (sphalerite) (ZnS), calamine, franklinite, smithsonite (ZnCO3), willemite, and zincite (ZnO).</t>
  </si>
  <si>
    <t xml:space="preserve">Used to coat other metal (galvanizing) to protect them from rusting. Also used in alloys such as brass, bronze, nickel. Also in solder, cosmetics and pigments.</t>
  </si>
  <si>
    <t xml:space="preserve">Gallium</t>
  </si>
  <si>
    <t xml:space="preserve">Ga</t>
  </si>
  <si>
    <t xml:space="preserve">2,8,18,3</t>
  </si>
  <si>
    <t xml:space="preserve"> [Ar] 3d10 4s2 4p1</t>
  </si>
  <si>
    <t xml:space="preserve">29.78°C</t>
  </si>
  <si>
    <t xml:space="preserve">2204°C</t>
  </si>
  <si>
    <t xml:space="preserve">1.26 Å</t>
  </si>
  <si>
    <t xml:space="preserve">1.81 Å</t>
  </si>
  <si>
    <t xml:space="preserve">11.8 cm³/mol</t>
  </si>
  <si>
    <t xml:space="preserve">5.9993 V</t>
  </si>
  <si>
    <t xml:space="preserve">20.51 V</t>
  </si>
  <si>
    <t xml:space="preserve">30.71 V</t>
  </si>
  <si>
    <t xml:space="preserve">5.907 g/cm³</t>
  </si>
  <si>
    <t xml:space="preserve">0.37 J/gK</t>
  </si>
  <si>
    <t xml:space="preserve">258.70 kJ/mol</t>
  </si>
  <si>
    <t xml:space="preserve">5.590 kJ/mol</t>
  </si>
  <si>
    <t xml:space="preserve">0.0678 10^6/cm ohm</t>
  </si>
  <si>
    <t xml:space="preserve">0.406 W/cmK</t>
  </si>
  <si>
    <t xml:space="preserve">11 10³ MPa</t>
  </si>
  <si>
    <t xml:space="preserve">19.7 10^-6 K^-1</t>
  </si>
  <si>
    <t xml:space="preserve">4.523 Å</t>
  </si>
  <si>
    <t xml:space="preserve">7.661 Å</t>
  </si>
  <si>
    <t xml:space="preserve">4.524 Å</t>
  </si>
  <si>
    <t xml:space="preserve">GAL-i-em</t>
  </si>
  <si>
    <t xml:space="preserve">Latin: Gallia (France).</t>
  </si>
  <si>
    <t xml:space="preserve">Soft, blue-white metal.</t>
  </si>
  <si>
    <t xml:space="preserve">Paul Émile Lecoq de Boisbaudran</t>
  </si>
  <si>
    <t xml:space="preserve">Found throughout the crust in minerals like bauxite, germanite and coal.</t>
  </si>
  <si>
    <t xml:space="preserve">Used in semiconductor production. It us used in making LEDs (light-emitting diodes) and GaAs laser diodes.</t>
  </si>
  <si>
    <t xml:space="preserve">Germanium</t>
  </si>
  <si>
    <t xml:space="preserve">Ge</t>
  </si>
  <si>
    <t xml:space="preserve">2,8,18,4</t>
  </si>
  <si>
    <t xml:space="preserve"> [Ar] 3d10 4s2 4p2</t>
  </si>
  <si>
    <t xml:space="preserve">937.4°C</t>
  </si>
  <si>
    <t xml:space="preserve">.53 (+4) Å</t>
  </si>
  <si>
    <t xml:space="preserve">1.52 Å</t>
  </si>
  <si>
    <t xml:space="preserve">13.6 cm³/mol</t>
  </si>
  <si>
    <t xml:space="preserve">7.900 V</t>
  </si>
  <si>
    <t xml:space="preserve">15.934 V</t>
  </si>
  <si>
    <t xml:space="preserve">34.22 V</t>
  </si>
  <si>
    <t xml:space="preserve"> (4),2</t>
  </si>
  <si>
    <t xml:space="preserve">5.323 g/cm³</t>
  </si>
  <si>
    <t xml:space="preserve">0.32 J/gK</t>
  </si>
  <si>
    <t xml:space="preserve">330.90 kJ/mol</t>
  </si>
  <si>
    <t xml:space="preserve">36.940 kJ/mol</t>
  </si>
  <si>
    <t xml:space="preserve">1.45e-8 10^6/cm ohm</t>
  </si>
  <si>
    <t xml:space="preserve">0.599 W/cmK</t>
  </si>
  <si>
    <t xml:space="preserve">115 10³ MPa</t>
  </si>
  <si>
    <t xml:space="preserve">5.7 10^-6 K^-1</t>
  </si>
  <si>
    <t xml:space="preserve">5.677 Å</t>
  </si>
  <si>
    <t xml:space="preserve">jer-MAY-ni-em</t>
  </si>
  <si>
    <t xml:space="preserve">Latin: Germania (Germany).</t>
  </si>
  <si>
    <t xml:space="preserve">Grayish-white metal.</t>
  </si>
  <si>
    <t xml:space="preserve">Clemens Winkler</t>
  </si>
  <si>
    <t xml:space="preserve">Obtained from refining copper, zinc and lead.</t>
  </si>
  <si>
    <t xml:space="preserve">Widely used in semiconductors. It is a good semiconductor when combined with tiny amounts of phosphorus, arsenic, gallium, and antimony.</t>
  </si>
  <si>
    <t xml:space="preserve">Arsenic</t>
  </si>
  <si>
    <t xml:space="preserve">As</t>
  </si>
  <si>
    <t xml:space="preserve">2,8,18,5</t>
  </si>
  <si>
    <t xml:space="preserve"> [Ar] 3d10 4s2 4p3</t>
  </si>
  <si>
    <t xml:space="preserve">-3,0,3,5</t>
  </si>
  <si>
    <t xml:space="preserve">817°C @ 28 atmos.</t>
  </si>
  <si>
    <t xml:space="preserve">Sublimes at 613°C</t>
  </si>
  <si>
    <t xml:space="preserve">1.20 Å</t>
  </si>
  <si>
    <t xml:space="preserve">.58 (+3) Å</t>
  </si>
  <si>
    <t xml:space="preserve">1.33 Å</t>
  </si>
  <si>
    <t xml:space="preserve">13.1 cm³/mol</t>
  </si>
  <si>
    <t xml:space="preserve">9.8152 V</t>
  </si>
  <si>
    <t xml:space="preserve">18.633 V</t>
  </si>
  <si>
    <t xml:space="preserve">28.351 V</t>
  </si>
  <si>
    <t xml:space="preserve"> (±3),5</t>
  </si>
  <si>
    <t xml:space="preserve">5.72 g/cm³</t>
  </si>
  <si>
    <t xml:space="preserve">0.33 J/gK</t>
  </si>
  <si>
    <t xml:space="preserve">34.760 kJ/mol</t>
  </si>
  <si>
    <t xml:space="preserve">0.0345 10^6/cm ohm</t>
  </si>
  <si>
    <t xml:space="preserve">0.500 W/cmK</t>
  </si>
  <si>
    <t xml:space="preserve">39 10³ MPa</t>
  </si>
  <si>
    <t xml:space="preserve">15.4 10^-6 K^-1</t>
  </si>
  <si>
    <t xml:space="preserve">4.1319 Å</t>
  </si>
  <si>
    <t xml:space="preserve">a=54° 8'</t>
  </si>
  <si>
    <t xml:space="preserve">AR-s'n-ik</t>
  </si>
  <si>
    <t xml:space="preserve">Greek: arsenikon; Latin: arsenicum, (both names for yellow pigment).</t>
  </si>
  <si>
    <t xml:space="preserve">Steel-gray, brittle semi-metal.</t>
  </si>
  <si>
    <t xml:space="preserve">Found in mispickel (arsenopyrite)</t>
  </si>
  <si>
    <t xml:space="preserve">Many of its compounds are deadly poison and used as weed killer and rat poison. Conducts electricity. Used in semiconductors. Some compounds, called arsenides, are used in the manufacture of paints, wallpapers, and ceramics.</t>
  </si>
  <si>
    <t xml:space="preserve">Selenium</t>
  </si>
  <si>
    <t xml:space="preserve">Se</t>
  </si>
  <si>
    <t xml:space="preserve">2,8,18,6</t>
  </si>
  <si>
    <t xml:space="preserve"> [Ar] 3d10 4s2 4p4</t>
  </si>
  <si>
    <t xml:space="preserve">-2,4,6</t>
  </si>
  <si>
    <t xml:space="preserve">217°C</t>
  </si>
  <si>
    <t xml:space="preserve">684.9°C</t>
  </si>
  <si>
    <t xml:space="preserve">.50 (+4) Å</t>
  </si>
  <si>
    <t xml:space="preserve">16.45 cm³/mol</t>
  </si>
  <si>
    <t xml:space="preserve">9.7524 V</t>
  </si>
  <si>
    <t xml:space="preserve">21.19 V</t>
  </si>
  <si>
    <t xml:space="preserve">30.82 V</t>
  </si>
  <si>
    <t xml:space="preserve">-2,(4),6</t>
  </si>
  <si>
    <t xml:space="preserve">4.79 g/cm³</t>
  </si>
  <si>
    <t xml:space="preserve">37.70 kJ/mol</t>
  </si>
  <si>
    <t xml:space="preserve">6.694 kJ/mol</t>
  </si>
  <si>
    <t xml:space="preserve">0.0204 W/cmK</t>
  </si>
  <si>
    <t xml:space="preserve">20 10³ MPa</t>
  </si>
  <si>
    <t xml:space="preserve">45.0 10^-6 K^-1</t>
  </si>
  <si>
    <t xml:space="preserve">4.3658 Å</t>
  </si>
  <si>
    <t xml:space="preserve">4.9592 Å</t>
  </si>
  <si>
    <t xml:space="preserve">si-LEE-ni-em</t>
  </si>
  <si>
    <t xml:space="preserve">Greek: selênê (moon).</t>
  </si>
  <si>
    <t xml:space="preserve">Soft metalloid similar to sulfur. Ranges from gray metallic to red glassy appearance.</t>
  </si>
  <si>
    <t xml:space="preserve">Obtained from lead, copper and nickel refining. Conducts electricity when struck by light.</t>
  </si>
  <si>
    <t xml:space="preserve">Light causes it to conduct electricity more easily. It is used in photoelectric cells, TV cameras, xerography machines and as a semiconductor in solar batteries and rectifiers. Also colors glass red.</t>
  </si>
  <si>
    <t xml:space="preserve">Bromine</t>
  </si>
  <si>
    <t xml:space="preserve">Br</t>
  </si>
  <si>
    <t xml:space="preserve">2,8,18,7</t>
  </si>
  <si>
    <t xml:space="preserve"> [Ar] 3d10 4s2 4p5</t>
  </si>
  <si>
    <t xml:space="preserve">-7.2°C</t>
  </si>
  <si>
    <t xml:space="preserve">58.78°C</t>
  </si>
  <si>
    <t xml:space="preserve">1.14 Å</t>
  </si>
  <si>
    <t xml:space="preserve">1.96 (-1) Å</t>
  </si>
  <si>
    <t xml:space="preserve">1.12 Å</t>
  </si>
  <si>
    <t xml:space="preserve">25.6 cm³/mol</t>
  </si>
  <si>
    <t xml:space="preserve">11.8138 V</t>
  </si>
  <si>
    <t xml:space="preserve">21.8 V</t>
  </si>
  <si>
    <t xml:space="preserve">36.0 V</t>
  </si>
  <si>
    <t xml:space="preserve"> (±1),5</t>
  </si>
  <si>
    <t xml:space="preserve">3.119 g/cm³</t>
  </si>
  <si>
    <t xml:space="preserve">0.473 J/gK</t>
  </si>
  <si>
    <t xml:space="preserve">15.438 kJ/mol</t>
  </si>
  <si>
    <t xml:space="preserve">5.286 kJ/mol</t>
  </si>
  <si>
    <t xml:space="preserve">0.00122 W/cmK</t>
  </si>
  <si>
    <t xml:space="preserve">BRO-meen</t>
  </si>
  <si>
    <t xml:space="preserve">Greek: brômos (stench).</t>
  </si>
  <si>
    <t xml:space="preserve">Redish-brown liquid.</t>
  </si>
  <si>
    <t xml:space="preserve">Antoine J. Balard</t>
  </si>
  <si>
    <t xml:space="preserve">Occurs in compounds in sea water.</t>
  </si>
  <si>
    <t xml:space="preserve">It was once used in large quantities to make a compound that removed lead compound build up in engines burning leaded gasoline. Now it is primarily used in dyes, disinfectants, and photographic chemicals.</t>
  </si>
  <si>
    <t xml:space="preserve">Krypton</t>
  </si>
  <si>
    <t xml:space="preserve">Kr</t>
  </si>
  <si>
    <t xml:space="preserve">2,8,18,8</t>
  </si>
  <si>
    <t xml:space="preserve"> [Ar] 3d10 4s2 4p6</t>
  </si>
  <si>
    <t xml:space="preserve">-156.6°C</t>
  </si>
  <si>
    <t xml:space="preserve">-152.3°C</t>
  </si>
  <si>
    <t xml:space="preserve">1.03 Å</t>
  </si>
  <si>
    <t xml:space="preserve">38.9 cm³/mol</t>
  </si>
  <si>
    <t xml:space="preserve">13.9996 V</t>
  </si>
  <si>
    <t xml:space="preserve">24.359 V</t>
  </si>
  <si>
    <t xml:space="preserve">36.95 V</t>
  </si>
  <si>
    <t xml:space="preserve">0.003708 g/cm³</t>
  </si>
  <si>
    <t xml:space="preserve">0.248 J/gK</t>
  </si>
  <si>
    <t xml:space="preserve">9.029 kJ/mol</t>
  </si>
  <si>
    <t xml:space="preserve">1.638 kJ/mol</t>
  </si>
  <si>
    <t xml:space="preserve">0.0000949 W/cmK</t>
  </si>
  <si>
    <t xml:space="preserve">425 10^-6 K^-1</t>
  </si>
  <si>
    <t xml:space="preserve">KRIP-ton</t>
  </si>
  <si>
    <t xml:space="preserve">Greek: kryptos (hidden).</t>
  </si>
  <si>
    <t xml:space="preserve">Colorless, odorless, tasteless rare noble gas.</t>
  </si>
  <si>
    <t xml:space="preserve">Great Britain</t>
  </si>
  <si>
    <t xml:space="preserve">Forms 1 millionth of the atmosphere. Obtained from production of liquid air.</t>
  </si>
  <si>
    <t xml:space="preserve">Used in lighting products. Some is used as inert filler-gas in incandescent bulbs. Some is mixed with argon in fluorescent lamps. The most important use is in flashing stroboscopic lamps that outline airport runways.</t>
  </si>
  <si>
    <t xml:space="preserve">Rubidium</t>
  </si>
  <si>
    <t xml:space="preserve">Rb</t>
  </si>
  <si>
    <t xml:space="preserve">2,8,18,8,1</t>
  </si>
  <si>
    <t xml:space="preserve"> [Kr] 5s1</t>
  </si>
  <si>
    <t xml:space="preserve">1,2,3,4</t>
  </si>
  <si>
    <t xml:space="preserve">38.89°C</t>
  </si>
  <si>
    <t xml:space="preserve">686°C</t>
  </si>
  <si>
    <t xml:space="preserve">2.16 Å</t>
  </si>
  <si>
    <t xml:space="preserve">1.61 (+1) Å</t>
  </si>
  <si>
    <t xml:space="preserve">2.98 Å</t>
  </si>
  <si>
    <t xml:space="preserve">55.9 cm³/mol</t>
  </si>
  <si>
    <t xml:space="preserve">4.1771 V</t>
  </si>
  <si>
    <t xml:space="preserve">27.28 V</t>
  </si>
  <si>
    <t xml:space="preserve">40.0 V</t>
  </si>
  <si>
    <t xml:space="preserve">1.53 g/cm³</t>
  </si>
  <si>
    <t xml:space="preserve">0.363 J/gK</t>
  </si>
  <si>
    <t xml:space="preserve">72.216 kJ/mol</t>
  </si>
  <si>
    <t xml:space="preserve">2.192 kJ/mol</t>
  </si>
  <si>
    <t xml:space="preserve">0.0779 10^6/cm ohm</t>
  </si>
  <si>
    <t xml:space="preserve">0.582 W/cmK</t>
  </si>
  <si>
    <t xml:space="preserve">2.0 10³ MPa</t>
  </si>
  <si>
    <t xml:space="preserve">91 10^-6 K^-1</t>
  </si>
  <si>
    <t xml:space="preserve">5.70 Å</t>
  </si>
  <si>
    <t xml:space="preserve">roo-BID-i-em</t>
  </si>
  <si>
    <t xml:space="preserve">Latin: rubidus (deep red); the color its salts impart to flames.</t>
  </si>
  <si>
    <t xml:space="preserve">Soft, silvery-white, highly reactive metal.</t>
  </si>
  <si>
    <t xml:space="preserve">R. Bunsen, G. Kirchoff</t>
  </si>
  <si>
    <t xml:space="preserve">Occurs abundantly, but so widespread that production is limited. Usually obtained from lithium production.</t>
  </si>
  <si>
    <t xml:space="preserve">Used as a catalyst, photocells, and vacuum and cathode-ray tubes.</t>
  </si>
  <si>
    <t xml:space="preserve">Strontium</t>
  </si>
  <si>
    <t xml:space="preserve">Sr</t>
  </si>
  <si>
    <t xml:space="preserve">2,8,18,8,2</t>
  </si>
  <si>
    <t xml:space="preserve"> [Kr] 5s2</t>
  </si>
  <si>
    <t xml:space="preserve">769°C</t>
  </si>
  <si>
    <t xml:space="preserve">1384°C</t>
  </si>
  <si>
    <t xml:space="preserve">1.91 Å</t>
  </si>
  <si>
    <t xml:space="preserve">1.26 (+2) Å</t>
  </si>
  <si>
    <t xml:space="preserve">2.45 Å</t>
  </si>
  <si>
    <t xml:space="preserve">33.7 cm³/mol</t>
  </si>
  <si>
    <t xml:space="preserve">5.6948 V</t>
  </si>
  <si>
    <t xml:space="preserve">11.03 V</t>
  </si>
  <si>
    <t xml:space="preserve">43.60 V</t>
  </si>
  <si>
    <t xml:space="preserve">2.6 g/cm³</t>
  </si>
  <si>
    <t xml:space="preserve">0.30 J/gK</t>
  </si>
  <si>
    <t xml:space="preserve">144.0 kJ/mol</t>
  </si>
  <si>
    <t xml:space="preserve">8.30 kJ/mol</t>
  </si>
  <si>
    <t xml:space="preserve">0.0762 10^6/cm ohm</t>
  </si>
  <si>
    <t xml:space="preserve">0.353 W/cmK</t>
  </si>
  <si>
    <t xml:space="preserve">15 10³ MPa</t>
  </si>
  <si>
    <t xml:space="preserve">22.5 10^-6 K^-1</t>
  </si>
  <si>
    <t xml:space="preserve">6.0851 Å</t>
  </si>
  <si>
    <t xml:space="preserve">STRON-she-em</t>
  </si>
  <si>
    <t xml:space="preserve">From the Scottish town, Strontian.</t>
  </si>
  <si>
    <t xml:space="preserve">Soft, malleable, silvery-yellow metal.</t>
  </si>
  <si>
    <t xml:space="preserve">A. Crawford</t>
  </si>
  <si>
    <t xml:space="preserve">Found in minerals celestite and strontianite.</t>
  </si>
  <si>
    <t xml:space="preserve">Used in flares and fireworks for crimson color. Strontium-90 is a long lived highly radioactive fallout product of atomic-bomb explosions.</t>
  </si>
  <si>
    <t xml:space="preserve">Yttrium</t>
  </si>
  <si>
    <t xml:space="preserve">Y</t>
  </si>
  <si>
    <t xml:space="preserve">2,8,18,9,2</t>
  </si>
  <si>
    <t xml:space="preserve"> [Kr] 4d1 5s2</t>
  </si>
  <si>
    <t xml:space="preserve">1522°C ±8°C</t>
  </si>
  <si>
    <t xml:space="preserve">3338°C</t>
  </si>
  <si>
    <t xml:space="preserve">1.02 (+3) Å</t>
  </si>
  <si>
    <t xml:space="preserve">2.27 Å</t>
  </si>
  <si>
    <t xml:space="preserve">19.8 cm³/mol</t>
  </si>
  <si>
    <t xml:space="preserve">6.217 V</t>
  </si>
  <si>
    <t xml:space="preserve">12.24 V</t>
  </si>
  <si>
    <t xml:space="preserve">20.52 V</t>
  </si>
  <si>
    <t xml:space="preserve">4.47 g/cm³</t>
  </si>
  <si>
    <t xml:space="preserve">363.0 kJ/mol</t>
  </si>
  <si>
    <t xml:space="preserve">11.40 kJ/mol</t>
  </si>
  <si>
    <t xml:space="preserve">0.0166 10^6/cm ohm</t>
  </si>
  <si>
    <t xml:space="preserve">0.172 W/cmK</t>
  </si>
  <si>
    <t xml:space="preserve">64.4 10³ MPa</t>
  </si>
  <si>
    <t xml:space="preserve">3.6475 Å</t>
  </si>
  <si>
    <t xml:space="preserve">5.7308 Å</t>
  </si>
  <si>
    <t xml:space="preserve">IT-ri-em</t>
  </si>
  <si>
    <t xml:space="preserve">From the Swedish village, Ytterby, where one of its minerals was first found.</t>
  </si>
  <si>
    <t xml:space="preserve">Silvery, ductile, fairly reactive metal.</t>
  </si>
  <si>
    <t xml:space="preserve">Johann Gadolin</t>
  </si>
  <si>
    <t xml:space="preserve">Finland</t>
  </si>
  <si>
    <t xml:space="preserve">Found in minerals such as monazite, xenotime, and yttria.</t>
  </si>
  <si>
    <t xml:space="preserve">Combined with europium to make red phosphors for color TV's. Yttrium oxide and iron oxide combine to form a crystal garnet used in radar.</t>
  </si>
  <si>
    <t xml:space="preserve">Zirconium</t>
  </si>
  <si>
    <t xml:space="preserve">Zr</t>
  </si>
  <si>
    <t xml:space="preserve">2,8,18,10,2</t>
  </si>
  <si>
    <t xml:space="preserve"> [Kr] 4d2 5s2</t>
  </si>
  <si>
    <t xml:space="preserve">1852°C ±2°C</t>
  </si>
  <si>
    <t xml:space="preserve">4377°C</t>
  </si>
  <si>
    <t xml:space="preserve">1.45 Å</t>
  </si>
  <si>
    <t xml:space="preserve">.84 (+4) Å</t>
  </si>
  <si>
    <t xml:space="preserve">14.1 cm³/mol</t>
  </si>
  <si>
    <t xml:space="preserve">6.6339 V</t>
  </si>
  <si>
    <t xml:space="preserve">13.13 V</t>
  </si>
  <si>
    <t xml:space="preserve">22.99 V</t>
  </si>
  <si>
    <t xml:space="preserve">6.4 g/cm³</t>
  </si>
  <si>
    <t xml:space="preserve">0.27 J/gK</t>
  </si>
  <si>
    <t xml:space="preserve">58.20 kJ/mol</t>
  </si>
  <si>
    <t xml:space="preserve">0.0236 10^6/cm ohm</t>
  </si>
  <si>
    <t xml:space="preserve">0.227 W/cmK</t>
  </si>
  <si>
    <t xml:space="preserve">94 10³ MPa</t>
  </si>
  <si>
    <t xml:space="preserve">3.2313 Å</t>
  </si>
  <si>
    <t xml:space="preserve">5.1479 Å</t>
  </si>
  <si>
    <t xml:space="preserve">zer-KO-ni-em</t>
  </si>
  <si>
    <t xml:space="preserve">From the mineral, zircon.</t>
  </si>
  <si>
    <t xml:space="preserve">Gray-white, lustrous, corrosion-resistant metal.</t>
  </si>
  <si>
    <t xml:space="preserve">Martin Klaproth</t>
  </si>
  <si>
    <t xml:space="preserve">Found in many minerals such as zircon and baddeleyite.</t>
  </si>
  <si>
    <t xml:space="preserve">Used in alloys such as zircaloy which is used in nuclear applications since it does not readily absorb neutrons. Also baddeleyite is used in lab crucibles. Used in high-performance pumps and valves. Clear zircon (ZrSiO4) is a popular gemstone.</t>
  </si>
  <si>
    <t xml:space="preserve">Niobium</t>
  </si>
  <si>
    <t xml:space="preserve">Nb</t>
  </si>
  <si>
    <t xml:space="preserve">2,8,18,12,1</t>
  </si>
  <si>
    <t xml:space="preserve"> [Kr] 4d4 5s1</t>
  </si>
  <si>
    <t xml:space="preserve">2,3,5</t>
  </si>
  <si>
    <t xml:space="preserve">2468°C ±10°C</t>
  </si>
  <si>
    <t xml:space="preserve">4742°C</t>
  </si>
  <si>
    <t xml:space="preserve">1.34 Å</t>
  </si>
  <si>
    <t xml:space="preserve">.64 (+5) Å</t>
  </si>
  <si>
    <t xml:space="preserve">2.08 Å</t>
  </si>
  <si>
    <t xml:space="preserve">10.87 cm³/mol</t>
  </si>
  <si>
    <t xml:space="preserve">6.7589 V</t>
  </si>
  <si>
    <t xml:space="preserve">14.32 V</t>
  </si>
  <si>
    <t xml:space="preserve">25.04 V</t>
  </si>
  <si>
    <t xml:space="preserve"> (5),3</t>
  </si>
  <si>
    <t xml:space="preserve">8.57 g/cm³</t>
  </si>
  <si>
    <t xml:space="preserve">0.26 J/gK</t>
  </si>
  <si>
    <t xml:space="preserve">682.0 kJ/mol</t>
  </si>
  <si>
    <t xml:space="preserve">26.40 kJ/mol</t>
  </si>
  <si>
    <t xml:space="preserve">0.0693 10^6/cm ohm</t>
  </si>
  <si>
    <t xml:space="preserve">0.537 W/cmK</t>
  </si>
  <si>
    <t xml:space="preserve">104 10³ MPa</t>
  </si>
  <si>
    <t xml:space="preserve">7.3 10^-6 K^-1</t>
  </si>
  <si>
    <t xml:space="preserve">3.3067 Å</t>
  </si>
  <si>
    <t xml:space="preserve">ni-OH-bee-em</t>
  </si>
  <si>
    <t xml:space="preserve">From Niobe; daughter of the mythical Greek king Tantalus.</t>
  </si>
  <si>
    <t xml:space="preserve">Shiny white, soft, ductile metal.</t>
  </si>
  <si>
    <t xml:space="preserve">Charles Hatchet</t>
  </si>
  <si>
    <t xml:space="preserve">Occurs in a mineral columbite. Formerly known as colombium (Cb). It is used in stainless steel alloys for nuclear reactors, jets and missiles.</t>
  </si>
  <si>
    <t xml:space="preserve">Used as an alloy with iron and nickel. It can be used in nuclear reactors and is known to be superconductive when alloyed with tin, aluminum or zirconium.</t>
  </si>
  <si>
    <t xml:space="preserve">Molybdenum</t>
  </si>
  <si>
    <t xml:space="preserve">Mo</t>
  </si>
  <si>
    <t xml:space="preserve">2,8,18,13,1</t>
  </si>
  <si>
    <t xml:space="preserve"> [Kr] 4d5 5s1</t>
  </si>
  <si>
    <t xml:space="preserve">2617°C</t>
  </si>
  <si>
    <t xml:space="preserve">4612°C</t>
  </si>
  <si>
    <t xml:space="preserve">1.30 Å</t>
  </si>
  <si>
    <t xml:space="preserve">.59 (+6) Å</t>
  </si>
  <si>
    <t xml:space="preserve">2.01 Å</t>
  </si>
  <si>
    <t xml:space="preserve">09.4 cm³/mol</t>
  </si>
  <si>
    <t xml:space="preserve">7.0924 V</t>
  </si>
  <si>
    <t xml:space="preserve">16.461 V</t>
  </si>
  <si>
    <t xml:space="preserve">27.16 V</t>
  </si>
  <si>
    <t xml:space="preserve"> (6),5,4,3,2</t>
  </si>
  <si>
    <t xml:space="preserve">10.2 g/cm³</t>
  </si>
  <si>
    <t xml:space="preserve">0.25 J/gK</t>
  </si>
  <si>
    <t xml:space="preserve">598.0 kJ/mol</t>
  </si>
  <si>
    <t xml:space="preserve">32.0 kJ/mol</t>
  </si>
  <si>
    <t xml:space="preserve">0.187 10^6/cm ohm</t>
  </si>
  <si>
    <t xml:space="preserve">1.38 W/cmK</t>
  </si>
  <si>
    <t xml:space="preserve">322 10³ MPa</t>
  </si>
  <si>
    <t xml:space="preserve">4.8 10^-6 K^-1</t>
  </si>
  <si>
    <t xml:space="preserve">3.1469 Å</t>
  </si>
  <si>
    <t xml:space="preserve">meh-LIB-deh-nem</t>
  </si>
  <si>
    <t xml:space="preserve">Greek: molybdos (lead).</t>
  </si>
  <si>
    <t xml:space="preserve">Hard, silvery-white metal.</t>
  </si>
  <si>
    <t xml:space="preserve">Found in the minerals molybdenite (MoS2) and wulfenite (MoO4Pb).</t>
  </si>
  <si>
    <t xml:space="preserve">Its alloys are used in aircraft, missiles, and protective coatings in boiler plate.</t>
  </si>
  <si>
    <t xml:space="preserve">Technetium</t>
  </si>
  <si>
    <t xml:space="preserve">Tc</t>
  </si>
  <si>
    <t xml:space="preserve">2,8,18,13,2</t>
  </si>
  <si>
    <t xml:space="preserve"> [Kr] 4d5 5s2</t>
  </si>
  <si>
    <t xml:space="preserve">0,2,4,5,6,7</t>
  </si>
  <si>
    <t xml:space="preserve">2172°C</t>
  </si>
  <si>
    <t xml:space="preserve">4877°C</t>
  </si>
  <si>
    <t xml:space="preserve">1.27 Å</t>
  </si>
  <si>
    <t xml:space="preserve">1.95 Å</t>
  </si>
  <si>
    <t xml:space="preserve">08.5 cm³/mol</t>
  </si>
  <si>
    <t xml:space="preserve">7.28 V</t>
  </si>
  <si>
    <t xml:space="preserve">15.26 V</t>
  </si>
  <si>
    <t xml:space="preserve">29.54 V</t>
  </si>
  <si>
    <t xml:space="preserve"> (7),6,4</t>
  </si>
  <si>
    <t xml:space="preserve">11.5 g/cm³</t>
  </si>
  <si>
    <t xml:space="preserve">0.21 J/gK</t>
  </si>
  <si>
    <t xml:space="preserve">660.0 kJ/mol</t>
  </si>
  <si>
    <t xml:space="preserve">24.0 kJ/mol</t>
  </si>
  <si>
    <t xml:space="preserve">0.067 10^6/cm ohm</t>
  </si>
  <si>
    <t xml:space="preserve">0.506 W/cmK</t>
  </si>
  <si>
    <t xml:space="preserve">380 10³ MPa</t>
  </si>
  <si>
    <t xml:space="preserve">8 10^-6 K^-1</t>
  </si>
  <si>
    <t xml:space="preserve">2.735 Å</t>
  </si>
  <si>
    <t xml:space="preserve">4.388 Å</t>
  </si>
  <si>
    <t xml:space="preserve">tek-NEE-shi-em</t>
  </si>
  <si>
    <t xml:space="preserve">Greek: technêtos (artificial).</t>
  </si>
  <si>
    <t xml:space="preserve">Silvery-gray metal. First synthetically produced element.</t>
  </si>
  <si>
    <t xml:space="preserve">Carlo Perrier, Émillo Segrè</t>
  </si>
  <si>
    <t xml:space="preserve">Italy</t>
  </si>
  <si>
    <t xml:space="preserve">Made first by bombarding molybdenum with deuterons (heavy hydrogen) in a cyclotron.</t>
  </si>
  <si>
    <t xml:space="preserve">Added to iron in quantities as low as 55 part-per-million transforms the iron into a corrosion-resistant alloy.</t>
  </si>
  <si>
    <t xml:space="preserve">Ruthenium</t>
  </si>
  <si>
    <t xml:space="preserve">Ru</t>
  </si>
  <si>
    <t xml:space="preserve">2,8,18,15,1</t>
  </si>
  <si>
    <t xml:space="preserve"> [Kr] 4d7 5s1</t>
  </si>
  <si>
    <t xml:space="preserve">0,1,2,3,4,5,6,7,8</t>
  </si>
  <si>
    <t xml:space="preserve">2334°C</t>
  </si>
  <si>
    <t xml:space="preserve">4150°C</t>
  </si>
  <si>
    <t xml:space="preserve">.62 (+4) Å</t>
  </si>
  <si>
    <t xml:space="preserve">1.89 Å</t>
  </si>
  <si>
    <t xml:space="preserve">08.3 cm³/mol</t>
  </si>
  <si>
    <t xml:space="preserve">7.3605 V</t>
  </si>
  <si>
    <t xml:space="preserve">16.76 V</t>
  </si>
  <si>
    <t xml:space="preserve">28.47 V</t>
  </si>
  <si>
    <t xml:space="preserve">2,(3,4),6,8</t>
  </si>
  <si>
    <t xml:space="preserve">12.2 g/cm³</t>
  </si>
  <si>
    <t xml:space="preserve">0.238 J/gK</t>
  </si>
  <si>
    <t xml:space="preserve">595.0 kJ/mol</t>
  </si>
  <si>
    <t xml:space="preserve">0.137 10^6/cm ohm</t>
  </si>
  <si>
    <t xml:space="preserve">1.17 W/cmK</t>
  </si>
  <si>
    <t xml:space="preserve">430 10³ MPa</t>
  </si>
  <si>
    <t xml:space="preserve">6.4 10^-6 K^-1</t>
  </si>
  <si>
    <t xml:space="preserve">2.7059 Å</t>
  </si>
  <si>
    <t xml:space="preserve">4.2818 Å</t>
  </si>
  <si>
    <t xml:space="preserve">roo-THE-ni-em</t>
  </si>
  <si>
    <t xml:space="preserve">Latin: Ruthenia (Russia).</t>
  </si>
  <si>
    <t xml:space="preserve">Rare, extremely brittle, silver-gray metal.</t>
  </si>
  <si>
    <t xml:space="preserve">Karl Klaus</t>
  </si>
  <si>
    <t xml:space="preserve">Russia</t>
  </si>
  <si>
    <t xml:space="preserve">Found in pentlandite and pyroxinite.</t>
  </si>
  <si>
    <t xml:space="preserve">Used to harden platinum and palladium. Aircraft magnetos use platinum alloy with 10% ruthenium.</t>
  </si>
  <si>
    <t xml:space="preserve">Rhodium</t>
  </si>
  <si>
    <t xml:space="preserve">Rh</t>
  </si>
  <si>
    <t xml:space="preserve">2,8,18,16,1</t>
  </si>
  <si>
    <t xml:space="preserve"> [Kr] 4d8 5s1</t>
  </si>
  <si>
    <t xml:space="preserve">2,3,4,5,6</t>
  </si>
  <si>
    <t xml:space="preserve">1966°C ±3°C</t>
  </si>
  <si>
    <t xml:space="preserve">3695°C</t>
  </si>
  <si>
    <t xml:space="preserve">.67 (+3) Å</t>
  </si>
  <si>
    <t xml:space="preserve">1.83 Å</t>
  </si>
  <si>
    <t xml:space="preserve">7.4589 V</t>
  </si>
  <si>
    <t xml:space="preserve">18.08 V</t>
  </si>
  <si>
    <t xml:space="preserve">31.06 V</t>
  </si>
  <si>
    <t xml:space="preserve">2,(3),4</t>
  </si>
  <si>
    <t xml:space="preserve">12.4 g/cm³</t>
  </si>
  <si>
    <t xml:space="preserve">0.242 J/gK</t>
  </si>
  <si>
    <t xml:space="preserve">493.0 kJ/mol</t>
  </si>
  <si>
    <t xml:space="preserve">21.50 kJ/mol</t>
  </si>
  <si>
    <t xml:space="preserve">0.211 10^6/cm ohm</t>
  </si>
  <si>
    <t xml:space="preserve">1.50 W/cmK</t>
  </si>
  <si>
    <t xml:space="preserve">330 10³ MPa</t>
  </si>
  <si>
    <t xml:space="preserve">8.2 10^-6 K^-1</t>
  </si>
  <si>
    <t xml:space="preserve">3.8045 Å</t>
  </si>
  <si>
    <t xml:space="preserve">RO-di-em</t>
  </si>
  <si>
    <t xml:space="preserve">Greek: rhodon (rose). Its salts give a rosy solution.</t>
  </si>
  <si>
    <t xml:space="preserve">Hard, silvery-white metal</t>
  </si>
  <si>
    <t xml:space="preserve">William Wollaston</t>
  </si>
  <si>
    <t xml:space="preserve">Obtained as a by-product of nickel production.</t>
  </si>
  <si>
    <t xml:space="preserve">Used as a coating to prevent wear on high quality science equipment and with platinum to make thermocouples.</t>
  </si>
  <si>
    <t xml:space="preserve">Palladium</t>
  </si>
  <si>
    <t xml:space="preserve">Pd</t>
  </si>
  <si>
    <t xml:space="preserve">2,8,18,18</t>
  </si>
  <si>
    <t xml:space="preserve"> [Kr] 4d10</t>
  </si>
  <si>
    <t xml:space="preserve">1552°C</t>
  </si>
  <si>
    <t xml:space="preserve">2940°C</t>
  </si>
  <si>
    <t xml:space="preserve">1.28 Å</t>
  </si>
  <si>
    <t xml:space="preserve">.64 (+2) Å</t>
  </si>
  <si>
    <t xml:space="preserve">08.9 cm³/mol</t>
  </si>
  <si>
    <t xml:space="preserve">8.3369 V</t>
  </si>
  <si>
    <t xml:space="preserve">19.63 V</t>
  </si>
  <si>
    <t xml:space="preserve">32.93 V</t>
  </si>
  <si>
    <t xml:space="preserve"> (2),4</t>
  </si>
  <si>
    <t xml:space="preserve">12.02 g/cm³</t>
  </si>
  <si>
    <t xml:space="preserve">0.24 J/gK</t>
  </si>
  <si>
    <t xml:space="preserve">357.0 kJ/mol</t>
  </si>
  <si>
    <t xml:space="preserve">17.60 kJ/mol</t>
  </si>
  <si>
    <t xml:space="preserve">0.0950 10^6/cm ohm</t>
  </si>
  <si>
    <t xml:space="preserve">0.718 W/cmK</t>
  </si>
  <si>
    <t xml:space="preserve">127 10³ MPa</t>
  </si>
  <si>
    <t xml:space="preserve">3.8908 Å</t>
  </si>
  <si>
    <t xml:space="preserve">peh-LAY-di-em</t>
  </si>
  <si>
    <t xml:space="preserve">Named after the asteroid, Pallas, discovered in 1803.</t>
  </si>
  <si>
    <t xml:space="preserve">Soft, malleable, ductile, silvery-white metal.</t>
  </si>
  <si>
    <t xml:space="preserve">Obtained with platinum, nickel, copper and mercury ores.</t>
  </si>
  <si>
    <t xml:space="preserve">Used as a substitue for silver in dental items and jewelry. The pure metal is used as the delicate mainsprings in analog wristwatches. Also used in surgical instruments and as catalyst .</t>
  </si>
  <si>
    <t xml:space="preserve">Silver</t>
  </si>
  <si>
    <t xml:space="preserve">Ag</t>
  </si>
  <si>
    <t xml:space="preserve">2,8,18,18,1</t>
  </si>
  <si>
    <t xml:space="preserve"> [Kr] 4d10 5s1</t>
  </si>
  <si>
    <t xml:space="preserve">961.93°C</t>
  </si>
  <si>
    <t xml:space="preserve">2162°C</t>
  </si>
  <si>
    <t xml:space="preserve">1.15 (+1) Å</t>
  </si>
  <si>
    <t xml:space="preserve">1.75 Å</t>
  </si>
  <si>
    <t xml:space="preserve">10.3 cm³/mol</t>
  </si>
  <si>
    <t xml:space="preserve">7.5762 V</t>
  </si>
  <si>
    <t xml:space="preserve">21.49 V</t>
  </si>
  <si>
    <t xml:space="preserve">10.5 g/cm³</t>
  </si>
  <si>
    <t xml:space="preserve">0.235 J/gK</t>
  </si>
  <si>
    <t xml:space="preserve">250.580 kJ/mol</t>
  </si>
  <si>
    <t xml:space="preserve">11.30 kJ/mol</t>
  </si>
  <si>
    <t xml:space="preserve">0.630 10^6/cm ohm</t>
  </si>
  <si>
    <t xml:space="preserve">4.29 W/cmK</t>
  </si>
  <si>
    <t xml:space="preserve">18.9 10^-6 K^-1</t>
  </si>
  <si>
    <t xml:space="preserve">4.0863 Å</t>
  </si>
  <si>
    <t xml:space="preserve">SIL-ver</t>
  </si>
  <si>
    <t xml:space="preserve">Anglo-Saxon: siolful, (silver); symbol from Latin: argentium.</t>
  </si>
  <si>
    <t xml:space="preserve">Silvery-ductile, and malleable metal</t>
  </si>
  <si>
    <t xml:space="preserve">Found in ores called argentite (AgS), light ruby silver (Ag3AsS3), dark ruby silver(Ag3SbS3) and brittle silver.</t>
  </si>
  <si>
    <t xml:space="preserve">Used in alloys for jewelry and in other compounds for photography. It is also a good conductor, but expensive.</t>
  </si>
  <si>
    <t xml:space="preserve">Cadmium</t>
  </si>
  <si>
    <t xml:space="preserve">Cd</t>
  </si>
  <si>
    <t xml:space="preserve">2,8,18,18,2</t>
  </si>
  <si>
    <t xml:space="preserve"> [Kr] 4d10 5s2</t>
  </si>
  <si>
    <t xml:space="preserve">320.9°C</t>
  </si>
  <si>
    <t xml:space="preserve">765°C</t>
  </si>
  <si>
    <t xml:space="preserve">1.48 Å</t>
  </si>
  <si>
    <t xml:space="preserve">.95 (+2) Å</t>
  </si>
  <si>
    <t xml:space="preserve">1.71 Å</t>
  </si>
  <si>
    <t xml:space="preserve">8.9937 V</t>
  </si>
  <si>
    <t xml:space="preserve">16.908 V</t>
  </si>
  <si>
    <t xml:space="preserve">37.48 V</t>
  </si>
  <si>
    <t xml:space="preserve">8.65 g/cm³</t>
  </si>
  <si>
    <t xml:space="preserve">0.23 J/gK</t>
  </si>
  <si>
    <t xml:space="preserve">99.570 kJ/mol</t>
  </si>
  <si>
    <t xml:space="preserve">6.192 kJ/mol</t>
  </si>
  <si>
    <t xml:space="preserve">0.138 10^6/cm ohm</t>
  </si>
  <si>
    <t xml:space="preserve">0.968 W/cmK</t>
  </si>
  <si>
    <t xml:space="preserve">62 10³ MPa</t>
  </si>
  <si>
    <t xml:space="preserve">30.8 10^-6 K^-1</t>
  </si>
  <si>
    <t xml:space="preserve">2.9789 Å</t>
  </si>
  <si>
    <t xml:space="preserve">5.6169 Å</t>
  </si>
  <si>
    <t xml:space="preserve">KAD-me-em</t>
  </si>
  <si>
    <t xml:space="preserve">Greek: kadmeia (ancient name for calamine (zinc oxide)).</t>
  </si>
  <si>
    <t xml:space="preserve">Soft, malleable, blue-white metal.</t>
  </si>
  <si>
    <t xml:space="preserve">Fredrich Stromeyer</t>
  </si>
  <si>
    <t xml:space="preserve">Obtained as a by product of zinc refining.</t>
  </si>
  <si>
    <t xml:space="preserve">Used in nickel-cadmium batteries. Also in electroplating steel and in the manufacture of berings. Its compounds are found in paint pigments and a wide variety of intense colors. Boiling cadmium gives off a weird, yellow-colored vapor that is poisonous.</t>
  </si>
  <si>
    <t xml:space="preserve">Indium</t>
  </si>
  <si>
    <t xml:space="preserve">In</t>
  </si>
  <si>
    <t xml:space="preserve">Tetragonal</t>
  </si>
  <si>
    <t xml:space="preserve">2,8,18,18,3</t>
  </si>
  <si>
    <t xml:space="preserve"> [Kr] 4d10 5s2 5p1</t>
  </si>
  <si>
    <t xml:space="preserve">1,2,3</t>
  </si>
  <si>
    <t xml:space="preserve">156.61°C</t>
  </si>
  <si>
    <t xml:space="preserve">2080°C</t>
  </si>
  <si>
    <t xml:space="preserve">.80 (+3) Å</t>
  </si>
  <si>
    <t xml:space="preserve">15.7 cm³/mol</t>
  </si>
  <si>
    <t xml:space="preserve">5.7864 V</t>
  </si>
  <si>
    <t xml:space="preserve">18.869 V</t>
  </si>
  <si>
    <t xml:space="preserve">28.03 V</t>
  </si>
  <si>
    <t xml:space="preserve">7.31 g/cm³</t>
  </si>
  <si>
    <t xml:space="preserve">231.50 kJ/mol</t>
  </si>
  <si>
    <t xml:space="preserve">3.263 kJ/mol</t>
  </si>
  <si>
    <t xml:space="preserve">0.116 10^6/cm ohm</t>
  </si>
  <si>
    <t xml:space="preserve">0.816 W/cmK</t>
  </si>
  <si>
    <t xml:space="preserve">14 10³ MPa</t>
  </si>
  <si>
    <t xml:space="preserve">32.1 10^-6 K^-1</t>
  </si>
  <si>
    <t xml:space="preserve">4.5981 Å</t>
  </si>
  <si>
    <t xml:space="preserve">4.9469 Å</t>
  </si>
  <si>
    <t xml:space="preserve">IN-di-em</t>
  </si>
  <si>
    <t xml:space="preserve">Latin: indicum (color indigo), the color it shows in a spectroscope.</t>
  </si>
  <si>
    <t xml:space="preserve">Rare, very soft, silver-white metal</t>
  </si>
  <si>
    <t xml:space="preserve">Ferdinand Reich, T. Richter</t>
  </si>
  <si>
    <t xml:space="preserve">Found in certain zinc ores.</t>
  </si>
  <si>
    <t xml:space="preserve">Used to coat high speed bearings and as an alloy that lowers the melting point of other metals. Relativly small amounts are used in dental items and in electronic semiconductors.</t>
  </si>
  <si>
    <t xml:space="preserve">Tin</t>
  </si>
  <si>
    <t xml:space="preserve">Sn</t>
  </si>
  <si>
    <t xml:space="preserve">2,8,18,18,4</t>
  </si>
  <si>
    <t xml:space="preserve"> [Kr] 4d10 5s2 5p2</t>
  </si>
  <si>
    <t xml:space="preserve">231.97°C</t>
  </si>
  <si>
    <t xml:space="preserve">2602°C</t>
  </si>
  <si>
    <t xml:space="preserve">1.41 Å</t>
  </si>
  <si>
    <t xml:space="preserve">.71 (+4) Å</t>
  </si>
  <si>
    <t xml:space="preserve">16.3 cm³/mol</t>
  </si>
  <si>
    <t xml:space="preserve">7.3438 V</t>
  </si>
  <si>
    <t xml:space="preserve">14.632 V</t>
  </si>
  <si>
    <t xml:space="preserve">30.502 V</t>
  </si>
  <si>
    <t xml:space="preserve">7.30 g/cm³</t>
  </si>
  <si>
    <t xml:space="preserve">0.227 J/gK</t>
  </si>
  <si>
    <t xml:space="preserve">295.80 kJ/mol</t>
  </si>
  <si>
    <t xml:space="preserve">7.029 kJ/mol</t>
  </si>
  <si>
    <t xml:space="preserve">0.0917 10^6/cm ohm</t>
  </si>
  <si>
    <t xml:space="preserve">0.666 W/cmK</t>
  </si>
  <si>
    <t xml:space="preserve">50 10³ MPa</t>
  </si>
  <si>
    <t xml:space="preserve">22.0 10^-6 K^-1</t>
  </si>
  <si>
    <t xml:space="preserve">5.8317 Å</t>
  </si>
  <si>
    <t xml:space="preserve">TIN</t>
  </si>
  <si>
    <t xml:space="preserve">Named after Etruscan god, Tinia; symbol from Latin: stannum (tin).</t>
  </si>
  <si>
    <t xml:space="preserve">Silvery-white, soft, malleable and ductile metal.</t>
  </si>
  <si>
    <t xml:space="preserve">Principally found in the ore cassiterite(SnO2) and stannine (Cu2FeSnS4).</t>
  </si>
  <si>
    <t xml:space="preserve">Used as a coating for steel cans since it is nontoxic and noncorrosive. Also in solder (33%Sn:67%Pb), bronze (20%Sn:80%Cu), and pewter. Stannous fluoride (SnF2), a compound of tin and fluorine is used in some toothpaste.</t>
  </si>
  <si>
    <t xml:space="preserve">Antimony</t>
  </si>
  <si>
    <t xml:space="preserve">Sb</t>
  </si>
  <si>
    <t xml:space="preserve">2,8,18,18,5</t>
  </si>
  <si>
    <t xml:space="preserve"> [Kr] 4d10 5s2 5p3</t>
  </si>
  <si>
    <t xml:space="preserve">0,-3,3,5</t>
  </si>
  <si>
    <t xml:space="preserve">630.74°C</t>
  </si>
  <si>
    <t xml:space="preserve">1587°C</t>
  </si>
  <si>
    <t xml:space="preserve">.76 (+3) Å</t>
  </si>
  <si>
    <t xml:space="preserve">18.23 cm³/mol</t>
  </si>
  <si>
    <t xml:space="preserve">8.64 V</t>
  </si>
  <si>
    <t xml:space="preserve">16.53 V</t>
  </si>
  <si>
    <t xml:space="preserve">25.30 V</t>
  </si>
  <si>
    <t xml:space="preserve">6.684 g/cm³</t>
  </si>
  <si>
    <t xml:space="preserve">77.140 kJ/mol</t>
  </si>
  <si>
    <t xml:space="preserve">19.870 kJ/mol</t>
  </si>
  <si>
    <t xml:space="preserve">0.0288 10^6/cm ohm</t>
  </si>
  <si>
    <t xml:space="preserve">0.243 W/cmK</t>
  </si>
  <si>
    <t xml:space="preserve">67 10³ MPa</t>
  </si>
  <si>
    <t xml:space="preserve">11.0 10^-6 K^-1</t>
  </si>
  <si>
    <t xml:space="preserve">4.5069 Å</t>
  </si>
  <si>
    <t xml:space="preserve">a=57° 6'27"</t>
  </si>
  <si>
    <t xml:space="preserve">AN-teh-MOH-ni</t>
  </si>
  <si>
    <t xml:space="preserve">Greek: anti and monos (not alone); symbol from mineral stibnite.</t>
  </si>
  <si>
    <t xml:space="preserve">Hard, brittle, silvery-white semimetal.</t>
  </si>
  <si>
    <t xml:space="preserve">Found in stibnite (Sb2S3) and in valentinite (Sb2O3).</t>
  </si>
  <si>
    <t xml:space="preserve">It is alloyed with other metals to increase their hardness. Also in the manufacture of a few special types of semiconductor devices. Also in plastics and chemicals. A few kinds of over-the-counter cold and flu remedies use antimony compounds.</t>
  </si>
  <si>
    <t xml:space="preserve">Tellurium</t>
  </si>
  <si>
    <t xml:space="preserve">Te</t>
  </si>
  <si>
    <t xml:space="preserve">2,8,18,18,6</t>
  </si>
  <si>
    <t xml:space="preserve"> [Kr] 4d10 5s2 5p4</t>
  </si>
  <si>
    <t xml:space="preserve">449.5°C</t>
  </si>
  <si>
    <t xml:space="preserve">989.9°C</t>
  </si>
  <si>
    <t xml:space="preserve">.97 (+4) Å</t>
  </si>
  <si>
    <t xml:space="preserve">1.42 Å</t>
  </si>
  <si>
    <t xml:space="preserve">20.5 cm³/mol</t>
  </si>
  <si>
    <t xml:space="preserve">9.0096 V</t>
  </si>
  <si>
    <t xml:space="preserve">18.60 V</t>
  </si>
  <si>
    <t xml:space="preserve">27.96 V</t>
  </si>
  <si>
    <t xml:space="preserve">6.24 g/cm³</t>
  </si>
  <si>
    <t xml:space="preserve">0.20 J/gK</t>
  </si>
  <si>
    <t xml:space="preserve">52.550 kJ/mol</t>
  </si>
  <si>
    <t xml:space="preserve">17.490 kJ/mol</t>
  </si>
  <si>
    <t xml:space="preserve">2.0e-6 10^6/cm ohm</t>
  </si>
  <si>
    <t xml:space="preserve">0.0235 W/cmK</t>
  </si>
  <si>
    <t xml:space="preserve">40 10³ MPa</t>
  </si>
  <si>
    <t xml:space="preserve">18.8 10^-6 K^-1</t>
  </si>
  <si>
    <t xml:space="preserve">4.4568 Å</t>
  </si>
  <si>
    <t xml:space="preserve">5.9270 Å</t>
  </si>
  <si>
    <t xml:space="preserve">te-LOOR-i-em</t>
  </si>
  <si>
    <t xml:space="preserve">Latin: tellus (earth).</t>
  </si>
  <si>
    <t xml:space="preserve">Silvery-white, brittle simi-metal.</t>
  </si>
  <si>
    <t xml:space="preserve">Franz Müller von Reichenstein</t>
  </si>
  <si>
    <t xml:space="preserve">Romania</t>
  </si>
  <si>
    <t xml:space="preserve">Obtained as a by-product of copper and lead refining.</t>
  </si>
  <si>
    <t xml:space="preserve">Used to improve the machining quality of copper and stainless steel products and to color glass and ceramics. Also in thermoelectric devices. Some is used in the rubber industry and it is a basic ingredient in manufacturing blasting caps.</t>
  </si>
  <si>
    <t xml:space="preserve">Iodine</t>
  </si>
  <si>
    <t xml:space="preserve">I</t>
  </si>
  <si>
    <t xml:space="preserve">2,8,18,18,7</t>
  </si>
  <si>
    <t xml:space="preserve"> [Kr] 4d10 5s2 5p5</t>
  </si>
  <si>
    <t xml:space="preserve">113.5°C</t>
  </si>
  <si>
    <t xml:space="preserve">184.35°C @ 35 atmos.</t>
  </si>
  <si>
    <t xml:space="preserve">2.20 (-1) Å</t>
  </si>
  <si>
    <t xml:space="preserve">25.74 cm³/mol</t>
  </si>
  <si>
    <t xml:space="preserve">10.4513 V</t>
  </si>
  <si>
    <t xml:space="preserve">19.131 V</t>
  </si>
  <si>
    <t xml:space="preserve">33.0 V</t>
  </si>
  <si>
    <t xml:space="preserve"> (±1),5,7</t>
  </si>
  <si>
    <t xml:space="preserve">4.93 g/cm³</t>
  </si>
  <si>
    <t xml:space="preserve">0.214 J/gK</t>
  </si>
  <si>
    <t xml:space="preserve">20.752 kJ/mol</t>
  </si>
  <si>
    <t xml:space="preserve">7.824 kJ/mol</t>
  </si>
  <si>
    <t xml:space="preserve">8.0e-16 10^6/cm ohm</t>
  </si>
  <si>
    <t xml:space="preserve">0.00449 W/cmK</t>
  </si>
  <si>
    <t xml:space="preserve">87 10^-6 K^-1</t>
  </si>
  <si>
    <t xml:space="preserve">4.79 Å</t>
  </si>
  <si>
    <t xml:space="preserve">7.25 Å</t>
  </si>
  <si>
    <t xml:space="preserve">9.78 Å</t>
  </si>
  <si>
    <t xml:space="preserve">EYE-eh-dine</t>
  </si>
  <si>
    <t xml:space="preserve">Greek: iôeides (violet colored).</t>
  </si>
  <si>
    <t xml:space="preserve">Shiny, black, non-metalic solid; as a gas it is violet and intensely irritating to the eyes, nose and throat.</t>
  </si>
  <si>
    <t xml:space="preserve">Bernard Courtois</t>
  </si>
  <si>
    <t xml:space="preserve">Occurs on land and in the sea in sodium and potassium compounds.</t>
  </si>
  <si>
    <t xml:space="preserve">Required in small amounts by humans. Once used as an antiseptic, but no longer due to its poisonous nature.</t>
  </si>
  <si>
    <t xml:space="preserve">Xenon</t>
  </si>
  <si>
    <t xml:space="preserve">Xe</t>
  </si>
  <si>
    <t xml:space="preserve">2,8,18,18,8</t>
  </si>
  <si>
    <t xml:space="preserve"> [Kr] 4d10 5s2 5p6</t>
  </si>
  <si>
    <t xml:space="preserve">-111.9°C</t>
  </si>
  <si>
    <t xml:space="preserve">-107.1°C</t>
  </si>
  <si>
    <t xml:space="preserve">1.31 Å</t>
  </si>
  <si>
    <t xml:space="preserve">1.24 Å</t>
  </si>
  <si>
    <t xml:space="preserve">37.3 cm³/mol</t>
  </si>
  <si>
    <t xml:space="preserve">12.1299 V</t>
  </si>
  <si>
    <t xml:space="preserve">21.21 V</t>
  </si>
  <si>
    <t xml:space="preserve">32.10 V</t>
  </si>
  <si>
    <t xml:space="preserve">0.00588 g/cm³</t>
  </si>
  <si>
    <t xml:space="preserve">0.158 J/gK</t>
  </si>
  <si>
    <t xml:space="preserve">12.636 kJ/mol</t>
  </si>
  <si>
    <t xml:space="preserve">2.297 kJ/mol</t>
  </si>
  <si>
    <t xml:space="preserve">0.0000569 W/cmK</t>
  </si>
  <si>
    <t xml:space="preserve">253 10^-6 K^-1</t>
  </si>
  <si>
    <t xml:space="preserve">ZEE-non</t>
  </si>
  <si>
    <t xml:space="preserve">Greek: xenos (strange).</t>
  </si>
  <si>
    <t xml:space="preserve">Heavy, colorless, odorless, noble gas.</t>
  </si>
  <si>
    <t xml:space="preserve">Sir William Ramsay; M. W. Travers</t>
  </si>
  <si>
    <t xml:space="preserve">Obtain from the small quantities in liquid air.</t>
  </si>
  <si>
    <t xml:space="preserve">Used for filling flash lamps and other powerful lamps. Electrical excitation of xenon produces a burst of brilliant whtie light. Also used in bubble chambers and modern nuclear power reactors.</t>
  </si>
  <si>
    <t xml:space="preserve">Cesium</t>
  </si>
  <si>
    <t xml:space="preserve">Cs</t>
  </si>
  <si>
    <t xml:space="preserve">2,8,18,18,8,1</t>
  </si>
  <si>
    <t xml:space="preserve"> [Xe] 6s1</t>
  </si>
  <si>
    <t xml:space="preserve">28.4°C</t>
  </si>
  <si>
    <t xml:space="preserve">669.3°C</t>
  </si>
  <si>
    <t xml:space="preserve">2.35 Å</t>
  </si>
  <si>
    <t xml:space="preserve">1.74 (+1) Å</t>
  </si>
  <si>
    <t xml:space="preserve">3.34 Å</t>
  </si>
  <si>
    <t xml:space="preserve">71.07 cm³/mol</t>
  </si>
  <si>
    <t xml:space="preserve">3.8939 V</t>
  </si>
  <si>
    <t xml:space="preserve">25.10 V</t>
  </si>
  <si>
    <t xml:space="preserve">1.873 g/cm³</t>
  </si>
  <si>
    <t xml:space="preserve">67.740 kJ/mol</t>
  </si>
  <si>
    <t xml:space="preserve">2.092 kJ/mol</t>
  </si>
  <si>
    <t xml:space="preserve">0.359 W/cmK</t>
  </si>
  <si>
    <t xml:space="preserve">1.8 10³ MPa</t>
  </si>
  <si>
    <t xml:space="preserve">100 10^-6 K^-1</t>
  </si>
  <si>
    <t xml:space="preserve">6.0797 Å</t>
  </si>
  <si>
    <t xml:space="preserve">SEE-zi-em</t>
  </si>
  <si>
    <t xml:space="preserve">Latin: coesius (sky blue); for the blue lines of its spectrum.</t>
  </si>
  <si>
    <t xml:space="preserve">Very soft, light gray, ductile metal.</t>
  </si>
  <si>
    <t xml:space="preserve">Gustov Kirchoff, Robert Bunsen</t>
  </si>
  <si>
    <t xml:space="preserve">Found in pollucite [(Cs4Al4Si9O26).H2O] and as trace in lepidolite.</t>
  </si>
  <si>
    <t xml:space="preserve">Used as a 'getter' to remove air traces in vacuum and cathode-ray tubes. Also used in producing photoelectric devices and atomic clocks. Since it ionizes readily, it is used as an ion rocket motor propellant.</t>
  </si>
  <si>
    <t xml:space="preserve">Barium</t>
  </si>
  <si>
    <t xml:space="preserve">Ba</t>
  </si>
  <si>
    <t xml:space="preserve">2,8,18,18,8,2</t>
  </si>
  <si>
    <t xml:space="preserve"> [Xe] 6s2</t>
  </si>
  <si>
    <t xml:space="preserve">725°C</t>
  </si>
  <si>
    <t xml:space="preserve">1897°C</t>
  </si>
  <si>
    <t xml:space="preserve">1.98 Å</t>
  </si>
  <si>
    <t xml:space="preserve">1.42 (+2) Å</t>
  </si>
  <si>
    <t xml:space="preserve">2.78 Å</t>
  </si>
  <si>
    <t xml:space="preserve">39.24 cm³/mol</t>
  </si>
  <si>
    <t xml:space="preserve">5.2117 V</t>
  </si>
  <si>
    <t xml:space="preserve">10.004 V</t>
  </si>
  <si>
    <t xml:space="preserve">3.51 g/cm³</t>
  </si>
  <si>
    <t xml:space="preserve">0.204 J/gK</t>
  </si>
  <si>
    <t xml:space="preserve">142.0 kJ/mol</t>
  </si>
  <si>
    <t xml:space="preserve">7.750 kJ/mol</t>
  </si>
  <si>
    <t xml:space="preserve">0.030 10^6/cm ohm</t>
  </si>
  <si>
    <t xml:space="preserve">0.184 W/cmK</t>
  </si>
  <si>
    <t xml:space="preserve">13 10³ MPa</t>
  </si>
  <si>
    <t xml:space="preserve">20.6 10^-6 K^-1</t>
  </si>
  <si>
    <t xml:space="preserve">5.013 Å</t>
  </si>
  <si>
    <t xml:space="preserve">BAR-i-em</t>
  </si>
  <si>
    <t xml:space="preserve">Greek: barys (heavy or dense).</t>
  </si>
  <si>
    <t xml:space="preserve">Soft, slightly malleable, silvery-white metal.</t>
  </si>
  <si>
    <t xml:space="preserve">Found in barytine (BaSO4) and witherite (BaCO3), never found in pure form due to its reactivity. Must be stored under kerosene to remain pure.</t>
  </si>
  <si>
    <t xml:space="preserve">Barite, or barium sulfate (BaSO4), when ground is used as a filter for rubber, plastics, and resins. It is insoluable in water and so is used in X-rays of the digestive system. Barium nitrate, Ba(NO3)2, burns brilliant green and is used in fireworks.</t>
  </si>
  <si>
    <t xml:space="preserve">Lanthanum</t>
  </si>
  <si>
    <t xml:space="preserve">La</t>
  </si>
  <si>
    <t xml:space="preserve">2,8,18,18,9,2</t>
  </si>
  <si>
    <t xml:space="preserve"> [Xe] 5d1 6s2</t>
  </si>
  <si>
    <t xml:space="preserve">918°C</t>
  </si>
  <si>
    <t xml:space="preserve">3464°C</t>
  </si>
  <si>
    <t xml:space="preserve">1.69 Å</t>
  </si>
  <si>
    <t xml:space="preserve">1.16 (+3) Å</t>
  </si>
  <si>
    <t xml:space="preserve">2.74 Å</t>
  </si>
  <si>
    <t xml:space="preserve">20.73 cm³/mol</t>
  </si>
  <si>
    <t xml:space="preserve">5.5770 V</t>
  </si>
  <si>
    <t xml:space="preserve">11.059 V</t>
  </si>
  <si>
    <t xml:space="preserve">19.174 V</t>
  </si>
  <si>
    <t xml:space="preserve">6.7 g/cm³</t>
  </si>
  <si>
    <t xml:space="preserve">0.19 J/gK</t>
  </si>
  <si>
    <t xml:space="preserve">414.0 kJ/mol</t>
  </si>
  <si>
    <t xml:space="preserve">6.20 kJ/mol</t>
  </si>
  <si>
    <t xml:space="preserve">0.0126 10^6/cm ohm</t>
  </si>
  <si>
    <t xml:space="preserve">0.135 W/cmK</t>
  </si>
  <si>
    <t xml:space="preserve">5.2 10^-6 K^-1</t>
  </si>
  <si>
    <t xml:space="preserve">3.770 Å</t>
  </si>
  <si>
    <t xml:space="preserve">12.159 Å</t>
  </si>
  <si>
    <t xml:space="preserve">LAN-the-nem</t>
  </si>
  <si>
    <t xml:space="preserve">Greek: lanthanein (to be hidden).</t>
  </si>
  <si>
    <t xml:space="preserve">Soft, silvery-white, malleable, ductile metal.</t>
  </si>
  <si>
    <t xml:space="preserve">Carl Mosander</t>
  </si>
  <si>
    <t xml:space="preserve">Found with rare earths in monazite and bastnasite. Monazite sand typicall contains 25% lanthanum.</t>
  </si>
  <si>
    <t xml:space="preserve">It is used in the electodes of high-intensity, carbon-arc lights. Also used in the production of high-grade europium metal. Because it gives glass refractive properties, it is used in expensive camera lenses.</t>
  </si>
  <si>
    <t xml:space="preserve">Cerium</t>
  </si>
  <si>
    <t xml:space="preserve">Ce</t>
  </si>
  <si>
    <t xml:space="preserve">Rare Earth</t>
  </si>
  <si>
    <t xml:space="preserve">f</t>
  </si>
  <si>
    <t xml:space="preserve">2,8,18,20,8,2</t>
  </si>
  <si>
    <t xml:space="preserve"> [Xe] 4f1 5d1 6s2</t>
  </si>
  <si>
    <t xml:space="preserve">3,4</t>
  </si>
  <si>
    <t xml:space="preserve">798°C ±3°C</t>
  </si>
  <si>
    <t xml:space="preserve">3433°C</t>
  </si>
  <si>
    <t xml:space="preserve">1.65 Å</t>
  </si>
  <si>
    <t xml:space="preserve">1.14 (+3) Å</t>
  </si>
  <si>
    <t xml:space="preserve">2.70 Å</t>
  </si>
  <si>
    <t xml:space="preserve">20.67 cm³/mol</t>
  </si>
  <si>
    <t xml:space="preserve">5.5387 V</t>
  </si>
  <si>
    <t xml:space="preserve">10.851 V</t>
  </si>
  <si>
    <t xml:space="preserve">20.20 V</t>
  </si>
  <si>
    <t xml:space="preserve"> (3),4</t>
  </si>
  <si>
    <t xml:space="preserve">6.78 g/cm³</t>
  </si>
  <si>
    <t xml:space="preserve">5.460 kJ/mol</t>
  </si>
  <si>
    <t xml:space="preserve">0.0115 10^6/cm ohm</t>
  </si>
  <si>
    <t xml:space="preserve">0.114 W/cmK</t>
  </si>
  <si>
    <t xml:space="preserve">30 10³ MPa</t>
  </si>
  <si>
    <t xml:space="preserve">5.1603 Å</t>
  </si>
  <si>
    <t xml:space="preserve">SER-i-em</t>
  </si>
  <si>
    <t xml:space="preserve">Named after the asteroid, Ceres, discovered two years before the element.</t>
  </si>
  <si>
    <t xml:space="preserve">Malleable, ductile, iron-gray metal.</t>
  </si>
  <si>
    <t xml:space="preserve">W. von Hisinger, J. Berzelius, M. Klaproth</t>
  </si>
  <si>
    <t xml:space="preserve">Sweden/Germany</t>
  </si>
  <si>
    <t xml:space="preserve">Most abundant rare earth metal. Found in many minerals like monazite sand [Ce(PO4)].</t>
  </si>
  <si>
    <t xml:space="preserve">Its oxides are used in the optics and glass-making industries. Its salts are used in the photography and textile industry. Used in high-intensity carbon lamps and as alloying agents in special metals.</t>
  </si>
  <si>
    <t xml:space="preserve">Praseodymium</t>
  </si>
  <si>
    <t xml:space="preserve">Pr</t>
  </si>
  <si>
    <t xml:space="preserve">2,8,18,21,8,2</t>
  </si>
  <si>
    <t xml:space="preserve"> [Xe] 4f3 6s2</t>
  </si>
  <si>
    <t xml:space="preserve">931°C</t>
  </si>
  <si>
    <t xml:space="preserve">3520°C</t>
  </si>
  <si>
    <t xml:space="preserve">1.13 (+3) Å</t>
  </si>
  <si>
    <t xml:space="preserve">2.67 Å</t>
  </si>
  <si>
    <t xml:space="preserve">20.8 cm³/mol</t>
  </si>
  <si>
    <t xml:space="preserve">5.464 V</t>
  </si>
  <si>
    <t xml:space="preserve">10.551 V</t>
  </si>
  <si>
    <t xml:space="preserve">21.62 V</t>
  </si>
  <si>
    <t xml:space="preserve"> (3,4)</t>
  </si>
  <si>
    <t xml:space="preserve">6.77 g/cm³</t>
  </si>
  <si>
    <t xml:space="preserve">296.80 kJ/mol</t>
  </si>
  <si>
    <t xml:space="preserve">6.890 kJ/mol</t>
  </si>
  <si>
    <t xml:space="preserve">0.0148 10^6/cm ohm</t>
  </si>
  <si>
    <t xml:space="preserve">0.125 W/cmK</t>
  </si>
  <si>
    <t xml:space="preserve">5.4 10^-6 K^-1</t>
  </si>
  <si>
    <t xml:space="preserve">3.6726 Å</t>
  </si>
  <si>
    <t xml:space="preserve">11.8358 Å</t>
  </si>
  <si>
    <t xml:space="preserve">pra-si-eh-DIM-i-em</t>
  </si>
  <si>
    <t xml:space="preserve">Greek: prasios and didymos (green twin); from its green salts.</t>
  </si>
  <si>
    <t xml:space="preserve">Silvery white, moderately soft, malleable, ductile metal.</t>
  </si>
  <si>
    <t xml:space="preserve">C.F. Aver von Welsbach</t>
  </si>
  <si>
    <t xml:space="preserve">Austria</t>
  </si>
  <si>
    <t xml:space="preserve">Obtained from same salts as neodymium.</t>
  </si>
  <si>
    <t xml:space="preserve">Used with neodymium to make lenses for glass maker's goggles since it filters out the yellow light present in glass blowing. Alloyed with magnesium creates a high-strength metal used in aircraft engines. Makes up 5% of Mich metal.</t>
  </si>
  <si>
    <t xml:space="preserve">Neodymium</t>
  </si>
  <si>
    <t xml:space="preserve">Nd</t>
  </si>
  <si>
    <t xml:space="preserve">2,8,18,22,8,2</t>
  </si>
  <si>
    <t xml:space="preserve"> [Xe] 4f4 6s2</t>
  </si>
  <si>
    <t xml:space="preserve">1021°C</t>
  </si>
  <si>
    <t xml:space="preserve">3074°C</t>
  </si>
  <si>
    <t xml:space="preserve">1.64 Å</t>
  </si>
  <si>
    <t xml:space="preserve">2.64 Å</t>
  </si>
  <si>
    <t xml:space="preserve">20.6 cm³/mol</t>
  </si>
  <si>
    <t xml:space="preserve">5.5250 V</t>
  </si>
  <si>
    <t xml:space="preserve">10.727 V</t>
  </si>
  <si>
    <t xml:space="preserve">22.076 V</t>
  </si>
  <si>
    <t xml:space="preserve">7.0 g/cm³</t>
  </si>
  <si>
    <t xml:space="preserve">273.0 kJ/mol</t>
  </si>
  <si>
    <t xml:space="preserve">7.140 kJ/mol</t>
  </si>
  <si>
    <t xml:space="preserve">0.0157 10^6/cm ohm</t>
  </si>
  <si>
    <t xml:space="preserve">0.165 W/cmK</t>
  </si>
  <si>
    <t xml:space="preserve">38 10³ MPa</t>
  </si>
  <si>
    <t xml:space="preserve">6.9 10^-6 K^-1</t>
  </si>
  <si>
    <t xml:space="preserve">3.6580 Å</t>
  </si>
  <si>
    <t xml:space="preserve">nee-eh-DIM-i-em</t>
  </si>
  <si>
    <t xml:space="preserve">Greek: neos and didymos (new twin).</t>
  </si>
  <si>
    <t xml:space="preserve">Silvery-white, rare-earth metal that oxidizes easily in air.</t>
  </si>
  <si>
    <t xml:space="preserve">Made from electrolysis of its halide salts, which are made from monazite sand.</t>
  </si>
  <si>
    <t xml:space="preserve">Used in making artificial ruby for lasers. Also in ceramics and for a special lens with praseodymium. Also to produce bright purple glass and special glass that filters infrared radiation. Makes up 18% of Mich metal, which is used in making steel.</t>
  </si>
  <si>
    <t xml:space="preserve">Promethium</t>
  </si>
  <si>
    <t xml:space="preserve">Pm</t>
  </si>
  <si>
    <t xml:space="preserve">2,8,18,23,8,2</t>
  </si>
  <si>
    <t xml:space="preserve"> [Xe] 4f5 6s2</t>
  </si>
  <si>
    <t xml:space="preserve">1042 °C</t>
  </si>
  <si>
    <t xml:space="preserve">3000 °C (estimated)</t>
  </si>
  <si>
    <t xml:space="preserve">1.63 Å</t>
  </si>
  <si>
    <t xml:space="preserve">1.09 (+3) Å</t>
  </si>
  <si>
    <t xml:space="preserve">2.62 Å</t>
  </si>
  <si>
    <t xml:space="preserve">22.39 cm³/mol</t>
  </si>
  <si>
    <t xml:space="preserve">5.55 V</t>
  </si>
  <si>
    <t xml:space="preserve">10.903 V</t>
  </si>
  <si>
    <t xml:space="preserve">22.283 V</t>
  </si>
  <si>
    <t xml:space="preserve">6.475 g/cm³</t>
  </si>
  <si>
    <t xml:space="preserve">0.18 J/gK</t>
  </si>
  <si>
    <t xml:space="preserve">0.179 W/cmK</t>
  </si>
  <si>
    <t xml:space="preserve">42 10³ MPa</t>
  </si>
  <si>
    <t xml:space="preserve">pro-MEE-thi-em</t>
  </si>
  <si>
    <t xml:space="preserve">Named for the Greek god, Prometheus.</t>
  </si>
  <si>
    <t xml:space="preserve">Rare earth metal of synthetic origin on the earth, naturally made in stars.</t>
  </si>
  <si>
    <t xml:space="preserve">J.A. Marinsky, L.E. Glendenin, C.D. Coryell</t>
  </si>
  <si>
    <t xml:space="preserve">United States</t>
  </si>
  <si>
    <t xml:space="preserve">Does not occur naturally. Found among fission products of uranium, thorium, and plutonium.</t>
  </si>
  <si>
    <t xml:space="preserve">It has been used as a source of radioactivity for thickness-measuring gages.</t>
  </si>
  <si>
    <t xml:space="preserve">Samarium</t>
  </si>
  <si>
    <t xml:space="preserve">Sm</t>
  </si>
  <si>
    <t xml:space="preserve">2,8,18,24,8,2</t>
  </si>
  <si>
    <t xml:space="preserve"> [Xe] 4f6 6s2</t>
  </si>
  <si>
    <t xml:space="preserve">1074°C</t>
  </si>
  <si>
    <t xml:space="preserve">1794°C</t>
  </si>
  <si>
    <t xml:space="preserve">1.08 (+3) Å</t>
  </si>
  <si>
    <t xml:space="preserve">2.59 Å</t>
  </si>
  <si>
    <t xml:space="preserve">19.95 cm³/mol</t>
  </si>
  <si>
    <t xml:space="preserve">5.6437 V</t>
  </si>
  <si>
    <t xml:space="preserve">11.069 V</t>
  </si>
  <si>
    <t xml:space="preserve">23.423 V</t>
  </si>
  <si>
    <t xml:space="preserve"> (3),2</t>
  </si>
  <si>
    <t xml:space="preserve">7.54 g/cm³</t>
  </si>
  <si>
    <t xml:space="preserve">166.40 kJ/mol</t>
  </si>
  <si>
    <t xml:space="preserve">8.630 kJ/mol</t>
  </si>
  <si>
    <t xml:space="preserve">0.00956 10^6/cm ohm</t>
  </si>
  <si>
    <t xml:space="preserve">0.133 W/cmK</t>
  </si>
  <si>
    <t xml:space="preserve">45 10³ MPa</t>
  </si>
  <si>
    <t xml:space="preserve">8.996 Å</t>
  </si>
  <si>
    <t xml:space="preserve">a=23° 13'</t>
  </si>
  <si>
    <t xml:space="preserve">seh-MER-i-em</t>
  </si>
  <si>
    <t xml:space="preserve">Named after the mineral samarskite.</t>
  </si>
  <si>
    <t xml:space="preserve">Silvery rare earth metal.</t>
  </si>
  <si>
    <t xml:space="preserve">Found with other rare earths in monazite sand. The sand is often 50% rare earths by weight and 2.8% samarium.</t>
  </si>
  <si>
    <t xml:space="preserve">It is used in the electronics and ceramics industries.  It is easily magnetized and very difficult to demagnetize. This suggests important future applications in solid-state and superconductor technologies.</t>
  </si>
  <si>
    <t xml:space="preserve">Europium</t>
  </si>
  <si>
    <t xml:space="preserve">Eu</t>
  </si>
  <si>
    <t xml:space="preserve">2,8,18,25,8,2</t>
  </si>
  <si>
    <t xml:space="preserve"> [Xe] 4f7 6s2</t>
  </si>
  <si>
    <t xml:space="preserve">822°C</t>
  </si>
  <si>
    <t xml:space="preserve">1527°C</t>
  </si>
  <si>
    <t xml:space="preserve">1.07 (+3) Å</t>
  </si>
  <si>
    <t xml:space="preserve">2.56 Å</t>
  </si>
  <si>
    <t xml:space="preserve">28.9 cm³/mol</t>
  </si>
  <si>
    <t xml:space="preserve">5.6704 V</t>
  </si>
  <si>
    <t xml:space="preserve">11.245 V</t>
  </si>
  <si>
    <t xml:space="preserve">24.926 V</t>
  </si>
  <si>
    <t xml:space="preserve">5.259 g/cm³</t>
  </si>
  <si>
    <t xml:space="preserve">143.50 kJ/mol</t>
  </si>
  <si>
    <t xml:space="preserve">9.210 kJ/mol</t>
  </si>
  <si>
    <t xml:space="preserve">0.0112 10^6/cm ohm</t>
  </si>
  <si>
    <t xml:space="preserve">0.139 W/cmK</t>
  </si>
  <si>
    <t xml:space="preserve">41 10^-6 K^-1</t>
  </si>
  <si>
    <t xml:space="preserve">4.5822 Å</t>
  </si>
  <si>
    <t xml:space="preserve">yoo-RO-pi-em</t>
  </si>
  <si>
    <t xml:space="preserve">Named for the continent of Europe.</t>
  </si>
  <si>
    <t xml:space="preserve">Soft, silvery-white metal.</t>
  </si>
  <si>
    <t xml:space="preserve">Eugène Demarçay</t>
  </si>
  <si>
    <t xml:space="preserve">Obtained from monazite sand, which is a mixture of phosphates of calcium, thorium, cerium, and most other rare earths.</t>
  </si>
  <si>
    <t xml:space="preserve">Used with yttrium oxide to make red phosphors for color televisions.</t>
  </si>
  <si>
    <t xml:space="preserve">Gadolinium</t>
  </si>
  <si>
    <t xml:space="preserve">Gd</t>
  </si>
  <si>
    <t xml:space="preserve">2,8,18,25,9,2</t>
  </si>
  <si>
    <t xml:space="preserve"> [Xe] 4f7 5d1 6s2</t>
  </si>
  <si>
    <t xml:space="preserve">1313°C</t>
  </si>
  <si>
    <t xml:space="preserve">3273°C</t>
  </si>
  <si>
    <t xml:space="preserve">1.61 Å</t>
  </si>
  <si>
    <t xml:space="preserve">1.05 (+3) Å</t>
  </si>
  <si>
    <t xml:space="preserve">2.54 Å</t>
  </si>
  <si>
    <t xml:space="preserve">19.9 cm³/mol</t>
  </si>
  <si>
    <t xml:space="preserve">6.1500 V</t>
  </si>
  <si>
    <t xml:space="preserve">12.095 V</t>
  </si>
  <si>
    <t xml:space="preserve">20.635 V</t>
  </si>
  <si>
    <t xml:space="preserve">7.895 g/cm³</t>
  </si>
  <si>
    <t xml:space="preserve">359.40 kJ/mol</t>
  </si>
  <si>
    <t xml:space="preserve">10.050 kJ/mol</t>
  </si>
  <si>
    <t xml:space="preserve">0.00736 10^6/cm ohm</t>
  </si>
  <si>
    <t xml:space="preserve">0.106 W/cmK</t>
  </si>
  <si>
    <t xml:space="preserve">55 10³ MPa</t>
  </si>
  <si>
    <t xml:space="preserve">-2 10^-6 K^-1</t>
  </si>
  <si>
    <t xml:space="preserve">3.6361 Å</t>
  </si>
  <si>
    <t xml:space="preserve">5.7828 Å</t>
  </si>
  <si>
    <t xml:space="preserve">GAD-eh-LIN-i-em</t>
  </si>
  <si>
    <t xml:space="preserve">Named after the mineral gadolinite.</t>
  </si>
  <si>
    <t xml:space="preserve">Soft, ductile, silvery-white metal.</t>
  </si>
  <si>
    <t xml:space="preserve">Jean de Marignac</t>
  </si>
  <si>
    <t xml:space="preserve">Switzerland</t>
  </si>
  <si>
    <t xml:space="preserve">Found with other rare earths in gadolinite and monazite sand.</t>
  </si>
  <si>
    <t xml:space="preserve">Used in steel alloying agents and the manufacture of electronic components.</t>
  </si>
  <si>
    <t xml:space="preserve">Terbium</t>
  </si>
  <si>
    <t xml:space="preserve">Tb</t>
  </si>
  <si>
    <t xml:space="preserve">2,8,18,27,8,2</t>
  </si>
  <si>
    <t xml:space="preserve"> [Xe] 4f9 6s2</t>
  </si>
  <si>
    <t xml:space="preserve">1356°C</t>
  </si>
  <si>
    <t xml:space="preserve">3230°C</t>
  </si>
  <si>
    <t xml:space="preserve">1.59 Å</t>
  </si>
  <si>
    <t xml:space="preserve">1.18 (+3) Å</t>
  </si>
  <si>
    <t xml:space="preserve">2.51 Å</t>
  </si>
  <si>
    <t xml:space="preserve">19.2 cm³/mol</t>
  </si>
  <si>
    <t xml:space="preserve">5.8639 V</t>
  </si>
  <si>
    <t xml:space="preserve">11.525 V</t>
  </si>
  <si>
    <t xml:space="preserve">21.91 V</t>
  </si>
  <si>
    <t xml:space="preserve">8.27 g/cm³</t>
  </si>
  <si>
    <t xml:space="preserve">10.80 kJ/mol</t>
  </si>
  <si>
    <t xml:space="preserve">0.00889 10^6/cm ohm</t>
  </si>
  <si>
    <t xml:space="preserve">0.111 W/cmK</t>
  </si>
  <si>
    <t xml:space="preserve">57 10³ MPa</t>
  </si>
  <si>
    <t xml:space="preserve">9.4 10^-6 K^-1</t>
  </si>
  <si>
    <t xml:space="preserve">3.6011 Å</t>
  </si>
  <si>
    <t xml:space="preserve">5.6938 Å</t>
  </si>
  <si>
    <t xml:space="preserve">TUR-bi-em</t>
  </si>
  <si>
    <t xml:space="preserve">Named after Ytterby, a village in Sweden.</t>
  </si>
  <si>
    <t xml:space="preserve">Soft, ductile, silvery-gray, rare earth metal.</t>
  </si>
  <si>
    <t xml:space="preserve">Found with other rare earths in monazite sand, which typically contain 0.03% terbium. Other sources are xenotime and euxenite, both of which are oxide mixtures that can contain up to 1% terbium.</t>
  </si>
  <si>
    <t xml:space="preserve">It is used in modest amounts in special lasers and solid-state devices.</t>
  </si>
  <si>
    <t xml:space="preserve">Dysprosium</t>
  </si>
  <si>
    <t xml:space="preserve">Dy</t>
  </si>
  <si>
    <t xml:space="preserve">2,8,18,28,8,2</t>
  </si>
  <si>
    <t xml:space="preserve"> [Xe] 4f10 6s2</t>
  </si>
  <si>
    <t xml:space="preserve">1412°C</t>
  </si>
  <si>
    <t xml:space="preserve">1.03 (+3) Å</t>
  </si>
  <si>
    <t xml:space="preserve">2.49 Å</t>
  </si>
  <si>
    <t xml:space="preserve">19.0 cm³/mol</t>
  </si>
  <si>
    <t xml:space="preserve">5.9389 V</t>
  </si>
  <si>
    <t xml:space="preserve">11.67 V</t>
  </si>
  <si>
    <t xml:space="preserve">22.802 V</t>
  </si>
  <si>
    <t xml:space="preserve">8.536 g/cm³</t>
  </si>
  <si>
    <t xml:space="preserve">0.17 J/gK</t>
  </si>
  <si>
    <t xml:space="preserve">230.0 kJ/mol</t>
  </si>
  <si>
    <t xml:space="preserve">11.060 kJ/mol</t>
  </si>
  <si>
    <t xml:space="preserve">0.0108 10^6/cm ohm</t>
  </si>
  <si>
    <t xml:space="preserve">0.107 W/cmK</t>
  </si>
  <si>
    <t xml:space="preserve">63 10³ MPa</t>
  </si>
  <si>
    <t xml:space="preserve">9.6 10^-6 K^-1</t>
  </si>
  <si>
    <t xml:space="preserve">3.5904 Å</t>
  </si>
  <si>
    <t xml:space="preserve">5.6477 Å</t>
  </si>
  <si>
    <t xml:space="preserve">dis-PRO-si-em</t>
  </si>
  <si>
    <t xml:space="preserve">Greek: dysprositos (hard to get at).</t>
  </si>
  <si>
    <t xml:space="preserve">Soft, lustrous, silvery metal.</t>
  </si>
  <si>
    <t xml:space="preserve">Usually found with erbium, holmium and other rare earths in some minerals such as monazite sand, which is often 50% rare earth by weight.</t>
  </si>
  <si>
    <t xml:space="preserve">Its uses are limited to the experimental and esoteric.</t>
  </si>
  <si>
    <t xml:space="preserve">Holmium</t>
  </si>
  <si>
    <t xml:space="preserve">Ho</t>
  </si>
  <si>
    <t xml:space="preserve">2,8,18,29,8,2</t>
  </si>
  <si>
    <t xml:space="preserve"> [Xe] 4f11 6s2</t>
  </si>
  <si>
    <t xml:space="preserve">1474°C</t>
  </si>
  <si>
    <t xml:space="preserve">2700°C</t>
  </si>
  <si>
    <t xml:space="preserve">1.58 Å</t>
  </si>
  <si>
    <t xml:space="preserve">2.47 Å</t>
  </si>
  <si>
    <t xml:space="preserve">18.7 cm³/mol</t>
  </si>
  <si>
    <t xml:space="preserve">6.0216 V</t>
  </si>
  <si>
    <t xml:space="preserve">11.805 V</t>
  </si>
  <si>
    <t xml:space="preserve">22.843 V</t>
  </si>
  <si>
    <t xml:space="preserve">8.80 g/cm³</t>
  </si>
  <si>
    <t xml:space="preserve">0.16 J/gK</t>
  </si>
  <si>
    <t xml:space="preserve">241.0 kJ/mol</t>
  </si>
  <si>
    <t xml:space="preserve">0.0124 10^6/cm ohm</t>
  </si>
  <si>
    <t xml:space="preserve">0.162 W/cmK</t>
  </si>
  <si>
    <t xml:space="preserve">72 10³ MPa</t>
  </si>
  <si>
    <t xml:space="preserve">9.8 10^-6 K^-1</t>
  </si>
  <si>
    <t xml:space="preserve">3.5774 Å</t>
  </si>
  <si>
    <t xml:space="preserve">5.6160 Å</t>
  </si>
  <si>
    <t xml:space="preserve">HOLE-mi-em</t>
  </si>
  <si>
    <t xml:space="preserve">From Holmia, the Latinized name for Stockholm, Sweden.</t>
  </si>
  <si>
    <t xml:space="preserve">Fairly soft, malleable, lustrous, silvery metal.</t>
  </si>
  <si>
    <t xml:space="preserve">J.L. Soret</t>
  </si>
  <si>
    <t xml:space="preserve">Occurs in gadolinite. Most often from monazite which is often 50% rare earth and typically 0.05% holmium.</t>
  </si>
  <si>
    <t xml:space="preserve">It has very few practical applications; however, it has some unusual magnetic properties that offer some hope for future applications.</t>
  </si>
  <si>
    <t xml:space="preserve">Erbium</t>
  </si>
  <si>
    <t xml:space="preserve">Er</t>
  </si>
  <si>
    <t xml:space="preserve">2,8,18,30,8,2</t>
  </si>
  <si>
    <t xml:space="preserve"> [Xe] 4f12 6s2</t>
  </si>
  <si>
    <t xml:space="preserve">1529°C</t>
  </si>
  <si>
    <t xml:space="preserve">2868°C</t>
  </si>
  <si>
    <t xml:space="preserve">1.00 (+3) Å</t>
  </si>
  <si>
    <t xml:space="preserve">18.4 cm³/mol</t>
  </si>
  <si>
    <t xml:space="preserve">6.1078 V</t>
  </si>
  <si>
    <t xml:space="preserve">11.929 V</t>
  </si>
  <si>
    <t xml:space="preserve">22.739 V</t>
  </si>
  <si>
    <t xml:space="preserve">9.05 g/cm³</t>
  </si>
  <si>
    <t xml:space="preserve">261.0 kJ/mol</t>
  </si>
  <si>
    <t xml:space="preserve">19.90 kJ/mol</t>
  </si>
  <si>
    <t xml:space="preserve">0.0117 10^6/cm ohm</t>
  </si>
  <si>
    <t xml:space="preserve">0.143 W/cmK</t>
  </si>
  <si>
    <t xml:space="preserve">73 10³ MPa</t>
  </si>
  <si>
    <t xml:space="preserve">3.5589 Å</t>
  </si>
  <si>
    <t xml:space="preserve">5.5876 Å</t>
  </si>
  <si>
    <t xml:space="preserve">UR-bi-em</t>
  </si>
  <si>
    <t xml:space="preserve">Named after the Swedish town, Ytterby.</t>
  </si>
  <si>
    <t xml:space="preserve">Soft, malleable, silvery metal.</t>
  </si>
  <si>
    <t xml:space="preserve">Found with other heavier rare earths in xenotime and euxerite.</t>
  </si>
  <si>
    <t xml:space="preserve">Erbium oxide is used in ceramics to obtain a pink glaze. Also a few uses in the nuclear industry and as an alloying agent for other exotic metals. For example, it increases the malleability of vanadium.</t>
  </si>
  <si>
    <t xml:space="preserve">Thulium</t>
  </si>
  <si>
    <t xml:space="preserve">Tm</t>
  </si>
  <si>
    <t xml:space="preserve">2,8,18,31,8,2</t>
  </si>
  <si>
    <t xml:space="preserve"> [Xe] 4f13 6s2</t>
  </si>
  <si>
    <t xml:space="preserve">1545°C</t>
  </si>
  <si>
    <t xml:space="preserve">1950°C</t>
  </si>
  <si>
    <t xml:space="preserve">1.56 Å</t>
  </si>
  <si>
    <t xml:space="preserve">2.42 Å</t>
  </si>
  <si>
    <t xml:space="preserve">18.1 cm³/mol</t>
  </si>
  <si>
    <t xml:space="preserve">6.1843 V</t>
  </si>
  <si>
    <t xml:space="preserve">12.054 V</t>
  </si>
  <si>
    <t xml:space="preserve">26.367 V</t>
  </si>
  <si>
    <t xml:space="preserve">9.33 g/cm³</t>
  </si>
  <si>
    <t xml:space="preserve">191.0 kJ/mol</t>
  </si>
  <si>
    <t xml:space="preserve">16.840 kJ/mol</t>
  </si>
  <si>
    <t xml:space="preserve">0.0150 10^6/cm ohm</t>
  </si>
  <si>
    <t xml:space="preserve">0.168 W/cmK</t>
  </si>
  <si>
    <t xml:space="preserve">76 10³ MPa</t>
  </si>
  <si>
    <t xml:space="preserve">12 10^-6 K^-1</t>
  </si>
  <si>
    <t xml:space="preserve">3.5346 Å</t>
  </si>
  <si>
    <t xml:space="preserve">5.5548 Å</t>
  </si>
  <si>
    <t xml:space="preserve">THOO-li-em</t>
  </si>
  <si>
    <t xml:space="preserve">From Thule ancient name of Scandinavia.</t>
  </si>
  <si>
    <t xml:space="preserve">Soft, malleable, ductile, silvery metal</t>
  </si>
  <si>
    <t xml:space="preserve">Per Theodor Cleve</t>
  </si>
  <si>
    <t xml:space="preserve">Found with other rare earths in the minerals gadolinite, euxenite, xenotime, and monazite. Monazite is often 50% rare earth by weight and 0.007% thulium.</t>
  </si>
  <si>
    <t xml:space="preserve">Radioactive thulium is used to power portable x-ray machines, eliminating the need for electrical equipment.</t>
  </si>
  <si>
    <t xml:space="preserve">Ytterbium</t>
  </si>
  <si>
    <t xml:space="preserve">Yb</t>
  </si>
  <si>
    <t xml:space="preserve">2,8,18,32,8,2</t>
  </si>
  <si>
    <t xml:space="preserve"> [Xe] 4f14 6s2</t>
  </si>
  <si>
    <t xml:space="preserve">819°C</t>
  </si>
  <si>
    <t xml:space="preserve">1196°C</t>
  </si>
  <si>
    <t xml:space="preserve">.99 (+3) Å</t>
  </si>
  <si>
    <t xml:space="preserve">2.40 Å</t>
  </si>
  <si>
    <t xml:space="preserve">24.79 cm³/mol</t>
  </si>
  <si>
    <t xml:space="preserve">6.2542 V</t>
  </si>
  <si>
    <t xml:space="preserve">12.188 V</t>
  </si>
  <si>
    <t xml:space="preserve">25.03 V</t>
  </si>
  <si>
    <t xml:space="preserve">6.98 g/cm³</t>
  </si>
  <si>
    <t xml:space="preserve">0.15 J/gK</t>
  </si>
  <si>
    <t xml:space="preserve">128.90 kJ/mol</t>
  </si>
  <si>
    <t xml:space="preserve">7.660 kJ/mol</t>
  </si>
  <si>
    <t xml:space="preserve">0.0351 10^6/cm ohm</t>
  </si>
  <si>
    <t xml:space="preserve">0.349 W/cmK</t>
  </si>
  <si>
    <t xml:space="preserve">18 10³ MPa</t>
  </si>
  <si>
    <t xml:space="preserve">25.1 10^-6 K^-1</t>
  </si>
  <si>
    <t xml:space="preserve">5.4864 Å</t>
  </si>
  <si>
    <t xml:space="preserve">i-TUR-bi-em</t>
  </si>
  <si>
    <t xml:space="preserve">Named for the Swedish village of Ytterby.</t>
  </si>
  <si>
    <t xml:space="preserve">Silvery, lustrous, malleable, and ductile metal.</t>
  </si>
  <si>
    <t xml:space="preserve">Found in minerals such as yttria, monazite, gadolinite, and xenotime. Monazite is often 50% rare earth by weight and typically 0.03% ytterbium.</t>
  </si>
  <si>
    <t xml:space="preserve">Used in metallurgical and chemical experiments.</t>
  </si>
  <si>
    <t xml:space="preserve">Lutetium</t>
  </si>
  <si>
    <t xml:space="preserve">Lu</t>
  </si>
  <si>
    <t xml:space="preserve">2,8,18,32,9,2</t>
  </si>
  <si>
    <t xml:space="preserve"> [Xe] 4f14 5d1 6s2</t>
  </si>
  <si>
    <t xml:space="preserve">1663°C</t>
  </si>
  <si>
    <t xml:space="preserve">3402°C</t>
  </si>
  <si>
    <t xml:space="preserve">.98 (+3) Å</t>
  </si>
  <si>
    <t xml:space="preserve">2.25 Å</t>
  </si>
  <si>
    <t xml:space="preserve">17.78 cm³/mol</t>
  </si>
  <si>
    <t xml:space="preserve">5.4259 V</t>
  </si>
  <si>
    <t xml:space="preserve">13.888 V</t>
  </si>
  <si>
    <t xml:space="preserve">20.957 V</t>
  </si>
  <si>
    <t xml:space="preserve">9.85 g/cm³</t>
  </si>
  <si>
    <t xml:space="preserve">355.90 kJ/mol</t>
  </si>
  <si>
    <t xml:space="preserve">18.60 kJ/mol</t>
  </si>
  <si>
    <t xml:space="preserve">0.0185 10^6/cm ohm</t>
  </si>
  <si>
    <t xml:space="preserve">0.164 W/cmK</t>
  </si>
  <si>
    <t xml:space="preserve">84 10³ MPa</t>
  </si>
  <si>
    <t xml:space="preserve">3.5032 Å</t>
  </si>
  <si>
    <t xml:space="preserve">5.5511 Å</t>
  </si>
  <si>
    <t xml:space="preserve">loo-TEE-shi-em</t>
  </si>
  <si>
    <t xml:space="preserve">Named for the ancient name of Paris, Lutecia.</t>
  </si>
  <si>
    <t xml:space="preserve">Silvery-white, hard, dense, rare earth metal.</t>
  </si>
  <si>
    <t xml:space="preserve">Georges Urbain</t>
  </si>
  <si>
    <t xml:space="preserve">Found with ytterbium in gadolinite and xenotime. Usually obtained from monazite sand which is ofter 50% rare earth by weight and 0.003% lutetium.</t>
  </si>
  <si>
    <t xml:space="preserve">It has no practical applications.</t>
  </si>
  <si>
    <t xml:space="preserve">Hafnium</t>
  </si>
  <si>
    <t xml:space="preserve">Hf</t>
  </si>
  <si>
    <t xml:space="preserve">2,8,18,32,10,2</t>
  </si>
  <si>
    <t xml:space="preserve"> [Xe] 4f14 5d2 6s2</t>
  </si>
  <si>
    <t xml:space="preserve">2227°C</t>
  </si>
  <si>
    <t xml:space="preserve">4602°C</t>
  </si>
  <si>
    <t xml:space="preserve">.83 (+4) Å</t>
  </si>
  <si>
    <t xml:space="preserve">6.8251 V</t>
  </si>
  <si>
    <t xml:space="preserve">14.925 V</t>
  </si>
  <si>
    <t xml:space="preserve">23.32 V</t>
  </si>
  <si>
    <t xml:space="preserve">13.2 g/cm³</t>
  </si>
  <si>
    <t xml:space="preserve">0.14 J/gK</t>
  </si>
  <si>
    <t xml:space="preserve">575.0 kJ/mol</t>
  </si>
  <si>
    <t xml:space="preserve">24.060 kJ/mol</t>
  </si>
  <si>
    <t xml:space="preserve">0.0312 10^6/cm ohm</t>
  </si>
  <si>
    <t xml:space="preserve">0.230 W/cmK</t>
  </si>
  <si>
    <t xml:space="preserve">139 10³ MPa</t>
  </si>
  <si>
    <t xml:space="preserve">5.9 10^-6 K^-1</t>
  </si>
  <si>
    <t xml:space="preserve">3.1947 Å</t>
  </si>
  <si>
    <t xml:space="preserve">5.0513 Å</t>
  </si>
  <si>
    <t xml:space="preserve">HAF-ni-em</t>
  </si>
  <si>
    <t xml:space="preserve">From Hafnia, the Latin name of Copenhagen.</t>
  </si>
  <si>
    <t xml:space="preserve">Silvery, ductile metal.</t>
  </si>
  <si>
    <t xml:space="preserve">Dirk Coster, Georg von Hevesy</t>
  </si>
  <si>
    <t xml:space="preserve">Obtained from mineral zircon or baddeleyite.</t>
  </si>
  <si>
    <t xml:space="preserve">Used in reactor control rods because of its ability to absorb neutrons.</t>
  </si>
  <si>
    <t xml:space="preserve">Tantalum</t>
  </si>
  <si>
    <t xml:space="preserve">Ta</t>
  </si>
  <si>
    <t xml:space="preserve">2,8,18,32,11,2</t>
  </si>
  <si>
    <t xml:space="preserve"> [Xe] 4f14 5d3 6s2</t>
  </si>
  <si>
    <t xml:space="preserve">2996°C</t>
  </si>
  <si>
    <t xml:space="preserve">5425°C ±100°C</t>
  </si>
  <si>
    <t xml:space="preserve">10.90 cm³/mol</t>
  </si>
  <si>
    <t xml:space="preserve">7.89 V</t>
  </si>
  <si>
    <t xml:space="preserve">16.6 g/cm³</t>
  </si>
  <si>
    <t xml:space="preserve">743.0 kJ/mol</t>
  </si>
  <si>
    <t xml:space="preserve">31.60 kJ/mol</t>
  </si>
  <si>
    <t xml:space="preserve">0.0761 10^6/cm ohm</t>
  </si>
  <si>
    <t xml:space="preserve">0.575 W/cmK</t>
  </si>
  <si>
    <t xml:space="preserve">183 10³ MPa</t>
  </si>
  <si>
    <t xml:space="preserve">6.3 10^-6 K^-1</t>
  </si>
  <si>
    <t xml:space="preserve">3.298 Å</t>
  </si>
  <si>
    <t xml:space="preserve">TAN-te-lem</t>
  </si>
  <si>
    <t xml:space="preserve">From king Tantalus of Greek mythology, father of Niobe.</t>
  </si>
  <si>
    <t xml:space="preserve">Rare, gray, heavy, hard but ductile, metal with a high melting point.</t>
  </si>
  <si>
    <t xml:space="preserve">Anders Ekeberg</t>
  </si>
  <si>
    <t xml:space="preserve">Chiefly occurs in the mineral tantalite. Always found with niobium.</t>
  </si>
  <si>
    <t xml:space="preserve">Often used as an economical substitute for platinum. Tantalum pentoxide is used in capacitors and in camera lenses to increase refracting power. It and its alloys are corrosion and wear resistant so it is used to make surgical and dental tools.</t>
  </si>
  <si>
    <t xml:space="preserve">Tungsten</t>
  </si>
  <si>
    <t xml:space="preserve">W</t>
  </si>
  <si>
    <t xml:space="preserve">2,8,18,32,12,2</t>
  </si>
  <si>
    <t xml:space="preserve"> [Xe] 4f14 5d4 6s2</t>
  </si>
  <si>
    <t xml:space="preserve">3410°C ±20°C</t>
  </si>
  <si>
    <t xml:space="preserve">5660°C</t>
  </si>
  <si>
    <t xml:space="preserve">.60 (+6) Å</t>
  </si>
  <si>
    <t xml:space="preserve">2.02 Å</t>
  </si>
  <si>
    <t xml:space="preserve">09.53 cm³/mol</t>
  </si>
  <si>
    <t xml:space="preserve">7.98 V</t>
  </si>
  <si>
    <t xml:space="preserve">19.3 g/cm³</t>
  </si>
  <si>
    <t xml:space="preserve">0.13 J/gK</t>
  </si>
  <si>
    <t xml:space="preserve">824.0 kJ/mol</t>
  </si>
  <si>
    <t xml:space="preserve">35.40 kJ/mol</t>
  </si>
  <si>
    <t xml:space="preserve">0.189 10^6/cm ohm</t>
  </si>
  <si>
    <t xml:space="preserve">1.74 W/cmK</t>
  </si>
  <si>
    <t xml:space="preserve">401 10³ MPa</t>
  </si>
  <si>
    <t xml:space="preserve">4.5 10^-6 K^-1</t>
  </si>
  <si>
    <t xml:space="preserve">3.1653 Å</t>
  </si>
  <si>
    <t xml:space="preserve">TUNG-sten</t>
  </si>
  <si>
    <t xml:space="preserve">Swedish: tung sten (heavy stone): symbol from its German name wolfram.</t>
  </si>
  <si>
    <t xml:space="preserve">Hard, steel-gray to white metal. Highest melting point of all metals.</t>
  </si>
  <si>
    <t xml:space="preserve">Fausto and Juan José de Elhuyar</t>
  </si>
  <si>
    <t xml:space="preserve">Spain</t>
  </si>
  <si>
    <t xml:space="preserve">Occurs in the minerals scheelite (CaWO4) and wolframite [(Fe,Mn)WO4].</t>
  </si>
  <si>
    <t xml:space="preserve">Made into filaments for vacuum tubes and electric lights. Also as contact points in cars. Combined with calcium or magnesium it makes phosphors. Tungsten carbide is extremely hard and is used for making cutting tools and abrasives.</t>
  </si>
  <si>
    <t xml:space="preserve">Rhenium</t>
  </si>
  <si>
    <t xml:space="preserve">Re</t>
  </si>
  <si>
    <t xml:space="preserve">2,8,18,32,13,2</t>
  </si>
  <si>
    <t xml:space="preserve"> [Xe] 4f14 5d5 6s2</t>
  </si>
  <si>
    <t xml:space="preserve">-1,1,2,3,4,5,6,7</t>
  </si>
  <si>
    <t xml:space="preserve">3180°C</t>
  </si>
  <si>
    <t xml:space="preserve">5627°C (estimated)</t>
  </si>
  <si>
    <t xml:space="preserve">.53 (+7) Å</t>
  </si>
  <si>
    <t xml:space="preserve">1.97 Å</t>
  </si>
  <si>
    <t xml:space="preserve">08.85 cm³/mol</t>
  </si>
  <si>
    <t xml:space="preserve">7.88 V</t>
  </si>
  <si>
    <t xml:space="preserve"> (7),6,4,2,-1</t>
  </si>
  <si>
    <t xml:space="preserve">21.0 g/cm³</t>
  </si>
  <si>
    <t xml:space="preserve">715.0 kJ/mol</t>
  </si>
  <si>
    <t xml:space="preserve">33.20 kJ/mol</t>
  </si>
  <si>
    <t xml:space="preserve">0.0542 10^6/cm ohm</t>
  </si>
  <si>
    <t xml:space="preserve">0.479 W/cmK</t>
  </si>
  <si>
    <t xml:space="preserve">461 10³ MPa</t>
  </si>
  <si>
    <t xml:space="preserve">6.2 10^-6 K^-1</t>
  </si>
  <si>
    <t xml:space="preserve">2.760 Å</t>
  </si>
  <si>
    <t xml:space="preserve">4.458 Å</t>
  </si>
  <si>
    <t xml:space="preserve">REE-ni-em</t>
  </si>
  <si>
    <t xml:space="preserve">Latin: Rhenus, the Rhine River.</t>
  </si>
  <si>
    <t xml:space="preserve">Rare and costly, dense, silvery-white metal.</t>
  </si>
  <si>
    <t xml:space="preserve">Walter Noddack, Ida Tacke, Otto Berg</t>
  </si>
  <si>
    <t xml:space="preserve">Found in small amounts in gadolinite and molybdenite. Has a very high melting point.</t>
  </si>
  <si>
    <t xml:space="preserve">Mixed with tungsten or platinum to make filaments for mass spectrographs. Its main value is as a trace alloying agent for hardening metal components that are subjected to continuous frictional forces.</t>
  </si>
  <si>
    <t xml:space="preserve">Osmium</t>
  </si>
  <si>
    <t xml:space="preserve">Os</t>
  </si>
  <si>
    <t xml:space="preserve">2,8,18,32,14,2</t>
  </si>
  <si>
    <t xml:space="preserve"> [Xe] 4f14 5d6 6s2</t>
  </si>
  <si>
    <t xml:space="preserve">0,3,4,6,8</t>
  </si>
  <si>
    <t xml:space="preserve">3054°C</t>
  </si>
  <si>
    <t xml:space="preserve">5027°C</t>
  </si>
  <si>
    <t xml:space="preserve">.63 (+4) Å</t>
  </si>
  <si>
    <t xml:space="preserve">08.49 cm³/mol</t>
  </si>
  <si>
    <t xml:space="preserve">8.7 V</t>
  </si>
  <si>
    <t xml:space="preserve">2,3,(4),6,8</t>
  </si>
  <si>
    <t xml:space="preserve">22.40 g/cm³</t>
  </si>
  <si>
    <t xml:space="preserve">746.0 kJ/mol</t>
  </si>
  <si>
    <t xml:space="preserve">31.80 kJ/mol</t>
  </si>
  <si>
    <t xml:space="preserve">0.109 10^6/cm ohm</t>
  </si>
  <si>
    <t xml:space="preserve">0.876 W/cmK</t>
  </si>
  <si>
    <t xml:space="preserve">550 10³ MPa</t>
  </si>
  <si>
    <t xml:space="preserve">5.1 10^-6 K^-1</t>
  </si>
  <si>
    <t xml:space="preserve">2.7354 Å</t>
  </si>
  <si>
    <t xml:space="preserve">4.3193 Å</t>
  </si>
  <si>
    <t xml:space="preserve">OZ-mi-em</t>
  </si>
  <si>
    <t xml:space="preserve">Greek: osmê (odor).</t>
  </si>
  <si>
    <t xml:space="preserve">Hard fine black powder or hard, lustrous, blue-white metal.</t>
  </si>
  <si>
    <t xml:space="preserve">Smithson Tenant</t>
  </si>
  <si>
    <t xml:space="preserve">Obtained from the same ores as platinum.</t>
  </si>
  <si>
    <t xml:space="preserve">Used to tip gold pen points, instrument pivots, to make electric light filaments. Used for high temp. alloys and pressure bearings. Very hard and resists corrosion better than any other.</t>
  </si>
  <si>
    <t xml:space="preserve">Iridium</t>
  </si>
  <si>
    <t xml:space="preserve">Ir</t>
  </si>
  <si>
    <t xml:space="preserve">2,8,18,32,15,2</t>
  </si>
  <si>
    <t xml:space="preserve"> [Xe] 4f14 5d7 6s2</t>
  </si>
  <si>
    <t xml:space="preserve">2410°C</t>
  </si>
  <si>
    <t xml:space="preserve">4130°C</t>
  </si>
  <si>
    <t xml:space="preserve">1.87 Å</t>
  </si>
  <si>
    <t xml:space="preserve">08.54 cm³/mol</t>
  </si>
  <si>
    <t xml:space="preserve">9.1 V</t>
  </si>
  <si>
    <t xml:space="preserve">2,3,(4),6</t>
  </si>
  <si>
    <t xml:space="preserve">22.42 g/cm³</t>
  </si>
  <si>
    <t xml:space="preserve">0.130 J/gK</t>
  </si>
  <si>
    <t xml:space="preserve">604.0 kJ/mol</t>
  </si>
  <si>
    <t xml:space="preserve">26.10 kJ/mol</t>
  </si>
  <si>
    <t xml:space="preserve">0.197 10^6/cm ohm</t>
  </si>
  <si>
    <t xml:space="preserve">1.47 W/cmK</t>
  </si>
  <si>
    <t xml:space="preserve">533 10³ MPa</t>
  </si>
  <si>
    <t xml:space="preserve">3.8390 Å</t>
  </si>
  <si>
    <t xml:space="preserve">i-RID-i-em</t>
  </si>
  <si>
    <t xml:space="preserve">Latin: iris (rainbow).</t>
  </si>
  <si>
    <t xml:space="preserve">Heavy, brittle, white metal.</t>
  </si>
  <si>
    <t xml:space="preserve">S.Tenant, A.F.Fourcory, L.N.Vauquelin, H.V.Collet-Descoltils</t>
  </si>
  <si>
    <t xml:space="preserve">Found in gravel deposits with platinum.</t>
  </si>
  <si>
    <t xml:space="preserve">Used with osmium to tip gold pen points, to make crucible and special containers. Also to make alloys used for standard weights and measures, and heat-resistant alloys. Also as hardening agent for platinum.</t>
  </si>
  <si>
    <t xml:space="preserve">Platinum</t>
  </si>
  <si>
    <t xml:space="preserve">Pt</t>
  </si>
  <si>
    <t xml:space="preserve">2,8,18,32,17,1</t>
  </si>
  <si>
    <t xml:space="preserve"> [Xe] 4f14 5d9 6s1</t>
  </si>
  <si>
    <t xml:space="preserve">1772°C</t>
  </si>
  <si>
    <t xml:space="preserve">3827°C</t>
  </si>
  <si>
    <t xml:space="preserve">09.10 cm³/mol</t>
  </si>
  <si>
    <t xml:space="preserve">9.0 V</t>
  </si>
  <si>
    <t xml:space="preserve">18.563 V</t>
  </si>
  <si>
    <t xml:space="preserve">2,(4)</t>
  </si>
  <si>
    <t xml:space="preserve">21.45 g/cm³</t>
  </si>
  <si>
    <t xml:space="preserve">510.0 kJ/mol</t>
  </si>
  <si>
    <t xml:space="preserve">19.60 kJ/mol</t>
  </si>
  <si>
    <t xml:space="preserve">0.0966 10^6/cm ohm</t>
  </si>
  <si>
    <t xml:space="preserve">0.716 W/cmK</t>
  </si>
  <si>
    <t xml:space="preserve">175 10³ MPa</t>
  </si>
  <si>
    <t xml:space="preserve">8.8 10^-6 K^-1</t>
  </si>
  <si>
    <t xml:space="preserve">3.9240 Å</t>
  </si>
  <si>
    <t xml:space="preserve">PLAT-n-em</t>
  </si>
  <si>
    <t xml:space="preserve">Spanish: platina (little silver).</t>
  </si>
  <si>
    <t xml:space="preserve">Rare, very heavy, soft, silvery-white metal.</t>
  </si>
  <si>
    <t xml:space="preserve">Julius Scaliger</t>
  </si>
  <si>
    <t xml:space="preserve">Produced from deposits of native, or elemental, platinum.</t>
  </si>
  <si>
    <t xml:space="preserve">Used in jewelry, to make crucible and special containers and as a catalyst. Used with cobalt to produce very strong magnets. Also to make standard weights and measures. Resists corrosion and acid attacks except aqua regia.</t>
  </si>
  <si>
    <t xml:space="preserve">Gold</t>
  </si>
  <si>
    <t xml:space="preserve">Au</t>
  </si>
  <si>
    <t xml:space="preserve">2,8,18,32,18,1</t>
  </si>
  <si>
    <t xml:space="preserve"> [Xe] 4f14 5d10 6s1</t>
  </si>
  <si>
    <t xml:space="preserve">1,3</t>
  </si>
  <si>
    <t xml:space="preserve">1064.43°C</t>
  </si>
  <si>
    <t xml:space="preserve">2808°C</t>
  </si>
  <si>
    <t xml:space="preserve">.85 (+3) Å</t>
  </si>
  <si>
    <t xml:space="preserve">10.2 cm³/mol</t>
  </si>
  <si>
    <t xml:space="preserve">9.2257 V</t>
  </si>
  <si>
    <t xml:space="preserve">20.521 V</t>
  </si>
  <si>
    <t xml:space="preserve"> (3),1</t>
  </si>
  <si>
    <t xml:space="preserve">19.32 g/cm³</t>
  </si>
  <si>
    <t xml:space="preserve">0.128 J/gK</t>
  </si>
  <si>
    <t xml:space="preserve">334.40 kJ/mol</t>
  </si>
  <si>
    <t xml:space="preserve">12.550 kJ/mol</t>
  </si>
  <si>
    <t xml:space="preserve">0.452 10^6/cm ohm</t>
  </si>
  <si>
    <t xml:space="preserve">3.17 W/cmK</t>
  </si>
  <si>
    <t xml:space="preserve">78.3 10³ MPa</t>
  </si>
  <si>
    <t xml:space="preserve">14.2 10^-6 K^-1</t>
  </si>
  <si>
    <t xml:space="preserve">4.0786 Å</t>
  </si>
  <si>
    <t xml:space="preserve">GOLD</t>
  </si>
  <si>
    <t xml:space="preserve">Anglo-Saxon: geolo (yellow); symbol from Latin: aurum (shining dawn).</t>
  </si>
  <si>
    <t xml:space="preserve">Soft, malleable, bright yellow metal.</t>
  </si>
  <si>
    <t xml:space="preserve">Found in veins in the crust, with cooper ore and native .</t>
  </si>
  <si>
    <t xml:space="preserve">Very malleable. Used in electronics, jewelry and coins. It is a good reflector of infrared radiation, so a thin film of gold is applied to the glass of skyscrapers to reduce internal heating from sunlight.</t>
  </si>
  <si>
    <t xml:space="preserve">Mercury</t>
  </si>
  <si>
    <t xml:space="preserve">Hg</t>
  </si>
  <si>
    <t xml:space="preserve">2,8,18,32,18,2</t>
  </si>
  <si>
    <t xml:space="preserve"> [Xe] 4f14 5d10 6s2</t>
  </si>
  <si>
    <t xml:space="preserve">-38.87°C</t>
  </si>
  <si>
    <t xml:space="preserve">356.58°C</t>
  </si>
  <si>
    <t xml:space="preserve">1.49 Å</t>
  </si>
  <si>
    <t xml:space="preserve">1.02 (+2) Å</t>
  </si>
  <si>
    <t xml:space="preserve">1.76 Å</t>
  </si>
  <si>
    <t xml:space="preserve">14.82 cm³/mol</t>
  </si>
  <si>
    <t xml:space="preserve">10.4375 V</t>
  </si>
  <si>
    <t xml:space="preserve">18.759 V</t>
  </si>
  <si>
    <t xml:space="preserve">34.202 V</t>
  </si>
  <si>
    <t xml:space="preserve">13.546 g/cm³</t>
  </si>
  <si>
    <t xml:space="preserve">0.139 J/gK</t>
  </si>
  <si>
    <t xml:space="preserve">59.229 kJ/mol</t>
  </si>
  <si>
    <t xml:space="preserve">2.295 kJ/mol</t>
  </si>
  <si>
    <t xml:space="preserve">0.0104 10^6/cm ohm</t>
  </si>
  <si>
    <t xml:space="preserve">0.0834 W/cmK</t>
  </si>
  <si>
    <t xml:space="preserve">22 10³ MPa</t>
  </si>
  <si>
    <t xml:space="preserve">49 10^-6 K^-1</t>
  </si>
  <si>
    <t xml:space="preserve">3.005 Å</t>
  </si>
  <si>
    <t xml:space="preserve">a=70° 32'</t>
  </si>
  <si>
    <t xml:space="preserve">MER-kyoo-ri</t>
  </si>
  <si>
    <t xml:space="preserve">From the Roman god Mercury; symbol from Latin: hydrargyrus (liquid silver).</t>
  </si>
  <si>
    <t xml:space="preserve">Heavy, silver-white metal, liquid at ordinary temperatures.</t>
  </si>
  <si>
    <t xml:space="preserve">Virtually all mercury comes from cinnabar or mercury sulfide (HgS). Some sources of red cinnabar are so rich in mercury that droplets of elemental mercury can be found in random samples.</t>
  </si>
  <si>
    <t xml:space="preserve">Used in thermometers, barometers, and batteries. Also used in electrical switches and mercury-vapor lighting products.</t>
  </si>
  <si>
    <t xml:space="preserve">Thallium</t>
  </si>
  <si>
    <t xml:space="preserve">Tl</t>
  </si>
  <si>
    <t xml:space="preserve">2,8,18,32,18,3</t>
  </si>
  <si>
    <t xml:space="preserve"> [Xe] 4f14 5d10 6s2 6p1</t>
  </si>
  <si>
    <t xml:space="preserve">303.5°C</t>
  </si>
  <si>
    <t xml:space="preserve">1457°C ±10°C</t>
  </si>
  <si>
    <t xml:space="preserve">1.59 (+1) Å</t>
  </si>
  <si>
    <t xml:space="preserve">17.2 cm³/mol</t>
  </si>
  <si>
    <t xml:space="preserve">6.1083 V</t>
  </si>
  <si>
    <t xml:space="preserve">20.428 V</t>
  </si>
  <si>
    <t xml:space="preserve">29.829 V</t>
  </si>
  <si>
    <t xml:space="preserve">3,(1)</t>
  </si>
  <si>
    <t xml:space="preserve">11.85 g/cm³</t>
  </si>
  <si>
    <t xml:space="preserve">164.10 kJ/mol</t>
  </si>
  <si>
    <t xml:space="preserve">4.142 kJ/mol</t>
  </si>
  <si>
    <t xml:space="preserve">0.0617 10^6/cm ohm</t>
  </si>
  <si>
    <t xml:space="preserve">0.461 W/cmK</t>
  </si>
  <si>
    <t xml:space="preserve">12 10³ MPa</t>
  </si>
  <si>
    <t xml:space="preserve">29.9 10^-6 K^-1</t>
  </si>
  <si>
    <t xml:space="preserve">3.4567 Å</t>
  </si>
  <si>
    <t xml:space="preserve">5.5250 Å</t>
  </si>
  <si>
    <t xml:space="preserve">THAL-i-em</t>
  </si>
  <si>
    <t xml:space="preserve">Greek: thallos (green twig), for a bright green line in its spectrum.</t>
  </si>
  <si>
    <t xml:space="preserve">Soft gray metal that looks like lead.</t>
  </si>
  <si>
    <t xml:space="preserve">Sir William Crookes</t>
  </si>
  <si>
    <t xml:space="preserve">Found in iron pyrites. Also in crookesite, hutchinsonite and lorandite. Most is recovered from the byproducts of lead and zinc refining.</t>
  </si>
  <si>
    <t xml:space="preserve">Its compounds are used in rat and ant poisons. Also for detecting infrared radiation.</t>
  </si>
  <si>
    <t xml:space="preserve">Lead</t>
  </si>
  <si>
    <t xml:space="preserve">Pb</t>
  </si>
  <si>
    <t xml:space="preserve">2,8,18,32,18,4</t>
  </si>
  <si>
    <t xml:space="preserve"> [Xe] 4f14 5d10 6s2 6p2</t>
  </si>
  <si>
    <t xml:space="preserve">327.502°C</t>
  </si>
  <si>
    <t xml:space="preserve">1740°C</t>
  </si>
  <si>
    <t xml:space="preserve">1.47 Å</t>
  </si>
  <si>
    <t xml:space="preserve">1.19 (+2) Å</t>
  </si>
  <si>
    <t xml:space="preserve">18.17 cm³/mol</t>
  </si>
  <si>
    <t xml:space="preserve">7.4167 V</t>
  </si>
  <si>
    <t xml:space="preserve">15.028 V</t>
  </si>
  <si>
    <t xml:space="preserve">31.943 V</t>
  </si>
  <si>
    <t xml:space="preserve">4,(2)</t>
  </si>
  <si>
    <t xml:space="preserve">11.34 g/cm³</t>
  </si>
  <si>
    <t xml:space="preserve">177.70 kJ/mol</t>
  </si>
  <si>
    <t xml:space="preserve">4.799 kJ/mol</t>
  </si>
  <si>
    <t xml:space="preserve">0.0481 10^6/cm ohm</t>
  </si>
  <si>
    <t xml:space="preserve">28.8 10^-6 K^-1</t>
  </si>
  <si>
    <t xml:space="preserve">4.9504 Å</t>
  </si>
  <si>
    <t xml:space="preserve">LED</t>
  </si>
  <si>
    <t xml:space="preserve">Anglo-Saxon: lead; symbol from Latin: plumbum.</t>
  </si>
  <si>
    <t xml:space="preserve">Very soft, highly malleable and ductile, blue-white shiny metal.</t>
  </si>
  <si>
    <t xml:space="preserve">Found most often in ores called galena or lead sulfide (PbS). Some is found in its native state.</t>
  </si>
  <si>
    <t xml:space="preserve">Used in solder, shielding against radiation and in batteries.</t>
  </si>
  <si>
    <t xml:space="preserve">Bismuth</t>
  </si>
  <si>
    <t xml:space="preserve">Bi</t>
  </si>
  <si>
    <t xml:space="preserve">2,8,18,32,18,5</t>
  </si>
  <si>
    <t xml:space="preserve"> [Xe] 4f14 5d10 6s2 6p3</t>
  </si>
  <si>
    <t xml:space="preserve">271.3°C</t>
  </si>
  <si>
    <t xml:space="preserve">1560°C ±5°C</t>
  </si>
  <si>
    <t xml:space="preserve">21.3 cm³/mol</t>
  </si>
  <si>
    <t xml:space="preserve">7.289 V</t>
  </si>
  <si>
    <t xml:space="preserve">16.687 V</t>
  </si>
  <si>
    <t xml:space="preserve">25.559 V</t>
  </si>
  <si>
    <t xml:space="preserve"> (3),5</t>
  </si>
  <si>
    <t xml:space="preserve">9.8 g/cm³</t>
  </si>
  <si>
    <t xml:space="preserve">0.12 J/gK</t>
  </si>
  <si>
    <t xml:space="preserve">104.80 kJ/mol</t>
  </si>
  <si>
    <t xml:space="preserve">0.00867 10^6/cm ohm</t>
  </si>
  <si>
    <t xml:space="preserve">0.0787 W/cmK</t>
  </si>
  <si>
    <t xml:space="preserve">34 10³ MPa</t>
  </si>
  <si>
    <t xml:space="preserve">4.736 Å</t>
  </si>
  <si>
    <t xml:space="preserve">a=57° 14'</t>
  </si>
  <si>
    <t xml:space="preserve">BIZ-meth</t>
  </si>
  <si>
    <t xml:space="preserve">German: bisemutum, (white mass), Now spelled wismut.</t>
  </si>
  <si>
    <t xml:space="preserve">Hard, brittle, steel-gray metal with a pink tint.</t>
  </si>
  <si>
    <t xml:space="preserve">It can be found free in nature and in minerals like bismuthine (Bi2O3) and in bismuth ochre (Bi2O3)</t>
  </si>
  <si>
    <t xml:space="preserve">Main use is in pharmaceuticals and low melting point alloys used as fuses.</t>
  </si>
  <si>
    <t xml:space="preserve">Polonium</t>
  </si>
  <si>
    <t xml:space="preserve">Po</t>
  </si>
  <si>
    <t xml:space="preserve">2,8,18,32,18,6</t>
  </si>
  <si>
    <t xml:space="preserve"> [Xe] 4f14 5d10 6s2 6p4</t>
  </si>
  <si>
    <t xml:space="preserve">-2,0,2,4,6</t>
  </si>
  <si>
    <t xml:space="preserve">254°C</t>
  </si>
  <si>
    <t xml:space="preserve">962°C</t>
  </si>
  <si>
    <t xml:space="preserve">22.23 cm³/mol</t>
  </si>
  <si>
    <t xml:space="preserve">8.4167 V</t>
  </si>
  <si>
    <t xml:space="preserve">9.4 g/cm³</t>
  </si>
  <si>
    <t xml:space="preserve">0.0219 10^6/cm ohm</t>
  </si>
  <si>
    <t xml:space="preserve">0.20 W/cmK</t>
  </si>
  <si>
    <t xml:space="preserve">26 10³ MPa</t>
  </si>
  <si>
    <t xml:space="preserve">23 10^-6 K^-1</t>
  </si>
  <si>
    <t xml:space="preserve">3.345 Å</t>
  </si>
  <si>
    <t xml:space="preserve">peh-LOW-ni-em</t>
  </si>
  <si>
    <t xml:space="preserve">Named for Poland, native country of Marie Curie.</t>
  </si>
  <si>
    <t xml:space="preserve">Silvery-gray, extremely rare, radioactive metal.</t>
  </si>
  <si>
    <t xml:space="preserve">Pierre and Marie Curie</t>
  </si>
  <si>
    <t xml:space="preserve">Occurs in pitchblende from decay of bismuth.</t>
  </si>
  <si>
    <t xml:space="preserve">Used in industrial equipment that eliminates static electricity caused by such processes as rolling paper, wire, and sheet metal.</t>
  </si>
  <si>
    <t xml:space="preserve">Astatine</t>
  </si>
  <si>
    <t xml:space="preserve">At</t>
  </si>
  <si>
    <t xml:space="preserve">2,8,18,32,18,7</t>
  </si>
  <si>
    <t xml:space="preserve"> [Xe] 4f14 5d10 6s2 6p5</t>
  </si>
  <si>
    <t xml:space="preserve">302°C</t>
  </si>
  <si>
    <t xml:space="preserve">337°C</t>
  </si>
  <si>
    <t xml:space="preserve">1.43 Å</t>
  </si>
  <si>
    <t xml:space="preserve">9.5 V</t>
  </si>
  <si>
    <t xml:space="preserve">0.017 W/cmK</t>
  </si>
  <si>
    <t xml:space="preserve">AS-teh-teen</t>
  </si>
  <si>
    <t xml:space="preserve">Greek: astatos (unstable).</t>
  </si>
  <si>
    <t xml:space="preserve">Unstable, radioactive member of the halogen group.</t>
  </si>
  <si>
    <t xml:space="preserve">D.R.Corson, K.R.MacKenzie, E.Segré</t>
  </si>
  <si>
    <t xml:space="preserve">Does not occur in nature. Similar to iodine. Produced by bombarding bismuth with alpha particles.</t>
  </si>
  <si>
    <t xml:space="preserve">Since its isotopes have such short half-lives there are no commercially significant compounds of astatine.</t>
  </si>
  <si>
    <t xml:space="preserve">Radon</t>
  </si>
  <si>
    <t xml:space="preserve">Rn</t>
  </si>
  <si>
    <t xml:space="preserve">2,8,18,32,18,8</t>
  </si>
  <si>
    <t xml:space="preserve"> [Xe] 4f14 5d10 6s2 6p6</t>
  </si>
  <si>
    <t xml:space="preserve">-71°C</t>
  </si>
  <si>
    <t xml:space="preserve">-61.8°C</t>
  </si>
  <si>
    <t xml:space="preserve">50.5 cm³/mol</t>
  </si>
  <si>
    <t xml:space="preserve">10.7485 V</t>
  </si>
  <si>
    <t xml:space="preserve">0.00973 g/cm³</t>
  </si>
  <si>
    <t xml:space="preserve">0.09 J/gK</t>
  </si>
  <si>
    <t xml:space="preserve">16.40 kJ/mol</t>
  </si>
  <si>
    <t xml:space="preserve">2.890 kJ/mol</t>
  </si>
  <si>
    <t xml:space="preserve">0.0000364 W/cmK</t>
  </si>
  <si>
    <t xml:space="preserve">RAY-don</t>
  </si>
  <si>
    <t xml:space="preserve">Variation of the name of another element, radium.</t>
  </si>
  <si>
    <t xml:space="preserve">Colorless, odorless, tasteless, radioactive, heavy, noble gas.</t>
  </si>
  <si>
    <t xml:space="preserve">Fredrich Ernst Dorn</t>
  </si>
  <si>
    <t xml:space="preserve">Formed from the decay of radium in the earths crust.</t>
  </si>
  <si>
    <t xml:space="preserve">Used to treat some forms of cancer.</t>
  </si>
  <si>
    <t xml:space="preserve">Francium</t>
  </si>
  <si>
    <t xml:space="preserve">Fr</t>
  </si>
  <si>
    <t xml:space="preserve">2,8,18,32,18,8,1</t>
  </si>
  <si>
    <t xml:space="preserve"> [Rn] 7s1</t>
  </si>
  <si>
    <t xml:space="preserve">27°C</t>
  </si>
  <si>
    <t xml:space="preserve">677°C</t>
  </si>
  <si>
    <t xml:space="preserve">0.03 10^6/cm ohm</t>
  </si>
  <si>
    <t xml:space="preserve">0.15 W/cmK</t>
  </si>
  <si>
    <t xml:space="preserve">2 10³ MPa</t>
  </si>
  <si>
    <t xml:space="preserve">FRAN-si-em</t>
  </si>
  <si>
    <t xml:space="preserve">Named for France, the nation of its discovery.</t>
  </si>
  <si>
    <t xml:space="preserve">Highly rare and unstable, radioactive metal.</t>
  </si>
  <si>
    <t xml:space="preserve">Marguerite Derey</t>
  </si>
  <si>
    <t xml:space="preserve">Formed by decay of actinium. Chemical properties similar to cesium. Decays to radium or astatine.</t>
  </si>
  <si>
    <t xml:space="preserve">Since its isotopes have such short half-lives there are no commercially significant compounds of francium.</t>
  </si>
  <si>
    <t xml:space="preserve">Radium</t>
  </si>
  <si>
    <t xml:space="preserve">Ra</t>
  </si>
  <si>
    <t xml:space="preserve">2,8,18,32,18,8,2</t>
  </si>
  <si>
    <t xml:space="preserve"> [Rn] 7s2</t>
  </si>
  <si>
    <t xml:space="preserve">700°C</t>
  </si>
  <si>
    <t xml:space="preserve">1140°C</t>
  </si>
  <si>
    <t xml:space="preserve">1.62 (+2) Å</t>
  </si>
  <si>
    <t xml:space="preserve">45.20 cm³/mol</t>
  </si>
  <si>
    <t xml:space="preserve">5.2789 V</t>
  </si>
  <si>
    <t xml:space="preserve">10.148 V</t>
  </si>
  <si>
    <t xml:space="preserve">5 g/cm³</t>
  </si>
  <si>
    <t xml:space="preserve">0.186 W/cmK</t>
  </si>
  <si>
    <t xml:space="preserve">16 10³ MPa</t>
  </si>
  <si>
    <t xml:space="preserve">RAY-di-em</t>
  </si>
  <si>
    <t xml:space="preserve">Latin: radius (ray).</t>
  </si>
  <si>
    <t xml:space="preserve">Silvery-white metal. Intensely radioactive.</t>
  </si>
  <si>
    <t xml:space="preserve">Found in uranium ores at 1 part per 3 million parts uranium.</t>
  </si>
  <si>
    <t xml:space="preserve">Used in treating cancer because of the gamma rays it gives off.</t>
  </si>
  <si>
    <t xml:space="preserve">Actinium</t>
  </si>
  <si>
    <t xml:space="preserve">Ac</t>
  </si>
  <si>
    <t xml:space="preserve">2,8,18,32,18,9,2</t>
  </si>
  <si>
    <t xml:space="preserve"> [Rn] 6d1 7s2</t>
  </si>
  <si>
    <t xml:space="preserve">1050°C</t>
  </si>
  <si>
    <t xml:space="preserve">3200°C (±300°C)</t>
  </si>
  <si>
    <t xml:space="preserve">22.54 cm³/mol</t>
  </si>
  <si>
    <t xml:space="preserve">5.17 V</t>
  </si>
  <si>
    <t xml:space="preserve">12.126 V</t>
  </si>
  <si>
    <t xml:space="preserve">10.07 g/cm³</t>
  </si>
  <si>
    <t xml:space="preserve">0.12 W/cmK</t>
  </si>
  <si>
    <t xml:space="preserve">5.311 Å</t>
  </si>
  <si>
    <t xml:space="preserve">ak-TIN-i-em</t>
  </si>
  <si>
    <t xml:space="preserve">Greek: akis, aktinos (ray).</t>
  </si>
  <si>
    <t xml:space="preserve">Heavy, silvery-white, very radioactive metal</t>
  </si>
  <si>
    <t xml:space="preserve">André Debierne</t>
  </si>
  <si>
    <t xml:space="preserve">Extremely rare, found in all uranium ores. Usually obtained by treating radium with neutrons in a reactor.</t>
  </si>
  <si>
    <t xml:space="preserve">It has no significant commercial applications.</t>
  </si>
  <si>
    <t xml:space="preserve">Thorium</t>
  </si>
  <si>
    <t xml:space="preserve">Th</t>
  </si>
  <si>
    <t xml:space="preserve">2,8,18,32,18,10,2</t>
  </si>
  <si>
    <t xml:space="preserve"> [Rn] 6d2 7s2</t>
  </si>
  <si>
    <t xml:space="preserve">1750°C</t>
  </si>
  <si>
    <t xml:space="preserve">1.05 (+4) Å</t>
  </si>
  <si>
    <t xml:space="preserve">6.08 V</t>
  </si>
  <si>
    <t xml:space="preserve">11.504 V</t>
  </si>
  <si>
    <t xml:space="preserve">20.003 V</t>
  </si>
  <si>
    <t xml:space="preserve">11.7 g/cm³</t>
  </si>
  <si>
    <t xml:space="preserve">514.40 kJ/mol</t>
  </si>
  <si>
    <t xml:space="preserve">16.10 kJ/mol</t>
  </si>
  <si>
    <t xml:space="preserve">0.0653 10^6/cm ohm</t>
  </si>
  <si>
    <t xml:space="preserve">0.540 W/cmK</t>
  </si>
  <si>
    <t xml:space="preserve">5.0847 Å</t>
  </si>
  <si>
    <t xml:space="preserve">THOR-i-em</t>
  </si>
  <si>
    <t xml:space="preserve">Named for Thor, Norse god of thunder.</t>
  </si>
  <si>
    <t xml:space="preserve">Heavy, gray, soft, malleable, ductile, radioactive metal.</t>
  </si>
  <si>
    <t xml:space="preserve">Found in various minerals like monazite and thorite.</t>
  </si>
  <si>
    <t xml:space="preserve">Used in making strong alloys. Also in ultraviolet photoelectric cells. It is a common ingredient in high-quality lenses. Bombarded with neutrons make uranium-233, a nuclear fuel.</t>
  </si>
  <si>
    <t xml:space="preserve">Protactinium</t>
  </si>
  <si>
    <t xml:space="preserve">Pa</t>
  </si>
  <si>
    <t xml:space="preserve">2,8,18,32,20,9,2</t>
  </si>
  <si>
    <t xml:space="preserve"> [Rn] 5f2 6d1 7s2</t>
  </si>
  <si>
    <t xml:space="preserve">4,5</t>
  </si>
  <si>
    <t xml:space="preserve">1600°C</t>
  </si>
  <si>
    <t xml:space="preserve">5.89 V</t>
  </si>
  <si>
    <t xml:space="preserve"> (5),4</t>
  </si>
  <si>
    <t xml:space="preserve">15.4 g/cm³</t>
  </si>
  <si>
    <t xml:space="preserve">12.30 kJ/mol</t>
  </si>
  <si>
    <t xml:space="preserve">0.0529 10^6/cm ohm</t>
  </si>
  <si>
    <t xml:space="preserve">0.47 W/cmK</t>
  </si>
  <si>
    <t xml:space="preserve">100 10³ MPa</t>
  </si>
  <si>
    <t xml:space="preserve">9.7 10^-6 K^-1</t>
  </si>
  <si>
    <t xml:space="preserve">3.925 Å</t>
  </si>
  <si>
    <t xml:space="preserve">3.238 Å</t>
  </si>
  <si>
    <t xml:space="preserve">PRO-tak-tin-eh-em</t>
  </si>
  <si>
    <t xml:space="preserve">Greek: proto and actinium (parent of actinium); it forms actinium when it radioactively decays.</t>
  </si>
  <si>
    <t xml:space="preserve">Very rare, silvery-white, extremely radioactive metal.</t>
  </si>
  <si>
    <t xml:space="preserve">Fredrich Soddy, John Cranston, Otto Hahn, Lise Meitner</t>
  </si>
  <si>
    <t xml:space="preserve">Does not occur in nature. Found among fission products of uranium, thorium, and plutonium.</t>
  </si>
  <si>
    <t xml:space="preserve">Uranium</t>
  </si>
  <si>
    <t xml:space="preserve">U</t>
  </si>
  <si>
    <t xml:space="preserve">2,8,18,32,21,9,2</t>
  </si>
  <si>
    <t xml:space="preserve"> [Rn] 5f3 6d1 7s2</t>
  </si>
  <si>
    <t xml:space="preserve">1132°C</t>
  </si>
  <si>
    <t xml:space="preserve">3818°C</t>
  </si>
  <si>
    <t xml:space="preserve">.81 (+6) Å</t>
  </si>
  <si>
    <t xml:space="preserve">12.59 cm³/mol</t>
  </si>
  <si>
    <t xml:space="preserve">6.1941 V</t>
  </si>
  <si>
    <t xml:space="preserve"> (6),5,4,3</t>
  </si>
  <si>
    <t xml:space="preserve">18.9 g/cm³</t>
  </si>
  <si>
    <t xml:space="preserve">477.0 kJ/mol</t>
  </si>
  <si>
    <t xml:space="preserve">8.520 kJ/mol</t>
  </si>
  <si>
    <t xml:space="preserve">0.0380 10^6/cm ohm</t>
  </si>
  <si>
    <t xml:space="preserve">0.276 W/cmK</t>
  </si>
  <si>
    <t xml:space="preserve">186 10³ MPa</t>
  </si>
  <si>
    <t xml:space="preserve">13.9 10^-6 K^-1</t>
  </si>
  <si>
    <t xml:space="preserve">2.8538 Å</t>
  </si>
  <si>
    <t xml:space="preserve">5.8697 Å</t>
  </si>
  <si>
    <t xml:space="preserve">4.9550 Å</t>
  </si>
  <si>
    <t xml:space="preserve">yoo-RAY-ni-em</t>
  </si>
  <si>
    <t xml:space="preserve">Named for the planet Uranus.</t>
  </si>
  <si>
    <t xml:space="preserve">Silvery-white, dense, ductile, malleable, radioactive metal.</t>
  </si>
  <si>
    <t xml:space="preserve">Occurs in many rocks, but in large amounts only in such minerals as pitchblende and carnotite.</t>
  </si>
  <si>
    <t xml:space="preserve">For many centuries it was used as a pigment for glass. Now it is used as a fuel in nuclear reactors and in bombs.</t>
  </si>
  <si>
    <t xml:space="preserve">Neptunium</t>
  </si>
  <si>
    <t xml:space="preserve">Np</t>
  </si>
  <si>
    <t xml:space="preserve">2,8,18,32,22,9,2</t>
  </si>
  <si>
    <t xml:space="preserve"> [Rn] 5f4 6d1 7s2</t>
  </si>
  <si>
    <t xml:space="preserve">3,4,5,6</t>
  </si>
  <si>
    <t xml:space="preserve">640°C</t>
  </si>
  <si>
    <t xml:space="preserve">3902°C</t>
  </si>
  <si>
    <t xml:space="preserve">11.62 cm³/mol</t>
  </si>
  <si>
    <t xml:space="preserve">6.2657 V</t>
  </si>
  <si>
    <t xml:space="preserve">6,(5),4,3</t>
  </si>
  <si>
    <t xml:space="preserve">20.45 g/cm³</t>
  </si>
  <si>
    <t xml:space="preserve">5.190 kJ/mol</t>
  </si>
  <si>
    <t xml:space="preserve">0.00822 10^6/cm ohm</t>
  </si>
  <si>
    <t xml:space="preserve">0.063 W/cmK</t>
  </si>
  <si>
    <t xml:space="preserve">900 10³ MPa</t>
  </si>
  <si>
    <t xml:space="preserve">28 10^-6 K^-1</t>
  </si>
  <si>
    <t xml:space="preserve">6.663 Å</t>
  </si>
  <si>
    <t xml:space="preserve">4.723 Å</t>
  </si>
  <si>
    <t xml:space="preserve">4.887 Å</t>
  </si>
  <si>
    <t xml:space="preserve">nep-TOO-ni-em</t>
  </si>
  <si>
    <t xml:space="preserve">Named for the planet Neptune.</t>
  </si>
  <si>
    <t xml:space="preserve">Rare, silvery radioactive metal.</t>
  </si>
  <si>
    <t xml:space="preserve">E.M. McMillan, P.H. Abelson</t>
  </si>
  <si>
    <t xml:space="preserve">Produced by bombarding uranium with slow neutrons.</t>
  </si>
  <si>
    <t xml:space="preserve">Plutonium</t>
  </si>
  <si>
    <t xml:space="preserve">Pu</t>
  </si>
  <si>
    <t xml:space="preserve">2,8,18,32,24,8,2</t>
  </si>
  <si>
    <t xml:space="preserve"> [Rn] 5f6 7s2</t>
  </si>
  <si>
    <t xml:space="preserve">641°C</t>
  </si>
  <si>
    <t xml:space="preserve">3232°C</t>
  </si>
  <si>
    <t xml:space="preserve">12.32 cm³/mol</t>
  </si>
  <si>
    <t xml:space="preserve">6.06 V</t>
  </si>
  <si>
    <t xml:space="preserve">6,5,(4),3</t>
  </si>
  <si>
    <t xml:space="preserve">19.8 g/cm³</t>
  </si>
  <si>
    <t xml:space="preserve">344.0 kJ/mol</t>
  </si>
  <si>
    <t xml:space="preserve">2.840 kJ/mol</t>
  </si>
  <si>
    <t xml:space="preserve">0.00666 10^6/cm ohm</t>
  </si>
  <si>
    <t xml:space="preserve">0.0674 W/cmK</t>
  </si>
  <si>
    <t xml:space="preserve">97 10³ MPa</t>
  </si>
  <si>
    <t xml:space="preserve">46.7 10^-6 K^-1</t>
  </si>
  <si>
    <t xml:space="preserve">6.183 Å</t>
  </si>
  <si>
    <t xml:space="preserve">4.822 Å</t>
  </si>
  <si>
    <t xml:space="preserve">10.963 Å</t>
  </si>
  <si>
    <t xml:space="preserve">ploo-TOE-ni-em</t>
  </si>
  <si>
    <t xml:space="preserve">Named for the planet Pluto.</t>
  </si>
  <si>
    <t xml:space="preserve">Silvery-white, extremely radioactive artificially produced metal.</t>
  </si>
  <si>
    <t xml:space="preserve">G.T.Seaborg, J.W.Kennedy, E.M.McMillan, A.C.Wohl</t>
  </si>
  <si>
    <t xml:space="preserve">Found rarely in some uranium ores. Made by bombarding uranium with neutrons.</t>
  </si>
  <si>
    <t xml:space="preserve">Used in bombs and reactors. Small quantities are used in thermo-electric generators.</t>
  </si>
  <si>
    <t xml:space="preserve">Americium</t>
  </si>
  <si>
    <t xml:space="preserve">Am</t>
  </si>
  <si>
    <t xml:space="preserve">2,8,18,32,25,8,2</t>
  </si>
  <si>
    <t xml:space="preserve"> [Rn] 5f7 7s2</t>
  </si>
  <si>
    <t xml:space="preserve">994°C</t>
  </si>
  <si>
    <t xml:space="preserve">2607°C</t>
  </si>
  <si>
    <t xml:space="preserve">17.86 cm³/mol</t>
  </si>
  <si>
    <t xml:space="preserve">5.993 V</t>
  </si>
  <si>
    <t xml:space="preserve">6,5,4,(3)</t>
  </si>
  <si>
    <t xml:space="preserve">13.6 g/cm³</t>
  </si>
  <si>
    <t xml:space="preserve">0.11 J/gK</t>
  </si>
  <si>
    <t xml:space="preserve">14.40 kJ/mol</t>
  </si>
  <si>
    <t xml:space="preserve">0.022 10^6/cm ohm</t>
  </si>
  <si>
    <t xml:space="preserve">0.1 W/cmK</t>
  </si>
  <si>
    <t xml:space="preserve">7.1 10^-6 K^-1</t>
  </si>
  <si>
    <t xml:space="preserve">3.4681 Å</t>
  </si>
  <si>
    <t xml:space="preserve">11.240 Å</t>
  </si>
  <si>
    <t xml:space="preserve">am-er-ISH-i-em</t>
  </si>
  <si>
    <t xml:space="preserve">Named for the American continent, by analogy with europium.</t>
  </si>
  <si>
    <t xml:space="preserve">Silvery-white, artificially produced radioactive metal.</t>
  </si>
  <si>
    <t xml:space="preserve">G.T.Seaborg, R.A.James, L.O.Morgan, A.Ghiorso</t>
  </si>
  <si>
    <t xml:space="preserve">Produced by bombarding plutonium with neutrons.</t>
  </si>
  <si>
    <t xml:space="preserve">Americium-241 is currently used in smoke detectors.</t>
  </si>
  <si>
    <t xml:space="preserve">Curium</t>
  </si>
  <si>
    <t xml:space="preserve">Cm</t>
  </si>
  <si>
    <t xml:space="preserve">2,8,18,32,25,9,2</t>
  </si>
  <si>
    <t xml:space="preserve"> [Rn] 5f7 6d1 7s2</t>
  </si>
  <si>
    <t xml:space="preserve">1340°C</t>
  </si>
  <si>
    <t xml:space="preserve">18.28 cm³/mol</t>
  </si>
  <si>
    <t xml:space="preserve">6.02 V</t>
  </si>
  <si>
    <t xml:space="preserve">13.5 g/cm³</t>
  </si>
  <si>
    <t xml:space="preserve">15.0 kJ/mol</t>
  </si>
  <si>
    <t xml:space="preserve">KYOOR-i-em</t>
  </si>
  <si>
    <t xml:space="preserve">Named in honor of Pierre and Marie Curie.</t>
  </si>
  <si>
    <t xml:space="preserve">Silvery, malleable, synthetic radioactive metal.</t>
  </si>
  <si>
    <t xml:space="preserve">G.T.Seaborg, R.A.James, A.Ghiorso</t>
  </si>
  <si>
    <t xml:space="preserve">Made by bombarding plutonium with helium ions. So radioactive it glows in the dark.</t>
  </si>
  <si>
    <t xml:space="preserve">Berkelium</t>
  </si>
  <si>
    <t xml:space="preserve">Bk</t>
  </si>
  <si>
    <t xml:space="preserve">2,8,18,32,26,9,2</t>
  </si>
  <si>
    <t xml:space="preserve"> [Rn] 5f9 7s2</t>
  </si>
  <si>
    <t xml:space="preserve">6.23 V</t>
  </si>
  <si>
    <t xml:space="preserve">4,(3)</t>
  </si>
  <si>
    <t xml:space="preserve">BURK-li-em</t>
  </si>
  <si>
    <t xml:space="preserve">Named after Berkeley, California the city of its discovery.</t>
  </si>
  <si>
    <t xml:space="preserve">Synthetic radioactive metal.</t>
  </si>
  <si>
    <t xml:space="preserve">G.T.Seaborg, S.G.Tompson, A.Ghiorso</t>
  </si>
  <si>
    <t xml:space="preserve">Some compounds have been made and studied. Made by bombarding americium with alpha particles.</t>
  </si>
  <si>
    <t xml:space="preserve">Californium</t>
  </si>
  <si>
    <t xml:space="preserve">Cf</t>
  </si>
  <si>
    <t xml:space="preserve">2,8,18,32,28,8,2</t>
  </si>
  <si>
    <t xml:space="preserve"> [Rn] 5f10 7s2</t>
  </si>
  <si>
    <t xml:space="preserve">6.30 V</t>
  </si>
  <si>
    <t xml:space="preserve">kal-eh-FOR-ni-em</t>
  </si>
  <si>
    <t xml:space="preserve">Named after the state and University of California.</t>
  </si>
  <si>
    <t xml:space="preserve">Synthetic radioactive metal. Powerful neutron emitter.</t>
  </si>
  <si>
    <t xml:space="preserve">G.T.Seaborg, S.G.Tompson, A.Ghiorso, K.Street Jr.</t>
  </si>
  <si>
    <t xml:space="preserve">Made by bombarding curium with helium ions.</t>
  </si>
  <si>
    <t xml:space="preserve">Einsteinium</t>
  </si>
  <si>
    <t xml:space="preserve">Es</t>
  </si>
  <si>
    <t xml:space="preserve">2,8,18,32,29,8,2</t>
  </si>
  <si>
    <t xml:space="preserve"> [Rn] 5f11 7s2</t>
  </si>
  <si>
    <t xml:space="preserve">6.42 V</t>
  </si>
  <si>
    <t xml:space="preserve">ine-STINE-i-em</t>
  </si>
  <si>
    <t xml:space="preserve">Named in honor of the scientist Albert Einstein.</t>
  </si>
  <si>
    <t xml:space="preserve">Argonne, Los Alamos, U of Calif</t>
  </si>
  <si>
    <t xml:space="preserve">Made by bombarding uranium with neutrons.</t>
  </si>
  <si>
    <t xml:space="preserve">Fermium</t>
  </si>
  <si>
    <t xml:space="preserve">Fm</t>
  </si>
  <si>
    <t xml:space="preserve">2,8,18,32,30,8,2</t>
  </si>
  <si>
    <t xml:space="preserve"> [Rn] 5f12 7s2</t>
  </si>
  <si>
    <t xml:space="preserve">6.50 V</t>
  </si>
  <si>
    <t xml:space="preserve">FER-mi-em</t>
  </si>
  <si>
    <t xml:space="preserve">Named in honor of the scientist Enrico Fermi.</t>
  </si>
  <si>
    <t xml:space="preserve">Produced by bombarding lighter transuranium elements with still lighter particles or by neutron capture.</t>
  </si>
  <si>
    <t xml:space="preserve">Mendelevium</t>
  </si>
  <si>
    <t xml:space="preserve">Md</t>
  </si>
  <si>
    <t xml:space="preserve">2,8,18,32,31,8,2</t>
  </si>
  <si>
    <t xml:space="preserve"> [Rn] 5f13 7s2</t>
  </si>
  <si>
    <t xml:space="preserve">6.58 V</t>
  </si>
  <si>
    <t xml:space="preserve">men-deh-LEE-vi-em</t>
  </si>
  <si>
    <t xml:space="preserve">Named in honor of the scientist Dmitri Ivanovitch Mendeleyev, who devised the periodic table.</t>
  </si>
  <si>
    <t xml:space="preserve">Made by bombarding einsteinium with helium ions.</t>
  </si>
  <si>
    <t xml:space="preserve">Nobelium</t>
  </si>
  <si>
    <t xml:space="preserve">No</t>
  </si>
  <si>
    <t xml:space="preserve">2,8,18,32,32,8,2</t>
  </si>
  <si>
    <t xml:space="preserve"> [Rn] 5f14 7s2</t>
  </si>
  <si>
    <t xml:space="preserve">6.65 V</t>
  </si>
  <si>
    <t xml:space="preserve">no-BELL-i-em</t>
  </si>
  <si>
    <t xml:space="preserve">Named in honor of Alfred Nobel, who invented dynamite and founded Nobel prize.</t>
  </si>
  <si>
    <t xml:space="preserve">Nobel Institute for Physics</t>
  </si>
  <si>
    <t xml:space="preserve">Made by bombarding curium with carbon-13</t>
  </si>
  <si>
    <t xml:space="preserve">Lawrencium</t>
  </si>
  <si>
    <t xml:space="preserve">Lr</t>
  </si>
  <si>
    <t xml:space="preserve">2,8,18,32,32,9,2</t>
  </si>
  <si>
    <t xml:space="preserve"> [Rn] 5f14 6d1 7s2</t>
  </si>
  <si>
    <t xml:space="preserve">lor-ENS-i-em</t>
  </si>
  <si>
    <t xml:space="preserve">Named in honor of Ernest O. Lawrence, inventor of the cyclotron.</t>
  </si>
  <si>
    <t xml:space="preserve">A.Ghiorso, T.Sikkeland, A.E.Larsh, R.M.Latimer</t>
  </si>
  <si>
    <t xml:space="preserve">Produced by bombarding californium with boron ions.</t>
  </si>
  <si>
    <t xml:space="preserve">Rutherfordium</t>
  </si>
  <si>
    <t xml:space="preserve">Rf</t>
  </si>
  <si>
    <t xml:space="preserve">2,8,18,32,32,10,2</t>
  </si>
  <si>
    <t xml:space="preserve"> [Rn] 5f14 6d2 7s2</t>
  </si>
  <si>
    <t xml:space="preserve">0.23 W/cmK</t>
  </si>
  <si>
    <t xml:space="preserve">ruth-er-FORD-i-em</t>
  </si>
  <si>
    <t xml:space="preserve">Named in honor of Ernest Rutherford</t>
  </si>
  <si>
    <t xml:space="preserve">A. Ghiorso, et al</t>
  </si>
  <si>
    <t xml:space="preserve">Made by bombarding californium-249 with beams of carbon-12 and 13, which produced an isotope with half lives of 4+ and 3 sec.</t>
  </si>
  <si>
    <t xml:space="preserve">Hahnium</t>
  </si>
  <si>
    <t xml:space="preserve">Ha</t>
  </si>
  <si>
    <t xml:space="preserve">2,8,18,32,32,11,2</t>
  </si>
  <si>
    <t xml:space="preserve"> [Rn] 5f14 6d3 7s2</t>
  </si>
  <si>
    <t xml:space="preserve">0.58 W/cmK</t>
  </si>
  <si>
    <t xml:space="preserve">HA-ni-em</t>
  </si>
  <si>
    <t xml:space="preserve">Named in honor of Otto Hahn</t>
  </si>
  <si>
    <t xml:space="preserve">Made by bombarding californium-249 with a beam of nitrogen-15</t>
  </si>
  <si>
    <t xml:space="preserve">Seaborgium</t>
  </si>
  <si>
    <t xml:space="preserve">Sg</t>
  </si>
  <si>
    <t xml:space="preserve">2,8,18,32,32,12,2</t>
  </si>
  <si>
    <t xml:space="preserve"> [Rn] 5f14 6d4 7s2</t>
  </si>
  <si>
    <t xml:space="preserve">see-BORG-i-em</t>
  </si>
  <si>
    <t xml:space="preserve">Named in honor of Glenn Seaborg, American physical chemist known for research on transuranium elements.</t>
  </si>
  <si>
    <t xml:space="preserve">Soviet Nuclear Research/ U. of Cal at Berkeley</t>
  </si>
  <si>
    <t xml:space="preserve">USSR/United States</t>
  </si>
  <si>
    <t xml:space="preserve">Made by bombarding californium-249 with oxygen-18.</t>
  </si>
  <si>
    <t xml:space="preserve">Nielsbohrium</t>
  </si>
  <si>
    <t xml:space="preserve">Ns</t>
  </si>
  <si>
    <t xml:space="preserve">2,8,18,32,32,13,2</t>
  </si>
  <si>
    <t xml:space="preserve"> [Rn] 5f14 6d5 7s2</t>
  </si>
  <si>
    <t xml:space="preserve">neels-BOR-i-em</t>
  </si>
  <si>
    <t xml:space="preserve">Named in honor of Niels Bohr</t>
  </si>
  <si>
    <t xml:space="preserve">Heavy Ion Research Laboratory (HIRL)</t>
  </si>
  <si>
    <t xml:space="preserve">Obtained by bombarding bismuth-204 with chromium-54. </t>
  </si>
  <si>
    <t xml:space="preserve">Hessium</t>
  </si>
  <si>
    <t xml:space="preserve">Hs</t>
  </si>
  <si>
    <t xml:space="preserve">2,8,18,32,32,14,2</t>
  </si>
  <si>
    <t xml:space="preserve"> [Rn] 5f14 6d6 7s2</t>
  </si>
  <si>
    <t xml:space="preserve">HES-i-em</t>
  </si>
  <si>
    <t xml:space="preserve">Named in honor of Henri Hess, Swiss born Russian chemist known for work in thermodydamics.</t>
  </si>
  <si>
    <t xml:space="preserve">Formed by the bombardment of lead-208 with iron-58.</t>
  </si>
  <si>
    <t xml:space="preserve">Mietnerium</t>
  </si>
  <si>
    <t xml:space="preserve">Mt</t>
  </si>
  <si>
    <t xml:space="preserve">2,8,18,32,32,15,2</t>
  </si>
  <si>
    <t xml:space="preserve"> [Rn] 5f14 6d7 7s2</t>
  </si>
  <si>
    <t xml:space="preserve">MITE-ner-i-um</t>
  </si>
  <si>
    <t xml:space="preserve">Named in honor of Lise Mietner</t>
  </si>
  <si>
    <t xml:space="preserve">Obtained by bombarding bismuth-209 with iron-58.</t>
  </si>
  <si>
    <t xml:space="preserve">Unnunnilium</t>
  </si>
  <si>
    <t xml:space="preserve">Unn</t>
  </si>
  <si>
    <t xml:space="preserve">2,8,18,32,32,16,2</t>
  </si>
  <si>
    <t xml:space="preserve"> [Rn] 5f14 6d9 7s1</t>
  </si>
  <si>
    <t xml:space="preserve">oon-nun-NIL-i-em</t>
  </si>
  <si>
    <t xml:space="preserve">Un (one) nun (one) nilium (zero)</t>
  </si>
  <si>
    <t xml:space="preserve">Made by bombarding bismuth-209 with cobolt-59.</t>
  </si>
  <si>
    <t xml:space="preserve">Unnununium</t>
  </si>
  <si>
    <t xml:space="preserve">Unu</t>
  </si>
  <si>
    <t xml:space="preserve">2,8,18,32,32,17,2</t>
  </si>
  <si>
    <t xml:space="preserve"> [Rn] 5f14 6d10 7s1</t>
  </si>
  <si>
    <t xml:space="preserve">oon-nun-OON-i-em</t>
  </si>
  <si>
    <t xml:space="preserve">Un (one) nun (one) unium (one)</t>
  </si>
  <si>
    <t xml:space="preserve">Made by bombarding bismuth-209 with nickel-60.</t>
  </si>
  <si>
    <t xml:space="preserve">PROPERIES OF THE ELEMENTS  (TABLE 2)</t>
  </si>
  <si>
    <t xml:space="preserve">Element</t>
  </si>
  <si>
    <t xml:space="preserve">Period</t>
  </si>
  <si>
    <t xml:space="preserve">Atomic No.</t>
  </si>
  <si>
    <t xml:space="preserve">Atomic Mass (amu)</t>
  </si>
  <si>
    <t xml:space="preserve">Melting Point (K)</t>
  </si>
  <si>
    <t xml:space="preserve">Boiling Point (K)</t>
  </si>
  <si>
    <t xml:space="preserve">Density (g/cm^3)</t>
  </si>
  <si>
    <t xml:space="preserve">Ionization Energy (kJ/mol)</t>
  </si>
  <si>
    <t xml:space="preserve">Atomic Radius (Å)</t>
  </si>
  <si>
    <t xml:space="preserve">Electron Affinity (kJ/mol)</t>
  </si>
  <si>
    <t xml:space="preserve">1a</t>
  </si>
  <si>
    <t xml:space="preserve">8a</t>
  </si>
  <si>
    <t xml:space="preserve">2a</t>
  </si>
  <si>
    <t xml:space="preserve">3a</t>
  </si>
  <si>
    <t xml:space="preserve">4a</t>
  </si>
  <si>
    <t xml:space="preserve">5a</t>
  </si>
  <si>
    <t xml:space="preserve">6a</t>
  </si>
  <si>
    <t xml:space="preserve">7a</t>
  </si>
  <si>
    <t xml:space="preserve">3b</t>
  </si>
  <si>
    <t xml:space="preserve">TItanium</t>
  </si>
  <si>
    <t xml:space="preserve">4b</t>
  </si>
  <si>
    <t xml:space="preserve">5b</t>
  </si>
  <si>
    <t xml:space="preserve">6b</t>
  </si>
  <si>
    <t xml:space="preserve">7b</t>
  </si>
  <si>
    <t xml:space="preserve">8b</t>
  </si>
  <si>
    <t xml:space="preserve">1b</t>
  </si>
  <si>
    <t xml:space="preserve">2b</t>
  </si>
  <si>
    <t xml:space="preserve">885(s)</t>
  </si>
  <si>
    <t xml:space="preserve">Praseodynium</t>
  </si>
  <si>
    <t xml:space="preserve">Neodynium</t>
  </si>
  <si>
    <t xml:space="preserve">Astinine</t>
  </si>
  <si>
    <t xml:space="preserve">Einstienium</t>
  </si>
  <si>
    <t xml:space="preserve">Mendeleevium</t>
  </si>
  <si>
    <t xml:space="preserve">Nolelium</t>
  </si>
  <si>
    <t xml:space="preserve">Ruthefordium</t>
  </si>
  <si>
    <t xml:space="preserve">Hanium</t>
  </si>
  <si>
    <t xml:space="preserve">PROPERTIES OF THE ELEMENTS (TABLE 1)</t>
  </si>
  <si>
    <t xml:space="preserve">Atomic no.</t>
  </si>
  <si>
    <t xml:space="preserve">Symbol</t>
  </si>
  <si>
    <t xml:space="preserve">Atomic weight</t>
  </si>
  <si>
    <t xml:space="preserve">Boiling point</t>
  </si>
  <si>
    <t xml:space="preserve">Melting point</t>
  </si>
  <si>
    <t xml:space="preserve">Density (kg/m3)</t>
  </si>
  <si>
    <t xml:space="preserve">Heat vapour (kJ/mol)</t>
  </si>
  <si>
    <t xml:space="preserve">Heat fusion (kJ/mol)</t>
  </si>
  <si>
    <t xml:space="preserve">Th Conductivity (W/m/K)</t>
  </si>
  <si>
    <t xml:space="preserve">Specific Heat Capacity (J/kg/K)</t>
  </si>
  <si>
    <t xml:space="preserve">Hydrogen (H)</t>
  </si>
  <si>
    <t xml:space="preserve">   H</t>
  </si>
  <si>
    <t xml:space="preserve">Helium (He)</t>
  </si>
  <si>
    <t xml:space="preserve">   He</t>
  </si>
  <si>
    <t xml:space="preserve">Lithium (Li)</t>
  </si>
  <si>
    <t xml:space="preserve">   Li</t>
  </si>
  <si>
    <t xml:space="preserve">Beryllium (Be)</t>
  </si>
  <si>
    <t xml:space="preserve">   Be</t>
  </si>
  <si>
    <t xml:space="preserve">Boron (B)</t>
  </si>
  <si>
    <t xml:space="preserve">   B</t>
  </si>
  <si>
    <t xml:space="preserve">Carbon (C)</t>
  </si>
  <si>
    <t xml:space="preserve">   C</t>
  </si>
  <si>
    <t xml:space="preserve">Nitrogen (N)</t>
  </si>
  <si>
    <t xml:space="preserve">   N</t>
  </si>
  <si>
    <t xml:space="preserve">Oxygen (O)</t>
  </si>
  <si>
    <t xml:space="preserve">   O</t>
  </si>
  <si>
    <t xml:space="preserve">Fluorine (F)</t>
  </si>
  <si>
    <t xml:space="preserve">   F</t>
  </si>
  <si>
    <t xml:space="preserve">Neon (Ne)</t>
  </si>
  <si>
    <t xml:space="preserve">   Ne</t>
  </si>
  <si>
    <t xml:space="preserve">Sodium (Na)</t>
  </si>
  <si>
    <t xml:space="preserve">   Na</t>
  </si>
  <si>
    <t xml:space="preserve">Magnesium (Mg)</t>
  </si>
  <si>
    <t xml:space="preserve">   Mg</t>
  </si>
  <si>
    <t xml:space="preserve">Aluminum (Al)</t>
  </si>
  <si>
    <t xml:space="preserve">   Al</t>
  </si>
  <si>
    <t xml:space="preserve">Silicon (Si)</t>
  </si>
  <si>
    <t xml:space="preserve">   Si</t>
  </si>
  <si>
    <t xml:space="preserve">Phosphorus (P)</t>
  </si>
  <si>
    <t xml:space="preserve">   P</t>
  </si>
  <si>
    <t xml:space="preserve">Sulfur (S)</t>
  </si>
  <si>
    <t xml:space="preserve">   S</t>
  </si>
  <si>
    <t xml:space="preserve">Chlorine (Cl)</t>
  </si>
  <si>
    <t xml:space="preserve">   Cl</t>
  </si>
  <si>
    <t xml:space="preserve">Argon (Ar)</t>
  </si>
  <si>
    <t xml:space="preserve">   Ar</t>
  </si>
  <si>
    <t xml:space="preserve">Potassium (K)</t>
  </si>
  <si>
    <t xml:space="preserve">   K</t>
  </si>
  <si>
    <t xml:space="preserve">Calcium (Ca)</t>
  </si>
  <si>
    <t xml:space="preserve">   Ca</t>
  </si>
  <si>
    <t xml:space="preserve">Scandium (Sc)</t>
  </si>
  <si>
    <t xml:space="preserve">   Sc</t>
  </si>
  <si>
    <t xml:space="preserve">Titanium (Ti)</t>
  </si>
  <si>
    <t xml:space="preserve">   Ti</t>
  </si>
  <si>
    <t xml:space="preserve">Vanadium (V)</t>
  </si>
  <si>
    <t xml:space="preserve">   V</t>
  </si>
  <si>
    <t xml:space="preserve">Chromium (Cr)</t>
  </si>
  <si>
    <t xml:space="preserve">   Cr</t>
  </si>
  <si>
    <t xml:space="preserve">Manganese (Mn)</t>
  </si>
  <si>
    <t xml:space="preserve">   Mn</t>
  </si>
  <si>
    <t xml:space="preserve">Iron (Fe)</t>
  </si>
  <si>
    <t xml:space="preserve">   Fe</t>
  </si>
  <si>
    <t xml:space="preserve">Cobalt (Co)</t>
  </si>
  <si>
    <t xml:space="preserve">   Co</t>
  </si>
  <si>
    <t xml:space="preserve">Nickel (Ni)</t>
  </si>
  <si>
    <t xml:space="preserve">   Ni</t>
  </si>
  <si>
    <t xml:space="preserve">Copper (Cu)</t>
  </si>
  <si>
    <t xml:space="preserve">   Cu</t>
  </si>
  <si>
    <t xml:space="preserve">Zinc (Zn)</t>
  </si>
  <si>
    <t xml:space="preserve">   Zn</t>
  </si>
  <si>
    <t xml:space="preserve">Gallium (Ga)</t>
  </si>
  <si>
    <t xml:space="preserve">   Ga</t>
  </si>
  <si>
    <t xml:space="preserve">Germanium (Ge)</t>
  </si>
  <si>
    <t xml:space="preserve">   Ge</t>
  </si>
  <si>
    <t xml:space="preserve">Arsenic (As)</t>
  </si>
  <si>
    <t xml:space="preserve">   As</t>
  </si>
  <si>
    <t xml:space="preserve">Selenium (Se)</t>
  </si>
  <si>
    <t xml:space="preserve">   Se</t>
  </si>
  <si>
    <t xml:space="preserve">Bromine (Br)</t>
  </si>
  <si>
    <t xml:space="preserve">   Br</t>
  </si>
  <si>
    <t xml:space="preserve">Krypton (Kr)</t>
  </si>
  <si>
    <t xml:space="preserve">   Kr</t>
  </si>
  <si>
    <t xml:space="preserve">Rubidium (Rb)</t>
  </si>
  <si>
    <t xml:space="preserve">   Rb</t>
  </si>
  <si>
    <t xml:space="preserve">Strontium (Sr)</t>
  </si>
  <si>
    <t xml:space="preserve">   Sr</t>
  </si>
  <si>
    <t xml:space="preserve">Yttrium (Y)</t>
  </si>
  <si>
    <t xml:space="preserve">   Y</t>
  </si>
  <si>
    <t xml:space="preserve">Zirconium (Zr)</t>
  </si>
  <si>
    <t xml:space="preserve">   Zr</t>
  </si>
  <si>
    <t xml:space="preserve">Niobium (Nb)</t>
  </si>
  <si>
    <t xml:space="preserve">   Nb</t>
  </si>
  <si>
    <t xml:space="preserve">Molybdenum (Mo)</t>
  </si>
  <si>
    <t xml:space="preserve">   Mo</t>
  </si>
  <si>
    <t xml:space="preserve">Technetium (Tc)</t>
  </si>
  <si>
    <t xml:space="preserve">   Tc</t>
  </si>
  <si>
    <t xml:space="preserve">Ruthenium (Ru)</t>
  </si>
  <si>
    <t xml:space="preserve">   Ru</t>
  </si>
  <si>
    <t xml:space="preserve">Rhodium (Rh)</t>
  </si>
  <si>
    <t xml:space="preserve">   Rh</t>
  </si>
  <si>
    <t xml:space="preserve">Palladium (Pd)</t>
  </si>
  <si>
    <t xml:space="preserve">   Pd</t>
  </si>
  <si>
    <t xml:space="preserve">Silver (Ag)</t>
  </si>
  <si>
    <t xml:space="preserve">   Ag</t>
  </si>
  <si>
    <t xml:space="preserve">Cadmium (Cd)</t>
  </si>
  <si>
    <t xml:space="preserve">   Cd</t>
  </si>
  <si>
    <t xml:space="preserve">Indium (In)</t>
  </si>
  <si>
    <t xml:space="preserve">   In</t>
  </si>
  <si>
    <t xml:space="preserve">Tin (Sn)</t>
  </si>
  <si>
    <t xml:space="preserve">   Sn</t>
  </si>
  <si>
    <t xml:space="preserve">Antimony (Sb)</t>
  </si>
  <si>
    <t xml:space="preserve">   Sb</t>
  </si>
  <si>
    <t xml:space="preserve">Tellurium (Te)</t>
  </si>
  <si>
    <t xml:space="preserve">   Te</t>
  </si>
  <si>
    <t xml:space="preserve">Iodine (I)</t>
  </si>
  <si>
    <t xml:space="preserve">   I</t>
  </si>
  <si>
    <t xml:space="preserve">Xenon (Xe)</t>
  </si>
  <si>
    <t xml:space="preserve">   Xe</t>
  </si>
  <si>
    <t xml:space="preserve">Cesium (Cs)</t>
  </si>
  <si>
    <t xml:space="preserve">   Cs</t>
  </si>
  <si>
    <t xml:space="preserve">Barium (Ba)</t>
  </si>
  <si>
    <t xml:space="preserve">   Ba</t>
  </si>
  <si>
    <t xml:space="preserve">Lanthanum (La)</t>
  </si>
  <si>
    <t xml:space="preserve">   La</t>
  </si>
  <si>
    <t xml:space="preserve">Cerium (Ce)</t>
  </si>
  <si>
    <t xml:space="preserve">   Ce</t>
  </si>
  <si>
    <t xml:space="preserve">Praseodymium (Pr)</t>
  </si>
  <si>
    <t xml:space="preserve">   Pr</t>
  </si>
  <si>
    <t xml:space="preserve">Neodymium (Nd)</t>
  </si>
  <si>
    <t xml:space="preserve">   Nd</t>
  </si>
  <si>
    <t xml:space="preserve">Promethium (Pm)</t>
  </si>
  <si>
    <t xml:space="preserve">   Pm</t>
  </si>
  <si>
    <t xml:space="preserve">Samarium (Sm)</t>
  </si>
  <si>
    <t xml:space="preserve">   Sm</t>
  </si>
  <si>
    <t xml:space="preserve">Europium (Eu)</t>
  </si>
  <si>
    <t xml:space="preserve">   Eu</t>
  </si>
  <si>
    <t xml:space="preserve">Gadolinium (Gd)</t>
  </si>
  <si>
    <t xml:space="preserve">   Gd</t>
  </si>
  <si>
    <t xml:space="preserve">Terbium (Tb)</t>
  </si>
  <si>
    <t xml:space="preserve">   Tb</t>
  </si>
  <si>
    <t xml:space="preserve">Dysprosium (Dy)</t>
  </si>
  <si>
    <t xml:space="preserve">   Dy</t>
  </si>
  <si>
    <t xml:space="preserve">Holmium (Ho)</t>
  </si>
  <si>
    <t xml:space="preserve">   Ho</t>
  </si>
  <si>
    <t xml:space="preserve">Erbium (Er)</t>
  </si>
  <si>
    <t xml:space="preserve">   Er</t>
  </si>
  <si>
    <t xml:space="preserve">Thulium (Tm)</t>
  </si>
  <si>
    <t xml:space="preserve">   Tm</t>
  </si>
  <si>
    <t xml:space="preserve">Ytterbium (Yb)</t>
  </si>
  <si>
    <t xml:space="preserve">   Yb</t>
  </si>
  <si>
    <t xml:space="preserve">Lutetium (Lu)</t>
  </si>
  <si>
    <t xml:space="preserve">   Lu</t>
  </si>
  <si>
    <t xml:space="preserve">Hafnium (Hf)</t>
  </si>
  <si>
    <t xml:space="preserve">   Hf</t>
  </si>
  <si>
    <t xml:space="preserve">Tantalum (Ta)</t>
  </si>
  <si>
    <t xml:space="preserve">   Ta</t>
  </si>
  <si>
    <t xml:space="preserve">Wolfram (W)</t>
  </si>
  <si>
    <t xml:space="preserve">   W</t>
  </si>
  <si>
    <t xml:space="preserve">Rhenium (Re)</t>
  </si>
  <si>
    <t xml:space="preserve">   Re</t>
  </si>
  <si>
    <t xml:space="preserve">Osmium (Os)</t>
  </si>
  <si>
    <t xml:space="preserve">   Os</t>
  </si>
  <si>
    <t xml:space="preserve">Iridium (Ir)</t>
  </si>
  <si>
    <t xml:space="preserve">   Ir</t>
  </si>
  <si>
    <t xml:space="preserve">Platinum (Pt)</t>
  </si>
  <si>
    <t xml:space="preserve">   Pt</t>
  </si>
  <si>
    <t xml:space="preserve">Gold (Au)</t>
  </si>
  <si>
    <t xml:space="preserve">   Au</t>
  </si>
  <si>
    <t xml:space="preserve">Mercury (Hg)</t>
  </si>
  <si>
    <t xml:space="preserve">   Hg</t>
  </si>
  <si>
    <t xml:space="preserve">Thallium (Tl)</t>
  </si>
  <si>
    <t xml:space="preserve">   Tl</t>
  </si>
  <si>
    <t xml:space="preserve">Lead (Pb)</t>
  </si>
  <si>
    <t xml:space="preserve">   Pb</t>
  </si>
  <si>
    <t xml:space="preserve">Bismuth (Bi)</t>
  </si>
  <si>
    <t xml:space="preserve">   Bi</t>
  </si>
  <si>
    <t xml:space="preserve">Polonium (Po)</t>
  </si>
  <si>
    <t xml:space="preserve">   Po</t>
  </si>
  <si>
    <t xml:space="preserve">Astatine (At)</t>
  </si>
  <si>
    <t xml:space="preserve">   At</t>
  </si>
  <si>
    <t xml:space="preserve">Radon (Rn)</t>
  </si>
  <si>
    <t xml:space="preserve">   Rn</t>
  </si>
  <si>
    <t xml:space="preserve">Francium (Fr)</t>
  </si>
  <si>
    <t xml:space="preserve">   Fr</t>
  </si>
  <si>
    <t xml:space="preserve">Radium (Ra)</t>
  </si>
  <si>
    <t xml:space="preserve">   Ra</t>
  </si>
  <si>
    <t xml:space="preserve">Actinium (Ac)</t>
  </si>
  <si>
    <t xml:space="preserve">   Ac</t>
  </si>
  <si>
    <t xml:space="preserve">Thorium (Th)</t>
  </si>
  <si>
    <t xml:space="preserve">   Th</t>
  </si>
  <si>
    <t xml:space="preserve">Protactinium (Pa)</t>
  </si>
  <si>
    <t xml:space="preserve">   Pa</t>
  </si>
  <si>
    <t xml:space="preserve">Uranium (U)</t>
  </si>
  <si>
    <t xml:space="preserve">   U</t>
  </si>
  <si>
    <t xml:space="preserve">Neptunium (Np)</t>
  </si>
  <si>
    <t xml:space="preserve">   Np</t>
  </si>
  <si>
    <t xml:space="preserve">Plutonium (Pu)</t>
  </si>
  <si>
    <t xml:space="preserve">   Pu</t>
  </si>
  <si>
    <t xml:space="preserve">Americium (Am)</t>
  </si>
  <si>
    <t xml:space="preserve">   Am</t>
  </si>
  <si>
    <t xml:space="preserve">Curium (Cm)</t>
  </si>
  <si>
    <t xml:space="preserve">   Cm</t>
  </si>
  <si>
    <t xml:space="preserve">Berkelium (Bk)</t>
  </si>
  <si>
    <t xml:space="preserve">   Bk</t>
  </si>
  <si>
    <t xml:space="preserve">Californium (Cf)</t>
  </si>
  <si>
    <t xml:space="preserve">   Cf</t>
  </si>
  <si>
    <t xml:space="preserve">Einsteinium (Es)</t>
  </si>
  <si>
    <t xml:space="preserve">   Es</t>
  </si>
  <si>
    <t xml:space="preserve">Fermium (Fm)</t>
  </si>
  <si>
    <t xml:space="preserve">   Fm</t>
  </si>
  <si>
    <t xml:space="preserve">Mendelevium (Md)</t>
  </si>
  <si>
    <t xml:space="preserve">   Md</t>
  </si>
  <si>
    <t xml:space="preserve">Nobelium (No)</t>
  </si>
  <si>
    <t xml:space="preserve">   No</t>
  </si>
  <si>
    <t xml:space="preserve">Lawrencium (Lr)</t>
  </si>
  <si>
    <t xml:space="preserve">   Lr</t>
  </si>
  <si>
    <t xml:space="preserve">?? (Rf)</t>
  </si>
  <si>
    <t xml:space="preserve">   Rf</t>
  </si>
  <si>
    <t xml:space="preserve">?? (Ha)</t>
  </si>
  <si>
    <t xml:space="preserve">   Ha</t>
  </si>
  <si>
    <t xml:space="preserve">At. #</t>
  </si>
  <si>
    <t xml:space="preserve"> BP (K)</t>
  </si>
  <si>
    <t xml:space="preserve">MP (K)</t>
  </si>
  <si>
    <t xml:space="preserve">Density</t>
  </si>
  <si>
    <t xml:space="preserve">at. wt.</t>
  </si>
  <si>
    <t xml:space="preserve">Most stable oxidation State</t>
  </si>
  <si>
    <t xml:space="preserve">covalent radius</t>
  </si>
  <si>
    <t xml:space="preserve">At. Radius   (angstroms)</t>
  </si>
  <si>
    <t xml:space="preserve">First IP</t>
  </si>
  <si>
    <t xml:space="preserve">specific heat capacity</t>
  </si>
  <si>
    <t xml:space="preserve">thermal conductivity</t>
  </si>
  <si>
    <t xml:space="preserve">electrical conductivity</t>
  </si>
  <si>
    <t xml:space="preserve">heat of fusion</t>
  </si>
  <si>
    <t xml:space="preserve">Electro-  negativity</t>
  </si>
  <si>
    <t xml:space="preserve">Years Since Discovery</t>
  </si>
  <si>
    <t xml:space="preserve">Family</t>
  </si>
  <si>
    <t xml:space="preserve">orbitla</t>
  </si>
  <si>
    <t xml:space="preserve">Metal or Non-metal</t>
  </si>
  <si>
    <t xml:space="preserve">2nd most stable oxidation state</t>
  </si>
  <si>
    <t xml:space="preserve">3rd most stable oxidation state</t>
  </si>
  <si>
    <t xml:space="preserve">4th most stable oxidation state</t>
  </si>
  <si>
    <t xml:space="preserve">mg/kg crust</t>
  </si>
  <si>
    <t xml:space="preserve">mg/L seawater</t>
  </si>
  <si>
    <t xml:space="preserve">% human body mass</t>
  </si>
  <si>
    <t xml:space="preserve">length of name</t>
  </si>
  <si>
    <t xml:space="preserve">hydrogen</t>
  </si>
  <si>
    <t xml:space="preserve">M</t>
  </si>
  <si>
    <t xml:space="preserve">helium</t>
  </si>
  <si>
    <t xml:space="preserve">Noble gas</t>
  </si>
  <si>
    <t xml:space="preserve">lithium</t>
  </si>
  <si>
    <t xml:space="preserve">beryllium</t>
  </si>
  <si>
    <t xml:space="preserve">Alkaline Earth</t>
  </si>
  <si>
    <t xml:space="preserve">boron</t>
  </si>
  <si>
    <t xml:space="preserve">carbon</t>
  </si>
  <si>
    <t xml:space="preserve">*</t>
  </si>
  <si>
    <t xml:space="preserve">nitrogen</t>
  </si>
  <si>
    <t xml:space="preserve">Pnictide</t>
  </si>
  <si>
    <t xml:space="preserve">oxygen</t>
  </si>
  <si>
    <t xml:space="preserve">Chalcogen</t>
  </si>
  <si>
    <t xml:space="preserve">fluorine</t>
  </si>
  <si>
    <t xml:space="preserve">neon</t>
  </si>
  <si>
    <t xml:space="preserve">sodium</t>
  </si>
  <si>
    <t xml:space="preserve">magnesium</t>
  </si>
  <si>
    <t xml:space="preserve">aluminum</t>
  </si>
  <si>
    <t xml:space="preserve">silicon</t>
  </si>
  <si>
    <t xml:space="preserve">phosphorus</t>
  </si>
  <si>
    <t xml:space="preserve">sulfur</t>
  </si>
  <si>
    <t xml:space="preserve">chlorine</t>
  </si>
  <si>
    <t xml:space="preserve">argon</t>
  </si>
  <si>
    <t xml:space="preserve">potassium</t>
  </si>
  <si>
    <t xml:space="preserve">calcium</t>
  </si>
  <si>
    <t xml:space="preserve">scandium</t>
  </si>
  <si>
    <t xml:space="preserve">titanium</t>
  </si>
  <si>
    <t xml:space="preserve">vanadium</t>
  </si>
  <si>
    <t xml:space="preserve">chromium</t>
  </si>
  <si>
    <t xml:space="preserve">manganese</t>
  </si>
  <si>
    <t xml:space="preserve">iron</t>
  </si>
  <si>
    <t xml:space="preserve">cobalt</t>
  </si>
  <si>
    <t xml:space="preserve">nickel</t>
  </si>
  <si>
    <t xml:space="preserve">copper</t>
  </si>
  <si>
    <t xml:space="preserve">zinc</t>
  </si>
  <si>
    <t xml:space="preserve">gallium</t>
  </si>
  <si>
    <t xml:space="preserve">germanium</t>
  </si>
  <si>
    <t xml:space="preserve">arsenic</t>
  </si>
  <si>
    <t xml:space="preserve">selenium</t>
  </si>
  <si>
    <t xml:space="preserve">bromine</t>
  </si>
  <si>
    <t xml:space="preserve">krypton</t>
  </si>
  <si>
    <t xml:space="preserve">rubidium</t>
  </si>
  <si>
    <t xml:space="preserve">strontium</t>
  </si>
  <si>
    <t xml:space="preserve">yttrium</t>
  </si>
  <si>
    <t xml:space="preserve">zirconium</t>
  </si>
  <si>
    <t xml:space="preserve">niobium</t>
  </si>
  <si>
    <t xml:space="preserve">molybdenum</t>
  </si>
  <si>
    <t xml:space="preserve">technetium</t>
  </si>
  <si>
    <t xml:space="preserve">ruthenium</t>
  </si>
  <si>
    <t xml:space="preserve">rhodium</t>
  </si>
  <si>
    <t xml:space="preserve">palladium</t>
  </si>
  <si>
    <t xml:space="preserve">silver</t>
  </si>
  <si>
    <t xml:space="preserve">cadmium</t>
  </si>
  <si>
    <t xml:space="preserve">indium</t>
  </si>
  <si>
    <t xml:space="preserve">tin</t>
  </si>
  <si>
    <t xml:space="preserve">antimony</t>
  </si>
  <si>
    <t xml:space="preserve">tellurium</t>
  </si>
  <si>
    <t xml:space="preserve">iodine</t>
  </si>
  <si>
    <t xml:space="preserve">xenon</t>
  </si>
  <si>
    <t xml:space="preserve">cesium</t>
  </si>
  <si>
    <t xml:space="preserve">barium</t>
  </si>
  <si>
    <t xml:space="preserve">lanthanum</t>
  </si>
  <si>
    <t xml:space="preserve">cerium</t>
  </si>
  <si>
    <t xml:space="preserve">praseodymium</t>
  </si>
  <si>
    <t xml:space="preserve">neodymium</t>
  </si>
  <si>
    <t xml:space="preserve">promethium</t>
  </si>
  <si>
    <t xml:space="preserve">samarium</t>
  </si>
  <si>
    <t xml:space="preserve">1.3.3</t>
  </si>
  <si>
    <t xml:space="preserve">europium</t>
  </si>
  <si>
    <t xml:space="preserve">gadolinium</t>
  </si>
  <si>
    <t xml:space="preserve">terbium</t>
  </si>
  <si>
    <t xml:space="preserve">dysprosium</t>
  </si>
  <si>
    <t xml:space="preserve">holmium</t>
  </si>
  <si>
    <t xml:space="preserve">erbium</t>
  </si>
  <si>
    <t xml:space="preserve">thulium</t>
  </si>
  <si>
    <t xml:space="preserve">ytterbium</t>
  </si>
  <si>
    <t xml:space="preserve">lutetium</t>
  </si>
  <si>
    <t xml:space="preserve">hafnium</t>
  </si>
  <si>
    <t xml:space="preserve">tantalum</t>
  </si>
  <si>
    <t xml:space="preserve">tungsten</t>
  </si>
  <si>
    <t xml:space="preserve">rhenium</t>
  </si>
  <si>
    <t xml:space="preserve">osmium</t>
  </si>
  <si>
    <t xml:space="preserve">iridium</t>
  </si>
  <si>
    <t xml:space="preserve">platinum</t>
  </si>
  <si>
    <t xml:space="preserve">gold</t>
  </si>
  <si>
    <t xml:space="preserve">mercury</t>
  </si>
  <si>
    <t xml:space="preserve">thallium</t>
  </si>
  <si>
    <t xml:space="preserve">lead</t>
  </si>
  <si>
    <t xml:space="preserve">bismuth</t>
  </si>
  <si>
    <t xml:space="preserve">polonium</t>
  </si>
  <si>
    <t xml:space="preserve">astatine</t>
  </si>
  <si>
    <t xml:space="preserve"> </t>
  </si>
  <si>
    <t xml:space="preserve">radon</t>
  </si>
  <si>
    <t xml:space="preserve">francium</t>
  </si>
  <si>
    <t xml:space="preserve">radium</t>
  </si>
  <si>
    <t xml:space="preserve">actinium</t>
  </si>
  <si>
    <t xml:space="preserve">thorium</t>
  </si>
  <si>
    <t xml:space="preserve">protactinium</t>
  </si>
  <si>
    <t xml:space="preserve">uranium</t>
  </si>
  <si>
    <t xml:space="preserve">neptunium</t>
  </si>
  <si>
    <t xml:space="preserve">plutonium</t>
  </si>
  <si>
    <t xml:space="preserve">americium</t>
  </si>
  <si>
    <t xml:space="preserve">curium</t>
  </si>
  <si>
    <t xml:space="preserve">berkelium</t>
  </si>
  <si>
    <t xml:space="preserve">californium</t>
  </si>
  <si>
    <t xml:space="preserve">einsteinium</t>
  </si>
  <si>
    <t xml:space="preserve">fermium</t>
  </si>
  <si>
    <t xml:space="preserve">mendelevium</t>
  </si>
  <si>
    <t xml:space="preserve">nobelium</t>
  </si>
  <si>
    <t xml:space="preserve">lawrencium</t>
  </si>
  <si>
    <t xml:space="preserve">rutherfordium</t>
  </si>
  <si>
    <t xml:space="preserve">hahnium</t>
  </si>
  <si>
    <t xml:space="preserve">seaborgium</t>
  </si>
  <si>
    <t xml:space="preserve">hassium</t>
  </si>
  <si>
    <t xml:space="preserve">bohrium</t>
  </si>
  <si>
    <t xml:space="preserve">Bh</t>
  </si>
  <si>
    <t xml:space="preserve">meitnerium</t>
  </si>
  <si>
    <t xml:space="preserve">ununnilium</t>
  </si>
  <si>
    <t xml:space="preserve">Uun</t>
  </si>
  <si>
    <t xml:space="preserve">Periodic Table Of Elements</t>
  </si>
  <si>
    <t xml:space="preserve">XVIII</t>
  </si>
  <si>
    <t xml:space="preserve">II</t>
  </si>
  <si>
    <t xml:space="preserve">XIII</t>
  </si>
  <si>
    <t xml:space="preserve">XIV</t>
  </si>
  <si>
    <t xml:space="preserve">XV</t>
  </si>
  <si>
    <t xml:space="preserve">XVI</t>
  </si>
  <si>
    <t xml:space="preserve">XVII</t>
  </si>
  <si>
    <t xml:space="preserve">2, 8, 18, 8, 2</t>
  </si>
  <si>
    <t xml:space="preserve">Flourine</t>
  </si>
  <si>
    <t xml:space="preserve">2, 1</t>
  </si>
  <si>
    <t xml:space="preserve">2, 2</t>
  </si>
  <si>
    <t xml:space="preserve">2, 3</t>
  </si>
  <si>
    <t xml:space="preserve">2, 4</t>
  </si>
  <si>
    <t xml:space="preserve">2, 5</t>
  </si>
  <si>
    <t xml:space="preserve">2, 6</t>
  </si>
  <si>
    <t xml:space="preserve">2, 7</t>
  </si>
  <si>
    <t xml:space="preserve">2, 8</t>
  </si>
  <si>
    <t xml:space="preserve">III</t>
  </si>
  <si>
    <t xml:space="preserve">IV</t>
  </si>
  <si>
    <t xml:space="preserve">VI</t>
  </si>
  <si>
    <t xml:space="preserve">VII</t>
  </si>
  <si>
    <t xml:space="preserve">VIII</t>
  </si>
  <si>
    <t xml:space="preserve">IX</t>
  </si>
  <si>
    <t xml:space="preserve">X</t>
  </si>
  <si>
    <t xml:space="preserve">XI</t>
  </si>
  <si>
    <t xml:space="preserve">XII</t>
  </si>
  <si>
    <t xml:space="preserve">Phosphorous</t>
  </si>
  <si>
    <t xml:space="preserve">2, 8, 1</t>
  </si>
  <si>
    <t xml:space="preserve">2, 8, 2</t>
  </si>
  <si>
    <t xml:space="preserve">2, 8, 3</t>
  </si>
  <si>
    <t xml:space="preserve">2, 8, 4</t>
  </si>
  <si>
    <t xml:space="preserve">2, 8, 5</t>
  </si>
  <si>
    <t xml:space="preserve">2, 8, 6</t>
  </si>
  <si>
    <t xml:space="preserve">2, 8, 7</t>
  </si>
  <si>
    <t xml:space="preserve">2, 8, 8</t>
  </si>
  <si>
    <t xml:space="preserve">2, 8, 8, 1</t>
  </si>
  <si>
    <t xml:space="preserve">2, 8, 8, 2</t>
  </si>
  <si>
    <t xml:space="preserve">2, 8, 9, 2</t>
  </si>
  <si>
    <t xml:space="preserve">2, 8, 10, 2</t>
  </si>
  <si>
    <t xml:space="preserve">2, 8, 11, 2</t>
  </si>
  <si>
    <t xml:space="preserve">2, 8, 13, 1</t>
  </si>
  <si>
    <t xml:space="preserve">2, 8, 13, 2</t>
  </si>
  <si>
    <t xml:space="preserve">2, 8, 14, 2</t>
  </si>
  <si>
    <t xml:space="preserve">2, 8, 15, 2</t>
  </si>
  <si>
    <t xml:space="preserve">2, 8, 16, 2</t>
  </si>
  <si>
    <t xml:space="preserve">2, 8, 18, 1</t>
  </si>
  <si>
    <t xml:space="preserve">2, 8, 18, 2</t>
  </si>
  <si>
    <t xml:space="preserve">2, 8, 18, 3</t>
  </si>
  <si>
    <t xml:space="preserve">2, 8, 18, 4</t>
  </si>
  <si>
    <t xml:space="preserve">2, 8, 18, 5</t>
  </si>
  <si>
    <t xml:space="preserve">2, 8, 18,  6</t>
  </si>
  <si>
    <t xml:space="preserve">2, 8, 18, 7</t>
  </si>
  <si>
    <t xml:space="preserve">2, 8, 18, 8</t>
  </si>
  <si>
    <t xml:space="preserve">(98)</t>
  </si>
  <si>
    <t xml:space="preserve">2, 8, 18, 8, 1</t>
  </si>
  <si>
    <t xml:space="preserve">2, 8, 18, 9, 2</t>
  </si>
  <si>
    <t xml:space="preserve">2, 8, 18, 10, 2</t>
  </si>
  <si>
    <t xml:space="preserve">2, 8, 18, 12, 1</t>
  </si>
  <si>
    <t xml:space="preserve">2, 8, 18, 13, 1</t>
  </si>
  <si>
    <t xml:space="preserve">2, 8, 18, 14, 1</t>
  </si>
  <si>
    <t xml:space="preserve">2, 8, 18, 15, 1</t>
  </si>
  <si>
    <t xml:space="preserve">2, 8, 18, 16, 1</t>
  </si>
  <si>
    <t xml:space="preserve">2, 8, 18, 18, 0</t>
  </si>
  <si>
    <t xml:space="preserve">2, 8, 18, 18, 1</t>
  </si>
  <si>
    <t xml:space="preserve">2, 8, 18, 18, 2</t>
  </si>
  <si>
    <t xml:space="preserve">2, 8, 18, 18,  3</t>
  </si>
  <si>
    <t xml:space="preserve">2, 4, 18, 18, 4</t>
  </si>
  <si>
    <t xml:space="preserve">2, 8, 18, 18, 5</t>
  </si>
  <si>
    <t xml:space="preserve">2, 8, 18, 18, 6</t>
  </si>
  <si>
    <t xml:space="preserve">2, 8, 18, 18, 7</t>
  </si>
  <si>
    <t xml:space="preserve">2, 8, 18, 18, 8</t>
  </si>
  <si>
    <t xml:space="preserve">(209)</t>
  </si>
  <si>
    <t xml:space="preserve">(210)</t>
  </si>
  <si>
    <t xml:space="preserve">(222)</t>
  </si>
  <si>
    <t xml:space="preserve">2, 8, 18, 18, 8, 1</t>
  </si>
  <si>
    <t xml:space="preserve">2, 8, 18, 18, 8, 2</t>
  </si>
  <si>
    <t xml:space="preserve">2, 8, 18, 32, 10, 2</t>
  </si>
  <si>
    <t xml:space="preserve">2, 8, 18, 32, 11, 2</t>
  </si>
  <si>
    <t xml:space="preserve">2, 8, 18, 32, 12, 2</t>
  </si>
  <si>
    <t xml:space="preserve">2, 8, 18, 32, 13, 2</t>
  </si>
  <si>
    <t xml:space="preserve">2, 8, 18, 32, 14, 2</t>
  </si>
  <si>
    <t xml:space="preserve">2, 8, 18, 32, 15, 2</t>
  </si>
  <si>
    <t xml:space="preserve">2, 8, 18, 32, 17, 1</t>
  </si>
  <si>
    <t xml:space="preserve">2, 8, 18, 32, 18, 1</t>
  </si>
  <si>
    <t xml:space="preserve">2, 8, 18, 32, 18, 2</t>
  </si>
  <si>
    <t xml:space="preserve">2, 8, 18, 32, 18, 3</t>
  </si>
  <si>
    <t xml:space="preserve">2, 8, 18, 32, 18, 4</t>
  </si>
  <si>
    <t xml:space="preserve">2, 8, 18, 32, 18, 5</t>
  </si>
  <si>
    <t xml:space="preserve">2, 8, 18, 32, 18, 6</t>
  </si>
  <si>
    <t xml:space="preserve">2, 8, 18, 32, 18, 7</t>
  </si>
  <si>
    <t xml:space="preserve">2, 8, 18, 32, 18, 8</t>
  </si>
  <si>
    <t xml:space="preserve">Gas</t>
  </si>
  <si>
    <t xml:space="preserve">Liquid</t>
  </si>
  <si>
    <t xml:space="preserve">Solid</t>
  </si>
  <si>
    <t xml:space="preserve">Db</t>
  </si>
  <si>
    <t xml:space="preserve">Uum</t>
  </si>
  <si>
    <t xml:space="preserve">Uuu</t>
  </si>
  <si>
    <t xml:space="preserve">Uub</t>
  </si>
  <si>
    <t xml:space="preserve">(223)</t>
  </si>
  <si>
    <t xml:space="preserve">(261)</t>
  </si>
  <si>
    <t xml:space="preserve">(262)</t>
  </si>
  <si>
    <t xml:space="preserve">(263)</t>
  </si>
  <si>
    <t xml:space="preserve">(265)</t>
  </si>
  <si>
    <t xml:space="preserve">(266)</t>
  </si>
  <si>
    <t xml:space="preserve">(269)</t>
  </si>
  <si>
    <t xml:space="preserve">(272)</t>
  </si>
  <si>
    <t xml:space="preserve">Dubnium</t>
  </si>
  <si>
    <t xml:space="preserve">Bohrium</t>
  </si>
  <si>
    <t xml:space="preserve">Hassium</t>
  </si>
  <si>
    <t xml:space="preserve">Meitnerium</t>
  </si>
  <si>
    <t xml:space="preserve">Ununnillum</t>
  </si>
  <si>
    <t xml:space="preserve">Unununium</t>
  </si>
  <si>
    <t xml:space="preserve">Ununbium</t>
  </si>
  <si>
    <t xml:space="preserve">2, 8, 18, 32, 18, 8, 1</t>
  </si>
  <si>
    <t xml:space="preserve">2, 8, 18, 32, 18, 8, 2</t>
  </si>
  <si>
    <t xml:space="preserve">2, 8,18, 32, 32, 10, 2</t>
  </si>
  <si>
    <t xml:space="preserve">2, 8, 18, 32, 32, 11, 2</t>
  </si>
  <si>
    <t xml:space="preserve">2, 8, 18, 32, 32, 12, 2</t>
  </si>
  <si>
    <t xml:space="preserve">2, 8, 18, 32, 32, 13, 2</t>
  </si>
  <si>
    <t xml:space="preserve">2, 8, 18, 32, 32, 14, 2</t>
  </si>
  <si>
    <t xml:space="preserve">2, 8, 18, 32, 32, 15, 2</t>
  </si>
  <si>
    <t xml:space="preserve">2, 8, 18, 32, 32, 17, 1</t>
  </si>
  <si>
    <t xml:space="preserve">2, 8, 18, 32, 32, 18, 1</t>
  </si>
  <si>
    <t xml:space="preserve">2, 8, 18, 32, 32, 18, 2</t>
  </si>
  <si>
    <t xml:space="preserve">Legend</t>
  </si>
  <si>
    <t xml:space="preserve">Alkali Metals</t>
  </si>
  <si>
    <t xml:space="preserve">(145)</t>
  </si>
  <si>
    <t xml:space="preserve">Alkaline Earth Metals</t>
  </si>
  <si>
    <t xml:space="preserve">Transition Metals</t>
  </si>
  <si>
    <t xml:space="preserve">2, 8, 18, 18, 9, 2</t>
  </si>
  <si>
    <t xml:space="preserve">2, 8, 18, 20, 8, 2</t>
  </si>
  <si>
    <t xml:space="preserve">2, 8, 18, 21, 8, 2</t>
  </si>
  <si>
    <t xml:space="preserve">2, 8, 18, 22, 8, 2</t>
  </si>
  <si>
    <t xml:space="preserve">2, 8, 18, 23, 8, 2</t>
  </si>
  <si>
    <t xml:space="preserve">2, 8, 18, 24, 8, 2</t>
  </si>
  <si>
    <t xml:space="preserve">2, 8, 18, 25, 8, 2</t>
  </si>
  <si>
    <t xml:space="preserve">2, 8, 18, 25, 9, 2</t>
  </si>
  <si>
    <t xml:space="preserve">2, 8, 18, 27, 8, 2</t>
  </si>
  <si>
    <t xml:space="preserve">2, 8, 18, 28, 8, 2</t>
  </si>
  <si>
    <t xml:space="preserve">2, 8, 18, 29, 8, 2</t>
  </si>
  <si>
    <t xml:space="preserve">2, 8, 18, 30, 8, 2</t>
  </si>
  <si>
    <t xml:space="preserve">2, 8, 18, 31, 8, 2</t>
  </si>
  <si>
    <t xml:space="preserve">2, 8, 18, 32, 8, 2</t>
  </si>
  <si>
    <t xml:space="preserve">2, 8, 18, 32, 9, 2</t>
  </si>
  <si>
    <t xml:space="preserve">Other Metals</t>
  </si>
  <si>
    <t xml:space="preserve">Metalloids</t>
  </si>
  <si>
    <t xml:space="preserve">(244)</t>
  </si>
  <si>
    <t xml:space="preserve">(243)</t>
  </si>
  <si>
    <t xml:space="preserve">(247)</t>
  </si>
  <si>
    <t xml:space="preserve">(251)</t>
  </si>
  <si>
    <t xml:space="preserve">(252)</t>
  </si>
  <si>
    <t xml:space="preserve">(257)</t>
  </si>
  <si>
    <t xml:space="preserve">(258)</t>
  </si>
  <si>
    <t xml:space="preserve">(259)</t>
  </si>
  <si>
    <t xml:space="preserve">(260)</t>
  </si>
  <si>
    <t xml:space="preserve">Noble Gases</t>
  </si>
  <si>
    <t xml:space="preserve">2, 8, 18, 32, 18, 9, 2</t>
  </si>
  <si>
    <t xml:space="preserve">2, 8, 18, 32, 18, 10, 2</t>
  </si>
  <si>
    <t xml:space="preserve">2, 8, 18, 32, 20, 9, 2</t>
  </si>
  <si>
    <t xml:space="preserve">2, 8, 18, 32, 21, 9, 2</t>
  </si>
  <si>
    <t xml:space="preserve">2, 8, 18, 32, 23, 8, 2</t>
  </si>
  <si>
    <t xml:space="preserve">2, 8, 18, 32, 24, 8, 2</t>
  </si>
  <si>
    <t xml:space="preserve">2, 8, 18, 32, 25, 8, 2</t>
  </si>
  <si>
    <t xml:space="preserve">2, 8, 18, 32, 25, 9, 2</t>
  </si>
  <si>
    <t xml:space="preserve">2, 8, 18, 32, 26, 9, 2</t>
  </si>
  <si>
    <t xml:space="preserve">2, 8, 18, 32, 28, 8, 2</t>
  </si>
  <si>
    <t xml:space="preserve">2, 8, 18, 32, 29, 8, 2</t>
  </si>
  <si>
    <t xml:space="preserve">2, 8, 18, 32, 30, 8, 2</t>
  </si>
  <si>
    <t xml:space="preserve">2, 8, 18, 32, 31, 8, 2</t>
  </si>
  <si>
    <t xml:space="preserve">2, 8, 2, 18, 32, 32, 8, 2</t>
  </si>
  <si>
    <t xml:space="preserve">2, 8, 18, 32, 32, 9, 2</t>
  </si>
  <si>
    <r>
      <rPr>
        <sz val="14"/>
        <rFont val="Arial"/>
        <family val="2"/>
        <charset val="1"/>
      </rPr>
      <t xml:space="preserve">The </t>
    </r>
    <r>
      <rPr>
        <b val="true"/>
        <u val="single"/>
        <sz val="14"/>
        <rFont val="Arial"/>
        <family val="2"/>
        <charset val="1"/>
      </rPr>
      <t xml:space="preserve">alkali metals</t>
    </r>
    <r>
      <rPr>
        <sz val="14"/>
        <rFont val="Arial"/>
        <family val="2"/>
        <charset val="1"/>
      </rPr>
      <t xml:space="preserve">, found in group 1 of the periodic table (formerly known as group IA), are very reactive metals that do not occur freely in nature. These metals have only one electron in their outer shell. Therefore, they are ready to lose that one electron in ionic bonding with other elements. As with all metals, the alkali metals are malleable, ductile, and are good conductors of heat and electricity. The alkali metals are softer than most other metals. Cesium and francium are the most reactive elements in this group. Alkali metals can explode if they are exposed to water. </t>
    </r>
  </si>
  <si>
    <r>
      <rPr>
        <sz val="14"/>
        <rFont val="Arial"/>
        <family val="2"/>
        <charset val="1"/>
      </rPr>
      <t xml:space="preserve">The </t>
    </r>
    <r>
      <rPr>
        <b val="true"/>
        <u val="single"/>
        <sz val="14"/>
        <rFont val="Arial"/>
        <family val="2"/>
        <charset val="1"/>
      </rPr>
      <t xml:space="preserve">alkaline earth elements</t>
    </r>
    <r>
      <rPr>
        <sz val="14"/>
        <rFont val="Arial"/>
        <family val="2"/>
        <charset val="1"/>
      </rPr>
      <t xml:space="preserve"> are metallic elements found in the second group of the periodic table. All alkaline earth elements have an oxidation number of +2, making them very reactive. Because of their reactivity, the alkaline metals are not found free in nature.</t>
    </r>
  </si>
  <si>
    <r>
      <rPr>
        <sz val="14"/>
        <rFont val="Arial"/>
        <family val="2"/>
        <charset val="1"/>
      </rPr>
      <t xml:space="preserve">The 38 elements in groups 3 through 12 of the periodic table are called "</t>
    </r>
    <r>
      <rPr>
        <b val="true"/>
        <u val="single"/>
        <sz val="14"/>
        <rFont val="Arial"/>
        <family val="2"/>
        <charset val="1"/>
      </rPr>
      <t xml:space="preserve">transition metals</t>
    </r>
    <r>
      <rPr>
        <sz val="14"/>
        <rFont val="Arial"/>
        <family val="2"/>
        <charset val="1"/>
      </rPr>
      <t xml:space="preserve">". As with all metals, the transition elements are both ductile and malleable, and conduct electricity and heat. The interesting thing about transition metals is that their valence electrons, or the electrons they use to combine with other elements, are present in more than one shell. This is the reason why they often exhibit several common oxidation states. There are three noteworthy elements in the transition metals family. These elements are iron, cobalt, and nickel, and they are the only elements known to produce a magnetic field.</t>
    </r>
  </si>
  <si>
    <r>
      <rPr>
        <sz val="14"/>
        <rFont val="Arial"/>
        <family val="2"/>
        <charset val="1"/>
      </rPr>
      <t xml:space="preserve">The 7 elements classified as "</t>
    </r>
    <r>
      <rPr>
        <b val="true"/>
        <u val="single"/>
        <sz val="14"/>
        <rFont val="Arial"/>
        <family val="2"/>
        <charset val="1"/>
      </rPr>
      <t xml:space="preserve">other metals</t>
    </r>
    <r>
      <rPr>
        <sz val="14"/>
        <rFont val="Arial"/>
        <family val="2"/>
        <charset val="1"/>
      </rPr>
      <t xml:space="preserve">" are located in groups 13, 14, and 15. While these elements are ductile and malleable, they are not the same as the transition elements. These elements, unlike the transition elements, do not exhibit variable oxidation states, and their valence electrons are only present in their outer shell. All of these elements are solid, have a relatively high density, and are opaque. They have oxidation numbers of +3, ±4, and -3. </t>
    </r>
  </si>
  <si>
    <r>
      <rPr>
        <b val="true"/>
        <u val="single"/>
        <sz val="14"/>
        <rFont val="Arial"/>
        <family val="2"/>
        <charset val="1"/>
      </rPr>
      <t xml:space="preserve">Metalloids</t>
    </r>
    <r>
      <rPr>
        <sz val="14"/>
        <rFont val="Arial"/>
        <family val="2"/>
        <charset val="1"/>
      </rPr>
      <t xml:space="preserve"> are the elements found along the stair-step line that distinguishes metals from non-metals. This line is drawn from between Boron and Aluminum to the border between Polonium and Astatine. The only exception to this is Aluminum, which is classified under "Other Metals". Metalloids have properties of both metals and non-metals. Some of the metalloids, such as silicon and germanium, are semi-conductors. This means that they can carry an electrical charge under special conditions. This property makes metalloids useful in computers and calculators.</t>
    </r>
  </si>
  <si>
    <r>
      <rPr>
        <b val="true"/>
        <u val="single"/>
        <sz val="14"/>
        <rFont val="Arial"/>
        <family val="2"/>
        <charset val="1"/>
      </rPr>
      <t xml:space="preserve">Non-metals</t>
    </r>
    <r>
      <rPr>
        <sz val="14"/>
        <rFont val="Arial"/>
        <family val="2"/>
        <charset val="1"/>
      </rPr>
      <t xml:space="preserve"> are the elements in groups 14-16 of the periodic table. Non-metals are not able to conduct electricity or heat very well. As opposed to metals, non-metallic elements are very brittle, and cannot be rolled into wires or pounded into sheets. The non-metals exist in two of the three states of matter at room temperature: gases (such as oxygen) and solids (such as carbon). The non-metals have no metallic luster, and do not reflect light. They have oxidation numbers of ±4, -3, and -2.</t>
    </r>
  </si>
  <si>
    <r>
      <rPr>
        <sz val="14"/>
        <rFont val="Arial"/>
        <family val="2"/>
        <charset val="1"/>
      </rPr>
      <t xml:space="preserve">The </t>
    </r>
    <r>
      <rPr>
        <b val="true"/>
        <u val="single"/>
        <sz val="14"/>
        <rFont val="Arial"/>
        <family val="2"/>
        <charset val="1"/>
      </rPr>
      <t xml:space="preserve">halogens</t>
    </r>
    <r>
      <rPr>
        <sz val="14"/>
        <rFont val="Arial"/>
        <family val="2"/>
        <charset val="1"/>
      </rPr>
      <t xml:space="preserve"> are five non-metallic elements found in group 7 of the periodic table. The term "halogen" means "salt-former" and compounds containing halogens are called "salts". All halogens have 7 electrons in their outer shells, giving them an oxidation number of -1. The halogens exist, at room temperature, in all three states of matter: solid, liquid, and gas.</t>
    </r>
  </si>
  <si>
    <r>
      <rPr>
        <sz val="14"/>
        <rFont val="Arial"/>
        <family val="2"/>
        <charset val="1"/>
      </rPr>
      <t xml:space="preserve">The six </t>
    </r>
    <r>
      <rPr>
        <b val="true"/>
        <u val="single"/>
        <sz val="14"/>
        <rFont val="Arial"/>
        <family val="2"/>
        <charset val="1"/>
      </rPr>
      <t xml:space="preserve">noble gases</t>
    </r>
    <r>
      <rPr>
        <sz val="14"/>
        <rFont val="Arial"/>
        <family val="2"/>
        <charset val="1"/>
      </rPr>
      <t xml:space="preserve"> are found in group 18 of the periodic table. These elements were considered to be inert gases until the 1960's, because their oxidation number of 0 prevents the noble gases from forming compounds readily. All noble gases have the maximum number of electrons possible in their outer shell (2 for Helium, 8 for all others), making them stable. </t>
    </r>
  </si>
  <si>
    <r>
      <rPr>
        <sz val="14"/>
        <rFont val="Arial"/>
        <family val="2"/>
        <charset val="1"/>
      </rPr>
      <t xml:space="preserve">The thirty </t>
    </r>
    <r>
      <rPr>
        <b val="true"/>
        <u val="single"/>
        <sz val="14"/>
        <rFont val="Arial"/>
        <family val="2"/>
        <charset val="1"/>
      </rPr>
      <t xml:space="preserve">rare earth elements</t>
    </r>
    <r>
      <rPr>
        <sz val="14"/>
        <rFont val="Arial"/>
        <family val="2"/>
        <charset val="1"/>
      </rPr>
      <t xml:space="preserve"> are composed of the lanthanide and actinide series. One element of the lanthanide series and most of the elements in the actinide series are called trans-uranium, which means synthetic or man-made. All of the rare earth metals are found in group 3 of the periodic table, and the 6th and 7th periods. The Rare Earth Elements are made up of two series of elements, the Lanthanide and Actinide Series. </t>
    </r>
  </si>
  <si>
    <t xml:space="preserve">Table created by Brigette Steinmetz</t>
  </si>
  <si>
    <t xml:space="preserve">CSUN, 2004</t>
  </si>
  <si>
    <t xml:space="preserve">Pe</t>
  </si>
  <si>
    <t xml:space="preserve">CSUN&lt; 2004</t>
  </si>
</sst>
</file>

<file path=xl/styles.xml><?xml version="1.0" encoding="utf-8"?>
<styleSheet xmlns="http://schemas.openxmlformats.org/spreadsheetml/2006/main">
  <numFmts count="13">
    <numFmt numFmtId="164" formatCode="General"/>
    <numFmt numFmtId="165" formatCode="#,##0;[RED]\-#,##0"/>
    <numFmt numFmtId="166" formatCode="_(* #,##0_);_(* \(#,##0\);_(* \-_);_(@_)"/>
    <numFmt numFmtId="167" formatCode="_(* #,##0.00_);_(* \(#,##0.00\);_(* \-??_);_(@_)"/>
    <numFmt numFmtId="168" formatCode="\$#,##0_);[RED]&quot;($&quot;#,##0\)"/>
    <numFmt numFmtId="169" formatCode="_(\$* #,##0_);_(\$* \(#,##0\);_(\$* \-_);_(@_)"/>
    <numFmt numFmtId="170" formatCode="_(\$* #,##0.00_);_(\$* \(#,##0.00\);_(\$* \-??_);_(@_)"/>
    <numFmt numFmtId="171" formatCode="0"/>
    <numFmt numFmtId="172" formatCode="0.00"/>
    <numFmt numFmtId="173" formatCode="#,##0.00"/>
    <numFmt numFmtId="174" formatCode="0.00E+00"/>
    <numFmt numFmtId="175" formatCode="General"/>
    <numFmt numFmtId="176" formatCode="@"/>
  </numFmts>
  <fonts count="37">
    <font>
      <sz val="10"/>
      <name val="Arial"/>
      <family val="0"/>
      <charset val="1"/>
    </font>
    <font>
      <sz val="10"/>
      <name val="Arial"/>
      <family val="0"/>
    </font>
    <font>
      <sz val="10"/>
      <name val="Arial"/>
      <family val="0"/>
    </font>
    <font>
      <sz val="10"/>
      <name val="Arial"/>
      <family val="0"/>
    </font>
    <font>
      <b val="true"/>
      <sz val="10"/>
      <color rgb="FF006411"/>
      <name val="Arial"/>
      <family val="0"/>
      <charset val="1"/>
    </font>
    <font>
      <b val="true"/>
      <sz val="10"/>
      <color rgb="FF0000D4"/>
      <name val="Arial"/>
      <family val="0"/>
      <charset val="1"/>
    </font>
    <font>
      <sz val="18"/>
      <name val="Arial"/>
      <family val="0"/>
      <charset val="1"/>
    </font>
    <font>
      <b val="true"/>
      <sz val="8"/>
      <name val="Arial"/>
      <family val="0"/>
      <charset val="1"/>
    </font>
    <font>
      <sz val="8"/>
      <name val="Arial"/>
      <family val="0"/>
      <charset val="1"/>
    </font>
    <font>
      <b val="true"/>
      <sz val="9"/>
      <name val="Arial"/>
      <family val="0"/>
      <charset val="1"/>
    </font>
    <font>
      <sz val="10"/>
      <name val="Times New Roman"/>
      <family val="1"/>
      <charset val="1"/>
    </font>
    <font>
      <sz val="10"/>
      <color rgb="FFDD0806"/>
      <name val="Times New Roman"/>
      <family val="1"/>
      <charset val="1"/>
    </font>
    <font>
      <sz val="10"/>
      <color rgb="FFDD0806"/>
      <name val="Arial"/>
      <family val="0"/>
      <charset val="1"/>
    </font>
    <font>
      <sz val="10"/>
      <color rgb="FF000000"/>
      <name val="Times New Roman"/>
      <family val="1"/>
      <charset val="1"/>
    </font>
    <font>
      <sz val="10"/>
      <color rgb="FF0000D4"/>
      <name val="Times New Roman"/>
      <family val="1"/>
      <charset val="1"/>
    </font>
    <font>
      <sz val="10"/>
      <color rgb="FF0000D4"/>
      <name val="Arial"/>
      <family val="0"/>
      <charset val="1"/>
    </font>
    <font>
      <sz val="14"/>
      <name val="Arial"/>
      <family val="2"/>
      <charset val="1"/>
    </font>
    <font>
      <b val="true"/>
      <sz val="14"/>
      <name val="Times New Roman"/>
      <family val="1"/>
      <charset val="1"/>
    </font>
    <font>
      <b val="true"/>
      <sz val="24"/>
      <name val="Times New Roman"/>
      <family val="1"/>
      <charset val="1"/>
    </font>
    <font>
      <sz val="8"/>
      <name val="Times New Roman"/>
      <family val="1"/>
      <charset val="1"/>
    </font>
    <font>
      <b val="true"/>
      <sz val="10"/>
      <name val="Times New Roman"/>
      <family val="1"/>
      <charset val="1"/>
    </font>
    <font>
      <sz val="16"/>
      <name val="Times New Roman"/>
      <family val="1"/>
      <charset val="1"/>
    </font>
    <font>
      <sz val="7"/>
      <name val="Times New Roman"/>
      <family val="1"/>
      <charset val="1"/>
    </font>
    <font>
      <b val="true"/>
      <sz val="14"/>
      <color rgb="FF0000D4"/>
      <name val="Times New Roman"/>
      <family val="1"/>
      <charset val="1"/>
    </font>
    <font>
      <b val="true"/>
      <sz val="24"/>
      <name val="Arial"/>
      <family val="2"/>
      <charset val="1"/>
    </font>
    <font>
      <sz val="16"/>
      <name val="Arial"/>
      <family val="2"/>
      <charset val="1"/>
    </font>
    <font>
      <sz val="13"/>
      <name val="Arial"/>
      <family val="2"/>
      <charset val="1"/>
    </font>
    <font>
      <sz val="7"/>
      <name val="Arial"/>
      <family val="0"/>
      <charset val="1"/>
    </font>
    <font>
      <b val="true"/>
      <sz val="14"/>
      <color rgb="FF339966"/>
      <name val="Times New Roman"/>
      <family val="1"/>
      <charset val="1"/>
    </font>
    <font>
      <b val="true"/>
      <sz val="12"/>
      <color rgb="FF0000D4"/>
      <name val="Times New Roman"/>
      <family val="1"/>
      <charset val="1"/>
    </font>
    <font>
      <b val="true"/>
      <sz val="12"/>
      <color rgb="FF339966"/>
      <name val="Times New Roman"/>
      <family val="1"/>
      <charset val="1"/>
    </font>
    <font>
      <b val="true"/>
      <sz val="12"/>
      <name val="Times New Roman"/>
      <family val="1"/>
      <charset val="1"/>
    </font>
    <font>
      <b val="true"/>
      <u val="single"/>
      <sz val="12"/>
      <name val="Times New Roman"/>
      <family val="1"/>
      <charset val="1"/>
    </font>
    <font>
      <b val="true"/>
      <sz val="10"/>
      <name val="Arial"/>
      <family val="2"/>
      <charset val="1"/>
    </font>
    <font>
      <b val="true"/>
      <u val="single"/>
      <sz val="14"/>
      <name val="Arial"/>
      <family val="2"/>
      <charset val="1"/>
    </font>
    <font>
      <sz val="14"/>
      <color rgb="FFDD0806"/>
      <name val="Arial"/>
      <family val="0"/>
      <charset val="1"/>
    </font>
    <font>
      <b val="true"/>
      <u val="single"/>
      <sz val="10"/>
      <name val="Arial"/>
      <family val="0"/>
    </font>
  </fonts>
  <fills count="12">
    <fill>
      <patternFill patternType="none"/>
    </fill>
    <fill>
      <patternFill patternType="gray125"/>
    </fill>
    <fill>
      <patternFill patternType="solid">
        <fgColor rgb="FFCCFFCC"/>
        <bgColor rgb="FFCCFFFF"/>
      </patternFill>
    </fill>
    <fill>
      <patternFill patternType="solid">
        <fgColor rgb="FFFFFF99"/>
        <bgColor rgb="FFFFFFCC"/>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99CC"/>
        <bgColor rgb="FFFF8080"/>
      </patternFill>
    </fill>
    <fill>
      <patternFill patternType="solid">
        <fgColor rgb="FFFFCC00"/>
        <bgColor rgb="FFFFFF00"/>
      </patternFill>
    </fill>
    <fill>
      <patternFill patternType="solid">
        <fgColor rgb="FFDD0806"/>
        <bgColor rgb="FF993300"/>
      </patternFill>
    </fill>
    <fill>
      <patternFill patternType="solid">
        <fgColor rgb="FFC0C0C0"/>
        <bgColor rgb="FFCCCCFF"/>
      </patternFill>
    </fill>
    <fill>
      <patternFill patternType="solid">
        <fgColor rgb="FF1FB714"/>
        <bgColor rgb="FF339966"/>
      </patternFill>
    </fill>
  </fills>
  <borders count="14">
    <border diagonalUp="false" diagonalDown="false">
      <left/>
      <right/>
      <top/>
      <bottom/>
      <diagonal/>
    </border>
    <border diagonalUp="false" diagonalDown="false">
      <left/>
      <right/>
      <top/>
      <bottom style="medium">
        <color rgb="FFF7F7F7"/>
      </bottom>
      <diagonal/>
    </border>
    <border diagonalUp="false" diagonalDown="false">
      <left/>
      <right style="medium">
        <color rgb="FFF7F7F7"/>
      </right>
      <top/>
      <bottom/>
      <diagonal/>
    </border>
    <border diagonalUp="false" diagonalDown="false">
      <left style="medium">
        <color rgb="FFF7F7F7"/>
      </left>
      <right/>
      <top/>
      <bottom style="medium">
        <color rgb="FFF7F7F7"/>
      </bottom>
      <diagonal/>
    </border>
    <border diagonalUp="false" diagonalDown="false">
      <left/>
      <right style="medium">
        <color rgb="FFF7F7F7"/>
      </right>
      <top/>
      <bottom style="medium">
        <color rgb="FFF7F7F7"/>
      </bottom>
      <diagonal/>
    </border>
    <border diagonalUp="false" diagonalDown="false">
      <left style="thick">
        <color rgb="FFF7F7F7"/>
      </left>
      <right style="thick">
        <color rgb="FFF7F7F7"/>
      </right>
      <top style="thick">
        <color rgb="FFF7F7F7"/>
      </top>
      <bottom/>
      <diagonal/>
    </border>
    <border diagonalUp="false" diagonalDown="false">
      <left style="thick">
        <color rgb="FFF7F7F7"/>
      </left>
      <right style="thick">
        <color rgb="FFF7F7F7"/>
      </right>
      <top/>
      <bottom/>
      <diagonal/>
    </border>
    <border diagonalUp="false" diagonalDown="false">
      <left style="medium">
        <color rgb="FFF7F7F7"/>
      </left>
      <right/>
      <top/>
      <bottom/>
      <diagonal/>
    </border>
    <border diagonalUp="false" diagonalDown="false">
      <left style="thick">
        <color rgb="FFF7F7F7"/>
      </left>
      <right style="thick">
        <color rgb="FFF7F7F7"/>
      </right>
      <top/>
      <bottom style="thick">
        <color rgb="FFF7F7F7"/>
      </bottom>
      <diagonal/>
    </border>
    <border diagonalUp="false" diagonalDown="false">
      <left style="medium">
        <color rgb="FFF7F7F7"/>
      </left>
      <right style="medium">
        <color rgb="FFF7F7F7"/>
      </right>
      <top style="medium">
        <color rgb="FFF7F7F7"/>
      </top>
      <bottom/>
      <diagonal/>
    </border>
    <border diagonalUp="false" diagonalDown="false">
      <left style="medium">
        <color rgb="FFF7F7F7"/>
      </left>
      <right style="medium">
        <color rgb="FFF7F7F7"/>
      </right>
      <top/>
      <bottom/>
      <diagonal/>
    </border>
    <border diagonalUp="false" diagonalDown="false">
      <left style="medium">
        <color rgb="FFF7F7F7"/>
      </left>
      <right style="medium">
        <color rgb="FFF7F7F7"/>
      </right>
      <top/>
      <bottom style="medium">
        <color rgb="FFF7F7F7"/>
      </bottom>
      <diagonal/>
    </border>
    <border diagonalUp="false" diagonalDown="false">
      <left style="medium">
        <color rgb="FFF7F7F7"/>
      </left>
      <right/>
      <top style="medium">
        <color rgb="FFF7F7F7"/>
      </top>
      <bottom/>
      <diagonal/>
    </border>
    <border diagonalUp="false" diagonalDown="false">
      <left/>
      <right/>
      <top style="medium">
        <color rgb="FFF7F7F7"/>
      </top>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true">
      <alignment horizontal="center" vertical="bottom" textRotation="0" wrapText="false" indent="0" shrinkToFit="false"/>
      <protection locked="false" hidden="false"/>
    </xf>
    <xf numFmtId="164" fontId="7" fillId="4" borderId="1" xfId="0" applyFont="true" applyBorder="tru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false" hidden="false"/>
    </xf>
    <xf numFmtId="171" fontId="0" fillId="0" borderId="0" xfId="0" applyFont="tru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fals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74" fontId="10" fillId="0" borderId="0" xfId="0" applyFont="true" applyBorder="false" applyAlignment="true" applyProtection="false">
      <alignment horizontal="center" vertical="bottom" textRotation="0" wrapText="false" indent="0" shrinkToFit="false"/>
      <protection locked="true" hidden="false"/>
    </xf>
    <xf numFmtId="17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center" textRotation="90" wrapText="true" indent="0" shrinkToFit="false"/>
      <protection locked="true" hidden="false"/>
    </xf>
    <xf numFmtId="164" fontId="0" fillId="0" borderId="0" xfId="0" applyFont="true" applyBorder="false" applyAlignment="true" applyProtection="false">
      <alignment horizontal="center" vertical="center" textRotation="90" wrapText="true" indent="0" shrinkToFit="false"/>
      <protection locked="true" hidden="false"/>
    </xf>
    <xf numFmtId="174" fontId="10" fillId="0" borderId="0" xfId="0" applyFont="true" applyBorder="false" applyAlignment="true" applyProtection="false">
      <alignment horizontal="center" vertical="center" textRotation="90" wrapText="tru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71" fontId="11" fillId="0" borderId="0" xfId="0" applyFont="true" applyBorder="false" applyAlignment="true" applyProtection="false">
      <alignment horizontal="center" vertical="bottom" textRotation="0" wrapText="false" indent="0" shrinkToFit="false"/>
      <protection locked="true" hidden="false"/>
    </xf>
    <xf numFmtId="174" fontId="11" fillId="0" borderId="0" xfId="0" applyFont="true" applyBorder="false" applyAlignment="true" applyProtection="false">
      <alignment horizontal="center" vertical="bottom" textRotation="0" wrapText="false" indent="0" shrinkToFit="false"/>
      <protection locked="true" hidden="false"/>
    </xf>
    <xf numFmtId="17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false" hidden="false"/>
    </xf>
    <xf numFmtId="164" fontId="13" fillId="0" borderId="0" xfId="0" applyFont="true" applyBorder="false" applyAlignment="true" applyProtection="true">
      <alignment horizontal="center" vertical="bottom" textRotation="0" wrapText="false" indent="0" shrinkToFit="false"/>
      <protection locked="false" hidden="false"/>
    </xf>
    <xf numFmtId="164" fontId="14" fillId="0" borderId="0" xfId="0" applyFont="true" applyBorder="false" applyAlignment="true" applyProtection="true">
      <alignment horizontal="left" vertical="bottom" textRotation="0" wrapText="false" indent="0" shrinkToFit="false"/>
      <protection locked="true" hidden="false"/>
    </xf>
    <xf numFmtId="175" fontId="14" fillId="0" borderId="0" xfId="0" applyFont="true" applyBorder="false" applyAlignment="true" applyProtection="true">
      <alignment horizontal="center" vertical="bottom" textRotation="0" wrapText="false" indent="0" shrinkToFit="false"/>
      <protection locked="true" hidden="false"/>
    </xf>
    <xf numFmtId="174" fontId="14" fillId="0" borderId="0" xfId="0" applyFont="true" applyBorder="fals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74" fontId="14" fillId="0" borderId="0" xfId="0" applyFont="true" applyBorder="false" applyAlignment="true" applyProtection="false">
      <alignment horizontal="center" vertical="bottom" textRotation="0" wrapText="false" indent="0" shrinkToFit="false"/>
      <protection locked="true" hidden="false"/>
    </xf>
    <xf numFmtId="17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false" hidden="false"/>
    </xf>
    <xf numFmtId="174" fontId="14" fillId="0" borderId="0" xfId="0" applyFont="true" applyBorder="false" applyAlignment="true" applyProtection="true">
      <alignment horizontal="left" vertical="bottom" textRotation="0" wrapText="false" indent="0" shrinkToFit="false"/>
      <protection locked="true" hidden="false"/>
    </xf>
    <xf numFmtId="164" fontId="16" fillId="0" borderId="0" xfId="26" applyFont="true" applyBorder="false" applyAlignment="true" applyProtection="false">
      <alignment horizontal="general" vertical="center" textRotation="0" wrapText="false" indent="0" shrinkToFit="false"/>
      <protection locked="true" hidden="false"/>
    </xf>
    <xf numFmtId="164" fontId="0" fillId="0" borderId="0" xfId="26" applyFont="false" applyBorder="false" applyAlignment="true" applyProtection="false">
      <alignment horizontal="general" vertical="center" textRotation="0" wrapText="false" indent="0" shrinkToFit="false"/>
      <protection locked="true" hidden="false"/>
    </xf>
    <xf numFmtId="164" fontId="17" fillId="0" borderId="0" xfId="26" applyFont="true" applyBorder="false" applyAlignment="true" applyProtection="false">
      <alignment horizontal="center" vertical="center" textRotation="0" wrapText="true" indent="0" shrinkToFit="false"/>
      <protection locked="true" hidden="false"/>
    </xf>
    <xf numFmtId="164" fontId="17" fillId="0" borderId="1" xfId="26" applyFont="true" applyBorder="true" applyAlignment="true" applyProtection="false">
      <alignment horizontal="center" vertical="bottom" textRotation="0" wrapText="true" indent="0" shrinkToFit="false"/>
      <protection locked="true" hidden="false"/>
    </xf>
    <xf numFmtId="164" fontId="18" fillId="0" borderId="0" xfId="26" applyFont="true" applyBorder="true" applyAlignment="true" applyProtection="false">
      <alignment horizontal="center" vertical="center" textRotation="0" wrapText="true" indent="0" shrinkToFit="false"/>
      <protection locked="true" hidden="false"/>
    </xf>
    <xf numFmtId="164" fontId="17" fillId="0" borderId="2" xfId="26" applyFont="true" applyBorder="true" applyAlignment="true" applyProtection="false">
      <alignment horizontal="center" vertical="center" textRotation="0" wrapText="true" indent="0" shrinkToFit="false"/>
      <protection locked="true" hidden="false"/>
    </xf>
    <xf numFmtId="164" fontId="19" fillId="2" borderId="2" xfId="26" applyFont="true" applyBorder="true" applyAlignment="true" applyProtection="false">
      <alignment horizontal="left" vertical="center" textRotation="0" wrapText="true" indent="0" shrinkToFit="false"/>
      <protection locked="true" hidden="false"/>
    </xf>
    <xf numFmtId="164" fontId="17" fillId="0" borderId="3" xfId="26" applyFont="true" applyBorder="true" applyAlignment="true" applyProtection="false">
      <alignment horizontal="center" vertical="bottom" textRotation="0" wrapText="true" indent="0" shrinkToFit="false"/>
      <protection locked="true" hidden="false"/>
    </xf>
    <xf numFmtId="164" fontId="20" fillId="0" borderId="0" xfId="26" applyFont="true" applyBorder="true" applyAlignment="true" applyProtection="false">
      <alignment horizontal="center" vertical="center" textRotation="0" wrapText="true" indent="0" shrinkToFit="false"/>
      <protection locked="true" hidden="false"/>
    </xf>
    <xf numFmtId="164" fontId="21" fillId="0" borderId="0" xfId="26" applyFont="true" applyBorder="true" applyAlignment="true" applyProtection="false">
      <alignment horizontal="left" vertical="center" textRotation="0" wrapText="true" indent="0" shrinkToFit="false"/>
      <protection locked="true" hidden="false"/>
    </xf>
    <xf numFmtId="164" fontId="21" fillId="0" borderId="0" xfId="26" applyFont="true" applyBorder="false" applyAlignment="true" applyProtection="false">
      <alignment horizontal="left" vertical="center" textRotation="0" wrapText="true" indent="0" shrinkToFit="false"/>
      <protection locked="true" hidden="false"/>
    </xf>
    <xf numFmtId="164" fontId="22" fillId="0" borderId="0" xfId="26" applyFont="true" applyBorder="true" applyAlignment="true" applyProtection="false">
      <alignment horizontal="center" vertical="center" textRotation="0" wrapText="true" indent="0" shrinkToFit="false"/>
      <protection locked="true" hidden="false"/>
    </xf>
    <xf numFmtId="164" fontId="17" fillId="0" borderId="4" xfId="26" applyFont="true" applyBorder="true" applyAlignment="true" applyProtection="false">
      <alignment horizontal="center" vertical="bottom" textRotation="0" wrapText="true" indent="0" shrinkToFit="false"/>
      <protection locked="true" hidden="false"/>
    </xf>
    <xf numFmtId="164" fontId="10" fillId="5" borderId="2" xfId="26" applyFont="true" applyBorder="true" applyAlignment="true" applyProtection="false">
      <alignment horizontal="left" vertical="center" textRotation="0" wrapText="true" indent="0" shrinkToFit="false"/>
      <protection locked="true" hidden="false"/>
    </xf>
    <xf numFmtId="164" fontId="17" fillId="2" borderId="2" xfId="26" applyFont="true" applyBorder="true" applyAlignment="true" applyProtection="false">
      <alignment horizontal="center" vertical="center" textRotation="0" wrapText="true" indent="0" shrinkToFit="false"/>
      <protection locked="true" hidden="false"/>
    </xf>
    <xf numFmtId="164" fontId="21" fillId="0" borderId="5" xfId="26" applyFont="true" applyBorder="true" applyAlignment="true" applyProtection="false">
      <alignment horizontal="left" vertical="center" textRotation="0" wrapText="true" indent="0" shrinkToFit="false"/>
      <protection locked="true" hidden="false"/>
    </xf>
    <xf numFmtId="164" fontId="23" fillId="5" borderId="2" xfId="26" applyFont="true" applyBorder="true" applyAlignment="true" applyProtection="false">
      <alignment horizontal="center" vertical="center" textRotation="0" wrapText="true" indent="0" shrinkToFit="false"/>
      <protection locked="true" hidden="false"/>
    </xf>
    <xf numFmtId="164" fontId="19" fillId="2" borderId="2" xfId="26" applyFont="true" applyBorder="true" applyAlignment="true" applyProtection="false">
      <alignment horizontal="center" vertical="center" textRotation="0" wrapText="true" indent="0" shrinkToFit="false"/>
      <protection locked="true" hidden="false"/>
    </xf>
    <xf numFmtId="164" fontId="24" fillId="0" borderId="6" xfId="26" applyFont="true" applyBorder="true" applyAlignment="true" applyProtection="false">
      <alignment horizontal="center" vertical="center" textRotation="0" wrapText="false" indent="0" shrinkToFit="false"/>
      <protection locked="true" hidden="false"/>
    </xf>
    <xf numFmtId="164" fontId="19" fillId="5" borderId="2" xfId="26" applyFont="true" applyBorder="true" applyAlignment="true" applyProtection="false">
      <alignment horizontal="center" vertical="center" textRotation="0" wrapText="true" indent="0" shrinkToFit="false"/>
      <protection locked="true" hidden="false"/>
    </xf>
    <xf numFmtId="164" fontId="22" fillId="2" borderId="2" xfId="26" applyFont="true" applyBorder="true" applyAlignment="true" applyProtection="false">
      <alignment horizontal="center" vertical="center" textRotation="0" wrapText="true" indent="0" shrinkToFit="false"/>
      <protection locked="true" hidden="false"/>
    </xf>
    <xf numFmtId="164" fontId="22" fillId="5" borderId="2" xfId="26" applyFont="true" applyBorder="true" applyAlignment="true" applyProtection="false">
      <alignment horizontal="center" vertical="center" textRotation="0" wrapText="true" indent="0" shrinkToFit="false"/>
      <protection locked="true" hidden="false"/>
    </xf>
    <xf numFmtId="164" fontId="22" fillId="2" borderId="4" xfId="26" applyFont="true" applyBorder="true" applyAlignment="true" applyProtection="false">
      <alignment horizontal="center" vertical="center" textRotation="0" wrapText="true" indent="0" shrinkToFit="false"/>
      <protection locked="true" hidden="false"/>
    </xf>
    <xf numFmtId="164" fontId="25" fillId="0" borderId="6" xfId="26" applyFont="true" applyBorder="true" applyAlignment="true" applyProtection="false">
      <alignment horizontal="center" vertical="center" textRotation="0" wrapText="false" indent="0" shrinkToFit="false"/>
      <protection locked="true" hidden="false"/>
    </xf>
    <xf numFmtId="164" fontId="22" fillId="5" borderId="4" xfId="26" applyFont="true" applyBorder="true" applyAlignment="true" applyProtection="false">
      <alignment horizontal="center" vertical="center" textRotation="0" wrapText="true" indent="0" shrinkToFit="false"/>
      <protection locked="true" hidden="false"/>
    </xf>
    <xf numFmtId="164" fontId="10" fillId="6" borderId="2" xfId="26" applyFont="true" applyBorder="true" applyAlignment="true" applyProtection="false">
      <alignment horizontal="left" vertical="center" textRotation="0" wrapText="true" indent="0" shrinkToFit="false"/>
      <protection locked="true" hidden="false"/>
    </xf>
    <xf numFmtId="164" fontId="10" fillId="7" borderId="2" xfId="26" applyFont="true" applyBorder="true" applyAlignment="true" applyProtection="false">
      <alignment horizontal="left" vertical="center" textRotation="0" wrapText="true" indent="0" shrinkToFit="false"/>
      <protection locked="true" hidden="false"/>
    </xf>
    <xf numFmtId="164" fontId="10" fillId="0" borderId="7" xfId="26" applyFont="true" applyBorder="true" applyAlignment="true" applyProtection="false">
      <alignment horizontal="general" vertical="center" textRotation="0" wrapText="true" indent="0" shrinkToFit="false"/>
      <protection locked="true" hidden="false"/>
    </xf>
    <xf numFmtId="164" fontId="10" fillId="0" borderId="0" xfId="26" applyFont="true" applyBorder="true" applyAlignment="true" applyProtection="false">
      <alignment horizontal="general" vertical="center" textRotation="0" wrapText="true" indent="0" shrinkToFit="false"/>
      <protection locked="true" hidden="false"/>
    </xf>
    <xf numFmtId="164" fontId="10" fillId="0" borderId="2" xfId="26" applyFont="true" applyBorder="true" applyAlignment="true" applyProtection="false">
      <alignment horizontal="general" vertical="center" textRotation="0" wrapText="true" indent="0" shrinkToFit="false"/>
      <protection locked="true" hidden="false"/>
    </xf>
    <xf numFmtId="164" fontId="10" fillId="8" borderId="2" xfId="26" applyFont="true" applyBorder="true" applyAlignment="true" applyProtection="false">
      <alignment horizontal="left" vertical="center" textRotation="0" wrapText="true" indent="0" shrinkToFit="false"/>
      <protection locked="true" hidden="false"/>
    </xf>
    <xf numFmtId="164" fontId="10" fillId="2" borderId="2" xfId="26" applyFont="true" applyBorder="true" applyAlignment="true" applyProtection="false">
      <alignment horizontal="left" vertical="center" textRotation="0" wrapText="true" indent="0" shrinkToFit="false"/>
      <protection locked="true" hidden="false"/>
    </xf>
    <xf numFmtId="164" fontId="10" fillId="9" borderId="2" xfId="26" applyFont="true" applyBorder="true" applyAlignment="true" applyProtection="false">
      <alignment horizontal="left" vertical="center" textRotation="0" wrapText="true" indent="0" shrinkToFit="false"/>
      <protection locked="true" hidden="false"/>
    </xf>
    <xf numFmtId="164" fontId="17" fillId="6" borderId="2" xfId="26" applyFont="true" applyBorder="true" applyAlignment="true" applyProtection="false">
      <alignment horizontal="center" vertical="center" textRotation="0" wrapText="true" indent="0" shrinkToFit="false"/>
      <protection locked="true" hidden="false"/>
    </xf>
    <xf numFmtId="164" fontId="17" fillId="7" borderId="2" xfId="26" applyFont="true" applyBorder="true" applyAlignment="true" applyProtection="false">
      <alignment horizontal="center" vertical="center" textRotation="0" wrapText="true" indent="0" shrinkToFit="false"/>
      <protection locked="true" hidden="false"/>
    </xf>
    <xf numFmtId="164" fontId="26" fillId="0" borderId="6" xfId="26" applyFont="true" applyBorder="true" applyAlignment="true" applyProtection="false">
      <alignment horizontal="center" vertical="center" textRotation="0" wrapText="false" indent="0" shrinkToFit="false"/>
      <protection locked="true" hidden="false"/>
    </xf>
    <xf numFmtId="164" fontId="17" fillId="8" borderId="2" xfId="26" applyFont="true" applyBorder="true" applyAlignment="true" applyProtection="false">
      <alignment horizontal="center" vertical="center" textRotation="0" wrapText="true" indent="0" shrinkToFit="false"/>
      <protection locked="true" hidden="false"/>
    </xf>
    <xf numFmtId="164" fontId="23" fillId="2" borderId="2" xfId="26" applyFont="true" applyBorder="true" applyAlignment="true" applyProtection="false">
      <alignment horizontal="center" vertical="center" textRotation="0" wrapText="true" indent="0" shrinkToFit="false"/>
      <protection locked="true" hidden="false"/>
    </xf>
    <xf numFmtId="164" fontId="23" fillId="9" borderId="2" xfId="26" applyFont="true" applyBorder="true" applyAlignment="true" applyProtection="false">
      <alignment horizontal="center" vertical="center" textRotation="0" wrapText="true" indent="0" shrinkToFit="false"/>
      <protection locked="true" hidden="false"/>
    </xf>
    <xf numFmtId="164" fontId="19" fillId="6" borderId="2" xfId="26" applyFont="true" applyBorder="true" applyAlignment="true" applyProtection="false">
      <alignment horizontal="center" vertical="center" textRotation="0" wrapText="true" indent="0" shrinkToFit="false"/>
      <protection locked="true" hidden="false"/>
    </xf>
    <xf numFmtId="164" fontId="19" fillId="7" borderId="2" xfId="26" applyFont="true" applyBorder="true" applyAlignment="true" applyProtection="false">
      <alignment horizontal="center" vertical="center" textRotation="0" wrapText="true" indent="0" shrinkToFit="false"/>
      <protection locked="true" hidden="false"/>
    </xf>
    <xf numFmtId="164" fontId="26" fillId="0" borderId="8" xfId="26" applyFont="true" applyBorder="true" applyAlignment="true" applyProtection="false">
      <alignment horizontal="center" vertical="center" textRotation="0" wrapText="false" indent="0" shrinkToFit="false"/>
      <protection locked="true" hidden="false"/>
    </xf>
    <xf numFmtId="164" fontId="19" fillId="8" borderId="2" xfId="26" applyFont="true" applyBorder="true" applyAlignment="true" applyProtection="false">
      <alignment horizontal="center" vertical="center" textRotation="0" wrapText="true" indent="0" shrinkToFit="false"/>
      <protection locked="true" hidden="false"/>
    </xf>
    <xf numFmtId="164" fontId="19" fillId="9" borderId="2" xfId="26" applyFont="true" applyBorder="true" applyAlignment="true" applyProtection="false">
      <alignment horizontal="center" vertical="center" textRotation="0" wrapText="true" indent="0" shrinkToFit="false"/>
      <protection locked="true" hidden="false"/>
    </xf>
    <xf numFmtId="164" fontId="22" fillId="6" borderId="2" xfId="26" applyFont="true" applyBorder="true" applyAlignment="true" applyProtection="false">
      <alignment horizontal="center" vertical="center" textRotation="0" wrapText="true" indent="0" shrinkToFit="false"/>
      <protection locked="true" hidden="false"/>
    </xf>
    <xf numFmtId="164" fontId="22" fillId="7" borderId="2" xfId="26" applyFont="true" applyBorder="true" applyAlignment="true" applyProtection="false">
      <alignment horizontal="center" vertical="center" textRotation="0" wrapText="true" indent="0" shrinkToFit="false"/>
      <protection locked="true" hidden="false"/>
    </xf>
    <xf numFmtId="164" fontId="22" fillId="8" borderId="2" xfId="26" applyFont="true" applyBorder="true" applyAlignment="true" applyProtection="false">
      <alignment horizontal="center" vertical="center" textRotation="0" wrapText="true" indent="0" shrinkToFit="false"/>
      <protection locked="true" hidden="false"/>
    </xf>
    <xf numFmtId="164" fontId="22" fillId="9" borderId="2" xfId="26" applyFont="true" applyBorder="true" applyAlignment="true" applyProtection="false">
      <alignment horizontal="center" vertical="center" textRotation="0" wrapText="true" indent="0" shrinkToFit="false"/>
      <protection locked="true" hidden="false"/>
    </xf>
    <xf numFmtId="164" fontId="22" fillId="6" borderId="4" xfId="26" applyFont="true" applyBorder="true" applyAlignment="true" applyProtection="false">
      <alignment horizontal="center" vertical="center" textRotation="0" wrapText="true" indent="0" shrinkToFit="false"/>
      <protection locked="true" hidden="false"/>
    </xf>
    <xf numFmtId="164" fontId="22" fillId="7" borderId="4" xfId="26" applyFont="true" applyBorder="true" applyAlignment="true" applyProtection="false">
      <alignment horizontal="center" vertical="center" textRotation="0" wrapText="true" indent="0" shrinkToFit="false"/>
      <protection locked="true" hidden="false"/>
    </xf>
    <xf numFmtId="164" fontId="25" fillId="0" borderId="0" xfId="26" applyFont="true" applyBorder="false" applyAlignment="true" applyProtection="false">
      <alignment horizontal="general" vertical="center" textRotation="0" wrapText="false" indent="0" shrinkToFit="false"/>
      <protection locked="true" hidden="false"/>
    </xf>
    <xf numFmtId="164" fontId="22" fillId="8" borderId="4" xfId="26" applyFont="true" applyBorder="true" applyAlignment="true" applyProtection="false">
      <alignment horizontal="center" vertical="center" textRotation="0" wrapText="true" indent="0" shrinkToFit="false"/>
      <protection locked="true" hidden="false"/>
    </xf>
    <xf numFmtId="164" fontId="22" fillId="9" borderId="4" xfId="26" applyFont="true" applyBorder="true" applyAlignment="true" applyProtection="false">
      <alignment horizontal="center" vertical="center" textRotation="0" wrapText="true" indent="0" shrinkToFit="false"/>
      <protection locked="true" hidden="false"/>
    </xf>
    <xf numFmtId="164" fontId="10" fillId="10" borderId="2" xfId="26" applyFont="true" applyBorder="true" applyAlignment="true" applyProtection="false">
      <alignment horizontal="left" vertical="center" textRotation="0" wrapText="true" indent="0" shrinkToFit="false"/>
      <protection locked="true" hidden="false"/>
    </xf>
    <xf numFmtId="164" fontId="17" fillId="10" borderId="2" xfId="26" applyFont="true" applyBorder="true" applyAlignment="true" applyProtection="false">
      <alignment horizontal="center" vertical="center" textRotation="0" wrapText="true" indent="0" shrinkToFit="false"/>
      <protection locked="true" hidden="false"/>
    </xf>
    <xf numFmtId="164" fontId="19" fillId="10" borderId="2" xfId="26" applyFont="true" applyBorder="true" applyAlignment="true" applyProtection="false">
      <alignment horizontal="center" vertical="center" textRotation="0" wrapText="true" indent="0" shrinkToFit="false"/>
      <protection locked="true" hidden="false"/>
    </xf>
    <xf numFmtId="164" fontId="22" fillId="10" borderId="2" xfId="26" applyFont="true" applyBorder="true" applyAlignment="true" applyProtection="false">
      <alignment horizontal="center" vertical="center" textRotation="0" wrapText="true" indent="0" shrinkToFit="false"/>
      <protection locked="true" hidden="false"/>
    </xf>
    <xf numFmtId="164" fontId="27" fillId="7" borderId="4" xfId="26" applyFont="true" applyBorder="true" applyAlignment="true" applyProtection="false">
      <alignment horizontal="center" vertical="center" textRotation="0" wrapText="true" indent="0" shrinkToFit="false"/>
      <protection locked="true" hidden="false"/>
    </xf>
    <xf numFmtId="164" fontId="22" fillId="10" borderId="4" xfId="26" applyFont="true" applyBorder="true" applyAlignment="true" applyProtection="false">
      <alignment horizontal="center" vertical="center" textRotation="0" wrapText="true" indent="0" shrinkToFit="false"/>
      <protection locked="true" hidden="false"/>
    </xf>
    <xf numFmtId="164" fontId="10" fillId="3" borderId="2" xfId="26" applyFont="true" applyBorder="true" applyAlignment="true" applyProtection="false">
      <alignment horizontal="left" vertical="center" textRotation="0" wrapText="true" indent="0" shrinkToFit="false"/>
      <protection locked="true" hidden="false"/>
    </xf>
    <xf numFmtId="164" fontId="17" fillId="3" borderId="2" xfId="26" applyFont="true" applyBorder="true" applyAlignment="true" applyProtection="false">
      <alignment horizontal="center" vertical="center" textRotation="0" wrapText="true" indent="0" shrinkToFit="false"/>
      <protection locked="true" hidden="false"/>
    </xf>
    <xf numFmtId="164" fontId="28" fillId="9" borderId="2" xfId="26" applyFont="true" applyBorder="true" applyAlignment="true" applyProtection="false">
      <alignment horizontal="center" vertical="center" textRotation="0" wrapText="true" indent="0" shrinkToFit="false"/>
      <protection locked="true" hidden="false"/>
    </xf>
    <xf numFmtId="164" fontId="19" fillId="3" borderId="2" xfId="26" applyFont="true" applyBorder="true" applyAlignment="true" applyProtection="false">
      <alignment horizontal="center" vertical="center" textRotation="0" wrapText="true" indent="0" shrinkToFit="false"/>
      <protection locked="true" hidden="false"/>
    </xf>
    <xf numFmtId="164" fontId="22" fillId="3" borderId="2" xfId="26" applyFont="true" applyBorder="true" applyAlignment="true" applyProtection="false">
      <alignment horizontal="center" vertical="center" textRotation="0" wrapText="true" indent="0" shrinkToFit="false"/>
      <protection locked="true" hidden="false"/>
    </xf>
    <xf numFmtId="164" fontId="22" fillId="3" borderId="4" xfId="26" applyFont="true" applyBorder="true" applyAlignment="true" applyProtection="false">
      <alignment horizontal="center" vertical="center" textRotation="0" wrapText="true" indent="0" shrinkToFit="false"/>
      <protection locked="true" hidden="false"/>
    </xf>
    <xf numFmtId="164" fontId="17" fillId="9" borderId="2" xfId="26" applyFont="true" applyBorder="true" applyAlignment="true" applyProtection="false">
      <alignment horizontal="center" vertical="center" textRotation="0" wrapText="true" indent="0" shrinkToFit="false"/>
      <protection locked="true" hidden="false"/>
    </xf>
    <xf numFmtId="176" fontId="19" fillId="3" borderId="2" xfId="26" applyFont="true" applyBorder="true" applyAlignment="true" applyProtection="false">
      <alignment horizontal="center" vertical="center" textRotation="0" wrapText="true" indent="0" shrinkToFit="false"/>
      <protection locked="true" hidden="false"/>
    </xf>
    <xf numFmtId="164" fontId="10" fillId="3" borderId="9" xfId="26" applyFont="true" applyBorder="true" applyAlignment="true" applyProtection="false">
      <alignment horizontal="left" vertical="center" textRotation="0" wrapText="true" indent="0" shrinkToFit="false"/>
      <protection locked="true" hidden="false"/>
    </xf>
    <xf numFmtId="164" fontId="17" fillId="3" borderId="10" xfId="26" applyFont="true" applyBorder="true" applyAlignment="true" applyProtection="false">
      <alignment horizontal="center" vertical="center" textRotation="0" wrapText="true" indent="0" shrinkToFit="false"/>
      <protection locked="true" hidden="false"/>
    </xf>
    <xf numFmtId="164" fontId="28" fillId="3" borderId="2" xfId="26" applyFont="true" applyBorder="true" applyAlignment="true" applyProtection="false">
      <alignment horizontal="center" vertical="center" textRotation="0" wrapText="true" indent="0" shrinkToFit="false"/>
      <protection locked="true" hidden="false"/>
    </xf>
    <xf numFmtId="164" fontId="19" fillId="3" borderId="10" xfId="26" applyFont="true" applyBorder="true" applyAlignment="true" applyProtection="false">
      <alignment horizontal="center" vertical="center" textRotation="0" wrapText="true" indent="0" shrinkToFit="false"/>
      <protection locked="true" hidden="false"/>
    </xf>
    <xf numFmtId="176" fontId="19" fillId="8" borderId="2" xfId="26" applyFont="true" applyBorder="true" applyAlignment="true" applyProtection="false">
      <alignment horizontal="center" vertical="center" textRotation="0" wrapText="true" indent="0" shrinkToFit="false"/>
      <protection locked="true" hidden="false"/>
    </xf>
    <xf numFmtId="176" fontId="19" fillId="9" borderId="2" xfId="26" applyFont="true" applyBorder="true" applyAlignment="true" applyProtection="false">
      <alignment horizontal="center" vertical="center" textRotation="0" wrapText="true" indent="0" shrinkToFit="false"/>
      <protection locked="true" hidden="false"/>
    </xf>
    <xf numFmtId="176" fontId="19" fillId="5" borderId="2" xfId="26" applyFont="true" applyBorder="true" applyAlignment="true" applyProtection="false">
      <alignment horizontal="center" vertical="center" textRotation="0" wrapText="true" indent="0" shrinkToFit="false"/>
      <protection locked="true" hidden="false"/>
    </xf>
    <xf numFmtId="164" fontId="22" fillId="3" borderId="10" xfId="26" applyFont="true" applyBorder="true" applyAlignment="true" applyProtection="false">
      <alignment horizontal="center" vertical="center" textRotation="0" wrapText="true" indent="0" shrinkToFit="false"/>
      <protection locked="true" hidden="false"/>
    </xf>
    <xf numFmtId="164" fontId="22" fillId="3" borderId="11" xfId="26" applyFont="true" applyBorder="true" applyAlignment="true" applyProtection="false">
      <alignment horizontal="center" vertical="center" textRotation="0" wrapText="true" indent="0" shrinkToFit="false"/>
      <protection locked="true" hidden="false"/>
    </xf>
    <xf numFmtId="164" fontId="10" fillId="3" borderId="10" xfId="26" applyFont="true" applyBorder="true" applyAlignment="true" applyProtection="false">
      <alignment horizontal="left" vertical="center" textRotation="0" wrapText="true" indent="0" shrinkToFit="false"/>
      <protection locked="true" hidden="false"/>
    </xf>
    <xf numFmtId="164" fontId="10" fillId="0" borderId="12" xfId="26" applyFont="true" applyBorder="true" applyAlignment="true" applyProtection="false">
      <alignment horizontal="general" vertical="center" textRotation="0" wrapText="true" indent="0" shrinkToFit="false"/>
      <protection locked="true" hidden="false"/>
    </xf>
    <xf numFmtId="164" fontId="29" fillId="0" borderId="13" xfId="26" applyFont="true" applyBorder="true" applyAlignment="true" applyProtection="false">
      <alignment horizontal="center" vertical="center" textRotation="0" wrapText="true" indent="0" shrinkToFit="false"/>
      <protection locked="true" hidden="false"/>
    </xf>
    <xf numFmtId="164" fontId="30" fillId="0" borderId="13" xfId="26" applyFont="true" applyBorder="true" applyAlignment="true" applyProtection="false">
      <alignment horizontal="center" vertical="center" textRotation="0" wrapText="true" indent="0" shrinkToFit="false"/>
      <protection locked="true" hidden="false"/>
    </xf>
    <xf numFmtId="164" fontId="31" fillId="0" borderId="13" xfId="26" applyFont="true" applyBorder="true" applyAlignment="true" applyProtection="false">
      <alignment horizontal="center" vertical="center" textRotation="0" wrapText="true" indent="0" shrinkToFit="false"/>
      <protection locked="true" hidden="false"/>
    </xf>
    <xf numFmtId="164" fontId="10" fillId="0" borderId="13" xfId="26" applyFont="true" applyBorder="true" applyAlignment="true" applyProtection="false">
      <alignment horizontal="general" vertical="center" textRotation="0" wrapText="true" indent="0" shrinkToFit="false"/>
      <protection locked="true" hidden="false"/>
    </xf>
    <xf numFmtId="176" fontId="19" fillId="6" borderId="2" xfId="26" applyFont="true" applyBorder="true" applyAlignment="true" applyProtection="false">
      <alignment horizontal="center" vertical="center" textRotation="0" wrapText="true" indent="0" shrinkToFit="false"/>
      <protection locked="true" hidden="false"/>
    </xf>
    <xf numFmtId="176" fontId="19" fillId="3" borderId="10" xfId="26" applyFont="true" applyBorder="true" applyAlignment="true" applyProtection="false">
      <alignment horizontal="center" vertical="center" textRotation="0" wrapText="true" indent="0" shrinkToFit="false"/>
      <protection locked="true" hidden="false"/>
    </xf>
    <xf numFmtId="164" fontId="10" fillId="0" borderId="0" xfId="26" applyFont="true" applyBorder="false" applyAlignment="true" applyProtection="false">
      <alignment horizontal="general" vertical="center" textRotation="0" wrapText="true" indent="0" shrinkToFit="false"/>
      <protection locked="true" hidden="false"/>
    </xf>
    <xf numFmtId="164" fontId="10" fillId="0" borderId="1" xfId="26" applyFont="true" applyBorder="true" applyAlignment="true" applyProtection="false">
      <alignment horizontal="general" vertical="center" textRotation="0" wrapText="true" indent="0" shrinkToFit="false"/>
      <protection locked="true" hidden="false"/>
    </xf>
    <xf numFmtId="164" fontId="32" fillId="0" borderId="0" xfId="26" applyFont="true" applyBorder="true" applyAlignment="true" applyProtection="false">
      <alignment horizontal="center" vertical="center" textRotation="0" wrapText="true" indent="0" shrinkToFit="false"/>
      <protection locked="true" hidden="false"/>
    </xf>
    <xf numFmtId="164" fontId="10" fillId="11" borderId="9" xfId="26" applyFont="true" applyBorder="true" applyAlignment="true" applyProtection="false">
      <alignment horizontal="left" vertical="center" textRotation="0" wrapText="true" indent="0" shrinkToFit="false"/>
      <protection locked="true" hidden="false"/>
    </xf>
    <xf numFmtId="164" fontId="10" fillId="11" borderId="2" xfId="26" applyFont="true" applyBorder="true" applyAlignment="true" applyProtection="false">
      <alignment horizontal="left" vertical="center" textRotation="0" wrapText="true" indent="0" shrinkToFit="false"/>
      <protection locked="true" hidden="false"/>
    </xf>
    <xf numFmtId="164" fontId="20" fillId="2" borderId="0" xfId="26" applyFont="true" applyBorder="true" applyAlignment="true" applyProtection="false">
      <alignment horizontal="center" vertical="center" textRotation="0" wrapText="true" indent="0" shrinkToFit="false"/>
      <protection locked="true" hidden="false"/>
    </xf>
    <xf numFmtId="164" fontId="17" fillId="11" borderId="10" xfId="26" applyFont="true" applyBorder="true" applyAlignment="true" applyProtection="false">
      <alignment horizontal="center" vertical="center" textRotation="0" wrapText="true" indent="0" shrinkToFit="false"/>
      <protection locked="true" hidden="false"/>
    </xf>
    <xf numFmtId="164" fontId="17" fillId="11" borderId="2" xfId="26" applyFont="true" applyBorder="true" applyAlignment="true" applyProtection="false">
      <alignment horizontal="center" vertical="center" textRotation="0" wrapText="true" indent="0" shrinkToFit="false"/>
      <protection locked="true" hidden="false"/>
    </xf>
    <xf numFmtId="164" fontId="33" fillId="6" borderId="0" xfId="26" applyFont="true" applyBorder="true" applyAlignment="true" applyProtection="false">
      <alignment horizontal="center" vertical="center" textRotation="0" wrapText="false" indent="0" shrinkToFit="false"/>
      <protection locked="true" hidden="false"/>
    </xf>
    <xf numFmtId="164" fontId="19" fillId="11" borderId="10" xfId="26" applyFont="true" applyBorder="true" applyAlignment="true" applyProtection="false">
      <alignment horizontal="center" vertical="center" textRotation="0" wrapText="true" indent="0" shrinkToFit="false"/>
      <protection locked="true" hidden="false"/>
    </xf>
    <xf numFmtId="164" fontId="19" fillId="11" borderId="2" xfId="26" applyFont="true" applyBorder="true" applyAlignment="true" applyProtection="false">
      <alignment horizontal="center" vertical="center" textRotation="0" wrapText="true" indent="0" shrinkToFit="false"/>
      <protection locked="true" hidden="false"/>
    </xf>
    <xf numFmtId="176" fontId="19" fillId="11" borderId="2" xfId="26" applyFont="true" applyBorder="true" applyAlignment="true" applyProtection="false">
      <alignment horizontal="center" vertical="center" textRotation="0" wrapText="true" indent="0" shrinkToFit="false"/>
      <protection locked="true" hidden="false"/>
    </xf>
    <xf numFmtId="164" fontId="33" fillId="7" borderId="0" xfId="26" applyFont="true" applyBorder="true" applyAlignment="true" applyProtection="false">
      <alignment horizontal="center" vertical="center" textRotation="0" wrapText="false" indent="0" shrinkToFit="false"/>
      <protection locked="true" hidden="false"/>
    </xf>
    <xf numFmtId="164" fontId="22" fillId="11" borderId="10" xfId="26" applyFont="true" applyBorder="true" applyAlignment="true" applyProtection="false">
      <alignment horizontal="center" vertical="center" textRotation="0" wrapText="true" indent="0" shrinkToFit="false"/>
      <protection locked="true" hidden="false"/>
    </xf>
    <xf numFmtId="164" fontId="22" fillId="11" borderId="2" xfId="26" applyFont="true" applyBorder="true" applyAlignment="true" applyProtection="false">
      <alignment horizontal="center" vertical="center" textRotation="0" wrapText="true" indent="0" shrinkToFit="false"/>
      <protection locked="true" hidden="false"/>
    </xf>
    <xf numFmtId="164" fontId="33" fillId="3" borderId="0" xfId="26" applyFont="true" applyBorder="true" applyAlignment="true" applyProtection="false">
      <alignment horizontal="center" vertical="center" textRotation="0" wrapText="false" indent="0" shrinkToFit="false"/>
      <protection locked="true" hidden="false"/>
    </xf>
    <xf numFmtId="164" fontId="22" fillId="11" borderId="11" xfId="26" applyFont="true" applyBorder="true" applyAlignment="true" applyProtection="false">
      <alignment horizontal="center" vertical="center" textRotation="0" wrapText="true" indent="0" shrinkToFit="false"/>
      <protection locked="true" hidden="false"/>
    </xf>
    <xf numFmtId="164" fontId="22" fillId="11" borderId="4" xfId="26" applyFont="true" applyBorder="true" applyAlignment="true" applyProtection="false">
      <alignment horizontal="center" vertical="center" textRotation="0" wrapText="true" indent="0" shrinkToFit="false"/>
      <protection locked="true" hidden="false"/>
    </xf>
    <xf numFmtId="164" fontId="33" fillId="10" borderId="0" xfId="26" applyFont="true" applyBorder="true" applyAlignment="true" applyProtection="false">
      <alignment horizontal="center" vertical="center" textRotation="0" wrapText="false" indent="0" shrinkToFit="false"/>
      <protection locked="true" hidden="false"/>
    </xf>
    <xf numFmtId="164" fontId="10" fillId="11" borderId="10" xfId="26" applyFont="true" applyBorder="true" applyAlignment="true" applyProtection="false">
      <alignment horizontal="left" vertical="center" textRotation="0" wrapText="true" indent="0" shrinkToFit="false"/>
      <protection locked="true" hidden="false"/>
    </xf>
    <xf numFmtId="164" fontId="33" fillId="8" borderId="0" xfId="26" applyFont="true" applyBorder="true" applyAlignment="true" applyProtection="false">
      <alignment horizontal="center" vertical="center" textRotation="0" wrapText="false" indent="0" shrinkToFit="false"/>
      <protection locked="true" hidden="false"/>
    </xf>
    <xf numFmtId="164" fontId="33" fillId="9" borderId="0" xfId="26" applyFont="true" applyBorder="true" applyAlignment="true" applyProtection="false">
      <alignment horizontal="center" vertical="center" textRotation="0" wrapText="false" indent="0" shrinkToFit="false"/>
      <protection locked="true" hidden="false"/>
    </xf>
    <xf numFmtId="164" fontId="33" fillId="5" borderId="0" xfId="26" applyFont="true" applyBorder="true" applyAlignment="true" applyProtection="false">
      <alignment horizontal="center" vertical="center" textRotation="0" wrapText="false" indent="0" shrinkToFit="false"/>
      <protection locked="true" hidden="false"/>
    </xf>
    <xf numFmtId="164" fontId="33" fillId="11" borderId="0" xfId="26" applyFont="true" applyBorder="true" applyAlignment="true" applyProtection="false">
      <alignment horizontal="center" vertical="center" textRotation="0" wrapText="false" indent="0" shrinkToFit="false"/>
      <protection locked="true" hidden="false"/>
    </xf>
    <xf numFmtId="164" fontId="16" fillId="0" borderId="0" xfId="26" applyFont="true" applyBorder="true" applyAlignment="true" applyProtection="false">
      <alignment horizontal="general" vertical="center" textRotation="0" wrapText="true" indent="0" shrinkToFit="false"/>
      <protection locked="true" hidden="false"/>
    </xf>
    <xf numFmtId="164" fontId="34" fillId="0" borderId="0" xfId="26" applyFont="true" applyBorder="true" applyAlignment="true" applyProtection="false">
      <alignment horizontal="general" vertical="center" textRotation="0" wrapText="true" indent="0" shrinkToFit="false"/>
      <protection locked="true" hidden="false"/>
    </xf>
    <xf numFmtId="164" fontId="35" fillId="0" borderId="0" xfId="26" applyFont="true" applyBorder="false" applyAlignment="true" applyProtection="false">
      <alignment horizontal="general" vertical="center" textRotation="0" wrapText="false" indent="0" shrinkToFit="false"/>
      <protection locked="true" hidden="false"/>
    </xf>
    <xf numFmtId="164" fontId="19" fillId="0" borderId="2" xfId="26" applyFont="true" applyBorder="true" applyAlignment="true" applyProtection="false">
      <alignment horizontal="left" vertical="center" textRotation="0" wrapText="true" indent="0" shrinkToFit="false"/>
      <protection locked="true" hidden="false"/>
    </xf>
    <xf numFmtId="164" fontId="10" fillId="0" borderId="2" xfId="26" applyFont="true" applyBorder="true" applyAlignment="true" applyProtection="false">
      <alignment horizontal="left" vertical="center" textRotation="0" wrapText="true" indent="0" shrinkToFit="false"/>
      <protection locked="true" hidden="false"/>
    </xf>
    <xf numFmtId="164" fontId="19" fillId="0" borderId="2" xfId="26" applyFont="true" applyBorder="true" applyAlignment="true" applyProtection="false">
      <alignment horizontal="center" vertical="center" textRotation="0" wrapText="true" indent="0" shrinkToFit="false"/>
      <protection locked="true" hidden="false"/>
    </xf>
    <xf numFmtId="164" fontId="22" fillId="0" borderId="2" xfId="26" applyFont="true" applyBorder="true" applyAlignment="true" applyProtection="false">
      <alignment horizontal="center" vertical="center" textRotation="0" wrapText="true" indent="0" shrinkToFit="false"/>
      <protection locked="true" hidden="false"/>
    </xf>
    <xf numFmtId="164" fontId="22" fillId="0" borderId="4" xfId="26" applyFont="true" applyBorder="true" applyAlignment="true" applyProtection="false">
      <alignment horizontal="center" vertical="center" textRotation="0" wrapText="true" indent="0" shrinkToFit="false"/>
      <protection locked="true" hidden="false"/>
    </xf>
    <xf numFmtId="164" fontId="27" fillId="0" borderId="4" xfId="26" applyFont="true" applyBorder="true" applyAlignment="true" applyProtection="false">
      <alignment horizontal="center" vertical="center" textRotation="0" wrapText="true" indent="0" shrinkToFit="false"/>
      <protection locked="true" hidden="false"/>
    </xf>
    <xf numFmtId="176" fontId="19" fillId="0" borderId="2" xfId="26" applyFont="true" applyBorder="true" applyAlignment="true" applyProtection="false">
      <alignment horizontal="center" vertical="center" textRotation="0" wrapText="true" indent="0" shrinkToFit="false"/>
      <protection locked="true" hidden="false"/>
    </xf>
    <xf numFmtId="164" fontId="10" fillId="0" borderId="9" xfId="26" applyFont="true" applyBorder="true" applyAlignment="true" applyProtection="false">
      <alignment horizontal="left" vertical="center" textRotation="0" wrapText="true" indent="0" shrinkToFit="false"/>
      <protection locked="true" hidden="false"/>
    </xf>
    <xf numFmtId="164" fontId="17" fillId="0" borderId="10" xfId="26" applyFont="true" applyBorder="true" applyAlignment="true" applyProtection="false">
      <alignment horizontal="center" vertical="center" textRotation="0" wrapText="true" indent="0" shrinkToFit="false"/>
      <protection locked="true" hidden="false"/>
    </xf>
    <xf numFmtId="164" fontId="19" fillId="0" borderId="10" xfId="26" applyFont="true" applyBorder="true" applyAlignment="true" applyProtection="false">
      <alignment horizontal="center" vertical="center" textRotation="0" wrapText="true" indent="0" shrinkToFit="false"/>
      <protection locked="true" hidden="false"/>
    </xf>
    <xf numFmtId="164" fontId="22" fillId="0" borderId="10" xfId="26" applyFont="true" applyBorder="true" applyAlignment="true" applyProtection="false">
      <alignment horizontal="center" vertical="center" textRotation="0" wrapText="true" indent="0" shrinkToFit="false"/>
      <protection locked="true" hidden="false"/>
    </xf>
    <xf numFmtId="164" fontId="22" fillId="0" borderId="11" xfId="26" applyFont="true" applyBorder="true" applyAlignment="true" applyProtection="false">
      <alignment horizontal="center" vertical="center" textRotation="0" wrapText="true" indent="0" shrinkToFit="false"/>
      <protection locked="true" hidden="false"/>
    </xf>
    <xf numFmtId="164" fontId="10" fillId="0" borderId="10" xfId="26" applyFont="true" applyBorder="true" applyAlignment="true" applyProtection="false">
      <alignment horizontal="left" vertical="center" textRotation="0" wrapText="true" indent="0" shrinkToFit="false"/>
      <protection locked="true" hidden="false"/>
    </xf>
    <xf numFmtId="176" fontId="19" fillId="0" borderId="10" xfId="26" applyFont="true" applyBorder="true" applyAlignment="true" applyProtection="false">
      <alignment horizontal="center" vertical="center"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Comma [0]" xfId="20"/>
    <cellStyle name="Comma [0]_Periodic Table.xls" xfId="21"/>
    <cellStyle name="Comma_Periodic Table.xls" xfId="22"/>
    <cellStyle name="Currency [0]" xfId="23"/>
    <cellStyle name="Currency [0]_Periodic Table.xls" xfId="24"/>
    <cellStyle name="Currency_Periodic Table.xls" xfId="25"/>
    <cellStyle name="Normal_Periodic Table.xls" xfId="26"/>
  </cellStyles>
  <colors>
    <indexedColors>
      <rgbColor rgb="FF000000"/>
      <rgbColor rgb="FFF7F7F7"/>
      <rgbColor rgb="FFDD0806"/>
      <rgbColor rgb="FF00FF00"/>
      <rgbColor rgb="FF0000D4"/>
      <rgbColor rgb="FFFFFF00"/>
      <rgbColor rgb="FFFF00FF"/>
      <rgbColor rgb="FF00FFFF"/>
      <rgbColor rgb="FF800000"/>
      <rgbColor rgb="FF006411"/>
      <rgbColor rgb="FF000080"/>
      <rgbColor rgb="FF808000"/>
      <rgbColor rgb="FF800080"/>
      <rgbColor rgb="FF1FB714"/>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520920</xdr:colOff>
      <xdr:row>1</xdr:row>
      <xdr:rowOff>114480</xdr:rowOff>
    </xdr:from>
    <xdr:to>
      <xdr:col>6</xdr:col>
      <xdr:colOff>304200</xdr:colOff>
      <xdr:row>4</xdr:row>
      <xdr:rowOff>124920</xdr:rowOff>
    </xdr:to>
    <xdr:sp>
      <xdr:nvSpPr>
        <xdr:cNvPr id="0" name="CustomShape 1"/>
        <xdr:cNvSpPr/>
      </xdr:nvSpPr>
      <xdr:spPr>
        <a:xfrm>
          <a:off x="2286720" y="469800"/>
          <a:ext cx="2032920" cy="543960"/>
        </a:xfrm>
        <a:prstGeom prst="rect">
          <a:avLst/>
        </a:prstGeom>
        <a:no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Atomic Number</a:t>
          </a:r>
          <a:endParaRPr b="0" lang="en-IN" sz="1000" spc="-1" strike="noStrike">
            <a:latin typeface="Times New Roman"/>
          </a:endParaRPr>
        </a:p>
        <a:p>
          <a:pPr>
            <a:lnSpc>
              <a:spcPct val="100000"/>
            </a:lnSpc>
          </a:pPr>
          <a:r>
            <a:rPr b="0" lang="en-US" sz="1000" spc="-1" strike="noStrike">
              <a:latin typeface="Arial"/>
              <a:ea typeface="Arial"/>
            </a:rPr>
            <a:t>The Atomic Number = the # of protons an atom has.</a:t>
          </a:r>
          <a:endParaRPr b="0" lang="en-IN" sz="1000" spc="-1" strike="noStrike">
            <a:latin typeface="Times New Roman"/>
          </a:endParaRPr>
        </a:p>
      </xdr:txBody>
    </xdr:sp>
    <xdr:clientData/>
  </xdr:twoCellAnchor>
  <xdr:twoCellAnchor editAs="twoCell">
    <xdr:from>
      <xdr:col>5</xdr:col>
      <xdr:colOff>352080</xdr:colOff>
      <xdr:row>2</xdr:row>
      <xdr:rowOff>75960</xdr:rowOff>
    </xdr:from>
    <xdr:to>
      <xdr:col>6</xdr:col>
      <xdr:colOff>684000</xdr:colOff>
      <xdr:row>2</xdr:row>
      <xdr:rowOff>100440</xdr:rowOff>
    </xdr:to>
    <xdr:sp>
      <xdr:nvSpPr>
        <xdr:cNvPr id="1" name="Line 1"/>
        <xdr:cNvSpPr/>
      </xdr:nvSpPr>
      <xdr:spPr>
        <a:xfrm>
          <a:off x="3620880" y="593280"/>
          <a:ext cx="1078560" cy="2448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582480</xdr:colOff>
      <xdr:row>6</xdr:row>
      <xdr:rowOff>25200</xdr:rowOff>
    </xdr:from>
    <xdr:to>
      <xdr:col>12</xdr:col>
      <xdr:colOff>382680</xdr:colOff>
      <xdr:row>13</xdr:row>
      <xdr:rowOff>125280</xdr:rowOff>
    </xdr:to>
    <xdr:sp>
      <xdr:nvSpPr>
        <xdr:cNvPr id="2" name="CustomShape 1"/>
        <xdr:cNvSpPr/>
      </xdr:nvSpPr>
      <xdr:spPr>
        <a:xfrm>
          <a:off x="6928560" y="1171080"/>
          <a:ext cx="2040480" cy="128448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Atomic Mass</a:t>
          </a:r>
          <a:endParaRPr b="0" lang="en-IN" sz="1000" spc="-1" strike="noStrike">
            <a:latin typeface="Times New Roman"/>
          </a:endParaRPr>
        </a:p>
        <a:p>
          <a:pPr>
            <a:lnSpc>
              <a:spcPct val="100000"/>
            </a:lnSpc>
          </a:pPr>
          <a:r>
            <a:rPr b="0" lang="en-US" sz="1000" spc="-1" strike="noStrike">
              <a:latin typeface="Arial"/>
              <a:ea typeface="Arial"/>
            </a:rPr>
            <a:t>The Atomic Mass = average mass of an element's atom.   We also use it to find the # of neutrons an atom has.  Protons + neutrons = atomic mass.  Atomic Mass - Atomic # = # of neutrons.</a:t>
          </a:r>
          <a:endParaRPr b="0" lang="en-IN" sz="1000" spc="-1" strike="noStrike">
            <a:latin typeface="Times New Roman"/>
          </a:endParaRPr>
        </a:p>
      </xdr:txBody>
    </xdr:sp>
    <xdr:clientData/>
  </xdr:twoCellAnchor>
  <xdr:twoCellAnchor editAs="twoCell">
    <xdr:from>
      <xdr:col>8</xdr:col>
      <xdr:colOff>352080</xdr:colOff>
      <xdr:row>6</xdr:row>
      <xdr:rowOff>0</xdr:rowOff>
    </xdr:from>
    <xdr:to>
      <xdr:col>9</xdr:col>
      <xdr:colOff>567000</xdr:colOff>
      <xdr:row>6</xdr:row>
      <xdr:rowOff>101160</xdr:rowOff>
    </xdr:to>
    <xdr:sp>
      <xdr:nvSpPr>
        <xdr:cNvPr id="3" name="Line 1"/>
        <xdr:cNvSpPr/>
      </xdr:nvSpPr>
      <xdr:spPr>
        <a:xfrm flipH="1" flipV="1">
          <a:off x="5951160" y="1145880"/>
          <a:ext cx="961920" cy="101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7</xdr:col>
      <xdr:colOff>15120</xdr:colOff>
      <xdr:row>8</xdr:row>
      <xdr:rowOff>12600</xdr:rowOff>
    </xdr:from>
    <xdr:to>
      <xdr:col>8</xdr:col>
      <xdr:colOff>689040</xdr:colOff>
      <xdr:row>9</xdr:row>
      <xdr:rowOff>112680</xdr:rowOff>
    </xdr:to>
    <xdr:sp>
      <xdr:nvSpPr>
        <xdr:cNvPr id="4" name="CustomShape 1"/>
        <xdr:cNvSpPr/>
      </xdr:nvSpPr>
      <xdr:spPr>
        <a:xfrm>
          <a:off x="4867560" y="1558800"/>
          <a:ext cx="1420560" cy="261720"/>
        </a:xfrm>
        <a:prstGeom prst="ellipse">
          <a:avLst/>
        </a:prstGeom>
        <a:noFill/>
        <a:ln w="9360">
          <a:solidFill>
            <a:srgbClr val="f7f7f7"/>
          </a:solidFill>
          <a:round/>
        </a:ln>
      </xdr:spPr>
      <xdr:style>
        <a:lnRef idx="0"/>
        <a:fillRef idx="0"/>
        <a:effectRef idx="0"/>
        <a:fontRef idx="minor"/>
      </xdr:style>
    </xdr:sp>
    <xdr:clientData/>
  </xdr:twoCellAnchor>
  <xdr:twoCellAnchor editAs="twoCell">
    <xdr:from>
      <xdr:col>5</xdr:col>
      <xdr:colOff>276120</xdr:colOff>
      <xdr:row>10</xdr:row>
      <xdr:rowOff>63720</xdr:rowOff>
    </xdr:from>
    <xdr:to>
      <xdr:col>9</xdr:col>
      <xdr:colOff>366840</xdr:colOff>
      <xdr:row>14</xdr:row>
      <xdr:rowOff>36360</xdr:rowOff>
    </xdr:to>
    <xdr:sp>
      <xdr:nvSpPr>
        <xdr:cNvPr id="5" name="CustomShape 1"/>
        <xdr:cNvSpPr/>
      </xdr:nvSpPr>
      <xdr:spPr>
        <a:xfrm>
          <a:off x="3544920" y="1905120"/>
          <a:ext cx="3168000" cy="61380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Electron Configuration</a:t>
          </a:r>
          <a:endParaRPr b="0" lang="en-IN" sz="1000" spc="-1" strike="noStrike">
            <a:latin typeface="Times New Roman"/>
          </a:endParaRPr>
        </a:p>
        <a:p>
          <a:pPr>
            <a:lnSpc>
              <a:spcPct val="100000"/>
            </a:lnSpc>
          </a:pPr>
          <a:r>
            <a:rPr b="0" lang="en-US" sz="1000" spc="-1" strike="noStrike">
              <a:latin typeface="Arial"/>
              <a:ea typeface="Arial"/>
            </a:rPr>
            <a:t>Each # shows how many electrons fit in the energy level.  To find the total # of electrons add up the numbers.</a:t>
          </a:r>
          <a:endParaRPr b="0" lang="en-IN" sz="1000" spc="-1" strike="noStrike">
            <a:latin typeface="Times New Roman"/>
          </a:endParaRPr>
        </a:p>
      </xdr:txBody>
    </xdr:sp>
    <xdr:clientData/>
  </xdr:twoCellAnchor>
  <xdr:twoCellAnchor editAs="twoCell">
    <xdr:from>
      <xdr:col>5</xdr:col>
      <xdr:colOff>428760</xdr:colOff>
      <xdr:row>8</xdr:row>
      <xdr:rowOff>152280</xdr:rowOff>
    </xdr:from>
    <xdr:to>
      <xdr:col>6</xdr:col>
      <xdr:colOff>684000</xdr:colOff>
      <xdr:row>10</xdr:row>
      <xdr:rowOff>75240</xdr:rowOff>
    </xdr:to>
    <xdr:sp>
      <xdr:nvSpPr>
        <xdr:cNvPr id="6" name="Line 1"/>
        <xdr:cNvSpPr/>
      </xdr:nvSpPr>
      <xdr:spPr>
        <a:xfrm flipV="1">
          <a:off x="3697560" y="1698480"/>
          <a:ext cx="1001880" cy="218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567360</xdr:colOff>
      <xdr:row>2</xdr:row>
      <xdr:rowOff>38520</xdr:rowOff>
    </xdr:from>
    <xdr:to>
      <xdr:col>12</xdr:col>
      <xdr:colOff>366480</xdr:colOff>
      <xdr:row>5</xdr:row>
      <xdr:rowOff>74880</xdr:rowOff>
    </xdr:to>
    <xdr:sp>
      <xdr:nvSpPr>
        <xdr:cNvPr id="7" name="CustomShape 1"/>
        <xdr:cNvSpPr/>
      </xdr:nvSpPr>
      <xdr:spPr>
        <a:xfrm>
          <a:off x="6913440" y="555840"/>
          <a:ext cx="2039400" cy="54108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Element Symbol</a:t>
          </a:r>
          <a:endParaRPr b="0" lang="en-IN" sz="1000" spc="-1" strike="noStrike">
            <a:latin typeface="Times New Roman"/>
          </a:endParaRPr>
        </a:p>
        <a:p>
          <a:pPr>
            <a:lnSpc>
              <a:spcPct val="100000"/>
            </a:lnSpc>
          </a:pPr>
          <a:r>
            <a:rPr b="0" lang="en-US" sz="1000" spc="-1" strike="noStrike">
              <a:latin typeface="Arial"/>
              <a:ea typeface="Arial"/>
            </a:rPr>
            <a:t>One or two letter symbol used to identify the element.</a:t>
          </a:r>
          <a:endParaRPr b="0" lang="en-IN" sz="1000" spc="-1" strike="noStrike">
            <a:latin typeface="Times New Roman"/>
          </a:endParaRPr>
        </a:p>
      </xdr:txBody>
    </xdr:sp>
    <xdr:clientData/>
  </xdr:twoCellAnchor>
  <xdr:twoCellAnchor editAs="twoCell">
    <xdr:from>
      <xdr:col>5</xdr:col>
      <xdr:colOff>168480</xdr:colOff>
      <xdr:row>6</xdr:row>
      <xdr:rowOff>102240</xdr:rowOff>
    </xdr:from>
    <xdr:to>
      <xdr:col>7</xdr:col>
      <xdr:colOff>229680</xdr:colOff>
      <xdr:row>7</xdr:row>
      <xdr:rowOff>75240</xdr:rowOff>
    </xdr:to>
    <xdr:sp>
      <xdr:nvSpPr>
        <xdr:cNvPr id="8" name="Line 1"/>
        <xdr:cNvSpPr/>
      </xdr:nvSpPr>
      <xdr:spPr>
        <a:xfrm>
          <a:off x="3437280" y="1248120"/>
          <a:ext cx="1644840" cy="13500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8</xdr:col>
      <xdr:colOff>275760</xdr:colOff>
      <xdr:row>2</xdr:row>
      <xdr:rowOff>114480</xdr:rowOff>
    </xdr:from>
    <xdr:to>
      <xdr:col>9</xdr:col>
      <xdr:colOff>520920</xdr:colOff>
      <xdr:row>3</xdr:row>
      <xdr:rowOff>127080</xdr:rowOff>
    </xdr:to>
    <xdr:sp>
      <xdr:nvSpPr>
        <xdr:cNvPr id="9" name="Line 1"/>
        <xdr:cNvSpPr/>
      </xdr:nvSpPr>
      <xdr:spPr>
        <a:xfrm flipH="1">
          <a:off x="5874840" y="631800"/>
          <a:ext cx="992160" cy="22212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3</xdr:col>
      <xdr:colOff>383400</xdr:colOff>
      <xdr:row>5</xdr:row>
      <xdr:rowOff>114120</xdr:rowOff>
    </xdr:from>
    <xdr:to>
      <xdr:col>6</xdr:col>
      <xdr:colOff>166680</xdr:colOff>
      <xdr:row>8</xdr:row>
      <xdr:rowOff>138240</xdr:rowOff>
    </xdr:to>
    <xdr:sp>
      <xdr:nvSpPr>
        <xdr:cNvPr id="10" name="CustomShape 1"/>
        <xdr:cNvSpPr/>
      </xdr:nvSpPr>
      <xdr:spPr>
        <a:xfrm>
          <a:off x="2149200" y="1136160"/>
          <a:ext cx="2032920" cy="548280"/>
        </a:xfrm>
        <a:prstGeom prst="rect">
          <a:avLst/>
        </a:prstGeom>
        <a:no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Element Name</a:t>
          </a:r>
          <a:endParaRPr b="0" lang="en-IN" sz="1000" spc="-1" strike="noStrike">
            <a:latin typeface="Times New Roman"/>
          </a:endParaRPr>
        </a:p>
        <a:p>
          <a:pPr>
            <a:lnSpc>
              <a:spcPct val="100000"/>
            </a:lnSpc>
          </a:pPr>
          <a:r>
            <a:rPr b="0" lang="en-US" sz="1000" spc="-1" strike="noStrike">
              <a:latin typeface="Arial"/>
              <a:ea typeface="Arial"/>
            </a:rPr>
            <a:t>This is the name of the element.</a:t>
          </a:r>
          <a:endParaRPr b="0" lang="en-IN" sz="1000" spc="-1" strike="noStrike">
            <a:latin typeface="Times New Roman"/>
          </a:endParaRPr>
        </a:p>
      </xdr:txBody>
    </xdr:sp>
    <xdr:clientData/>
  </xdr:twoCellAnchor>
  <xdr:twoCellAnchor editAs="twoCell">
    <xdr:from>
      <xdr:col>3</xdr:col>
      <xdr:colOff>46080</xdr:colOff>
      <xdr:row>26</xdr:row>
      <xdr:rowOff>63720</xdr:rowOff>
    </xdr:from>
    <xdr:to>
      <xdr:col>3</xdr:col>
      <xdr:colOff>550080</xdr:colOff>
      <xdr:row>44</xdr:row>
      <xdr:rowOff>74880</xdr:rowOff>
    </xdr:to>
    <xdr:sp>
      <xdr:nvSpPr>
        <xdr:cNvPr id="11" name="CustomShape 1"/>
        <xdr:cNvSpPr/>
      </xdr:nvSpPr>
      <xdr:spPr>
        <a:xfrm>
          <a:off x="1811880" y="4464000"/>
          <a:ext cx="504000" cy="3208320"/>
        </a:xfrm>
        <a:prstGeom prst="curvedRightArrow">
          <a:avLst>
            <a:gd name="adj1" fmla="val 25000"/>
            <a:gd name="adj2" fmla="val 50000"/>
            <a:gd name="adj3" fmla="val 25000"/>
          </a:avLst>
        </a:prstGeom>
        <a:solidFill>
          <a:srgbClr val="343434"/>
        </a:solidFill>
        <a:ln w="9360">
          <a:solidFill>
            <a:srgbClr val="f7f7f7"/>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520920</xdr:colOff>
      <xdr:row>1</xdr:row>
      <xdr:rowOff>114480</xdr:rowOff>
    </xdr:from>
    <xdr:to>
      <xdr:col>6</xdr:col>
      <xdr:colOff>302400</xdr:colOff>
      <xdr:row>4</xdr:row>
      <xdr:rowOff>124920</xdr:rowOff>
    </xdr:to>
    <xdr:sp>
      <xdr:nvSpPr>
        <xdr:cNvPr id="12" name="CustomShape 1"/>
        <xdr:cNvSpPr/>
      </xdr:nvSpPr>
      <xdr:spPr>
        <a:xfrm>
          <a:off x="2225160" y="469800"/>
          <a:ext cx="2031120" cy="543960"/>
        </a:xfrm>
        <a:prstGeom prst="rect">
          <a:avLst/>
        </a:prstGeom>
        <a:no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Atomic Number</a:t>
          </a:r>
          <a:endParaRPr b="0" lang="en-IN" sz="1000" spc="-1" strike="noStrike">
            <a:latin typeface="Times New Roman"/>
          </a:endParaRPr>
        </a:p>
        <a:p>
          <a:pPr>
            <a:lnSpc>
              <a:spcPct val="100000"/>
            </a:lnSpc>
          </a:pPr>
          <a:r>
            <a:rPr b="0" lang="en-US" sz="1000" spc="-1" strike="noStrike">
              <a:latin typeface="Arial"/>
              <a:ea typeface="Arial"/>
            </a:rPr>
            <a:t>The Atomic Number = the # of protons an atom has.</a:t>
          </a:r>
          <a:endParaRPr b="0" lang="en-IN" sz="1000" spc="-1" strike="noStrike">
            <a:latin typeface="Times New Roman"/>
          </a:endParaRPr>
        </a:p>
      </xdr:txBody>
    </xdr:sp>
    <xdr:clientData/>
  </xdr:twoCellAnchor>
  <xdr:twoCellAnchor editAs="twoCell">
    <xdr:from>
      <xdr:col>5</xdr:col>
      <xdr:colOff>352080</xdr:colOff>
      <xdr:row>2</xdr:row>
      <xdr:rowOff>75960</xdr:rowOff>
    </xdr:from>
    <xdr:to>
      <xdr:col>6</xdr:col>
      <xdr:colOff>681840</xdr:colOff>
      <xdr:row>2</xdr:row>
      <xdr:rowOff>100440</xdr:rowOff>
    </xdr:to>
    <xdr:sp>
      <xdr:nvSpPr>
        <xdr:cNvPr id="13" name="Line 1"/>
        <xdr:cNvSpPr/>
      </xdr:nvSpPr>
      <xdr:spPr>
        <a:xfrm>
          <a:off x="3559320" y="593280"/>
          <a:ext cx="1076400" cy="2448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582480</xdr:colOff>
      <xdr:row>6</xdr:row>
      <xdr:rowOff>25200</xdr:rowOff>
    </xdr:from>
    <xdr:to>
      <xdr:col>12</xdr:col>
      <xdr:colOff>382680</xdr:colOff>
      <xdr:row>13</xdr:row>
      <xdr:rowOff>125280</xdr:rowOff>
    </xdr:to>
    <xdr:sp>
      <xdr:nvSpPr>
        <xdr:cNvPr id="14" name="CustomShape 1"/>
        <xdr:cNvSpPr/>
      </xdr:nvSpPr>
      <xdr:spPr>
        <a:xfrm>
          <a:off x="6816240" y="1171080"/>
          <a:ext cx="2040480" cy="128448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Atomic Mass</a:t>
          </a:r>
          <a:endParaRPr b="0" lang="en-IN" sz="1000" spc="-1" strike="noStrike">
            <a:latin typeface="Times New Roman"/>
          </a:endParaRPr>
        </a:p>
        <a:p>
          <a:pPr>
            <a:lnSpc>
              <a:spcPct val="100000"/>
            </a:lnSpc>
          </a:pPr>
          <a:r>
            <a:rPr b="0" lang="en-US" sz="1000" spc="-1" strike="noStrike">
              <a:latin typeface="Arial"/>
              <a:ea typeface="Arial"/>
            </a:rPr>
            <a:t>The Atomic Mass = average mass of an element's atom.   We also use it to find the # of neutrons an atom has.  Protons + neutrons = atomic mass.  Atomic Mass - Atomic # = # of neutrons.</a:t>
          </a:r>
          <a:endParaRPr b="0" lang="en-IN" sz="1000" spc="-1" strike="noStrike">
            <a:latin typeface="Times New Roman"/>
          </a:endParaRPr>
        </a:p>
      </xdr:txBody>
    </xdr:sp>
    <xdr:clientData/>
  </xdr:twoCellAnchor>
  <xdr:twoCellAnchor editAs="twoCell">
    <xdr:from>
      <xdr:col>8</xdr:col>
      <xdr:colOff>352080</xdr:colOff>
      <xdr:row>6</xdr:row>
      <xdr:rowOff>0</xdr:rowOff>
    </xdr:from>
    <xdr:to>
      <xdr:col>9</xdr:col>
      <xdr:colOff>566280</xdr:colOff>
      <xdr:row>6</xdr:row>
      <xdr:rowOff>101160</xdr:rowOff>
    </xdr:to>
    <xdr:sp>
      <xdr:nvSpPr>
        <xdr:cNvPr id="15" name="Line 1"/>
        <xdr:cNvSpPr/>
      </xdr:nvSpPr>
      <xdr:spPr>
        <a:xfrm flipH="1" flipV="1">
          <a:off x="5838840" y="1145880"/>
          <a:ext cx="961200" cy="101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7</xdr:col>
      <xdr:colOff>15120</xdr:colOff>
      <xdr:row>8</xdr:row>
      <xdr:rowOff>12600</xdr:rowOff>
    </xdr:from>
    <xdr:to>
      <xdr:col>8</xdr:col>
      <xdr:colOff>689040</xdr:colOff>
      <xdr:row>9</xdr:row>
      <xdr:rowOff>112680</xdr:rowOff>
    </xdr:to>
    <xdr:sp>
      <xdr:nvSpPr>
        <xdr:cNvPr id="16" name="CustomShape 1"/>
        <xdr:cNvSpPr/>
      </xdr:nvSpPr>
      <xdr:spPr>
        <a:xfrm>
          <a:off x="4755240" y="1558800"/>
          <a:ext cx="1420560" cy="261720"/>
        </a:xfrm>
        <a:prstGeom prst="ellipse">
          <a:avLst/>
        </a:prstGeom>
        <a:noFill/>
        <a:ln w="9360">
          <a:solidFill>
            <a:srgbClr val="f7f7f7"/>
          </a:solidFill>
          <a:round/>
        </a:ln>
      </xdr:spPr>
      <xdr:style>
        <a:lnRef idx="0"/>
        <a:fillRef idx="0"/>
        <a:effectRef idx="0"/>
        <a:fontRef idx="minor"/>
      </xdr:style>
    </xdr:sp>
    <xdr:clientData/>
  </xdr:twoCellAnchor>
  <xdr:twoCellAnchor editAs="twoCell">
    <xdr:from>
      <xdr:col>5</xdr:col>
      <xdr:colOff>276120</xdr:colOff>
      <xdr:row>10</xdr:row>
      <xdr:rowOff>63720</xdr:rowOff>
    </xdr:from>
    <xdr:to>
      <xdr:col>9</xdr:col>
      <xdr:colOff>366840</xdr:colOff>
      <xdr:row>14</xdr:row>
      <xdr:rowOff>36360</xdr:rowOff>
    </xdr:to>
    <xdr:sp>
      <xdr:nvSpPr>
        <xdr:cNvPr id="17" name="CustomShape 1"/>
        <xdr:cNvSpPr/>
      </xdr:nvSpPr>
      <xdr:spPr>
        <a:xfrm>
          <a:off x="3483360" y="1905120"/>
          <a:ext cx="3117240" cy="61380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Electron Configuration</a:t>
          </a:r>
          <a:endParaRPr b="0" lang="en-IN" sz="1000" spc="-1" strike="noStrike">
            <a:latin typeface="Times New Roman"/>
          </a:endParaRPr>
        </a:p>
        <a:p>
          <a:pPr>
            <a:lnSpc>
              <a:spcPct val="100000"/>
            </a:lnSpc>
          </a:pPr>
          <a:r>
            <a:rPr b="0" lang="en-US" sz="1000" spc="-1" strike="noStrike">
              <a:latin typeface="Arial"/>
              <a:ea typeface="Arial"/>
            </a:rPr>
            <a:t>Each # shows how many electrons fit in the energy level.  To find the total # of electrons add up the numbers.</a:t>
          </a:r>
          <a:endParaRPr b="0" lang="en-IN" sz="1000" spc="-1" strike="noStrike">
            <a:latin typeface="Times New Roman"/>
          </a:endParaRPr>
        </a:p>
      </xdr:txBody>
    </xdr:sp>
    <xdr:clientData/>
  </xdr:twoCellAnchor>
  <xdr:twoCellAnchor editAs="twoCell">
    <xdr:from>
      <xdr:col>5</xdr:col>
      <xdr:colOff>428760</xdr:colOff>
      <xdr:row>8</xdr:row>
      <xdr:rowOff>152280</xdr:rowOff>
    </xdr:from>
    <xdr:to>
      <xdr:col>6</xdr:col>
      <xdr:colOff>681840</xdr:colOff>
      <xdr:row>10</xdr:row>
      <xdr:rowOff>75240</xdr:rowOff>
    </xdr:to>
    <xdr:sp>
      <xdr:nvSpPr>
        <xdr:cNvPr id="18" name="Line 1"/>
        <xdr:cNvSpPr/>
      </xdr:nvSpPr>
      <xdr:spPr>
        <a:xfrm flipV="1">
          <a:off x="3636000" y="1698480"/>
          <a:ext cx="999720" cy="21816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9</xdr:col>
      <xdr:colOff>567360</xdr:colOff>
      <xdr:row>2</xdr:row>
      <xdr:rowOff>38520</xdr:rowOff>
    </xdr:from>
    <xdr:to>
      <xdr:col>12</xdr:col>
      <xdr:colOff>367200</xdr:colOff>
      <xdr:row>5</xdr:row>
      <xdr:rowOff>74880</xdr:rowOff>
    </xdr:to>
    <xdr:sp>
      <xdr:nvSpPr>
        <xdr:cNvPr id="19" name="CustomShape 1"/>
        <xdr:cNvSpPr/>
      </xdr:nvSpPr>
      <xdr:spPr>
        <a:xfrm>
          <a:off x="6801120" y="555840"/>
          <a:ext cx="2040120" cy="541080"/>
        </a:xfrm>
        <a:prstGeom prst="rect">
          <a:avLst/>
        </a:prstGeom>
        <a:solidFill>
          <a:srgbClr val="343434"/>
        </a:solid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Element Symbol</a:t>
          </a:r>
          <a:endParaRPr b="0" lang="en-IN" sz="1000" spc="-1" strike="noStrike">
            <a:latin typeface="Times New Roman"/>
          </a:endParaRPr>
        </a:p>
        <a:p>
          <a:pPr>
            <a:lnSpc>
              <a:spcPct val="100000"/>
            </a:lnSpc>
          </a:pPr>
          <a:r>
            <a:rPr b="0" lang="en-US" sz="1000" spc="-1" strike="noStrike">
              <a:latin typeface="Arial"/>
              <a:ea typeface="Arial"/>
            </a:rPr>
            <a:t>One or two letter symbol used to identify the element.</a:t>
          </a:r>
          <a:endParaRPr b="0" lang="en-IN" sz="1000" spc="-1" strike="noStrike">
            <a:latin typeface="Times New Roman"/>
          </a:endParaRPr>
        </a:p>
      </xdr:txBody>
    </xdr:sp>
    <xdr:clientData/>
  </xdr:twoCellAnchor>
  <xdr:twoCellAnchor editAs="twoCell">
    <xdr:from>
      <xdr:col>5</xdr:col>
      <xdr:colOff>168480</xdr:colOff>
      <xdr:row>6</xdr:row>
      <xdr:rowOff>102240</xdr:rowOff>
    </xdr:from>
    <xdr:to>
      <xdr:col>7</xdr:col>
      <xdr:colOff>228960</xdr:colOff>
      <xdr:row>7</xdr:row>
      <xdr:rowOff>75240</xdr:rowOff>
    </xdr:to>
    <xdr:sp>
      <xdr:nvSpPr>
        <xdr:cNvPr id="20" name="Line 1"/>
        <xdr:cNvSpPr/>
      </xdr:nvSpPr>
      <xdr:spPr>
        <a:xfrm>
          <a:off x="3375720" y="1248120"/>
          <a:ext cx="1593360" cy="13500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8</xdr:col>
      <xdr:colOff>275760</xdr:colOff>
      <xdr:row>2</xdr:row>
      <xdr:rowOff>114480</xdr:rowOff>
    </xdr:from>
    <xdr:to>
      <xdr:col>9</xdr:col>
      <xdr:colOff>520920</xdr:colOff>
      <xdr:row>3</xdr:row>
      <xdr:rowOff>127080</xdr:rowOff>
    </xdr:to>
    <xdr:sp>
      <xdr:nvSpPr>
        <xdr:cNvPr id="21" name="Line 1"/>
        <xdr:cNvSpPr/>
      </xdr:nvSpPr>
      <xdr:spPr>
        <a:xfrm flipH="1">
          <a:off x="5762520" y="631800"/>
          <a:ext cx="992160" cy="222120"/>
        </a:xfrm>
        <a:prstGeom prst="line">
          <a:avLst/>
        </a:prstGeom>
        <a:ln w="9360">
          <a:solidFill>
            <a:srgbClr val="f7f7f7"/>
          </a:solidFill>
          <a:round/>
          <a:tailEnd len="med" type="triangle" w="med"/>
        </a:ln>
      </xdr:spPr>
      <xdr:style>
        <a:lnRef idx="0"/>
        <a:fillRef idx="0"/>
        <a:effectRef idx="0"/>
        <a:fontRef idx="minor"/>
      </xdr:style>
    </xdr:sp>
    <xdr:clientData/>
  </xdr:twoCellAnchor>
  <xdr:twoCellAnchor editAs="twoCell">
    <xdr:from>
      <xdr:col>3</xdr:col>
      <xdr:colOff>383400</xdr:colOff>
      <xdr:row>5</xdr:row>
      <xdr:rowOff>114120</xdr:rowOff>
    </xdr:from>
    <xdr:to>
      <xdr:col>6</xdr:col>
      <xdr:colOff>167040</xdr:colOff>
      <xdr:row>8</xdr:row>
      <xdr:rowOff>138240</xdr:rowOff>
    </xdr:to>
    <xdr:sp>
      <xdr:nvSpPr>
        <xdr:cNvPr id="22" name="CustomShape 1"/>
        <xdr:cNvSpPr/>
      </xdr:nvSpPr>
      <xdr:spPr>
        <a:xfrm>
          <a:off x="2087640" y="1136160"/>
          <a:ext cx="2033280" cy="548280"/>
        </a:xfrm>
        <a:prstGeom prst="rect">
          <a:avLst/>
        </a:prstGeom>
        <a:noFill/>
        <a:ln w="9360">
          <a:noFill/>
        </a:ln>
      </xdr:spPr>
      <xdr:style>
        <a:lnRef idx="0"/>
        <a:fillRef idx="0"/>
        <a:effectRef idx="0"/>
        <a:fontRef idx="minor"/>
      </xdr:style>
      <xdr:txBody>
        <a:bodyPr lIns="20160" rIns="20160" tIns="20160" bIns="20160">
          <a:noAutofit/>
        </a:bodyPr>
        <a:p>
          <a:pPr algn="ctr">
            <a:lnSpc>
              <a:spcPct val="100000"/>
            </a:lnSpc>
          </a:pPr>
          <a:r>
            <a:rPr b="1" lang="en-US" sz="1000" spc="-1" strike="noStrike" u="sng">
              <a:uFillTx/>
              <a:latin typeface="Arial"/>
              <a:ea typeface="Arial"/>
            </a:rPr>
            <a:t>Element Name</a:t>
          </a:r>
          <a:endParaRPr b="0" lang="en-IN" sz="1000" spc="-1" strike="noStrike">
            <a:latin typeface="Times New Roman"/>
          </a:endParaRPr>
        </a:p>
        <a:p>
          <a:pPr>
            <a:lnSpc>
              <a:spcPct val="100000"/>
            </a:lnSpc>
          </a:pPr>
          <a:r>
            <a:rPr b="0" lang="en-US" sz="1000" spc="-1" strike="noStrike">
              <a:latin typeface="Arial"/>
              <a:ea typeface="Arial"/>
            </a:rPr>
            <a:t>This is the name of the element.</a:t>
          </a:r>
          <a:endParaRPr b="0" lang="en-IN" sz="1000" spc="-1" strike="noStrike">
            <a:latin typeface="Times New Roman"/>
          </a:endParaRPr>
        </a:p>
      </xdr:txBody>
    </xdr:sp>
    <xdr:clientData/>
  </xdr:twoCellAnchor>
  <xdr:twoCellAnchor editAs="twoCell">
    <xdr:from>
      <xdr:col>3</xdr:col>
      <xdr:colOff>46080</xdr:colOff>
      <xdr:row>26</xdr:row>
      <xdr:rowOff>63720</xdr:rowOff>
    </xdr:from>
    <xdr:to>
      <xdr:col>3</xdr:col>
      <xdr:colOff>550080</xdr:colOff>
      <xdr:row>44</xdr:row>
      <xdr:rowOff>73800</xdr:rowOff>
    </xdr:to>
    <xdr:sp>
      <xdr:nvSpPr>
        <xdr:cNvPr id="23" name="CustomShape 1"/>
        <xdr:cNvSpPr/>
      </xdr:nvSpPr>
      <xdr:spPr>
        <a:xfrm>
          <a:off x="1750320" y="4464000"/>
          <a:ext cx="504000" cy="3296160"/>
        </a:xfrm>
        <a:prstGeom prst="curvedRightArrow">
          <a:avLst>
            <a:gd name="adj1" fmla="val 25000"/>
            <a:gd name="adj2" fmla="val 50000"/>
            <a:gd name="adj3" fmla="val 25000"/>
          </a:avLst>
        </a:prstGeom>
        <a:solidFill>
          <a:srgbClr val="343434"/>
        </a:solidFill>
        <a:ln w="9360">
          <a:solidFill>
            <a:srgbClr val="f7f7f7"/>
          </a:solidFill>
          <a:round/>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62" activeCellId="0" sqref="F62"/>
    </sheetView>
  </sheetViews>
  <sheetFormatPr defaultColWidth="10.59765625" defaultRowHeight="15" zeroHeight="false" outlineLevelRow="0" outlineLevelCol="0"/>
  <cols>
    <col collapsed="false" customWidth="true" hidden="false" outlineLevel="0" max="1" min="1" style="1" width="16.43"/>
    <col collapsed="false" customWidth="true" hidden="false" outlineLevel="0" max="2" min="2" style="2" width="6.57"/>
    <col collapsed="false" customWidth="true" hidden="false" outlineLevel="0" max="3" min="3" style="2" width="9.43"/>
    <col collapsed="false" customWidth="true" hidden="false" outlineLevel="0" max="4" min="4" style="2" width="17.86"/>
    <col collapsed="false" customWidth="false" hidden="false" outlineLevel="0" max="5" min="5" style="2" width="10.58"/>
    <col collapsed="false" customWidth="true" hidden="false" outlineLevel="0" max="6" min="6" style="2" width="21.57"/>
    <col collapsed="false" customWidth="true" hidden="false" outlineLevel="0" max="7" min="7" style="2" width="12.57"/>
    <col collapsed="false" customWidth="true" hidden="false" outlineLevel="0" max="8" min="8" style="2" width="17.59"/>
    <col collapsed="false" customWidth="true" hidden="false" outlineLevel="0" max="9" min="9" style="2" width="23.28"/>
    <col collapsed="false" customWidth="true" hidden="false" outlineLevel="0" max="10" min="10" style="2" width="16.43"/>
    <col collapsed="false" customWidth="true" hidden="false" outlineLevel="0" max="11" min="11" style="2" width="22.14"/>
    <col collapsed="false" customWidth="true" hidden="false" outlineLevel="0" max="12" min="12" style="2" width="22.7"/>
    <col collapsed="false" customWidth="true" hidden="false" outlineLevel="0" max="13" min="13" style="2" width="11.14"/>
    <col collapsed="false" customWidth="true" hidden="false" outlineLevel="0" max="14" min="14" style="2" width="10.72"/>
    <col collapsed="false" customWidth="true" hidden="false" outlineLevel="0" max="15" min="15" style="2" width="11.86"/>
    <col collapsed="false" customWidth="true" hidden="false" outlineLevel="0" max="16" min="16" style="2" width="10.72"/>
    <col collapsed="false" customWidth="true" hidden="false" outlineLevel="0" max="17" min="17" style="2" width="14.57"/>
    <col collapsed="false" customWidth="true" hidden="false" outlineLevel="0" max="18" min="18" style="2" width="11.86"/>
    <col collapsed="false" customWidth="true" hidden="false" outlineLevel="0" max="19" min="19" style="2" width="14.57"/>
    <col collapsed="false" customWidth="true" hidden="false" outlineLevel="0" max="20" min="20" style="2" width="12.57"/>
    <col collapsed="false" customWidth="true" hidden="false" outlineLevel="0" max="21" min="21" style="2" width="14.86"/>
    <col collapsed="false" customWidth="true" hidden="false" outlineLevel="0" max="22" min="22" style="2" width="18.13"/>
    <col collapsed="false" customWidth="true" hidden="false" outlineLevel="0" max="23" min="23" style="2" width="13.02"/>
    <col collapsed="false" customWidth="true" hidden="false" outlineLevel="0" max="24" min="24" style="2" width="15.29"/>
    <col collapsed="false" customWidth="true" hidden="false" outlineLevel="0" max="25" min="25" style="2" width="17.13"/>
    <col collapsed="false" customWidth="true" hidden="false" outlineLevel="0" max="26" min="26" style="2" width="22.43"/>
    <col collapsed="false" customWidth="true" hidden="false" outlineLevel="0" max="27" min="27" style="2" width="18.71"/>
    <col collapsed="false" customWidth="true" hidden="false" outlineLevel="0" max="28" min="28" style="2" width="14.01"/>
    <col collapsed="false" customWidth="true" hidden="false" outlineLevel="0" max="29" min="29" style="2" width="17.59"/>
    <col collapsed="false" customWidth="true" hidden="false" outlineLevel="0" max="31" min="30" style="2" width="10.72"/>
    <col collapsed="false" customWidth="true" hidden="false" outlineLevel="0" max="32" min="32" style="2" width="11.86"/>
    <col collapsed="false" customWidth="true" hidden="false" outlineLevel="0" max="33" min="33" style="2" width="20.98"/>
    <col collapsed="false" customWidth="true" hidden="false" outlineLevel="0" max="34" min="34" style="2" width="104.3"/>
    <col collapsed="false" customWidth="true" hidden="false" outlineLevel="0" max="35" min="35" style="2" width="185.87"/>
    <col collapsed="false" customWidth="true" hidden="false" outlineLevel="0" max="36" min="36" style="2" width="58.87"/>
    <col collapsed="false" customWidth="true" hidden="false" outlineLevel="0" max="37" min="37" style="2" width="9.59"/>
    <col collapsed="false" customWidth="true" hidden="false" outlineLevel="0" max="38" min="38" style="2" width="23.15"/>
    <col collapsed="false" customWidth="true" hidden="false" outlineLevel="0" max="39" min="39" style="2" width="238.43"/>
    <col collapsed="false" customWidth="true" hidden="false" outlineLevel="0" max="40" min="40" style="2" width="236.41"/>
    <col collapsed="false" customWidth="false" hidden="false" outlineLevel="0" max="1024" min="41" style="2" width="10.58"/>
  </cols>
  <sheetData>
    <row r="1" s="4" customFormat="true" ht="42.75" hidden="false" customHeight="tru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29</v>
      </c>
      <c r="AF1" s="4" t="s">
        <v>29</v>
      </c>
      <c r="AG1" s="4" t="s">
        <v>30</v>
      </c>
      <c r="AH1" s="4" t="s">
        <v>31</v>
      </c>
      <c r="AI1" s="4" t="s">
        <v>32</v>
      </c>
      <c r="AJ1" s="4" t="s">
        <v>33</v>
      </c>
      <c r="AK1" s="4" t="s">
        <v>34</v>
      </c>
      <c r="AL1" s="4" t="s">
        <v>35</v>
      </c>
      <c r="AM1" s="4" t="s">
        <v>36</v>
      </c>
      <c r="AN1" s="4" t="s">
        <v>37</v>
      </c>
    </row>
    <row r="2" customFormat="false" ht="15" hidden="false" customHeight="true" outlineLevel="0" collapsed="false">
      <c r="A2" s="1" t="s">
        <v>38</v>
      </c>
      <c r="B2" s="2" t="s">
        <v>39</v>
      </c>
      <c r="C2" s="2" t="n">
        <v>1</v>
      </c>
      <c r="D2" s="2" t="s">
        <v>40</v>
      </c>
      <c r="E2" s="2" t="s">
        <v>41</v>
      </c>
      <c r="F2" s="2" t="s">
        <v>42</v>
      </c>
      <c r="G2" s="2" t="n">
        <v>1.00794</v>
      </c>
      <c r="H2" s="2" t="n">
        <v>1</v>
      </c>
      <c r="I2" s="2" t="s">
        <v>43</v>
      </c>
      <c r="J2" s="2" t="n">
        <v>1</v>
      </c>
      <c r="K2" s="2" t="s">
        <v>44</v>
      </c>
      <c r="L2" s="2" t="s">
        <v>45</v>
      </c>
      <c r="M2" s="2" t="n">
        <v>2.2</v>
      </c>
      <c r="N2" s="2" t="s">
        <v>46</v>
      </c>
      <c r="O2" s="2" t="s">
        <v>47</v>
      </c>
      <c r="P2" s="2" t="s">
        <v>48</v>
      </c>
      <c r="Q2" s="2" t="s">
        <v>49</v>
      </c>
      <c r="R2" s="2" t="s">
        <v>50</v>
      </c>
      <c r="S2" s="2" t="s">
        <v>51</v>
      </c>
      <c r="T2" s="2" t="s">
        <v>51</v>
      </c>
      <c r="U2" s="2" t="s">
        <v>52</v>
      </c>
      <c r="V2" s="2" t="s">
        <v>53</v>
      </c>
      <c r="W2" s="2" t="s">
        <v>54</v>
      </c>
      <c r="X2" s="2" t="s">
        <v>55</v>
      </c>
      <c r="Y2" s="2" t="s">
        <v>56</v>
      </c>
      <c r="Z2" s="2" t="s">
        <v>51</v>
      </c>
      <c r="AA2" s="2" t="s">
        <v>57</v>
      </c>
      <c r="AB2" s="2" t="s">
        <v>51</v>
      </c>
      <c r="AC2" s="2" t="s">
        <v>51</v>
      </c>
      <c r="AD2" s="2" t="s">
        <v>51</v>
      </c>
      <c r="AG2" s="2" t="s">
        <v>58</v>
      </c>
      <c r="AH2" s="2" t="s">
        <v>59</v>
      </c>
      <c r="AI2" s="2" t="s">
        <v>60</v>
      </c>
      <c r="AJ2" s="2" t="s">
        <v>61</v>
      </c>
      <c r="AK2" s="2" t="n">
        <v>1766</v>
      </c>
      <c r="AL2" s="2" t="s">
        <v>62</v>
      </c>
      <c r="AM2" s="2" t="s">
        <v>63</v>
      </c>
      <c r="AN2" s="2" t="s">
        <v>64</v>
      </c>
    </row>
    <row r="3" customFormat="false" ht="15" hidden="false" customHeight="true" outlineLevel="0" collapsed="false">
      <c r="A3" s="1" t="s">
        <v>65</v>
      </c>
      <c r="B3" s="2" t="s">
        <v>66</v>
      </c>
      <c r="C3" s="2" t="n">
        <v>2</v>
      </c>
      <c r="D3" s="2" t="s">
        <v>67</v>
      </c>
      <c r="E3" s="2" t="s">
        <v>41</v>
      </c>
      <c r="F3" s="2" t="s">
        <v>42</v>
      </c>
      <c r="G3" s="2" t="n">
        <v>4.002602</v>
      </c>
      <c r="H3" s="2" t="n">
        <v>2</v>
      </c>
      <c r="I3" s="2" t="s">
        <v>68</v>
      </c>
      <c r="J3" s="2" t="n">
        <v>0</v>
      </c>
      <c r="K3" s="2" t="s">
        <v>69</v>
      </c>
      <c r="L3" s="2" t="s">
        <v>70</v>
      </c>
      <c r="M3" s="2" t="n">
        <v>0</v>
      </c>
      <c r="N3" s="2" t="s">
        <v>71</v>
      </c>
      <c r="O3" s="2" t="s">
        <v>51</v>
      </c>
      <c r="P3" s="2" t="s">
        <v>72</v>
      </c>
      <c r="Q3" s="2" t="s">
        <v>73</v>
      </c>
      <c r="R3" s="2" t="s">
        <v>74</v>
      </c>
      <c r="S3" s="2" t="s">
        <v>75</v>
      </c>
      <c r="T3" s="2" t="s">
        <v>51</v>
      </c>
      <c r="U3" s="2" t="n">
        <v>0</v>
      </c>
      <c r="V3" s="2" t="s">
        <v>76</v>
      </c>
      <c r="W3" s="2" t="s">
        <v>77</v>
      </c>
      <c r="X3" s="2" t="s">
        <v>78</v>
      </c>
      <c r="Y3" s="2" t="s">
        <v>51</v>
      </c>
      <c r="Z3" s="2" t="s">
        <v>51</v>
      </c>
      <c r="AA3" s="2" t="s">
        <v>79</v>
      </c>
      <c r="AB3" s="2" t="s">
        <v>51</v>
      </c>
      <c r="AC3" s="2" t="s">
        <v>51</v>
      </c>
      <c r="AD3" s="2" t="s">
        <v>51</v>
      </c>
      <c r="AG3" s="2" t="s">
        <v>80</v>
      </c>
      <c r="AH3" s="2" t="s">
        <v>81</v>
      </c>
      <c r="AI3" s="2" t="s">
        <v>82</v>
      </c>
      <c r="AJ3" s="2" t="s">
        <v>83</v>
      </c>
      <c r="AK3" s="2" t="n">
        <v>1895</v>
      </c>
      <c r="AL3" s="2" t="s">
        <v>84</v>
      </c>
      <c r="AM3" s="2" t="s">
        <v>85</v>
      </c>
      <c r="AN3" s="2" t="s">
        <v>86</v>
      </c>
    </row>
    <row r="4" customFormat="false" ht="15" hidden="false" customHeight="true" outlineLevel="0" collapsed="false">
      <c r="A4" s="1" t="s">
        <v>87</v>
      </c>
      <c r="B4" s="2" t="s">
        <v>88</v>
      </c>
      <c r="C4" s="2" t="n">
        <v>3</v>
      </c>
      <c r="D4" s="2" t="s">
        <v>89</v>
      </c>
      <c r="E4" s="2" t="s">
        <v>41</v>
      </c>
      <c r="F4" s="2" t="s">
        <v>90</v>
      </c>
      <c r="G4" s="2" t="n">
        <v>6.941</v>
      </c>
      <c r="H4" s="2" t="s">
        <v>91</v>
      </c>
      <c r="I4" s="2" t="s">
        <v>92</v>
      </c>
      <c r="J4" s="2" t="n">
        <v>1</v>
      </c>
      <c r="K4" s="2" t="s">
        <v>93</v>
      </c>
      <c r="L4" s="2" t="s">
        <v>94</v>
      </c>
      <c r="M4" s="2" t="n">
        <v>0.98</v>
      </c>
      <c r="N4" s="2" t="s">
        <v>95</v>
      </c>
      <c r="O4" s="2" t="s">
        <v>96</v>
      </c>
      <c r="P4" s="2" t="s">
        <v>97</v>
      </c>
      <c r="Q4" s="2" t="s">
        <v>98</v>
      </c>
      <c r="R4" s="2" t="s">
        <v>99</v>
      </c>
      <c r="S4" s="2" t="s">
        <v>100</v>
      </c>
      <c r="T4" s="2" t="s">
        <v>101</v>
      </c>
      <c r="U4" s="2" t="n">
        <v>1</v>
      </c>
      <c r="V4" s="2" t="s">
        <v>102</v>
      </c>
      <c r="W4" s="2" t="s">
        <v>103</v>
      </c>
      <c r="X4" s="2" t="s">
        <v>104</v>
      </c>
      <c r="Y4" s="2" t="s">
        <v>105</v>
      </c>
      <c r="Z4" s="2" t="s">
        <v>106</v>
      </c>
      <c r="AA4" s="2" t="s">
        <v>107</v>
      </c>
      <c r="AB4" s="2" t="s">
        <v>108</v>
      </c>
      <c r="AC4" s="2" t="s">
        <v>109</v>
      </c>
      <c r="AD4" s="2" t="s">
        <v>110</v>
      </c>
      <c r="AG4" s="2" t="s">
        <v>111</v>
      </c>
      <c r="AH4" s="2" t="s">
        <v>112</v>
      </c>
      <c r="AI4" s="2" t="s">
        <v>113</v>
      </c>
      <c r="AJ4" s="2" t="s">
        <v>114</v>
      </c>
      <c r="AK4" s="2" t="n">
        <v>1817</v>
      </c>
      <c r="AL4" s="2" t="s">
        <v>115</v>
      </c>
      <c r="AM4" s="2" t="s">
        <v>116</v>
      </c>
      <c r="AN4" s="2" t="s">
        <v>117</v>
      </c>
    </row>
    <row r="5" customFormat="false" ht="15" hidden="false" customHeight="true" outlineLevel="0" collapsed="false">
      <c r="A5" s="1" t="s">
        <v>118</v>
      </c>
      <c r="B5" s="2" t="s">
        <v>119</v>
      </c>
      <c r="C5" s="2" t="n">
        <v>4</v>
      </c>
      <c r="D5" s="2" t="s">
        <v>120</v>
      </c>
      <c r="E5" s="2" t="s">
        <v>41</v>
      </c>
      <c r="F5" s="2" t="s">
        <v>42</v>
      </c>
      <c r="G5" s="2" t="n">
        <v>9.012182</v>
      </c>
      <c r="H5" s="2" t="s">
        <v>121</v>
      </c>
      <c r="I5" s="2" t="s">
        <v>122</v>
      </c>
      <c r="J5" s="2" t="n">
        <v>2</v>
      </c>
      <c r="K5" s="2" t="s">
        <v>123</v>
      </c>
      <c r="L5" s="2" t="s">
        <v>124</v>
      </c>
      <c r="M5" s="2" t="n">
        <v>1.57</v>
      </c>
      <c r="N5" s="2" t="s">
        <v>125</v>
      </c>
      <c r="O5" s="2" t="s">
        <v>126</v>
      </c>
      <c r="P5" s="2" t="s">
        <v>127</v>
      </c>
      <c r="Q5" s="2" t="s">
        <v>128</v>
      </c>
      <c r="R5" s="2" t="s">
        <v>129</v>
      </c>
      <c r="S5" s="2" t="s">
        <v>130</v>
      </c>
      <c r="T5" s="2" t="s">
        <v>131</v>
      </c>
      <c r="U5" s="2" t="n">
        <v>2</v>
      </c>
      <c r="V5" s="2" t="s">
        <v>132</v>
      </c>
      <c r="W5" s="2" t="s">
        <v>133</v>
      </c>
      <c r="X5" s="2" t="s">
        <v>134</v>
      </c>
      <c r="Y5" s="2" t="s">
        <v>135</v>
      </c>
      <c r="Z5" s="2" t="s">
        <v>136</v>
      </c>
      <c r="AA5" s="2" t="s">
        <v>137</v>
      </c>
      <c r="AB5" s="2" t="s">
        <v>138</v>
      </c>
      <c r="AC5" s="2" t="s">
        <v>139</v>
      </c>
      <c r="AD5" s="2" t="s">
        <v>140</v>
      </c>
      <c r="AF5" s="2" t="s">
        <v>141</v>
      </c>
      <c r="AG5" s="2" t="s">
        <v>142</v>
      </c>
      <c r="AH5" s="2" t="s">
        <v>143</v>
      </c>
      <c r="AI5" s="2" t="s">
        <v>144</v>
      </c>
      <c r="AJ5" s="2" t="s">
        <v>145</v>
      </c>
      <c r="AK5" s="2" t="n">
        <v>1798</v>
      </c>
      <c r="AL5" s="2" t="s">
        <v>146</v>
      </c>
      <c r="AM5" s="2" t="s">
        <v>147</v>
      </c>
      <c r="AN5" s="2" t="s">
        <v>148</v>
      </c>
    </row>
    <row r="6" customFormat="false" ht="15" hidden="false" customHeight="true" outlineLevel="0" collapsed="false">
      <c r="A6" s="1" t="s">
        <v>149</v>
      </c>
      <c r="B6" s="2" t="s">
        <v>150</v>
      </c>
      <c r="C6" s="2" t="n">
        <v>5</v>
      </c>
      <c r="D6" s="2" t="s">
        <v>40</v>
      </c>
      <c r="E6" s="2" t="s">
        <v>151</v>
      </c>
      <c r="F6" s="2" t="s">
        <v>152</v>
      </c>
      <c r="G6" s="2" t="n">
        <v>10.811</v>
      </c>
      <c r="H6" s="2" t="s">
        <v>153</v>
      </c>
      <c r="I6" s="2" t="s">
        <v>154</v>
      </c>
      <c r="J6" s="2" t="n">
        <v>3</v>
      </c>
      <c r="K6" s="2" t="s">
        <v>155</v>
      </c>
      <c r="L6" s="2" t="s">
        <v>156</v>
      </c>
      <c r="M6" s="2" t="n">
        <v>2.04</v>
      </c>
      <c r="N6" s="2" t="s">
        <v>157</v>
      </c>
      <c r="O6" s="2" t="s">
        <v>158</v>
      </c>
      <c r="P6" s="2" t="s">
        <v>159</v>
      </c>
      <c r="Q6" s="2" t="s">
        <v>160</v>
      </c>
      <c r="R6" s="2" t="s">
        <v>161</v>
      </c>
      <c r="S6" s="2" t="s">
        <v>162</v>
      </c>
      <c r="T6" s="2" t="s">
        <v>163</v>
      </c>
      <c r="U6" s="2" t="n">
        <v>3</v>
      </c>
      <c r="V6" s="2" t="s">
        <v>164</v>
      </c>
      <c r="W6" s="2" t="s">
        <v>165</v>
      </c>
      <c r="X6" s="2" t="s">
        <v>166</v>
      </c>
      <c r="Y6" s="2" t="s">
        <v>167</v>
      </c>
      <c r="Z6" s="2" t="s">
        <v>168</v>
      </c>
      <c r="AA6" s="2" t="s">
        <v>169</v>
      </c>
      <c r="AB6" s="2" t="s">
        <v>170</v>
      </c>
      <c r="AC6" s="2" t="s">
        <v>171</v>
      </c>
      <c r="AD6" s="2" t="s">
        <v>172</v>
      </c>
      <c r="AF6" s="2" t="s">
        <v>173</v>
      </c>
      <c r="AG6" s="2" t="s">
        <v>174</v>
      </c>
      <c r="AH6" s="2" t="s">
        <v>175</v>
      </c>
      <c r="AI6" s="2" t="s">
        <v>176</v>
      </c>
      <c r="AJ6" s="2" t="s">
        <v>177</v>
      </c>
      <c r="AK6" s="2" t="n">
        <v>1808</v>
      </c>
      <c r="AL6" s="2" t="s">
        <v>178</v>
      </c>
      <c r="AM6" s="2" t="s">
        <v>179</v>
      </c>
      <c r="AN6" s="2" t="s">
        <v>180</v>
      </c>
    </row>
    <row r="7" customFormat="false" ht="15" hidden="false" customHeight="true" outlineLevel="0" collapsed="false">
      <c r="A7" s="1" t="s">
        <v>181</v>
      </c>
      <c r="B7" s="2" t="s">
        <v>182</v>
      </c>
      <c r="C7" s="2" t="n">
        <v>6</v>
      </c>
      <c r="D7" s="2" t="s">
        <v>40</v>
      </c>
      <c r="E7" s="2" t="s">
        <v>151</v>
      </c>
      <c r="F7" s="2" t="s">
        <v>42</v>
      </c>
      <c r="G7" s="2" t="n">
        <v>12.011</v>
      </c>
      <c r="H7" s="2" t="s">
        <v>183</v>
      </c>
      <c r="I7" s="2" t="s">
        <v>184</v>
      </c>
      <c r="J7" s="2" t="s">
        <v>185</v>
      </c>
      <c r="K7" s="2" t="s">
        <v>186</v>
      </c>
      <c r="L7" s="2" t="s">
        <v>187</v>
      </c>
      <c r="M7" s="2" t="n">
        <v>2.55</v>
      </c>
      <c r="N7" s="2" t="s">
        <v>188</v>
      </c>
      <c r="O7" s="2" t="s">
        <v>189</v>
      </c>
      <c r="P7" s="2" t="s">
        <v>190</v>
      </c>
      <c r="Q7" s="2" t="s">
        <v>191</v>
      </c>
      <c r="R7" s="2" t="s">
        <v>192</v>
      </c>
      <c r="S7" s="2" t="s">
        <v>193</v>
      </c>
      <c r="T7" s="2" t="s">
        <v>194</v>
      </c>
      <c r="U7" s="2" t="s">
        <v>195</v>
      </c>
      <c r="V7" s="2" t="s">
        <v>196</v>
      </c>
      <c r="W7" s="2" t="s">
        <v>197</v>
      </c>
      <c r="X7" s="2" t="s">
        <v>198</v>
      </c>
      <c r="Y7" s="2" t="s">
        <v>51</v>
      </c>
      <c r="Z7" s="2" t="s">
        <v>199</v>
      </c>
      <c r="AA7" s="2" t="s">
        <v>200</v>
      </c>
      <c r="AB7" s="2" t="s">
        <v>201</v>
      </c>
      <c r="AC7" s="2" t="s">
        <v>202</v>
      </c>
      <c r="AD7" s="2" t="s">
        <v>203</v>
      </c>
      <c r="AF7" s="2" t="s">
        <v>204</v>
      </c>
      <c r="AG7" s="2" t="s">
        <v>205</v>
      </c>
      <c r="AH7" s="2" t="s">
        <v>206</v>
      </c>
      <c r="AI7" s="2" t="s">
        <v>207</v>
      </c>
      <c r="AJ7" s="2" t="s">
        <v>208</v>
      </c>
      <c r="AK7" s="2" t="s">
        <v>209</v>
      </c>
      <c r="AL7" s="2" t="s">
        <v>209</v>
      </c>
      <c r="AM7" s="2" t="s">
        <v>210</v>
      </c>
      <c r="AN7" s="2" t="s">
        <v>211</v>
      </c>
    </row>
    <row r="8" customFormat="false" ht="15" hidden="false" customHeight="true" outlineLevel="0" collapsed="false">
      <c r="A8" s="1" t="s">
        <v>212</v>
      </c>
      <c r="B8" s="2" t="s">
        <v>213</v>
      </c>
      <c r="C8" s="2" t="n">
        <v>7</v>
      </c>
      <c r="D8" s="2" t="s">
        <v>40</v>
      </c>
      <c r="E8" s="2" t="s">
        <v>151</v>
      </c>
      <c r="F8" s="2" t="s">
        <v>42</v>
      </c>
      <c r="G8" s="2" t="n">
        <v>14.00674</v>
      </c>
      <c r="H8" s="2" t="s">
        <v>214</v>
      </c>
      <c r="I8" s="2" t="s">
        <v>215</v>
      </c>
      <c r="J8" s="2" t="s">
        <v>216</v>
      </c>
      <c r="K8" s="2" t="s">
        <v>217</v>
      </c>
      <c r="L8" s="2" t="s">
        <v>218</v>
      </c>
      <c r="M8" s="2" t="n">
        <v>3.04</v>
      </c>
      <c r="N8" s="2" t="s">
        <v>219</v>
      </c>
      <c r="O8" s="2" t="s">
        <v>220</v>
      </c>
      <c r="P8" s="2" t="s">
        <v>219</v>
      </c>
      <c r="Q8" s="2" t="s">
        <v>221</v>
      </c>
      <c r="R8" s="2" t="s">
        <v>222</v>
      </c>
      <c r="S8" s="2" t="s">
        <v>223</v>
      </c>
      <c r="T8" s="2" t="s">
        <v>224</v>
      </c>
      <c r="U8" s="2" t="s">
        <v>225</v>
      </c>
      <c r="V8" s="2" t="s">
        <v>226</v>
      </c>
      <c r="W8" s="2" t="s">
        <v>227</v>
      </c>
      <c r="X8" s="2" t="s">
        <v>228</v>
      </c>
      <c r="Y8" s="2" t="s">
        <v>229</v>
      </c>
      <c r="Z8" s="2" t="s">
        <v>51</v>
      </c>
      <c r="AA8" s="2" t="s">
        <v>230</v>
      </c>
      <c r="AB8" s="2" t="s">
        <v>51</v>
      </c>
      <c r="AC8" s="2" t="s">
        <v>231</v>
      </c>
      <c r="AD8" s="2" t="s">
        <v>51</v>
      </c>
      <c r="AG8" s="2" t="s">
        <v>232</v>
      </c>
      <c r="AH8" s="2" t="s">
        <v>233</v>
      </c>
      <c r="AI8" s="2" t="s">
        <v>234</v>
      </c>
      <c r="AJ8" s="2" t="s">
        <v>235</v>
      </c>
      <c r="AK8" s="2" t="n">
        <v>1772</v>
      </c>
      <c r="AL8" s="2" t="s">
        <v>236</v>
      </c>
      <c r="AM8" s="2" t="s">
        <v>237</v>
      </c>
      <c r="AN8" s="2" t="s">
        <v>238</v>
      </c>
    </row>
    <row r="9" customFormat="false" ht="15" hidden="false" customHeight="true" outlineLevel="0" collapsed="false">
      <c r="A9" s="1" t="s">
        <v>239</v>
      </c>
      <c r="B9" s="2" t="s">
        <v>240</v>
      </c>
      <c r="C9" s="2" t="n">
        <v>8</v>
      </c>
      <c r="D9" s="2" t="s">
        <v>40</v>
      </c>
      <c r="E9" s="2" t="s">
        <v>151</v>
      </c>
      <c r="F9" s="2" t="s">
        <v>241</v>
      </c>
      <c r="G9" s="2" t="n">
        <v>15.9994</v>
      </c>
      <c r="H9" s="2" t="s">
        <v>242</v>
      </c>
      <c r="I9" s="2" t="s">
        <v>243</v>
      </c>
      <c r="J9" s="2" t="n">
        <v>2</v>
      </c>
      <c r="K9" s="2" t="s">
        <v>244</v>
      </c>
      <c r="L9" s="2" t="s">
        <v>245</v>
      </c>
      <c r="M9" s="2" t="n">
        <v>3.44</v>
      </c>
      <c r="N9" s="2" t="s">
        <v>246</v>
      </c>
      <c r="O9" s="2" t="s">
        <v>247</v>
      </c>
      <c r="P9" s="2" t="s">
        <v>248</v>
      </c>
      <c r="Q9" s="2" t="s">
        <v>249</v>
      </c>
      <c r="R9" s="2" t="s">
        <v>250</v>
      </c>
      <c r="S9" s="2" t="s">
        <v>251</v>
      </c>
      <c r="T9" s="2" t="s">
        <v>252</v>
      </c>
      <c r="U9" s="2" t="n">
        <v>-2</v>
      </c>
      <c r="V9" s="2" t="s">
        <v>253</v>
      </c>
      <c r="W9" s="2" t="s">
        <v>254</v>
      </c>
      <c r="X9" s="2" t="s">
        <v>255</v>
      </c>
      <c r="Y9" s="2" t="s">
        <v>256</v>
      </c>
      <c r="Z9" s="2" t="s">
        <v>51</v>
      </c>
      <c r="AA9" s="2" t="s">
        <v>257</v>
      </c>
      <c r="AB9" s="2" t="s">
        <v>51</v>
      </c>
      <c r="AC9" s="2" t="s">
        <v>258</v>
      </c>
      <c r="AD9" s="2" t="s">
        <v>51</v>
      </c>
      <c r="AG9" s="2" t="s">
        <v>259</v>
      </c>
      <c r="AH9" s="2" t="s">
        <v>260</v>
      </c>
      <c r="AI9" s="2" t="s">
        <v>261</v>
      </c>
      <c r="AJ9" s="2" t="s">
        <v>262</v>
      </c>
      <c r="AK9" s="2" t="n">
        <v>1774</v>
      </c>
      <c r="AL9" s="2" t="s">
        <v>263</v>
      </c>
      <c r="AM9" s="2" t="s">
        <v>264</v>
      </c>
      <c r="AN9" s="2" t="s">
        <v>265</v>
      </c>
    </row>
    <row r="10" customFormat="false" ht="15" hidden="false" customHeight="true" outlineLevel="0" collapsed="false">
      <c r="A10" s="1" t="s">
        <v>266</v>
      </c>
      <c r="B10" s="2" t="s">
        <v>267</v>
      </c>
      <c r="C10" s="2" t="n">
        <v>9</v>
      </c>
      <c r="D10" s="2" t="s">
        <v>268</v>
      </c>
      <c r="E10" s="2" t="s">
        <v>151</v>
      </c>
      <c r="F10" s="2" t="s">
        <v>241</v>
      </c>
      <c r="G10" s="2" t="n">
        <v>18.9984032</v>
      </c>
      <c r="H10" s="2" t="s">
        <v>269</v>
      </c>
      <c r="I10" s="2" t="s">
        <v>270</v>
      </c>
      <c r="J10" s="2" t="n">
        <v>1</v>
      </c>
      <c r="K10" s="2" t="s">
        <v>271</v>
      </c>
      <c r="L10" s="2" t="s">
        <v>272</v>
      </c>
      <c r="M10" s="2" t="n">
        <v>3.98</v>
      </c>
      <c r="N10" s="2" t="s">
        <v>273</v>
      </c>
      <c r="O10" s="2" t="s">
        <v>274</v>
      </c>
      <c r="P10" s="2" t="s">
        <v>275</v>
      </c>
      <c r="Q10" s="2" t="s">
        <v>276</v>
      </c>
      <c r="R10" s="2" t="s">
        <v>277</v>
      </c>
      <c r="S10" s="2" t="s">
        <v>278</v>
      </c>
      <c r="T10" s="2" t="s">
        <v>279</v>
      </c>
      <c r="U10" s="2" t="n">
        <v>-1</v>
      </c>
      <c r="V10" s="2" t="s">
        <v>280</v>
      </c>
      <c r="W10" s="2" t="s">
        <v>281</v>
      </c>
      <c r="X10" s="2" t="s">
        <v>282</v>
      </c>
      <c r="Y10" s="2" t="s">
        <v>283</v>
      </c>
      <c r="Z10" s="2" t="s">
        <v>51</v>
      </c>
      <c r="AA10" s="2" t="s">
        <v>284</v>
      </c>
      <c r="AB10" s="2" t="s">
        <v>51</v>
      </c>
      <c r="AC10" s="2" t="s">
        <v>285</v>
      </c>
      <c r="AD10" s="2" t="s">
        <v>51</v>
      </c>
      <c r="AG10" s="2" t="s">
        <v>286</v>
      </c>
      <c r="AH10" s="2" t="s">
        <v>287</v>
      </c>
      <c r="AI10" s="2" t="s">
        <v>288</v>
      </c>
      <c r="AJ10" s="2" t="s">
        <v>289</v>
      </c>
      <c r="AK10" s="2" t="n">
        <v>1886</v>
      </c>
      <c r="AL10" s="2" t="s">
        <v>290</v>
      </c>
      <c r="AM10" s="2" t="s">
        <v>291</v>
      </c>
      <c r="AN10" s="2" t="s">
        <v>292</v>
      </c>
    </row>
    <row r="11" customFormat="false" ht="15" hidden="false" customHeight="true" outlineLevel="0" collapsed="false">
      <c r="A11" s="1" t="s">
        <v>293</v>
      </c>
      <c r="B11" s="2" t="s">
        <v>294</v>
      </c>
      <c r="C11" s="2" t="n">
        <v>10</v>
      </c>
      <c r="D11" s="2" t="s">
        <v>67</v>
      </c>
      <c r="E11" s="2" t="s">
        <v>151</v>
      </c>
      <c r="F11" s="2" t="s">
        <v>295</v>
      </c>
      <c r="G11" s="2" t="n">
        <v>20.1797</v>
      </c>
      <c r="H11" s="2" t="s">
        <v>296</v>
      </c>
      <c r="I11" s="2" t="s">
        <v>297</v>
      </c>
      <c r="J11" s="2" t="n">
        <v>0</v>
      </c>
      <c r="K11" s="2" t="s">
        <v>298</v>
      </c>
      <c r="L11" s="2" t="s">
        <v>299</v>
      </c>
      <c r="M11" s="2" t="n">
        <v>0</v>
      </c>
      <c r="N11" s="2" t="s">
        <v>300</v>
      </c>
      <c r="O11" s="2" t="s">
        <v>51</v>
      </c>
      <c r="P11" s="2" t="s">
        <v>301</v>
      </c>
      <c r="Q11" s="2" t="s">
        <v>221</v>
      </c>
      <c r="R11" s="2" t="s">
        <v>302</v>
      </c>
      <c r="S11" s="2" t="s">
        <v>303</v>
      </c>
      <c r="T11" s="2" t="s">
        <v>304</v>
      </c>
      <c r="U11" s="2" t="n">
        <v>0</v>
      </c>
      <c r="V11" s="2" t="s">
        <v>305</v>
      </c>
      <c r="W11" s="2" t="s">
        <v>306</v>
      </c>
      <c r="X11" s="2" t="s">
        <v>307</v>
      </c>
      <c r="Y11" s="2" t="s">
        <v>308</v>
      </c>
      <c r="Z11" s="2" t="s">
        <v>51</v>
      </c>
      <c r="AA11" s="2" t="s">
        <v>309</v>
      </c>
      <c r="AB11" s="2" t="s">
        <v>51</v>
      </c>
      <c r="AC11" s="2" t="s">
        <v>310</v>
      </c>
      <c r="AD11" s="2" t="s">
        <v>51</v>
      </c>
      <c r="AG11" s="2" t="s">
        <v>311</v>
      </c>
      <c r="AH11" s="2" t="s">
        <v>312</v>
      </c>
      <c r="AI11" s="2" t="s">
        <v>313</v>
      </c>
      <c r="AJ11" s="2" t="s">
        <v>314</v>
      </c>
      <c r="AK11" s="2" t="n">
        <v>1898</v>
      </c>
      <c r="AL11" s="2" t="s">
        <v>62</v>
      </c>
      <c r="AM11" s="2" t="s">
        <v>315</v>
      </c>
      <c r="AN11" s="2" t="s">
        <v>316</v>
      </c>
    </row>
    <row r="12" customFormat="false" ht="15" hidden="false" customHeight="true" outlineLevel="0" collapsed="false">
      <c r="A12" s="1" t="s">
        <v>317</v>
      </c>
      <c r="B12" s="2" t="s">
        <v>318</v>
      </c>
      <c r="C12" s="2" t="n">
        <v>11</v>
      </c>
      <c r="D12" s="2" t="s">
        <v>89</v>
      </c>
      <c r="E12" s="2" t="s">
        <v>41</v>
      </c>
      <c r="F12" s="2" t="s">
        <v>90</v>
      </c>
      <c r="G12" s="2" t="n">
        <v>22.989768</v>
      </c>
      <c r="H12" s="2" t="s">
        <v>319</v>
      </c>
      <c r="I12" s="2" t="s">
        <v>320</v>
      </c>
      <c r="J12" s="2" t="n">
        <v>1</v>
      </c>
      <c r="K12" s="2" t="s">
        <v>321</v>
      </c>
      <c r="L12" s="2" t="s">
        <v>322</v>
      </c>
      <c r="M12" s="2" t="n">
        <v>0.93</v>
      </c>
      <c r="N12" s="2" t="s">
        <v>323</v>
      </c>
      <c r="O12" s="2" t="s">
        <v>324</v>
      </c>
      <c r="P12" s="2" t="s">
        <v>325</v>
      </c>
      <c r="Q12" s="2" t="s">
        <v>326</v>
      </c>
      <c r="R12" s="2" t="s">
        <v>327</v>
      </c>
      <c r="S12" s="2" t="s">
        <v>328</v>
      </c>
      <c r="T12" s="2" t="s">
        <v>329</v>
      </c>
      <c r="U12" s="2" t="n">
        <v>1</v>
      </c>
      <c r="V12" s="2" t="s">
        <v>330</v>
      </c>
      <c r="W12" s="2" t="s">
        <v>331</v>
      </c>
      <c r="X12" s="2" t="s">
        <v>332</v>
      </c>
      <c r="Y12" s="2" t="s">
        <v>333</v>
      </c>
      <c r="Z12" s="2" t="s">
        <v>334</v>
      </c>
      <c r="AA12" s="2" t="s">
        <v>335</v>
      </c>
      <c r="AB12" s="2" t="s">
        <v>336</v>
      </c>
      <c r="AC12" s="2" t="s">
        <v>337</v>
      </c>
      <c r="AD12" s="2" t="s">
        <v>338</v>
      </c>
      <c r="AG12" s="2" t="s">
        <v>339</v>
      </c>
      <c r="AH12" s="2" t="s">
        <v>340</v>
      </c>
      <c r="AI12" s="2" t="s">
        <v>341</v>
      </c>
      <c r="AJ12" s="2" t="s">
        <v>342</v>
      </c>
      <c r="AK12" s="2" t="n">
        <v>1807</v>
      </c>
      <c r="AL12" s="2" t="s">
        <v>62</v>
      </c>
      <c r="AM12" s="2" t="s">
        <v>343</v>
      </c>
      <c r="AN12" s="2" t="s">
        <v>344</v>
      </c>
    </row>
    <row r="13" customFormat="false" ht="15" hidden="false" customHeight="true" outlineLevel="0" collapsed="false">
      <c r="A13" s="1" t="s">
        <v>345</v>
      </c>
      <c r="B13" s="2" t="s">
        <v>346</v>
      </c>
      <c r="C13" s="2" t="n">
        <v>12</v>
      </c>
      <c r="D13" s="2" t="s">
        <v>120</v>
      </c>
      <c r="E13" s="2" t="s">
        <v>41</v>
      </c>
      <c r="F13" s="2" t="s">
        <v>42</v>
      </c>
      <c r="G13" s="2" t="n">
        <v>24.305</v>
      </c>
      <c r="H13" s="2" t="s">
        <v>347</v>
      </c>
      <c r="I13" s="2" t="s">
        <v>348</v>
      </c>
      <c r="J13" s="2" t="n">
        <v>2</v>
      </c>
      <c r="K13" s="2" t="s">
        <v>349</v>
      </c>
      <c r="L13" s="2" t="s">
        <v>350</v>
      </c>
      <c r="M13" s="2" t="n">
        <v>1.31</v>
      </c>
      <c r="N13" s="2" t="s">
        <v>351</v>
      </c>
      <c r="O13" s="2" t="s">
        <v>352</v>
      </c>
      <c r="P13" s="2" t="s">
        <v>353</v>
      </c>
      <c r="Q13" s="2" t="s">
        <v>354</v>
      </c>
      <c r="R13" s="2" t="s">
        <v>355</v>
      </c>
      <c r="S13" s="2" t="s">
        <v>356</v>
      </c>
      <c r="T13" s="2" t="s">
        <v>357</v>
      </c>
      <c r="U13" s="2" t="n">
        <v>2</v>
      </c>
      <c r="V13" s="2" t="s">
        <v>358</v>
      </c>
      <c r="W13" s="2" t="s">
        <v>165</v>
      </c>
      <c r="X13" s="2" t="s">
        <v>359</v>
      </c>
      <c r="Y13" s="2" t="s">
        <v>360</v>
      </c>
      <c r="Z13" s="2" t="s">
        <v>361</v>
      </c>
      <c r="AA13" s="2" t="s">
        <v>362</v>
      </c>
      <c r="AB13" s="2" t="s">
        <v>363</v>
      </c>
      <c r="AC13" s="2" t="s">
        <v>364</v>
      </c>
      <c r="AD13" s="2" t="s">
        <v>365</v>
      </c>
      <c r="AF13" s="2" t="s">
        <v>366</v>
      </c>
      <c r="AG13" s="2" t="s">
        <v>367</v>
      </c>
      <c r="AH13" s="2" t="s">
        <v>368</v>
      </c>
      <c r="AI13" s="2" t="s">
        <v>369</v>
      </c>
      <c r="AJ13" s="2" t="s">
        <v>342</v>
      </c>
      <c r="AK13" s="2" t="n">
        <v>1808</v>
      </c>
      <c r="AL13" s="2" t="s">
        <v>62</v>
      </c>
      <c r="AM13" s="2" t="s">
        <v>370</v>
      </c>
      <c r="AN13" s="2" t="s">
        <v>371</v>
      </c>
    </row>
    <row r="14" customFormat="false" ht="15" hidden="false" customHeight="true" outlineLevel="0" collapsed="false">
      <c r="A14" s="1" t="s">
        <v>372</v>
      </c>
      <c r="B14" s="2" t="s">
        <v>373</v>
      </c>
      <c r="C14" s="2" t="n">
        <v>13</v>
      </c>
      <c r="D14" s="2" t="s">
        <v>374</v>
      </c>
      <c r="E14" s="2" t="s">
        <v>151</v>
      </c>
      <c r="F14" s="2" t="s">
        <v>295</v>
      </c>
      <c r="G14" s="2" t="n">
        <v>26.981539</v>
      </c>
      <c r="H14" s="2" t="s">
        <v>375</v>
      </c>
      <c r="I14" s="2" t="s">
        <v>376</v>
      </c>
      <c r="J14" s="2" t="n">
        <v>3</v>
      </c>
      <c r="K14" s="2" t="s">
        <v>377</v>
      </c>
      <c r="L14" s="2" t="s">
        <v>378</v>
      </c>
      <c r="M14" s="2" t="n">
        <v>1.5</v>
      </c>
      <c r="N14" s="2" t="s">
        <v>379</v>
      </c>
      <c r="O14" s="2" t="s">
        <v>380</v>
      </c>
      <c r="P14" s="2" t="s">
        <v>381</v>
      </c>
      <c r="Q14" s="2" t="s">
        <v>382</v>
      </c>
      <c r="R14" s="2" t="s">
        <v>383</v>
      </c>
      <c r="S14" s="2" t="s">
        <v>384</v>
      </c>
      <c r="T14" s="2" t="s">
        <v>385</v>
      </c>
      <c r="U14" s="2" t="n">
        <v>3</v>
      </c>
      <c r="V14" s="2" t="s">
        <v>386</v>
      </c>
      <c r="W14" s="2" t="s">
        <v>387</v>
      </c>
      <c r="X14" s="2" t="s">
        <v>388</v>
      </c>
      <c r="Y14" s="2" t="s">
        <v>389</v>
      </c>
      <c r="Z14" s="2" t="s">
        <v>390</v>
      </c>
      <c r="AA14" s="2" t="s">
        <v>391</v>
      </c>
      <c r="AB14" s="2" t="s">
        <v>392</v>
      </c>
      <c r="AC14" s="2" t="s">
        <v>393</v>
      </c>
      <c r="AD14" s="2" t="s">
        <v>394</v>
      </c>
      <c r="AG14" s="2" t="s">
        <v>395</v>
      </c>
      <c r="AH14" s="2" t="s">
        <v>396</v>
      </c>
      <c r="AI14" s="2" t="s">
        <v>397</v>
      </c>
      <c r="AJ14" s="2" t="s">
        <v>398</v>
      </c>
      <c r="AK14" s="2" t="n">
        <v>1825</v>
      </c>
      <c r="AL14" s="2" t="s">
        <v>399</v>
      </c>
      <c r="AM14" s="2" t="s">
        <v>400</v>
      </c>
      <c r="AN14" s="2" t="s">
        <v>401</v>
      </c>
    </row>
    <row r="15" customFormat="false" ht="15" hidden="false" customHeight="true" outlineLevel="0" collapsed="false">
      <c r="A15" s="1" t="s">
        <v>402</v>
      </c>
      <c r="B15" s="2" t="s">
        <v>403</v>
      </c>
      <c r="C15" s="2" t="n">
        <v>14</v>
      </c>
      <c r="D15" s="2" t="s">
        <v>40</v>
      </c>
      <c r="E15" s="2" t="s">
        <v>151</v>
      </c>
      <c r="F15" s="2" t="s">
        <v>295</v>
      </c>
      <c r="G15" s="2" t="n">
        <v>28.0855</v>
      </c>
      <c r="H15" s="2" t="s">
        <v>404</v>
      </c>
      <c r="I15" s="2" t="s">
        <v>405</v>
      </c>
      <c r="J15" s="2" t="n">
        <v>4</v>
      </c>
      <c r="K15" s="2" t="s">
        <v>406</v>
      </c>
      <c r="L15" s="2" t="s">
        <v>407</v>
      </c>
      <c r="M15" s="2" t="n">
        <v>1.8</v>
      </c>
      <c r="N15" s="2" t="s">
        <v>408</v>
      </c>
      <c r="O15" s="2" t="s">
        <v>409</v>
      </c>
      <c r="P15" s="2" t="s">
        <v>410</v>
      </c>
      <c r="Q15" s="2" t="s">
        <v>411</v>
      </c>
      <c r="R15" s="2" t="s">
        <v>412</v>
      </c>
      <c r="S15" s="2" t="s">
        <v>413</v>
      </c>
      <c r="T15" s="2" t="s">
        <v>414</v>
      </c>
      <c r="U15" s="2" t="s">
        <v>415</v>
      </c>
      <c r="V15" s="2" t="s">
        <v>416</v>
      </c>
      <c r="W15" s="2" t="s">
        <v>197</v>
      </c>
      <c r="X15" s="2" t="s">
        <v>417</v>
      </c>
      <c r="Y15" s="2" t="s">
        <v>418</v>
      </c>
      <c r="Z15" s="2" t="s">
        <v>419</v>
      </c>
      <c r="AA15" s="2" t="s">
        <v>420</v>
      </c>
      <c r="AB15" s="2" t="s">
        <v>421</v>
      </c>
      <c r="AC15" s="2" t="s">
        <v>422</v>
      </c>
      <c r="AD15" s="2" t="s">
        <v>423</v>
      </c>
      <c r="AG15" s="2" t="s">
        <v>424</v>
      </c>
      <c r="AH15" s="2" t="s">
        <v>425</v>
      </c>
      <c r="AI15" s="2" t="s">
        <v>426</v>
      </c>
      <c r="AJ15" s="2" t="s">
        <v>427</v>
      </c>
      <c r="AK15" s="2" t="n">
        <v>1824</v>
      </c>
      <c r="AL15" s="2" t="s">
        <v>115</v>
      </c>
      <c r="AM15" s="2" t="s">
        <v>428</v>
      </c>
      <c r="AN15" s="2" t="s">
        <v>429</v>
      </c>
    </row>
    <row r="16" customFormat="false" ht="15" hidden="false" customHeight="true" outlineLevel="0" collapsed="false">
      <c r="A16" s="1" t="s">
        <v>430</v>
      </c>
      <c r="B16" s="2" t="s">
        <v>431</v>
      </c>
      <c r="C16" s="2" t="n">
        <v>15</v>
      </c>
      <c r="D16" s="2" t="s">
        <v>40</v>
      </c>
      <c r="E16" s="2" t="s">
        <v>151</v>
      </c>
      <c r="F16" s="2" t="s">
        <v>432</v>
      </c>
      <c r="G16" s="2" t="n">
        <v>30.973762</v>
      </c>
      <c r="H16" s="2" t="s">
        <v>433</v>
      </c>
      <c r="I16" s="2" t="s">
        <v>434</v>
      </c>
      <c r="J16" s="2" t="s">
        <v>216</v>
      </c>
      <c r="K16" s="2" t="s">
        <v>435</v>
      </c>
      <c r="L16" s="2" t="s">
        <v>436</v>
      </c>
      <c r="M16" s="2" t="n">
        <v>2.19</v>
      </c>
      <c r="N16" s="2" t="s">
        <v>437</v>
      </c>
      <c r="O16" s="2" t="s">
        <v>438</v>
      </c>
      <c r="P16" s="2" t="s">
        <v>95</v>
      </c>
      <c r="Q16" s="2" t="s">
        <v>439</v>
      </c>
      <c r="R16" s="2" t="s">
        <v>440</v>
      </c>
      <c r="S16" s="2" t="s">
        <v>441</v>
      </c>
      <c r="T16" s="2" t="s">
        <v>442</v>
      </c>
      <c r="U16" s="2" t="s">
        <v>443</v>
      </c>
      <c r="V16" s="2" t="s">
        <v>444</v>
      </c>
      <c r="W16" s="2" t="s">
        <v>445</v>
      </c>
      <c r="X16" s="2" t="s">
        <v>446</v>
      </c>
      <c r="Y16" s="2" t="s">
        <v>447</v>
      </c>
      <c r="Z16" s="2" t="s">
        <v>448</v>
      </c>
      <c r="AA16" s="2" t="s">
        <v>449</v>
      </c>
      <c r="AB16" s="2" t="s">
        <v>336</v>
      </c>
      <c r="AC16" s="2" t="s">
        <v>450</v>
      </c>
      <c r="AD16" s="2" t="s">
        <v>451</v>
      </c>
      <c r="AE16" s="2" t="s">
        <v>452</v>
      </c>
      <c r="AF16" s="2" t="s">
        <v>453</v>
      </c>
      <c r="AG16" s="2" t="s">
        <v>454</v>
      </c>
      <c r="AH16" s="2" t="s">
        <v>455</v>
      </c>
      <c r="AI16" s="2" t="s">
        <v>456</v>
      </c>
      <c r="AJ16" s="2" t="s">
        <v>457</v>
      </c>
      <c r="AK16" s="2" t="n">
        <v>1669</v>
      </c>
      <c r="AL16" s="2" t="s">
        <v>458</v>
      </c>
      <c r="AM16" s="2" t="s">
        <v>459</v>
      </c>
      <c r="AN16" s="2" t="s">
        <v>460</v>
      </c>
    </row>
    <row r="17" customFormat="false" ht="15" hidden="false" customHeight="true" outlineLevel="0" collapsed="false">
      <c r="A17" s="1" t="s">
        <v>461</v>
      </c>
      <c r="B17" s="2" t="s">
        <v>462</v>
      </c>
      <c r="C17" s="2" t="n">
        <v>16</v>
      </c>
      <c r="D17" s="2" t="s">
        <v>40</v>
      </c>
      <c r="E17" s="2" t="s">
        <v>151</v>
      </c>
      <c r="F17" s="2" t="s">
        <v>463</v>
      </c>
      <c r="G17" s="2" t="n">
        <v>32.066</v>
      </c>
      <c r="H17" s="2" t="s">
        <v>464</v>
      </c>
      <c r="I17" s="2" t="s">
        <v>465</v>
      </c>
      <c r="J17" s="2" t="s">
        <v>466</v>
      </c>
      <c r="K17" s="2" t="s">
        <v>467</v>
      </c>
      <c r="L17" s="2" t="s">
        <v>468</v>
      </c>
      <c r="M17" s="2" t="n">
        <v>2.58</v>
      </c>
      <c r="N17" s="2" t="s">
        <v>469</v>
      </c>
      <c r="O17" s="2" t="s">
        <v>470</v>
      </c>
      <c r="P17" s="2" t="s">
        <v>471</v>
      </c>
      <c r="Q17" s="2" t="s">
        <v>472</v>
      </c>
      <c r="R17" s="2" t="s">
        <v>473</v>
      </c>
      <c r="S17" s="2" t="s">
        <v>474</v>
      </c>
      <c r="T17" s="2" t="s">
        <v>475</v>
      </c>
      <c r="U17" s="2" t="s">
        <v>476</v>
      </c>
      <c r="V17" s="2" t="s">
        <v>477</v>
      </c>
      <c r="W17" s="2" t="s">
        <v>197</v>
      </c>
      <c r="X17" s="2" t="s">
        <v>51</v>
      </c>
      <c r="Y17" s="2" t="s">
        <v>478</v>
      </c>
      <c r="Z17" s="2" t="s">
        <v>479</v>
      </c>
      <c r="AA17" s="2" t="s">
        <v>480</v>
      </c>
      <c r="AB17" s="2" t="s">
        <v>481</v>
      </c>
      <c r="AC17" s="2" t="s">
        <v>482</v>
      </c>
      <c r="AD17" s="2" t="s">
        <v>483</v>
      </c>
      <c r="AE17" s="2" t="s">
        <v>484</v>
      </c>
      <c r="AF17" s="2" t="s">
        <v>485</v>
      </c>
      <c r="AG17" s="2" t="s">
        <v>486</v>
      </c>
      <c r="AH17" s="2" t="s">
        <v>487</v>
      </c>
      <c r="AI17" s="2" t="s">
        <v>488</v>
      </c>
      <c r="AJ17" s="2" t="s">
        <v>489</v>
      </c>
      <c r="AK17" s="2" t="s">
        <v>209</v>
      </c>
      <c r="AL17" s="2" t="s">
        <v>209</v>
      </c>
      <c r="AM17" s="2" t="s">
        <v>490</v>
      </c>
      <c r="AN17" s="2" t="s">
        <v>491</v>
      </c>
    </row>
    <row r="18" customFormat="false" ht="15" hidden="false" customHeight="true" outlineLevel="0" collapsed="false">
      <c r="A18" s="1" t="s">
        <v>492</v>
      </c>
      <c r="B18" s="2" t="s">
        <v>493</v>
      </c>
      <c r="C18" s="2" t="n">
        <v>17</v>
      </c>
      <c r="D18" s="2" t="s">
        <v>268</v>
      </c>
      <c r="E18" s="2" t="s">
        <v>151</v>
      </c>
      <c r="F18" s="2" t="s">
        <v>463</v>
      </c>
      <c r="G18" s="2" t="n">
        <v>35.4527</v>
      </c>
      <c r="H18" s="2" t="s">
        <v>494</v>
      </c>
      <c r="I18" s="2" t="s">
        <v>495</v>
      </c>
      <c r="J18" s="2" t="s">
        <v>496</v>
      </c>
      <c r="K18" s="2" t="s">
        <v>497</v>
      </c>
      <c r="L18" s="2" t="s">
        <v>498</v>
      </c>
      <c r="M18" s="2" t="n">
        <v>3.16</v>
      </c>
      <c r="N18" s="2" t="s">
        <v>499</v>
      </c>
      <c r="O18" s="2" t="s">
        <v>500</v>
      </c>
      <c r="P18" s="2" t="s">
        <v>501</v>
      </c>
      <c r="Q18" s="2" t="s">
        <v>502</v>
      </c>
      <c r="R18" s="2" t="s">
        <v>503</v>
      </c>
      <c r="S18" s="2" t="s">
        <v>504</v>
      </c>
      <c r="T18" s="2" t="s">
        <v>505</v>
      </c>
      <c r="U18" s="2" t="s">
        <v>506</v>
      </c>
      <c r="V18" s="2" t="s">
        <v>507</v>
      </c>
      <c r="W18" s="2" t="s">
        <v>508</v>
      </c>
      <c r="X18" s="2" t="s">
        <v>509</v>
      </c>
      <c r="Y18" s="2" t="s">
        <v>510</v>
      </c>
      <c r="Z18" s="2" t="s">
        <v>51</v>
      </c>
      <c r="AA18" s="2" t="s">
        <v>511</v>
      </c>
      <c r="AB18" s="2" t="s">
        <v>51</v>
      </c>
      <c r="AC18" s="2" t="s">
        <v>51</v>
      </c>
      <c r="AD18" s="2" t="s">
        <v>51</v>
      </c>
      <c r="AG18" s="2" t="s">
        <v>512</v>
      </c>
      <c r="AH18" s="2" t="s">
        <v>513</v>
      </c>
      <c r="AI18" s="2" t="s">
        <v>514</v>
      </c>
      <c r="AJ18" s="2" t="s">
        <v>515</v>
      </c>
      <c r="AK18" s="2" t="n">
        <v>1774</v>
      </c>
      <c r="AL18" s="2" t="s">
        <v>115</v>
      </c>
      <c r="AM18" s="2" t="s">
        <v>516</v>
      </c>
      <c r="AN18" s="2" t="s">
        <v>517</v>
      </c>
    </row>
    <row r="19" customFormat="false" ht="15" hidden="false" customHeight="true" outlineLevel="0" collapsed="false">
      <c r="A19" s="1" t="s">
        <v>518</v>
      </c>
      <c r="B19" s="2" t="s">
        <v>519</v>
      </c>
      <c r="C19" s="2" t="n">
        <v>18</v>
      </c>
      <c r="D19" s="2" t="s">
        <v>67</v>
      </c>
      <c r="E19" s="2" t="s">
        <v>151</v>
      </c>
      <c r="F19" s="2" t="s">
        <v>295</v>
      </c>
      <c r="G19" s="2" t="n">
        <v>39.948</v>
      </c>
      <c r="H19" s="2" t="s">
        <v>520</v>
      </c>
      <c r="I19" s="2" t="s">
        <v>521</v>
      </c>
      <c r="J19" s="2" t="n">
        <v>0</v>
      </c>
      <c r="K19" s="2" t="s">
        <v>522</v>
      </c>
      <c r="L19" s="2" t="s">
        <v>523</v>
      </c>
      <c r="M19" s="2" t="n">
        <v>0</v>
      </c>
      <c r="N19" s="2" t="s">
        <v>524</v>
      </c>
      <c r="O19" s="2" t="s">
        <v>51</v>
      </c>
      <c r="P19" s="2" t="s">
        <v>525</v>
      </c>
      <c r="Q19" s="2" t="s">
        <v>526</v>
      </c>
      <c r="R19" s="2" t="s">
        <v>527</v>
      </c>
      <c r="S19" s="2" t="s">
        <v>528</v>
      </c>
      <c r="T19" s="2" t="s">
        <v>529</v>
      </c>
      <c r="U19" s="2" t="n">
        <v>0</v>
      </c>
      <c r="V19" s="2" t="s">
        <v>530</v>
      </c>
      <c r="W19" s="2" t="s">
        <v>531</v>
      </c>
      <c r="X19" s="2" t="s">
        <v>532</v>
      </c>
      <c r="Y19" s="2" t="s">
        <v>533</v>
      </c>
      <c r="Z19" s="2" t="s">
        <v>51</v>
      </c>
      <c r="AA19" s="2" t="s">
        <v>534</v>
      </c>
      <c r="AB19" s="2" t="s">
        <v>535</v>
      </c>
      <c r="AC19" s="2" t="s">
        <v>536</v>
      </c>
      <c r="AD19" s="2" t="s">
        <v>51</v>
      </c>
      <c r="AG19" s="2" t="s">
        <v>537</v>
      </c>
      <c r="AH19" s="2" t="s">
        <v>538</v>
      </c>
      <c r="AI19" s="2" t="s">
        <v>539</v>
      </c>
      <c r="AJ19" s="2" t="s">
        <v>540</v>
      </c>
      <c r="AK19" s="2" t="n">
        <v>1894</v>
      </c>
      <c r="AL19" s="2" t="s">
        <v>236</v>
      </c>
      <c r="AM19" s="2" t="s">
        <v>541</v>
      </c>
      <c r="AN19" s="2" t="s">
        <v>542</v>
      </c>
    </row>
    <row r="20" customFormat="false" ht="15" hidden="false" customHeight="true" outlineLevel="0" collapsed="false">
      <c r="A20" s="1" t="s">
        <v>543</v>
      </c>
      <c r="B20" s="2" t="s">
        <v>544</v>
      </c>
      <c r="C20" s="2" t="n">
        <v>19</v>
      </c>
      <c r="D20" s="2" t="s">
        <v>89</v>
      </c>
      <c r="E20" s="2" t="s">
        <v>41</v>
      </c>
      <c r="F20" s="2" t="s">
        <v>90</v>
      </c>
      <c r="G20" s="2" t="n">
        <v>39.0983</v>
      </c>
      <c r="H20" s="2" t="s">
        <v>545</v>
      </c>
      <c r="I20" s="2" t="s">
        <v>546</v>
      </c>
      <c r="J20" s="2" t="n">
        <v>1</v>
      </c>
      <c r="K20" s="2" t="s">
        <v>547</v>
      </c>
      <c r="L20" s="2" t="s">
        <v>548</v>
      </c>
      <c r="M20" s="2" t="n">
        <v>0.82</v>
      </c>
      <c r="N20" s="2" t="s">
        <v>549</v>
      </c>
      <c r="O20" s="2" t="s">
        <v>550</v>
      </c>
      <c r="P20" s="2" t="s">
        <v>551</v>
      </c>
      <c r="Q20" s="2" t="s">
        <v>552</v>
      </c>
      <c r="R20" s="2" t="s">
        <v>553</v>
      </c>
      <c r="S20" s="2" t="s">
        <v>554</v>
      </c>
      <c r="T20" s="2" t="s">
        <v>555</v>
      </c>
      <c r="U20" s="2" t="n">
        <v>1</v>
      </c>
      <c r="V20" s="2" t="s">
        <v>556</v>
      </c>
      <c r="W20" s="2" t="s">
        <v>557</v>
      </c>
      <c r="X20" s="2" t="s">
        <v>558</v>
      </c>
      <c r="Y20" s="2" t="s">
        <v>559</v>
      </c>
      <c r="Z20" s="2" t="s">
        <v>560</v>
      </c>
      <c r="AA20" s="2" t="s">
        <v>561</v>
      </c>
      <c r="AB20" s="2" t="s">
        <v>562</v>
      </c>
      <c r="AC20" s="2" t="s">
        <v>563</v>
      </c>
      <c r="AD20" s="2" t="s">
        <v>564</v>
      </c>
      <c r="AG20" s="2" t="s">
        <v>565</v>
      </c>
      <c r="AH20" s="2" t="s">
        <v>566</v>
      </c>
      <c r="AI20" s="2" t="s">
        <v>567</v>
      </c>
      <c r="AJ20" s="2" t="s">
        <v>342</v>
      </c>
      <c r="AK20" s="2" t="n">
        <v>1807</v>
      </c>
      <c r="AL20" s="2" t="s">
        <v>62</v>
      </c>
      <c r="AM20" s="2" t="s">
        <v>568</v>
      </c>
      <c r="AN20" s="2" t="s">
        <v>569</v>
      </c>
    </row>
    <row r="21" customFormat="false" ht="15" hidden="false" customHeight="true" outlineLevel="0" collapsed="false">
      <c r="A21" s="1" t="s">
        <v>570</v>
      </c>
      <c r="B21" s="2" t="s">
        <v>571</v>
      </c>
      <c r="C21" s="2" t="n">
        <v>20</v>
      </c>
      <c r="D21" s="2" t="s">
        <v>120</v>
      </c>
      <c r="E21" s="2" t="s">
        <v>41</v>
      </c>
      <c r="F21" s="2" t="s">
        <v>295</v>
      </c>
      <c r="G21" s="2" t="n">
        <v>40.078</v>
      </c>
      <c r="H21" s="2" t="s">
        <v>572</v>
      </c>
      <c r="I21" s="2" t="s">
        <v>573</v>
      </c>
      <c r="J21" s="2" t="n">
        <v>2</v>
      </c>
      <c r="K21" s="2" t="s">
        <v>574</v>
      </c>
      <c r="L21" s="2" t="s">
        <v>575</v>
      </c>
      <c r="M21" s="2" t="n">
        <v>1</v>
      </c>
      <c r="N21" s="2" t="s">
        <v>576</v>
      </c>
      <c r="O21" s="2" t="s">
        <v>577</v>
      </c>
      <c r="P21" s="2" t="s">
        <v>325</v>
      </c>
      <c r="Q21" s="2" t="s">
        <v>578</v>
      </c>
      <c r="R21" s="2" t="s">
        <v>579</v>
      </c>
      <c r="S21" s="2" t="s">
        <v>580</v>
      </c>
      <c r="T21" s="2" t="s">
        <v>581</v>
      </c>
      <c r="U21" s="2" t="n">
        <v>2</v>
      </c>
      <c r="V21" s="2" t="s">
        <v>582</v>
      </c>
      <c r="W21" s="2" t="s">
        <v>583</v>
      </c>
      <c r="X21" s="2" t="s">
        <v>584</v>
      </c>
      <c r="Y21" s="2" t="s">
        <v>585</v>
      </c>
      <c r="Z21" s="2" t="s">
        <v>586</v>
      </c>
      <c r="AA21" s="2" t="s">
        <v>137</v>
      </c>
      <c r="AB21" s="2" t="s">
        <v>587</v>
      </c>
      <c r="AC21" s="2" t="s">
        <v>588</v>
      </c>
      <c r="AD21" s="2" t="s">
        <v>589</v>
      </c>
      <c r="AG21" s="2" t="s">
        <v>590</v>
      </c>
      <c r="AH21" s="2" t="s">
        <v>591</v>
      </c>
      <c r="AI21" s="2" t="s">
        <v>592</v>
      </c>
      <c r="AJ21" s="2" t="s">
        <v>342</v>
      </c>
      <c r="AK21" s="2" t="n">
        <v>1808</v>
      </c>
      <c r="AL21" s="2" t="s">
        <v>62</v>
      </c>
      <c r="AM21" s="2" t="s">
        <v>593</v>
      </c>
      <c r="AN21" s="2" t="s">
        <v>594</v>
      </c>
    </row>
    <row r="22" customFormat="false" ht="15" hidden="false" customHeight="true" outlineLevel="0" collapsed="false">
      <c r="A22" s="1" t="s">
        <v>595</v>
      </c>
      <c r="B22" s="2" t="s">
        <v>596</v>
      </c>
      <c r="C22" s="2" t="n">
        <v>21</v>
      </c>
      <c r="D22" s="2" t="s">
        <v>597</v>
      </c>
      <c r="E22" s="2" t="s">
        <v>598</v>
      </c>
      <c r="F22" s="2" t="s">
        <v>42</v>
      </c>
      <c r="G22" s="2" t="n">
        <v>44.95591</v>
      </c>
      <c r="H22" s="2" t="s">
        <v>599</v>
      </c>
      <c r="I22" s="2" t="s">
        <v>600</v>
      </c>
      <c r="J22" s="2" t="n">
        <v>3</v>
      </c>
      <c r="K22" s="2" t="s">
        <v>601</v>
      </c>
      <c r="L22" s="2" t="s">
        <v>602</v>
      </c>
      <c r="M22" s="2" t="n">
        <v>1.36</v>
      </c>
      <c r="N22" s="2" t="s">
        <v>603</v>
      </c>
      <c r="O22" s="2" t="s">
        <v>604</v>
      </c>
      <c r="P22" s="2" t="s">
        <v>605</v>
      </c>
      <c r="Q22" s="2" t="s">
        <v>606</v>
      </c>
      <c r="R22" s="2" t="s">
        <v>607</v>
      </c>
      <c r="S22" s="2" t="s">
        <v>608</v>
      </c>
      <c r="T22" s="2" t="s">
        <v>609</v>
      </c>
      <c r="U22" s="2" t="n">
        <v>3</v>
      </c>
      <c r="V22" s="2" t="s">
        <v>610</v>
      </c>
      <c r="W22" s="2" t="s">
        <v>611</v>
      </c>
      <c r="X22" s="2" t="s">
        <v>612</v>
      </c>
      <c r="Y22" s="2" t="s">
        <v>613</v>
      </c>
      <c r="Z22" s="2" t="s">
        <v>614</v>
      </c>
      <c r="AA22" s="2" t="s">
        <v>615</v>
      </c>
      <c r="AB22" s="2" t="s">
        <v>616</v>
      </c>
      <c r="AC22" s="2" t="s">
        <v>617</v>
      </c>
      <c r="AD22" s="2" t="s">
        <v>618</v>
      </c>
      <c r="AF22" s="2" t="s">
        <v>619</v>
      </c>
      <c r="AG22" s="2" t="s">
        <v>620</v>
      </c>
      <c r="AH22" s="2" t="s">
        <v>621</v>
      </c>
      <c r="AI22" s="2" t="s">
        <v>622</v>
      </c>
      <c r="AJ22" s="2" t="s">
        <v>623</v>
      </c>
      <c r="AK22" s="2" t="n">
        <v>1879</v>
      </c>
      <c r="AL22" s="2" t="s">
        <v>115</v>
      </c>
      <c r="AM22" s="2" t="s">
        <v>624</v>
      </c>
      <c r="AN22" s="2" t="s">
        <v>625</v>
      </c>
    </row>
    <row r="23" customFormat="false" ht="15" hidden="false" customHeight="true" outlineLevel="0" collapsed="false">
      <c r="A23" s="1" t="s">
        <v>626</v>
      </c>
      <c r="B23" s="2" t="s">
        <v>627</v>
      </c>
      <c r="C23" s="2" t="n">
        <v>22</v>
      </c>
      <c r="D23" s="2" t="s">
        <v>597</v>
      </c>
      <c r="E23" s="2" t="s">
        <v>598</v>
      </c>
      <c r="F23" s="2" t="s">
        <v>42</v>
      </c>
      <c r="G23" s="2" t="n">
        <v>47.88</v>
      </c>
      <c r="H23" s="2" t="s">
        <v>628</v>
      </c>
      <c r="I23" s="2" t="s">
        <v>629</v>
      </c>
      <c r="J23" s="2" t="s">
        <v>185</v>
      </c>
      <c r="K23" s="2" t="s">
        <v>630</v>
      </c>
      <c r="L23" s="2" t="s">
        <v>631</v>
      </c>
      <c r="M23" s="2" t="n">
        <v>1.54</v>
      </c>
      <c r="N23" s="2" t="s">
        <v>632</v>
      </c>
      <c r="O23" s="2" t="s">
        <v>633</v>
      </c>
      <c r="P23" s="2" t="s">
        <v>634</v>
      </c>
      <c r="Q23" s="2" t="s">
        <v>635</v>
      </c>
      <c r="R23" s="2" t="s">
        <v>636</v>
      </c>
      <c r="S23" s="2" t="s">
        <v>637</v>
      </c>
      <c r="T23" s="2" t="s">
        <v>638</v>
      </c>
      <c r="U23" s="2" t="s">
        <v>639</v>
      </c>
      <c r="V23" s="2" t="s">
        <v>640</v>
      </c>
      <c r="W23" s="2" t="s">
        <v>641</v>
      </c>
      <c r="X23" s="2" t="s">
        <v>642</v>
      </c>
      <c r="Y23" s="2" t="s">
        <v>643</v>
      </c>
      <c r="Z23" s="2" t="s">
        <v>644</v>
      </c>
      <c r="AA23" s="2" t="s">
        <v>645</v>
      </c>
      <c r="AB23" s="2" t="s">
        <v>646</v>
      </c>
      <c r="AC23" s="2" t="s">
        <v>647</v>
      </c>
      <c r="AD23" s="2" t="s">
        <v>648</v>
      </c>
      <c r="AF23" s="2" t="s">
        <v>649</v>
      </c>
      <c r="AG23" s="2" t="s">
        <v>650</v>
      </c>
      <c r="AH23" s="2" t="s">
        <v>651</v>
      </c>
      <c r="AI23" s="2" t="s">
        <v>652</v>
      </c>
      <c r="AJ23" s="2" t="s">
        <v>653</v>
      </c>
      <c r="AK23" s="2" t="n">
        <v>1791</v>
      </c>
      <c r="AL23" s="2" t="s">
        <v>62</v>
      </c>
      <c r="AM23" s="2" t="s">
        <v>654</v>
      </c>
      <c r="AN23" s="2" t="s">
        <v>655</v>
      </c>
    </row>
    <row r="24" customFormat="false" ht="15" hidden="false" customHeight="true" outlineLevel="0" collapsed="false">
      <c r="A24" s="1" t="s">
        <v>656</v>
      </c>
      <c r="B24" s="2" t="s">
        <v>657</v>
      </c>
      <c r="C24" s="2" t="n">
        <v>23</v>
      </c>
      <c r="D24" s="2" t="s">
        <v>597</v>
      </c>
      <c r="E24" s="2" t="s">
        <v>598</v>
      </c>
      <c r="F24" s="2" t="s">
        <v>90</v>
      </c>
      <c r="G24" s="2" t="n">
        <v>50.9415</v>
      </c>
      <c r="H24" s="2" t="s">
        <v>658</v>
      </c>
      <c r="I24" s="2" t="s">
        <v>659</v>
      </c>
      <c r="J24" s="2" t="s">
        <v>660</v>
      </c>
      <c r="K24" s="2" t="s">
        <v>661</v>
      </c>
      <c r="L24" s="2" t="s">
        <v>662</v>
      </c>
      <c r="M24" s="2" t="n">
        <v>1.63</v>
      </c>
      <c r="N24" s="2" t="s">
        <v>663</v>
      </c>
      <c r="O24" s="2" t="s">
        <v>664</v>
      </c>
      <c r="P24" s="2" t="s">
        <v>665</v>
      </c>
      <c r="Q24" s="2" t="s">
        <v>666</v>
      </c>
      <c r="R24" s="2" t="s">
        <v>667</v>
      </c>
      <c r="S24" s="2" t="s">
        <v>668</v>
      </c>
      <c r="T24" s="2" t="s">
        <v>669</v>
      </c>
      <c r="U24" s="2" t="s">
        <v>670</v>
      </c>
      <c r="V24" s="2" t="s">
        <v>671</v>
      </c>
      <c r="W24" s="2" t="s">
        <v>672</v>
      </c>
      <c r="X24" s="2" t="s">
        <v>673</v>
      </c>
      <c r="Y24" s="2" t="s">
        <v>674</v>
      </c>
      <c r="Z24" s="2" t="s">
        <v>675</v>
      </c>
      <c r="AA24" s="2" t="s">
        <v>676</v>
      </c>
      <c r="AB24" s="2" t="s">
        <v>677</v>
      </c>
      <c r="AC24" s="2" t="s">
        <v>678</v>
      </c>
      <c r="AD24" s="2" t="s">
        <v>679</v>
      </c>
      <c r="AG24" s="2" t="s">
        <v>680</v>
      </c>
      <c r="AH24" s="2" t="s">
        <v>681</v>
      </c>
      <c r="AI24" s="2" t="s">
        <v>682</v>
      </c>
      <c r="AJ24" s="2" t="s">
        <v>683</v>
      </c>
      <c r="AK24" s="2" t="n">
        <v>1830</v>
      </c>
      <c r="AL24" s="2" t="s">
        <v>115</v>
      </c>
      <c r="AM24" s="2" t="s">
        <v>684</v>
      </c>
      <c r="AN24" s="2" t="s">
        <v>685</v>
      </c>
    </row>
    <row r="25" customFormat="false" ht="15" hidden="false" customHeight="true" outlineLevel="0" collapsed="false">
      <c r="A25" s="1" t="s">
        <v>686</v>
      </c>
      <c r="B25" s="2" t="s">
        <v>687</v>
      </c>
      <c r="C25" s="2" t="n">
        <v>24</v>
      </c>
      <c r="D25" s="2" t="s">
        <v>597</v>
      </c>
      <c r="E25" s="2" t="s">
        <v>598</v>
      </c>
      <c r="F25" s="2" t="s">
        <v>90</v>
      </c>
      <c r="G25" s="2" t="n">
        <v>51.9961</v>
      </c>
      <c r="H25" s="2" t="s">
        <v>688</v>
      </c>
      <c r="I25" s="2" t="s">
        <v>689</v>
      </c>
      <c r="J25" s="2" t="s">
        <v>690</v>
      </c>
      <c r="K25" s="2" t="s">
        <v>691</v>
      </c>
      <c r="L25" s="2" t="s">
        <v>692</v>
      </c>
      <c r="M25" s="2" t="n">
        <v>1.66</v>
      </c>
      <c r="N25" s="2" t="s">
        <v>379</v>
      </c>
      <c r="O25" s="2" t="s">
        <v>693</v>
      </c>
      <c r="P25" s="2" t="s">
        <v>694</v>
      </c>
      <c r="Q25" s="2" t="s">
        <v>695</v>
      </c>
      <c r="R25" s="2" t="s">
        <v>696</v>
      </c>
      <c r="S25" s="2" t="s">
        <v>697</v>
      </c>
      <c r="T25" s="2" t="s">
        <v>698</v>
      </c>
      <c r="U25" s="2" t="s">
        <v>699</v>
      </c>
      <c r="V25" s="2" t="s">
        <v>700</v>
      </c>
      <c r="W25" s="2" t="s">
        <v>701</v>
      </c>
      <c r="X25" s="2" t="s">
        <v>702</v>
      </c>
      <c r="Y25" s="2" t="s">
        <v>703</v>
      </c>
      <c r="Z25" s="2" t="s">
        <v>704</v>
      </c>
      <c r="AA25" s="2" t="s">
        <v>705</v>
      </c>
      <c r="AB25" s="2" t="s">
        <v>706</v>
      </c>
      <c r="AC25" s="2" t="s">
        <v>707</v>
      </c>
      <c r="AD25" s="2" t="s">
        <v>708</v>
      </c>
      <c r="AG25" s="2" t="s">
        <v>709</v>
      </c>
      <c r="AH25" s="2" t="s">
        <v>710</v>
      </c>
      <c r="AI25" s="2" t="s">
        <v>711</v>
      </c>
      <c r="AJ25" s="2" t="s">
        <v>712</v>
      </c>
      <c r="AK25" s="2" t="n">
        <v>1797</v>
      </c>
      <c r="AL25" s="2" t="s">
        <v>290</v>
      </c>
      <c r="AM25" s="2" t="s">
        <v>713</v>
      </c>
      <c r="AN25" s="2" t="s">
        <v>714</v>
      </c>
    </row>
    <row r="26" customFormat="false" ht="15" hidden="false" customHeight="true" outlineLevel="0" collapsed="false">
      <c r="A26" s="1" t="s">
        <v>715</v>
      </c>
      <c r="B26" s="2" t="s">
        <v>716</v>
      </c>
      <c r="C26" s="2" t="n">
        <v>25</v>
      </c>
      <c r="D26" s="2" t="s">
        <v>597</v>
      </c>
      <c r="E26" s="2" t="s">
        <v>598</v>
      </c>
      <c r="F26" s="2" t="s">
        <v>90</v>
      </c>
      <c r="G26" s="2" t="n">
        <v>54.93805</v>
      </c>
      <c r="H26" s="2" t="s">
        <v>717</v>
      </c>
      <c r="I26" s="2" t="s">
        <v>718</v>
      </c>
      <c r="J26" s="2" t="s">
        <v>719</v>
      </c>
      <c r="K26" s="2" t="s">
        <v>720</v>
      </c>
      <c r="L26" s="2" t="s">
        <v>721</v>
      </c>
      <c r="M26" s="2" t="n">
        <v>1.55</v>
      </c>
      <c r="N26" s="2" t="s">
        <v>159</v>
      </c>
      <c r="O26" s="2" t="s">
        <v>722</v>
      </c>
      <c r="P26" s="2" t="s">
        <v>723</v>
      </c>
      <c r="Q26" s="2" t="s">
        <v>724</v>
      </c>
      <c r="R26" s="2" t="s">
        <v>725</v>
      </c>
      <c r="S26" s="2" t="s">
        <v>726</v>
      </c>
      <c r="T26" s="2" t="s">
        <v>727</v>
      </c>
      <c r="U26" s="2" t="s">
        <v>728</v>
      </c>
      <c r="V26" s="2" t="s">
        <v>729</v>
      </c>
      <c r="W26" s="2" t="s">
        <v>508</v>
      </c>
      <c r="X26" s="2" t="s">
        <v>730</v>
      </c>
      <c r="Y26" s="2" t="s">
        <v>731</v>
      </c>
      <c r="Z26" s="2" t="s">
        <v>732</v>
      </c>
      <c r="AA26" s="2" t="s">
        <v>733</v>
      </c>
      <c r="AB26" s="2" t="s">
        <v>734</v>
      </c>
      <c r="AC26" s="2" t="s">
        <v>735</v>
      </c>
      <c r="AD26" s="2" t="s">
        <v>736</v>
      </c>
      <c r="AG26" s="2" t="s">
        <v>737</v>
      </c>
      <c r="AH26" s="2" t="s">
        <v>738</v>
      </c>
      <c r="AI26" s="2" t="s">
        <v>739</v>
      </c>
      <c r="AJ26" s="2" t="s">
        <v>740</v>
      </c>
      <c r="AK26" s="2" t="n">
        <v>1774</v>
      </c>
      <c r="AL26" s="2" t="s">
        <v>115</v>
      </c>
      <c r="AM26" s="2" t="s">
        <v>741</v>
      </c>
      <c r="AN26" s="2" t="s">
        <v>742</v>
      </c>
    </row>
    <row r="27" customFormat="false" ht="15" hidden="false" customHeight="true" outlineLevel="0" collapsed="false">
      <c r="A27" s="1" t="s">
        <v>743</v>
      </c>
      <c r="B27" s="2" t="s">
        <v>744</v>
      </c>
      <c r="C27" s="2" t="n">
        <v>26</v>
      </c>
      <c r="D27" s="2" t="s">
        <v>597</v>
      </c>
      <c r="E27" s="2" t="s">
        <v>598</v>
      </c>
      <c r="F27" s="2" t="s">
        <v>90</v>
      </c>
      <c r="G27" s="2" t="n">
        <v>55.847</v>
      </c>
      <c r="H27" s="2" t="s">
        <v>745</v>
      </c>
      <c r="I27" s="2" t="s">
        <v>746</v>
      </c>
      <c r="J27" s="2" t="s">
        <v>747</v>
      </c>
      <c r="K27" s="2" t="s">
        <v>748</v>
      </c>
      <c r="L27" s="2" t="s">
        <v>749</v>
      </c>
      <c r="M27" s="2" t="n">
        <v>1.83</v>
      </c>
      <c r="N27" s="2" t="s">
        <v>159</v>
      </c>
      <c r="O27" s="2" t="s">
        <v>750</v>
      </c>
      <c r="P27" s="2" t="s">
        <v>353</v>
      </c>
      <c r="Q27" s="2" t="s">
        <v>751</v>
      </c>
      <c r="R27" s="2" t="s">
        <v>752</v>
      </c>
      <c r="S27" s="2" t="s">
        <v>753</v>
      </c>
      <c r="T27" s="2" t="s">
        <v>754</v>
      </c>
      <c r="U27" s="2" t="s">
        <v>755</v>
      </c>
      <c r="V27" s="2" t="s">
        <v>756</v>
      </c>
      <c r="W27" s="2" t="s">
        <v>757</v>
      </c>
      <c r="X27" s="2" t="s">
        <v>758</v>
      </c>
      <c r="Y27" s="2" t="s">
        <v>759</v>
      </c>
      <c r="Z27" s="2" t="s">
        <v>760</v>
      </c>
      <c r="AA27" s="2" t="s">
        <v>761</v>
      </c>
      <c r="AB27" s="2" t="s">
        <v>762</v>
      </c>
      <c r="AC27" s="2" t="s">
        <v>763</v>
      </c>
      <c r="AD27" s="2" t="s">
        <v>764</v>
      </c>
      <c r="AG27" s="2" t="s">
        <v>765</v>
      </c>
      <c r="AH27" s="2" t="s">
        <v>766</v>
      </c>
      <c r="AI27" s="2" t="s">
        <v>767</v>
      </c>
      <c r="AJ27" s="2" t="s">
        <v>489</v>
      </c>
      <c r="AK27" s="2" t="s">
        <v>209</v>
      </c>
      <c r="AL27" s="2" t="s">
        <v>209</v>
      </c>
      <c r="AM27" s="2" t="s">
        <v>768</v>
      </c>
      <c r="AN27" s="2" t="s">
        <v>769</v>
      </c>
    </row>
    <row r="28" customFormat="false" ht="15" hidden="false" customHeight="true" outlineLevel="0" collapsed="false">
      <c r="A28" s="1" t="s">
        <v>770</v>
      </c>
      <c r="B28" s="2" t="s">
        <v>771</v>
      </c>
      <c r="C28" s="2" t="n">
        <v>27</v>
      </c>
      <c r="D28" s="2" t="s">
        <v>597</v>
      </c>
      <c r="E28" s="2" t="s">
        <v>598</v>
      </c>
      <c r="F28" s="2" t="s">
        <v>42</v>
      </c>
      <c r="G28" s="2" t="n">
        <v>58.9332</v>
      </c>
      <c r="H28" s="2" t="s">
        <v>772</v>
      </c>
      <c r="I28" s="2" t="s">
        <v>773</v>
      </c>
      <c r="J28" s="2" t="s">
        <v>153</v>
      </c>
      <c r="K28" s="2" t="s">
        <v>774</v>
      </c>
      <c r="L28" s="2" t="s">
        <v>775</v>
      </c>
      <c r="M28" s="2" t="n">
        <v>1.88</v>
      </c>
      <c r="N28" s="2" t="s">
        <v>776</v>
      </c>
      <c r="O28" s="2" t="s">
        <v>777</v>
      </c>
      <c r="P28" s="2" t="s">
        <v>778</v>
      </c>
      <c r="Q28" s="2" t="s">
        <v>779</v>
      </c>
      <c r="R28" s="2" t="s">
        <v>780</v>
      </c>
      <c r="S28" s="2" t="s">
        <v>781</v>
      </c>
      <c r="T28" s="2" t="s">
        <v>782</v>
      </c>
      <c r="U28" s="2" t="s">
        <v>783</v>
      </c>
      <c r="V28" s="2" t="s">
        <v>784</v>
      </c>
      <c r="W28" s="2" t="s">
        <v>785</v>
      </c>
      <c r="X28" s="2" t="s">
        <v>786</v>
      </c>
      <c r="Y28" s="2" t="s">
        <v>787</v>
      </c>
      <c r="Z28" s="2" t="s">
        <v>788</v>
      </c>
      <c r="AA28" s="2" t="s">
        <v>789</v>
      </c>
      <c r="AB28" s="2" t="s">
        <v>790</v>
      </c>
      <c r="AC28" s="2" t="s">
        <v>791</v>
      </c>
      <c r="AD28" s="2" t="s">
        <v>792</v>
      </c>
      <c r="AF28" s="2" t="s">
        <v>793</v>
      </c>
      <c r="AG28" s="2" t="s">
        <v>794</v>
      </c>
      <c r="AH28" s="2" t="s">
        <v>795</v>
      </c>
      <c r="AI28" s="2" t="s">
        <v>796</v>
      </c>
      <c r="AJ28" s="2" t="s">
        <v>797</v>
      </c>
      <c r="AK28" s="2" t="n">
        <v>1739</v>
      </c>
      <c r="AL28" s="2" t="s">
        <v>115</v>
      </c>
      <c r="AM28" s="2" t="s">
        <v>798</v>
      </c>
      <c r="AN28" s="2" t="s">
        <v>799</v>
      </c>
    </row>
    <row r="29" customFormat="false" ht="15" hidden="false" customHeight="true" outlineLevel="0" collapsed="false">
      <c r="A29" s="1" t="s">
        <v>800</v>
      </c>
      <c r="B29" s="2" t="s">
        <v>801</v>
      </c>
      <c r="C29" s="2" t="n">
        <v>28</v>
      </c>
      <c r="D29" s="2" t="s">
        <v>597</v>
      </c>
      <c r="E29" s="2" t="s">
        <v>598</v>
      </c>
      <c r="F29" s="2" t="s">
        <v>295</v>
      </c>
      <c r="G29" s="2" t="n">
        <v>58.6934</v>
      </c>
      <c r="H29" s="2" t="s">
        <v>802</v>
      </c>
      <c r="I29" s="2" t="s">
        <v>803</v>
      </c>
      <c r="J29" s="2" t="s">
        <v>804</v>
      </c>
      <c r="K29" s="2" t="s">
        <v>805</v>
      </c>
      <c r="L29" s="2" t="s">
        <v>806</v>
      </c>
      <c r="M29" s="2" t="n">
        <v>1.91</v>
      </c>
      <c r="N29" s="2" t="s">
        <v>807</v>
      </c>
      <c r="O29" s="2" t="s">
        <v>808</v>
      </c>
      <c r="P29" s="2" t="s">
        <v>809</v>
      </c>
      <c r="Q29" s="2" t="s">
        <v>810</v>
      </c>
      <c r="R29" s="2" t="s">
        <v>811</v>
      </c>
      <c r="S29" s="2" t="s">
        <v>812</v>
      </c>
      <c r="T29" s="2" t="s">
        <v>813</v>
      </c>
      <c r="U29" s="2" t="s">
        <v>783</v>
      </c>
      <c r="V29" s="2" t="s">
        <v>784</v>
      </c>
      <c r="W29" s="2" t="s">
        <v>757</v>
      </c>
      <c r="X29" s="2" t="s">
        <v>814</v>
      </c>
      <c r="Y29" s="2" t="s">
        <v>815</v>
      </c>
      <c r="Z29" s="2" t="s">
        <v>816</v>
      </c>
      <c r="AA29" s="2" t="s">
        <v>817</v>
      </c>
      <c r="AB29" s="2" t="s">
        <v>790</v>
      </c>
      <c r="AC29" s="2" t="s">
        <v>818</v>
      </c>
      <c r="AD29" s="2" t="s">
        <v>819</v>
      </c>
      <c r="AG29" s="2" t="s">
        <v>820</v>
      </c>
      <c r="AH29" s="2" t="s">
        <v>821</v>
      </c>
      <c r="AI29" s="2" t="s">
        <v>822</v>
      </c>
      <c r="AJ29" s="2" t="s">
        <v>823</v>
      </c>
      <c r="AK29" s="2" t="n">
        <v>1751</v>
      </c>
      <c r="AL29" s="2" t="s">
        <v>115</v>
      </c>
      <c r="AM29" s="2" t="s">
        <v>824</v>
      </c>
      <c r="AN29" s="2" t="s">
        <v>825</v>
      </c>
    </row>
    <row r="30" customFormat="false" ht="15" hidden="false" customHeight="true" outlineLevel="0" collapsed="false">
      <c r="A30" s="1" t="s">
        <v>826</v>
      </c>
      <c r="B30" s="2" t="s">
        <v>827</v>
      </c>
      <c r="C30" s="2" t="n">
        <v>29</v>
      </c>
      <c r="D30" s="2" t="s">
        <v>597</v>
      </c>
      <c r="E30" s="2" t="s">
        <v>598</v>
      </c>
      <c r="F30" s="2" t="s">
        <v>295</v>
      </c>
      <c r="G30" s="2" t="n">
        <v>63.546</v>
      </c>
      <c r="H30" s="2" t="s">
        <v>828</v>
      </c>
      <c r="I30" s="2" t="s">
        <v>829</v>
      </c>
      <c r="J30" s="2" t="s">
        <v>830</v>
      </c>
      <c r="K30" s="2" t="s">
        <v>831</v>
      </c>
      <c r="L30" s="2" t="s">
        <v>832</v>
      </c>
      <c r="M30" s="2" t="n">
        <v>1.9</v>
      </c>
      <c r="N30" s="2" t="s">
        <v>159</v>
      </c>
      <c r="O30" s="2" t="s">
        <v>833</v>
      </c>
      <c r="P30" s="2" t="s">
        <v>834</v>
      </c>
      <c r="Q30" s="2" t="s">
        <v>751</v>
      </c>
      <c r="R30" s="2" t="s">
        <v>835</v>
      </c>
      <c r="S30" s="2" t="s">
        <v>836</v>
      </c>
      <c r="T30" s="2" t="s">
        <v>837</v>
      </c>
      <c r="U30" s="2" t="s">
        <v>838</v>
      </c>
      <c r="V30" s="2" t="s">
        <v>839</v>
      </c>
      <c r="W30" s="2" t="s">
        <v>840</v>
      </c>
      <c r="X30" s="2" t="s">
        <v>841</v>
      </c>
      <c r="Y30" s="2" t="s">
        <v>842</v>
      </c>
      <c r="Z30" s="2" t="s">
        <v>843</v>
      </c>
      <c r="AA30" s="2" t="s">
        <v>844</v>
      </c>
      <c r="AB30" s="2" t="s">
        <v>845</v>
      </c>
      <c r="AC30" s="2" t="s">
        <v>846</v>
      </c>
      <c r="AD30" s="2" t="s">
        <v>847</v>
      </c>
      <c r="AG30" s="2" t="s">
        <v>848</v>
      </c>
      <c r="AH30" s="2" t="s">
        <v>849</v>
      </c>
      <c r="AI30" s="2" t="s">
        <v>850</v>
      </c>
      <c r="AJ30" s="2" t="s">
        <v>489</v>
      </c>
      <c r="AK30" s="2" t="s">
        <v>209</v>
      </c>
      <c r="AL30" s="2" t="s">
        <v>209</v>
      </c>
      <c r="AM30" s="2" t="s">
        <v>851</v>
      </c>
      <c r="AN30" s="2" t="s">
        <v>852</v>
      </c>
    </row>
    <row r="31" customFormat="false" ht="15" hidden="false" customHeight="true" outlineLevel="0" collapsed="false">
      <c r="A31" s="1" t="s">
        <v>853</v>
      </c>
      <c r="B31" s="2" t="s">
        <v>854</v>
      </c>
      <c r="C31" s="2" t="n">
        <v>30</v>
      </c>
      <c r="D31" s="2" t="s">
        <v>374</v>
      </c>
      <c r="E31" s="2" t="s">
        <v>598</v>
      </c>
      <c r="F31" s="2" t="s">
        <v>42</v>
      </c>
      <c r="G31" s="2" t="n">
        <v>65.39</v>
      </c>
      <c r="H31" s="2" t="s">
        <v>855</v>
      </c>
      <c r="I31" s="2" t="s">
        <v>856</v>
      </c>
      <c r="J31" s="2" t="n">
        <v>2</v>
      </c>
      <c r="K31" s="2" t="s">
        <v>857</v>
      </c>
      <c r="L31" s="2" t="s">
        <v>858</v>
      </c>
      <c r="M31" s="2" t="n">
        <v>1.65</v>
      </c>
      <c r="N31" s="2" t="s">
        <v>859</v>
      </c>
      <c r="O31" s="2" t="s">
        <v>860</v>
      </c>
      <c r="P31" s="2" t="s">
        <v>861</v>
      </c>
      <c r="Q31" s="2" t="s">
        <v>862</v>
      </c>
      <c r="R31" s="2" t="s">
        <v>863</v>
      </c>
      <c r="S31" s="2" t="s">
        <v>864</v>
      </c>
      <c r="T31" s="2" t="s">
        <v>865</v>
      </c>
      <c r="U31" s="2" t="n">
        <v>2</v>
      </c>
      <c r="V31" s="2" t="s">
        <v>866</v>
      </c>
      <c r="W31" s="2" t="s">
        <v>867</v>
      </c>
      <c r="X31" s="2" t="s">
        <v>868</v>
      </c>
      <c r="Y31" s="2" t="s">
        <v>869</v>
      </c>
      <c r="Z31" s="2" t="s">
        <v>870</v>
      </c>
      <c r="AA31" s="2" t="s">
        <v>871</v>
      </c>
      <c r="AB31" s="2" t="s">
        <v>872</v>
      </c>
      <c r="AC31" s="2" t="s">
        <v>873</v>
      </c>
      <c r="AD31" s="2" t="s">
        <v>874</v>
      </c>
      <c r="AF31" s="2" t="s">
        <v>875</v>
      </c>
      <c r="AG31" s="2" t="s">
        <v>876</v>
      </c>
      <c r="AH31" s="2" t="s">
        <v>877</v>
      </c>
      <c r="AI31" s="2" t="s">
        <v>878</v>
      </c>
      <c r="AJ31" s="2" t="s">
        <v>489</v>
      </c>
      <c r="AK31" s="2" t="s">
        <v>209</v>
      </c>
      <c r="AL31" s="2" t="s">
        <v>458</v>
      </c>
      <c r="AM31" s="2" t="s">
        <v>879</v>
      </c>
      <c r="AN31" s="2" t="s">
        <v>880</v>
      </c>
    </row>
    <row r="32" customFormat="false" ht="15" hidden="false" customHeight="true" outlineLevel="0" collapsed="false">
      <c r="A32" s="1" t="s">
        <v>881</v>
      </c>
      <c r="B32" s="2" t="s">
        <v>882</v>
      </c>
      <c r="C32" s="2" t="n">
        <v>31</v>
      </c>
      <c r="D32" s="2" t="s">
        <v>374</v>
      </c>
      <c r="E32" s="2" t="s">
        <v>151</v>
      </c>
      <c r="F32" s="2" t="s">
        <v>463</v>
      </c>
      <c r="G32" s="2" t="n">
        <v>69.723</v>
      </c>
      <c r="H32" s="2" t="s">
        <v>883</v>
      </c>
      <c r="I32" s="2" t="s">
        <v>884</v>
      </c>
      <c r="J32" s="2" t="s">
        <v>153</v>
      </c>
      <c r="K32" s="2" t="s">
        <v>885</v>
      </c>
      <c r="L32" s="2" t="s">
        <v>886</v>
      </c>
      <c r="M32" s="2" t="n">
        <v>1.81</v>
      </c>
      <c r="N32" s="2" t="s">
        <v>887</v>
      </c>
      <c r="O32" s="2" t="s">
        <v>693</v>
      </c>
      <c r="P32" s="2" t="s">
        <v>888</v>
      </c>
      <c r="Q32" s="2" t="s">
        <v>889</v>
      </c>
      <c r="R32" s="2" t="s">
        <v>890</v>
      </c>
      <c r="S32" s="2" t="s">
        <v>891</v>
      </c>
      <c r="T32" s="2" t="s">
        <v>892</v>
      </c>
      <c r="U32" s="2" t="n">
        <v>3</v>
      </c>
      <c r="V32" s="2" t="s">
        <v>893</v>
      </c>
      <c r="W32" s="2" t="s">
        <v>894</v>
      </c>
      <c r="X32" s="2" t="s">
        <v>895</v>
      </c>
      <c r="Y32" s="2" t="s">
        <v>896</v>
      </c>
      <c r="Z32" s="2" t="s">
        <v>897</v>
      </c>
      <c r="AA32" s="2" t="s">
        <v>898</v>
      </c>
      <c r="AB32" s="2" t="s">
        <v>899</v>
      </c>
      <c r="AC32" s="2" t="s">
        <v>900</v>
      </c>
      <c r="AD32" s="2" t="s">
        <v>901</v>
      </c>
      <c r="AE32" s="2" t="s">
        <v>902</v>
      </c>
      <c r="AF32" s="2" t="s">
        <v>903</v>
      </c>
      <c r="AG32" s="2" t="s">
        <v>904</v>
      </c>
      <c r="AH32" s="2" t="s">
        <v>905</v>
      </c>
      <c r="AI32" s="2" t="s">
        <v>906</v>
      </c>
      <c r="AJ32" s="2" t="s">
        <v>907</v>
      </c>
      <c r="AK32" s="2" t="n">
        <v>1875</v>
      </c>
      <c r="AL32" s="2" t="s">
        <v>290</v>
      </c>
      <c r="AM32" s="2" t="s">
        <v>908</v>
      </c>
      <c r="AN32" s="2" t="s">
        <v>909</v>
      </c>
    </row>
    <row r="33" customFormat="false" ht="15" hidden="false" customHeight="true" outlineLevel="0" collapsed="false">
      <c r="A33" s="1" t="s">
        <v>910</v>
      </c>
      <c r="B33" s="2" t="s">
        <v>911</v>
      </c>
      <c r="C33" s="2" t="n">
        <v>32</v>
      </c>
      <c r="D33" s="2" t="s">
        <v>374</v>
      </c>
      <c r="E33" s="2" t="s">
        <v>151</v>
      </c>
      <c r="F33" s="2" t="s">
        <v>295</v>
      </c>
      <c r="G33" s="2" t="n">
        <v>72.61</v>
      </c>
      <c r="H33" s="2" t="s">
        <v>912</v>
      </c>
      <c r="I33" s="2" t="s">
        <v>913</v>
      </c>
      <c r="J33" s="2" t="s">
        <v>183</v>
      </c>
      <c r="K33" s="2" t="s">
        <v>914</v>
      </c>
      <c r="L33" s="2" t="s">
        <v>602</v>
      </c>
      <c r="M33" s="2" t="n">
        <v>2.01</v>
      </c>
      <c r="N33" s="2" t="s">
        <v>663</v>
      </c>
      <c r="O33" s="2" t="s">
        <v>915</v>
      </c>
      <c r="P33" s="2" t="s">
        <v>916</v>
      </c>
      <c r="Q33" s="2" t="s">
        <v>917</v>
      </c>
      <c r="R33" s="2" t="s">
        <v>918</v>
      </c>
      <c r="S33" s="2" t="s">
        <v>919</v>
      </c>
      <c r="T33" s="2" t="s">
        <v>920</v>
      </c>
      <c r="U33" s="2" t="s">
        <v>921</v>
      </c>
      <c r="V33" s="2" t="s">
        <v>922</v>
      </c>
      <c r="W33" s="2" t="s">
        <v>923</v>
      </c>
      <c r="X33" s="2" t="s">
        <v>924</v>
      </c>
      <c r="Y33" s="2" t="s">
        <v>925</v>
      </c>
      <c r="Z33" s="2" t="s">
        <v>926</v>
      </c>
      <c r="AA33" s="2" t="s">
        <v>927</v>
      </c>
      <c r="AB33" s="2" t="s">
        <v>928</v>
      </c>
      <c r="AC33" s="2" t="s">
        <v>929</v>
      </c>
      <c r="AD33" s="2" t="s">
        <v>930</v>
      </c>
      <c r="AG33" s="2" t="s">
        <v>931</v>
      </c>
      <c r="AH33" s="2" t="s">
        <v>932</v>
      </c>
      <c r="AI33" s="2" t="s">
        <v>933</v>
      </c>
      <c r="AJ33" s="2" t="s">
        <v>934</v>
      </c>
      <c r="AK33" s="2" t="n">
        <v>1886</v>
      </c>
      <c r="AL33" s="2" t="s">
        <v>458</v>
      </c>
      <c r="AM33" s="2" t="s">
        <v>935</v>
      </c>
      <c r="AN33" s="2" t="s">
        <v>936</v>
      </c>
    </row>
    <row r="34" customFormat="false" ht="15" hidden="false" customHeight="true" outlineLevel="0" collapsed="false">
      <c r="A34" s="1" t="s">
        <v>937</v>
      </c>
      <c r="B34" s="2" t="s">
        <v>938</v>
      </c>
      <c r="C34" s="2" t="n">
        <v>33</v>
      </c>
      <c r="D34" s="2" t="s">
        <v>40</v>
      </c>
      <c r="E34" s="2" t="s">
        <v>151</v>
      </c>
      <c r="F34" s="2" t="s">
        <v>152</v>
      </c>
      <c r="G34" s="2" t="n">
        <v>74.92159</v>
      </c>
      <c r="H34" s="2" t="s">
        <v>939</v>
      </c>
      <c r="I34" s="2" t="s">
        <v>940</v>
      </c>
      <c r="J34" s="2" t="s">
        <v>941</v>
      </c>
      <c r="K34" s="2" t="s">
        <v>942</v>
      </c>
      <c r="L34" s="2" t="s">
        <v>943</v>
      </c>
      <c r="M34" s="2" t="n">
        <v>2.18</v>
      </c>
      <c r="N34" s="2" t="s">
        <v>944</v>
      </c>
      <c r="O34" s="2" t="s">
        <v>945</v>
      </c>
      <c r="P34" s="2" t="s">
        <v>946</v>
      </c>
      <c r="Q34" s="2" t="s">
        <v>947</v>
      </c>
      <c r="R34" s="2" t="s">
        <v>948</v>
      </c>
      <c r="S34" s="2" t="s">
        <v>949</v>
      </c>
      <c r="T34" s="2" t="s">
        <v>950</v>
      </c>
      <c r="U34" s="2" t="s">
        <v>951</v>
      </c>
      <c r="V34" s="2" t="s">
        <v>952</v>
      </c>
      <c r="W34" s="2" t="s">
        <v>953</v>
      </c>
      <c r="X34" s="2" t="s">
        <v>954</v>
      </c>
      <c r="Y34" s="2" t="s">
        <v>51</v>
      </c>
      <c r="Z34" s="2" t="s">
        <v>955</v>
      </c>
      <c r="AA34" s="2" t="s">
        <v>956</v>
      </c>
      <c r="AB34" s="2" t="s">
        <v>957</v>
      </c>
      <c r="AC34" s="2" t="s">
        <v>958</v>
      </c>
      <c r="AD34" s="2" t="s">
        <v>959</v>
      </c>
      <c r="AF34" s="2" t="s">
        <v>960</v>
      </c>
      <c r="AG34" s="2" t="s">
        <v>961</v>
      </c>
      <c r="AH34" s="2" t="s">
        <v>962</v>
      </c>
      <c r="AI34" s="2" t="s">
        <v>963</v>
      </c>
      <c r="AJ34" s="2" t="s">
        <v>489</v>
      </c>
      <c r="AK34" s="2" t="s">
        <v>209</v>
      </c>
      <c r="AL34" s="2" t="s">
        <v>209</v>
      </c>
      <c r="AM34" s="2" t="s">
        <v>964</v>
      </c>
      <c r="AN34" s="2" t="s">
        <v>965</v>
      </c>
    </row>
    <row r="35" customFormat="false" ht="15" hidden="false" customHeight="true" outlineLevel="0" collapsed="false">
      <c r="A35" s="1" t="s">
        <v>966</v>
      </c>
      <c r="B35" s="2" t="s">
        <v>967</v>
      </c>
      <c r="C35" s="2" t="n">
        <v>34</v>
      </c>
      <c r="D35" s="2" t="s">
        <v>40</v>
      </c>
      <c r="E35" s="2" t="s">
        <v>151</v>
      </c>
      <c r="F35" s="2" t="s">
        <v>42</v>
      </c>
      <c r="G35" s="2" t="n">
        <v>78.96</v>
      </c>
      <c r="H35" s="2" t="s">
        <v>968</v>
      </c>
      <c r="I35" s="2" t="s">
        <v>969</v>
      </c>
      <c r="J35" s="2" t="s">
        <v>970</v>
      </c>
      <c r="K35" s="2" t="s">
        <v>971</v>
      </c>
      <c r="L35" s="2" t="s">
        <v>972</v>
      </c>
      <c r="M35" s="2" t="n">
        <v>2.55</v>
      </c>
      <c r="N35" s="2" t="s">
        <v>776</v>
      </c>
      <c r="O35" s="2" t="s">
        <v>973</v>
      </c>
      <c r="P35" s="2" t="s">
        <v>663</v>
      </c>
      <c r="Q35" s="2" t="s">
        <v>974</v>
      </c>
      <c r="R35" s="2" t="s">
        <v>975</v>
      </c>
      <c r="S35" s="2" t="s">
        <v>976</v>
      </c>
      <c r="T35" s="2" t="s">
        <v>977</v>
      </c>
      <c r="U35" s="2" t="s">
        <v>978</v>
      </c>
      <c r="V35" s="2" t="s">
        <v>979</v>
      </c>
      <c r="W35" s="2" t="s">
        <v>923</v>
      </c>
      <c r="X35" s="2" t="s">
        <v>980</v>
      </c>
      <c r="Y35" s="2" t="s">
        <v>981</v>
      </c>
      <c r="Z35" s="2" t="s">
        <v>168</v>
      </c>
      <c r="AA35" s="2" t="s">
        <v>982</v>
      </c>
      <c r="AB35" s="2" t="s">
        <v>983</v>
      </c>
      <c r="AC35" s="2" t="s">
        <v>984</v>
      </c>
      <c r="AD35" s="2" t="s">
        <v>985</v>
      </c>
      <c r="AF35" s="2" t="s">
        <v>986</v>
      </c>
      <c r="AG35" s="2" t="s">
        <v>987</v>
      </c>
      <c r="AH35" s="2" t="s">
        <v>988</v>
      </c>
      <c r="AI35" s="2" t="s">
        <v>989</v>
      </c>
      <c r="AJ35" s="2" t="s">
        <v>427</v>
      </c>
      <c r="AK35" s="2" t="n">
        <v>1818</v>
      </c>
      <c r="AL35" s="2" t="s">
        <v>115</v>
      </c>
      <c r="AM35" s="2" t="s">
        <v>990</v>
      </c>
      <c r="AN35" s="2" t="s">
        <v>991</v>
      </c>
    </row>
    <row r="36" customFormat="false" ht="15" hidden="false" customHeight="true" outlineLevel="0" collapsed="false">
      <c r="A36" s="1" t="s">
        <v>992</v>
      </c>
      <c r="B36" s="2" t="s">
        <v>993</v>
      </c>
      <c r="C36" s="2" t="n">
        <v>35</v>
      </c>
      <c r="D36" s="2" t="s">
        <v>268</v>
      </c>
      <c r="E36" s="2" t="s">
        <v>151</v>
      </c>
      <c r="F36" s="2" t="s">
        <v>463</v>
      </c>
      <c r="G36" s="2" t="n">
        <v>79.904</v>
      </c>
      <c r="H36" s="2" t="s">
        <v>994</v>
      </c>
      <c r="I36" s="2" t="s">
        <v>995</v>
      </c>
      <c r="J36" s="2" t="s">
        <v>496</v>
      </c>
      <c r="K36" s="2" t="s">
        <v>996</v>
      </c>
      <c r="L36" s="2" t="s">
        <v>997</v>
      </c>
      <c r="M36" s="2" t="n">
        <v>2.96</v>
      </c>
      <c r="N36" s="2" t="s">
        <v>998</v>
      </c>
      <c r="O36" s="2" t="s">
        <v>999</v>
      </c>
      <c r="P36" s="2" t="s">
        <v>1000</v>
      </c>
      <c r="Q36" s="2" t="s">
        <v>1001</v>
      </c>
      <c r="R36" s="2" t="s">
        <v>1002</v>
      </c>
      <c r="S36" s="2" t="s">
        <v>1003</v>
      </c>
      <c r="T36" s="2" t="s">
        <v>1004</v>
      </c>
      <c r="U36" s="2" t="s">
        <v>1005</v>
      </c>
      <c r="V36" s="2" t="s">
        <v>1006</v>
      </c>
      <c r="W36" s="2" t="s">
        <v>1007</v>
      </c>
      <c r="X36" s="2" t="s">
        <v>1008</v>
      </c>
      <c r="Y36" s="2" t="s">
        <v>1009</v>
      </c>
      <c r="Z36" s="2" t="s">
        <v>51</v>
      </c>
      <c r="AA36" s="2" t="s">
        <v>1010</v>
      </c>
      <c r="AB36" s="2" t="s">
        <v>51</v>
      </c>
      <c r="AC36" s="2" t="s">
        <v>51</v>
      </c>
      <c r="AD36" s="2" t="s">
        <v>51</v>
      </c>
      <c r="AG36" s="2" t="s">
        <v>1011</v>
      </c>
      <c r="AH36" s="2" t="s">
        <v>1012</v>
      </c>
      <c r="AI36" s="2" t="s">
        <v>1013</v>
      </c>
      <c r="AJ36" s="2" t="s">
        <v>1014</v>
      </c>
      <c r="AK36" s="2" t="n">
        <v>1826</v>
      </c>
      <c r="AL36" s="2" t="s">
        <v>290</v>
      </c>
      <c r="AM36" s="2" t="s">
        <v>1015</v>
      </c>
      <c r="AN36" s="2" t="s">
        <v>1016</v>
      </c>
    </row>
    <row r="37" customFormat="false" ht="15" hidden="false" customHeight="true" outlineLevel="0" collapsed="false">
      <c r="A37" s="1" t="s">
        <v>1017</v>
      </c>
      <c r="B37" s="2" t="s">
        <v>1018</v>
      </c>
      <c r="C37" s="2" t="n">
        <v>36</v>
      </c>
      <c r="D37" s="2" t="s">
        <v>67</v>
      </c>
      <c r="E37" s="2" t="s">
        <v>151</v>
      </c>
      <c r="F37" s="2" t="s">
        <v>295</v>
      </c>
      <c r="G37" s="2" t="n">
        <v>83.8</v>
      </c>
      <c r="H37" s="2" t="s">
        <v>1019</v>
      </c>
      <c r="I37" s="2" t="s">
        <v>1020</v>
      </c>
      <c r="J37" s="2" t="n">
        <v>0</v>
      </c>
      <c r="K37" s="2" t="s">
        <v>1021</v>
      </c>
      <c r="L37" s="2" t="s">
        <v>1022</v>
      </c>
      <c r="M37" s="2" t="n">
        <v>0</v>
      </c>
      <c r="N37" s="2" t="s">
        <v>1000</v>
      </c>
      <c r="O37" s="2" t="s">
        <v>51</v>
      </c>
      <c r="P37" s="2" t="s">
        <v>1023</v>
      </c>
      <c r="Q37" s="2" t="s">
        <v>1024</v>
      </c>
      <c r="R37" s="2" t="s">
        <v>1025</v>
      </c>
      <c r="S37" s="2" t="s">
        <v>1026</v>
      </c>
      <c r="T37" s="2" t="s">
        <v>1027</v>
      </c>
      <c r="U37" s="2" t="n">
        <v>0</v>
      </c>
      <c r="V37" s="2" t="s">
        <v>1028</v>
      </c>
      <c r="W37" s="2" t="s">
        <v>1029</v>
      </c>
      <c r="X37" s="2" t="s">
        <v>1030</v>
      </c>
      <c r="Y37" s="2" t="s">
        <v>1031</v>
      </c>
      <c r="Z37" s="2" t="s">
        <v>51</v>
      </c>
      <c r="AA37" s="2" t="s">
        <v>1032</v>
      </c>
      <c r="AB37" s="2" t="s">
        <v>51</v>
      </c>
      <c r="AC37" s="2" t="s">
        <v>1033</v>
      </c>
      <c r="AD37" s="2" t="s">
        <v>51</v>
      </c>
      <c r="AG37" s="2" t="s">
        <v>1034</v>
      </c>
      <c r="AH37" s="2" t="s">
        <v>1035</v>
      </c>
      <c r="AI37" s="2" t="s">
        <v>1036</v>
      </c>
      <c r="AJ37" s="2" t="s">
        <v>314</v>
      </c>
      <c r="AK37" s="2" t="n">
        <v>1898</v>
      </c>
      <c r="AL37" s="2" t="s">
        <v>1037</v>
      </c>
      <c r="AM37" s="2" t="s">
        <v>1038</v>
      </c>
      <c r="AN37" s="2" t="s">
        <v>1039</v>
      </c>
    </row>
    <row r="38" customFormat="false" ht="15" hidden="false" customHeight="true" outlineLevel="0" collapsed="false">
      <c r="A38" s="1" t="s">
        <v>1040</v>
      </c>
      <c r="B38" s="2" t="s">
        <v>1041</v>
      </c>
      <c r="C38" s="2" t="n">
        <v>37</v>
      </c>
      <c r="D38" s="2" t="s">
        <v>89</v>
      </c>
      <c r="E38" s="2" t="s">
        <v>41</v>
      </c>
      <c r="F38" s="2" t="s">
        <v>90</v>
      </c>
      <c r="G38" s="2" t="n">
        <v>85.4678</v>
      </c>
      <c r="H38" s="2" t="s">
        <v>1042</v>
      </c>
      <c r="I38" s="2" t="s">
        <v>1043</v>
      </c>
      <c r="J38" s="2" t="s">
        <v>1044</v>
      </c>
      <c r="K38" s="2" t="s">
        <v>1045</v>
      </c>
      <c r="L38" s="2" t="s">
        <v>1046</v>
      </c>
      <c r="M38" s="2" t="n">
        <v>0.82</v>
      </c>
      <c r="N38" s="2" t="s">
        <v>1047</v>
      </c>
      <c r="O38" s="2" t="s">
        <v>1048</v>
      </c>
      <c r="P38" s="2" t="s">
        <v>1049</v>
      </c>
      <c r="Q38" s="2" t="s">
        <v>1050</v>
      </c>
      <c r="R38" s="2" t="s">
        <v>1051</v>
      </c>
      <c r="S38" s="2" t="s">
        <v>1052</v>
      </c>
      <c r="T38" s="2" t="s">
        <v>1053</v>
      </c>
      <c r="U38" s="2" t="n">
        <v>1</v>
      </c>
      <c r="V38" s="2" t="s">
        <v>1054</v>
      </c>
      <c r="W38" s="2" t="s">
        <v>1055</v>
      </c>
      <c r="X38" s="2" t="s">
        <v>1056</v>
      </c>
      <c r="Y38" s="2" t="s">
        <v>1057</v>
      </c>
      <c r="Z38" s="2" t="s">
        <v>1058</v>
      </c>
      <c r="AA38" s="2" t="s">
        <v>1059</v>
      </c>
      <c r="AB38" s="2" t="s">
        <v>1060</v>
      </c>
      <c r="AC38" s="2" t="s">
        <v>1061</v>
      </c>
      <c r="AD38" s="2" t="s">
        <v>1062</v>
      </c>
      <c r="AG38" s="2" t="s">
        <v>1063</v>
      </c>
      <c r="AH38" s="2" t="s">
        <v>1064</v>
      </c>
      <c r="AI38" s="2" t="s">
        <v>1065</v>
      </c>
      <c r="AJ38" s="2" t="s">
        <v>1066</v>
      </c>
      <c r="AK38" s="2" t="n">
        <v>1861</v>
      </c>
      <c r="AL38" s="2" t="s">
        <v>458</v>
      </c>
      <c r="AM38" s="2" t="s">
        <v>1067</v>
      </c>
      <c r="AN38" s="2" t="s">
        <v>1068</v>
      </c>
    </row>
    <row r="39" customFormat="false" ht="15" hidden="false" customHeight="true" outlineLevel="0" collapsed="false">
      <c r="A39" s="1" t="s">
        <v>1069</v>
      </c>
      <c r="B39" s="2" t="s">
        <v>1070</v>
      </c>
      <c r="C39" s="2" t="n">
        <v>38</v>
      </c>
      <c r="D39" s="2" t="s">
        <v>120</v>
      </c>
      <c r="E39" s="2" t="s">
        <v>41</v>
      </c>
      <c r="F39" s="2" t="s">
        <v>295</v>
      </c>
      <c r="G39" s="2" t="n">
        <v>87.62</v>
      </c>
      <c r="H39" s="2" t="s">
        <v>1071</v>
      </c>
      <c r="I39" s="2" t="s">
        <v>1072</v>
      </c>
      <c r="J39" s="2" t="n">
        <v>2</v>
      </c>
      <c r="K39" s="2" t="s">
        <v>1073</v>
      </c>
      <c r="L39" s="2" t="s">
        <v>1074</v>
      </c>
      <c r="M39" s="2" t="n">
        <v>0.95</v>
      </c>
      <c r="N39" s="2" t="s">
        <v>1075</v>
      </c>
      <c r="O39" s="2" t="s">
        <v>1076</v>
      </c>
      <c r="P39" s="2" t="s">
        <v>1077</v>
      </c>
      <c r="Q39" s="2" t="s">
        <v>1078</v>
      </c>
      <c r="R39" s="2" t="s">
        <v>1079</v>
      </c>
      <c r="S39" s="2" t="s">
        <v>1080</v>
      </c>
      <c r="T39" s="2" t="s">
        <v>1081</v>
      </c>
      <c r="U39" s="2" t="n">
        <v>2</v>
      </c>
      <c r="V39" s="2" t="s">
        <v>1082</v>
      </c>
      <c r="W39" s="2" t="s">
        <v>1083</v>
      </c>
      <c r="X39" s="2" t="s">
        <v>1084</v>
      </c>
      <c r="Y39" s="2" t="s">
        <v>1085</v>
      </c>
      <c r="Z39" s="2" t="s">
        <v>1086</v>
      </c>
      <c r="AA39" s="2" t="s">
        <v>1087</v>
      </c>
      <c r="AB39" s="2" t="s">
        <v>1088</v>
      </c>
      <c r="AC39" s="2" t="s">
        <v>1089</v>
      </c>
      <c r="AD39" s="2" t="s">
        <v>1090</v>
      </c>
      <c r="AG39" s="2" t="s">
        <v>1091</v>
      </c>
      <c r="AH39" s="2" t="s">
        <v>1092</v>
      </c>
      <c r="AI39" s="2" t="s">
        <v>1093</v>
      </c>
      <c r="AJ39" s="2" t="s">
        <v>1094</v>
      </c>
      <c r="AK39" s="2" t="n">
        <v>1790</v>
      </c>
      <c r="AL39" s="2" t="s">
        <v>236</v>
      </c>
      <c r="AM39" s="2" t="s">
        <v>1095</v>
      </c>
      <c r="AN39" s="2" t="s">
        <v>1096</v>
      </c>
    </row>
    <row r="40" customFormat="false" ht="15" hidden="false" customHeight="true" outlineLevel="0" collapsed="false">
      <c r="A40" s="1" t="s">
        <v>1097</v>
      </c>
      <c r="B40" s="2" t="s">
        <v>1098</v>
      </c>
      <c r="C40" s="2" t="n">
        <v>39</v>
      </c>
      <c r="D40" s="2" t="s">
        <v>597</v>
      </c>
      <c r="E40" s="2" t="s">
        <v>598</v>
      </c>
      <c r="F40" s="2" t="s">
        <v>42</v>
      </c>
      <c r="G40" s="2" t="n">
        <v>88.90585</v>
      </c>
      <c r="H40" s="2" t="s">
        <v>1099</v>
      </c>
      <c r="I40" s="2" t="s">
        <v>1100</v>
      </c>
      <c r="J40" s="2" t="n">
        <v>3</v>
      </c>
      <c r="K40" s="2" t="s">
        <v>1101</v>
      </c>
      <c r="L40" s="2" t="s">
        <v>1102</v>
      </c>
      <c r="M40" s="2" t="n">
        <v>1.22</v>
      </c>
      <c r="N40" s="2" t="s">
        <v>809</v>
      </c>
      <c r="O40" s="2" t="s">
        <v>1103</v>
      </c>
      <c r="P40" s="2" t="s">
        <v>1104</v>
      </c>
      <c r="Q40" s="2" t="s">
        <v>1105</v>
      </c>
      <c r="R40" s="2" t="s">
        <v>1106</v>
      </c>
      <c r="S40" s="2" t="s">
        <v>1107</v>
      </c>
      <c r="T40" s="2" t="s">
        <v>1108</v>
      </c>
      <c r="U40" s="2" t="n">
        <v>3</v>
      </c>
      <c r="V40" s="2" t="s">
        <v>1109</v>
      </c>
      <c r="W40" s="2" t="s">
        <v>1083</v>
      </c>
      <c r="X40" s="2" t="s">
        <v>1110</v>
      </c>
      <c r="Y40" s="2" t="s">
        <v>1111</v>
      </c>
      <c r="Z40" s="2" t="s">
        <v>1112</v>
      </c>
      <c r="AA40" s="2" t="s">
        <v>1113</v>
      </c>
      <c r="AB40" s="2" t="s">
        <v>1114</v>
      </c>
      <c r="AC40" s="2" t="s">
        <v>139</v>
      </c>
      <c r="AD40" s="2" t="s">
        <v>1115</v>
      </c>
      <c r="AF40" s="2" t="s">
        <v>1116</v>
      </c>
      <c r="AG40" s="2" t="s">
        <v>1117</v>
      </c>
      <c r="AH40" s="2" t="s">
        <v>1118</v>
      </c>
      <c r="AI40" s="2" t="s">
        <v>1119</v>
      </c>
      <c r="AJ40" s="2" t="s">
        <v>1120</v>
      </c>
      <c r="AK40" s="2" t="n">
        <v>1789</v>
      </c>
      <c r="AL40" s="2" t="s">
        <v>1121</v>
      </c>
      <c r="AM40" s="2" t="s">
        <v>1122</v>
      </c>
      <c r="AN40" s="2" t="s">
        <v>1123</v>
      </c>
    </row>
    <row r="41" customFormat="false" ht="15" hidden="false" customHeight="true" outlineLevel="0" collapsed="false">
      <c r="A41" s="1" t="s">
        <v>1124</v>
      </c>
      <c r="B41" s="2" t="s">
        <v>1125</v>
      </c>
      <c r="C41" s="2" t="n">
        <v>40</v>
      </c>
      <c r="D41" s="2" t="s">
        <v>597</v>
      </c>
      <c r="E41" s="2" t="s">
        <v>598</v>
      </c>
      <c r="F41" s="2" t="s">
        <v>42</v>
      </c>
      <c r="G41" s="2" t="n">
        <v>91.224</v>
      </c>
      <c r="H41" s="2" t="s">
        <v>1126</v>
      </c>
      <c r="I41" s="2" t="s">
        <v>1127</v>
      </c>
      <c r="J41" s="2" t="s">
        <v>185</v>
      </c>
      <c r="K41" s="2" t="s">
        <v>1128</v>
      </c>
      <c r="L41" s="2" t="s">
        <v>1129</v>
      </c>
      <c r="M41" s="2" t="n">
        <v>1.33</v>
      </c>
      <c r="N41" s="2" t="s">
        <v>1130</v>
      </c>
      <c r="O41" s="2" t="s">
        <v>1131</v>
      </c>
      <c r="P41" s="2" t="s">
        <v>1047</v>
      </c>
      <c r="Q41" s="2" t="s">
        <v>1132</v>
      </c>
      <c r="R41" s="2" t="s">
        <v>1133</v>
      </c>
      <c r="S41" s="2" t="s">
        <v>1134</v>
      </c>
      <c r="T41" s="2" t="s">
        <v>1135</v>
      </c>
      <c r="U41" s="2" t="n">
        <v>4</v>
      </c>
      <c r="V41" s="2" t="s">
        <v>1136</v>
      </c>
      <c r="W41" s="2" t="s">
        <v>1137</v>
      </c>
      <c r="X41" s="2" t="s">
        <v>1138</v>
      </c>
      <c r="Y41" s="2" t="s">
        <v>703</v>
      </c>
      <c r="Z41" s="2" t="s">
        <v>1139</v>
      </c>
      <c r="AA41" s="2" t="s">
        <v>1140</v>
      </c>
      <c r="AB41" s="2" t="s">
        <v>1141</v>
      </c>
      <c r="AC41" s="2" t="s">
        <v>929</v>
      </c>
      <c r="AD41" s="2" t="s">
        <v>1142</v>
      </c>
      <c r="AF41" s="2" t="s">
        <v>1143</v>
      </c>
      <c r="AG41" s="2" t="s">
        <v>1144</v>
      </c>
      <c r="AH41" s="2" t="s">
        <v>1145</v>
      </c>
      <c r="AI41" s="2" t="s">
        <v>1146</v>
      </c>
      <c r="AJ41" s="2" t="s">
        <v>1147</v>
      </c>
      <c r="AK41" s="2" t="n">
        <v>1789</v>
      </c>
      <c r="AL41" s="2" t="s">
        <v>458</v>
      </c>
      <c r="AM41" s="2" t="s">
        <v>1148</v>
      </c>
      <c r="AN41" s="2" t="s">
        <v>1149</v>
      </c>
    </row>
    <row r="42" customFormat="false" ht="15" hidden="false" customHeight="true" outlineLevel="0" collapsed="false">
      <c r="A42" s="1" t="s">
        <v>1150</v>
      </c>
      <c r="B42" s="2" t="s">
        <v>1151</v>
      </c>
      <c r="C42" s="2" t="n">
        <v>41</v>
      </c>
      <c r="D42" s="2" t="s">
        <v>597</v>
      </c>
      <c r="E42" s="2" t="s">
        <v>598</v>
      </c>
      <c r="F42" s="2" t="s">
        <v>90</v>
      </c>
      <c r="G42" s="2" t="n">
        <v>92.90638</v>
      </c>
      <c r="H42" s="2" t="s">
        <v>1152</v>
      </c>
      <c r="I42" s="2" t="s">
        <v>1153</v>
      </c>
      <c r="J42" s="2" t="s">
        <v>1154</v>
      </c>
      <c r="K42" s="2" t="s">
        <v>1155</v>
      </c>
      <c r="L42" s="2" t="s">
        <v>1156</v>
      </c>
      <c r="M42" s="2" t="n">
        <v>1.6</v>
      </c>
      <c r="N42" s="2" t="s">
        <v>1157</v>
      </c>
      <c r="O42" s="2" t="s">
        <v>1158</v>
      </c>
      <c r="P42" s="2" t="s">
        <v>1159</v>
      </c>
      <c r="Q42" s="2" t="s">
        <v>1160</v>
      </c>
      <c r="R42" s="2" t="s">
        <v>1161</v>
      </c>
      <c r="S42" s="2" t="s">
        <v>1162</v>
      </c>
      <c r="T42" s="2" t="s">
        <v>1163</v>
      </c>
      <c r="U42" s="2" t="s">
        <v>1164</v>
      </c>
      <c r="V42" s="2" t="s">
        <v>1165</v>
      </c>
      <c r="W42" s="2" t="s">
        <v>1166</v>
      </c>
      <c r="X42" s="2" t="s">
        <v>1167</v>
      </c>
      <c r="Y42" s="2" t="s">
        <v>1168</v>
      </c>
      <c r="Z42" s="2" t="s">
        <v>1169</v>
      </c>
      <c r="AA42" s="2" t="s">
        <v>1170</v>
      </c>
      <c r="AB42" s="2" t="s">
        <v>1171</v>
      </c>
      <c r="AC42" s="2" t="s">
        <v>1172</v>
      </c>
      <c r="AD42" s="2" t="s">
        <v>1173</v>
      </c>
      <c r="AG42" s="2" t="s">
        <v>1174</v>
      </c>
      <c r="AH42" s="2" t="s">
        <v>1175</v>
      </c>
      <c r="AI42" s="2" t="s">
        <v>1176</v>
      </c>
      <c r="AJ42" s="2" t="s">
        <v>1177</v>
      </c>
      <c r="AK42" s="2" t="n">
        <v>1801</v>
      </c>
      <c r="AL42" s="2" t="s">
        <v>62</v>
      </c>
      <c r="AM42" s="2" t="s">
        <v>1178</v>
      </c>
      <c r="AN42" s="2" t="s">
        <v>1179</v>
      </c>
    </row>
    <row r="43" customFormat="false" ht="15" hidden="false" customHeight="true" outlineLevel="0" collapsed="false">
      <c r="A43" s="1" t="s">
        <v>1180</v>
      </c>
      <c r="B43" s="2" t="s">
        <v>1181</v>
      </c>
      <c r="C43" s="2" t="n">
        <v>42</v>
      </c>
      <c r="D43" s="2" t="s">
        <v>597</v>
      </c>
      <c r="E43" s="2" t="s">
        <v>598</v>
      </c>
      <c r="F43" s="2" t="s">
        <v>90</v>
      </c>
      <c r="G43" s="2" t="n">
        <v>95.94</v>
      </c>
      <c r="H43" s="2" t="s">
        <v>1182</v>
      </c>
      <c r="I43" s="2" t="s">
        <v>1183</v>
      </c>
      <c r="J43" s="2" t="s">
        <v>690</v>
      </c>
      <c r="K43" s="2" t="s">
        <v>1184</v>
      </c>
      <c r="L43" s="2" t="s">
        <v>1185</v>
      </c>
      <c r="M43" s="2" t="n">
        <v>2.16</v>
      </c>
      <c r="N43" s="2" t="s">
        <v>1186</v>
      </c>
      <c r="O43" s="2" t="s">
        <v>1187</v>
      </c>
      <c r="P43" s="2" t="s">
        <v>1188</v>
      </c>
      <c r="Q43" s="2" t="s">
        <v>1189</v>
      </c>
      <c r="R43" s="2" t="s">
        <v>1190</v>
      </c>
      <c r="S43" s="2" t="s">
        <v>1191</v>
      </c>
      <c r="T43" s="2" t="s">
        <v>1192</v>
      </c>
      <c r="U43" s="2" t="s">
        <v>1193</v>
      </c>
      <c r="V43" s="2" t="s">
        <v>1194</v>
      </c>
      <c r="W43" s="2" t="s">
        <v>1195</v>
      </c>
      <c r="X43" s="2" t="s">
        <v>1196</v>
      </c>
      <c r="Y43" s="2" t="s">
        <v>1197</v>
      </c>
      <c r="Z43" s="2" t="s">
        <v>1198</v>
      </c>
      <c r="AA43" s="2" t="s">
        <v>1199</v>
      </c>
      <c r="AB43" s="2" t="s">
        <v>1200</v>
      </c>
      <c r="AC43" s="2" t="s">
        <v>1201</v>
      </c>
      <c r="AD43" s="2" t="s">
        <v>1202</v>
      </c>
      <c r="AG43" s="2" t="s">
        <v>1203</v>
      </c>
      <c r="AH43" s="2" t="s">
        <v>1204</v>
      </c>
      <c r="AI43" s="2" t="s">
        <v>1205</v>
      </c>
      <c r="AJ43" s="2" t="s">
        <v>515</v>
      </c>
      <c r="AK43" s="2" t="n">
        <v>1778</v>
      </c>
      <c r="AL43" s="2" t="s">
        <v>115</v>
      </c>
      <c r="AM43" s="2" t="s">
        <v>1206</v>
      </c>
      <c r="AN43" s="2" t="s">
        <v>1207</v>
      </c>
    </row>
    <row r="44" customFormat="false" ht="15" hidden="false" customHeight="true" outlineLevel="0" collapsed="false">
      <c r="A44" s="1" t="s">
        <v>1208</v>
      </c>
      <c r="B44" s="2" t="s">
        <v>1209</v>
      </c>
      <c r="C44" s="2" t="n">
        <v>43</v>
      </c>
      <c r="D44" s="2" t="s">
        <v>597</v>
      </c>
      <c r="E44" s="2" t="s">
        <v>598</v>
      </c>
      <c r="F44" s="2" t="s">
        <v>42</v>
      </c>
      <c r="G44" s="2" t="n">
        <v>-97.9072</v>
      </c>
      <c r="H44" s="2" t="s">
        <v>1210</v>
      </c>
      <c r="I44" s="2" t="s">
        <v>1211</v>
      </c>
      <c r="J44" s="2" t="s">
        <v>1212</v>
      </c>
      <c r="K44" s="2" t="s">
        <v>1213</v>
      </c>
      <c r="L44" s="2" t="s">
        <v>1214</v>
      </c>
      <c r="M44" s="2" t="n">
        <v>1.9</v>
      </c>
      <c r="N44" s="2" t="s">
        <v>1215</v>
      </c>
      <c r="O44" s="2" t="s">
        <v>51</v>
      </c>
      <c r="P44" s="2" t="s">
        <v>1216</v>
      </c>
      <c r="Q44" s="2" t="s">
        <v>1217</v>
      </c>
      <c r="R44" s="2" t="s">
        <v>1218</v>
      </c>
      <c r="S44" s="2" t="s">
        <v>1219</v>
      </c>
      <c r="T44" s="2" t="s">
        <v>1220</v>
      </c>
      <c r="U44" s="2" t="s">
        <v>1221</v>
      </c>
      <c r="V44" s="2" t="s">
        <v>1222</v>
      </c>
      <c r="W44" s="2" t="s">
        <v>1223</v>
      </c>
      <c r="X44" s="2" t="s">
        <v>1224</v>
      </c>
      <c r="Y44" s="2" t="s">
        <v>1225</v>
      </c>
      <c r="Z44" s="2" t="s">
        <v>1226</v>
      </c>
      <c r="AA44" s="2" t="s">
        <v>1227</v>
      </c>
      <c r="AB44" s="2" t="s">
        <v>1228</v>
      </c>
      <c r="AC44" s="2" t="s">
        <v>1229</v>
      </c>
      <c r="AD44" s="2" t="s">
        <v>1230</v>
      </c>
      <c r="AF44" s="2" t="s">
        <v>1231</v>
      </c>
      <c r="AG44" s="2" t="s">
        <v>1232</v>
      </c>
      <c r="AH44" s="2" t="s">
        <v>1233</v>
      </c>
      <c r="AI44" s="2" t="s">
        <v>1234</v>
      </c>
      <c r="AJ44" s="2" t="s">
        <v>1235</v>
      </c>
      <c r="AK44" s="2" t="n">
        <v>1937</v>
      </c>
      <c r="AL44" s="2" t="s">
        <v>1236</v>
      </c>
      <c r="AM44" s="2" t="s">
        <v>1237</v>
      </c>
      <c r="AN44" s="2" t="s">
        <v>1238</v>
      </c>
    </row>
    <row r="45" customFormat="false" ht="15" hidden="false" customHeight="true" outlineLevel="0" collapsed="false">
      <c r="A45" s="1" t="s">
        <v>1239</v>
      </c>
      <c r="B45" s="2" t="s">
        <v>1240</v>
      </c>
      <c r="C45" s="2" t="n">
        <v>44</v>
      </c>
      <c r="D45" s="2" t="s">
        <v>597</v>
      </c>
      <c r="E45" s="2" t="s">
        <v>598</v>
      </c>
      <c r="F45" s="2" t="s">
        <v>42</v>
      </c>
      <c r="G45" s="2" t="n">
        <v>101.07</v>
      </c>
      <c r="H45" s="2" t="s">
        <v>1241</v>
      </c>
      <c r="I45" s="2" t="s">
        <v>1242</v>
      </c>
      <c r="J45" s="2" t="s">
        <v>1243</v>
      </c>
      <c r="K45" s="2" t="s">
        <v>1244</v>
      </c>
      <c r="L45" s="2" t="s">
        <v>1245</v>
      </c>
      <c r="M45" s="2" t="n">
        <v>2.2</v>
      </c>
      <c r="N45" s="2" t="s">
        <v>859</v>
      </c>
      <c r="O45" s="2" t="s">
        <v>1246</v>
      </c>
      <c r="P45" s="2" t="s">
        <v>1247</v>
      </c>
      <c r="Q45" s="2" t="s">
        <v>1248</v>
      </c>
      <c r="R45" s="2" t="s">
        <v>1249</v>
      </c>
      <c r="S45" s="2" t="s">
        <v>1250</v>
      </c>
      <c r="T45" s="2" t="s">
        <v>1251</v>
      </c>
      <c r="U45" s="2" t="s">
        <v>1252</v>
      </c>
      <c r="V45" s="2" t="s">
        <v>1253</v>
      </c>
      <c r="W45" s="2" t="s">
        <v>1254</v>
      </c>
      <c r="X45" s="2" t="s">
        <v>1255</v>
      </c>
      <c r="Y45" s="2" t="s">
        <v>1225</v>
      </c>
      <c r="Z45" s="2" t="s">
        <v>1256</v>
      </c>
      <c r="AA45" s="2" t="s">
        <v>1257</v>
      </c>
      <c r="AB45" s="2" t="s">
        <v>1258</v>
      </c>
      <c r="AC45" s="2" t="s">
        <v>1259</v>
      </c>
      <c r="AD45" s="2" t="s">
        <v>1260</v>
      </c>
      <c r="AF45" s="2" t="s">
        <v>1261</v>
      </c>
      <c r="AG45" s="2" t="s">
        <v>1262</v>
      </c>
      <c r="AH45" s="2" t="s">
        <v>1263</v>
      </c>
      <c r="AI45" s="2" t="s">
        <v>1264</v>
      </c>
      <c r="AJ45" s="2" t="s">
        <v>1265</v>
      </c>
      <c r="AK45" s="2" t="n">
        <v>1844</v>
      </c>
      <c r="AL45" s="2" t="s">
        <v>1266</v>
      </c>
      <c r="AM45" s="2" t="s">
        <v>1267</v>
      </c>
      <c r="AN45" s="2" t="s">
        <v>1268</v>
      </c>
    </row>
    <row r="46" customFormat="false" ht="15" hidden="false" customHeight="true" outlineLevel="0" collapsed="false">
      <c r="A46" s="1" t="s">
        <v>1269</v>
      </c>
      <c r="B46" s="2" t="s">
        <v>1270</v>
      </c>
      <c r="C46" s="2" t="n">
        <v>45</v>
      </c>
      <c r="D46" s="2" t="s">
        <v>597</v>
      </c>
      <c r="E46" s="2" t="s">
        <v>598</v>
      </c>
      <c r="F46" s="2" t="s">
        <v>295</v>
      </c>
      <c r="G46" s="2" t="n">
        <v>102.9055</v>
      </c>
      <c r="H46" s="2" t="s">
        <v>1271</v>
      </c>
      <c r="I46" s="2" t="s">
        <v>1272</v>
      </c>
      <c r="J46" s="2" t="s">
        <v>1273</v>
      </c>
      <c r="K46" s="2" t="s">
        <v>1274</v>
      </c>
      <c r="L46" s="2" t="s">
        <v>1275</v>
      </c>
      <c r="M46" s="2" t="n">
        <v>2.28</v>
      </c>
      <c r="N46" s="2" t="s">
        <v>859</v>
      </c>
      <c r="O46" s="2" t="s">
        <v>1276</v>
      </c>
      <c r="P46" s="2" t="s">
        <v>1277</v>
      </c>
      <c r="Q46" s="2" t="s">
        <v>1248</v>
      </c>
      <c r="R46" s="2" t="s">
        <v>1278</v>
      </c>
      <c r="S46" s="2" t="s">
        <v>1279</v>
      </c>
      <c r="T46" s="2" t="s">
        <v>1280</v>
      </c>
      <c r="U46" s="2" t="s">
        <v>1281</v>
      </c>
      <c r="V46" s="2" t="s">
        <v>1282</v>
      </c>
      <c r="W46" s="2" t="s">
        <v>1283</v>
      </c>
      <c r="X46" s="2" t="s">
        <v>1284</v>
      </c>
      <c r="Y46" s="2" t="s">
        <v>1285</v>
      </c>
      <c r="Z46" s="2" t="s">
        <v>1286</v>
      </c>
      <c r="AA46" s="2" t="s">
        <v>1287</v>
      </c>
      <c r="AB46" s="2" t="s">
        <v>1288</v>
      </c>
      <c r="AC46" s="2" t="s">
        <v>1289</v>
      </c>
      <c r="AD46" s="2" t="s">
        <v>1290</v>
      </c>
      <c r="AG46" s="2" t="s">
        <v>1291</v>
      </c>
      <c r="AH46" s="2" t="s">
        <v>1292</v>
      </c>
      <c r="AI46" s="2" t="s">
        <v>1293</v>
      </c>
      <c r="AJ46" s="2" t="s">
        <v>1294</v>
      </c>
      <c r="AK46" s="2" t="n">
        <v>1803</v>
      </c>
      <c r="AL46" s="2" t="s">
        <v>62</v>
      </c>
      <c r="AM46" s="2" t="s">
        <v>1295</v>
      </c>
      <c r="AN46" s="2" t="s">
        <v>1296</v>
      </c>
    </row>
    <row r="47" customFormat="false" ht="15" hidden="false" customHeight="true" outlineLevel="0" collapsed="false">
      <c r="A47" s="1" t="s">
        <v>1297</v>
      </c>
      <c r="B47" s="2" t="s">
        <v>1298</v>
      </c>
      <c r="C47" s="2" t="n">
        <v>46</v>
      </c>
      <c r="D47" s="2" t="s">
        <v>597</v>
      </c>
      <c r="E47" s="2" t="s">
        <v>598</v>
      </c>
      <c r="F47" s="2" t="s">
        <v>295</v>
      </c>
      <c r="G47" s="2" t="n">
        <v>106.42</v>
      </c>
      <c r="H47" s="2" t="s">
        <v>1299</v>
      </c>
      <c r="I47" s="2" t="s">
        <v>1300</v>
      </c>
      <c r="J47" s="2" t="s">
        <v>185</v>
      </c>
      <c r="K47" s="2" t="s">
        <v>1301</v>
      </c>
      <c r="L47" s="2" t="s">
        <v>1302</v>
      </c>
      <c r="M47" s="2" t="n">
        <v>2.2</v>
      </c>
      <c r="N47" s="2" t="s">
        <v>1303</v>
      </c>
      <c r="O47" s="2" t="s">
        <v>1304</v>
      </c>
      <c r="P47" s="2" t="s">
        <v>723</v>
      </c>
      <c r="Q47" s="2" t="s">
        <v>1305</v>
      </c>
      <c r="R47" s="2" t="s">
        <v>1306</v>
      </c>
      <c r="S47" s="2" t="s">
        <v>1307</v>
      </c>
      <c r="T47" s="2" t="s">
        <v>1308</v>
      </c>
      <c r="U47" s="2" t="s">
        <v>1309</v>
      </c>
      <c r="V47" s="2" t="s">
        <v>1310</v>
      </c>
      <c r="W47" s="2" t="s">
        <v>1311</v>
      </c>
      <c r="X47" s="2" t="s">
        <v>1312</v>
      </c>
      <c r="Y47" s="2" t="s">
        <v>1313</v>
      </c>
      <c r="Z47" s="2" t="s">
        <v>1314</v>
      </c>
      <c r="AA47" s="2" t="s">
        <v>1315</v>
      </c>
      <c r="AB47" s="2" t="s">
        <v>1316</v>
      </c>
      <c r="AC47" s="2" t="s">
        <v>763</v>
      </c>
      <c r="AD47" s="2" t="s">
        <v>1317</v>
      </c>
      <c r="AG47" s="2" t="s">
        <v>1318</v>
      </c>
      <c r="AH47" s="2" t="s">
        <v>1319</v>
      </c>
      <c r="AI47" s="2" t="s">
        <v>1320</v>
      </c>
      <c r="AJ47" s="2" t="s">
        <v>1294</v>
      </c>
      <c r="AK47" s="2" t="n">
        <v>1803</v>
      </c>
      <c r="AL47" s="2" t="s">
        <v>62</v>
      </c>
      <c r="AM47" s="2" t="s">
        <v>1321</v>
      </c>
      <c r="AN47" s="2" t="s">
        <v>1322</v>
      </c>
    </row>
    <row r="48" customFormat="false" ht="15" hidden="false" customHeight="true" outlineLevel="0" collapsed="false">
      <c r="A48" s="1" t="s">
        <v>1323</v>
      </c>
      <c r="B48" s="2" t="s">
        <v>1324</v>
      </c>
      <c r="C48" s="2" t="n">
        <v>47</v>
      </c>
      <c r="D48" s="2" t="s">
        <v>597</v>
      </c>
      <c r="E48" s="2" t="s">
        <v>598</v>
      </c>
      <c r="F48" s="2" t="s">
        <v>295</v>
      </c>
      <c r="G48" s="2" t="n">
        <v>107.8682</v>
      </c>
      <c r="H48" s="2" t="s">
        <v>1325</v>
      </c>
      <c r="I48" s="2" t="s">
        <v>1326</v>
      </c>
      <c r="J48" s="2" t="s">
        <v>830</v>
      </c>
      <c r="K48" s="2" t="s">
        <v>1327</v>
      </c>
      <c r="L48" s="2" t="s">
        <v>1328</v>
      </c>
      <c r="M48" s="2" t="n">
        <v>1.93</v>
      </c>
      <c r="N48" s="2" t="s">
        <v>1157</v>
      </c>
      <c r="O48" s="2" t="s">
        <v>1329</v>
      </c>
      <c r="P48" s="2" t="s">
        <v>1330</v>
      </c>
      <c r="Q48" s="2" t="s">
        <v>1331</v>
      </c>
      <c r="R48" s="2" t="s">
        <v>1332</v>
      </c>
      <c r="S48" s="2" t="s">
        <v>1333</v>
      </c>
      <c r="T48" s="2" t="s">
        <v>475</v>
      </c>
      <c r="U48" s="2" t="n">
        <v>1</v>
      </c>
      <c r="V48" s="2" t="s">
        <v>1334</v>
      </c>
      <c r="W48" s="2" t="s">
        <v>1335</v>
      </c>
      <c r="X48" s="2" t="s">
        <v>1336</v>
      </c>
      <c r="Y48" s="2" t="s">
        <v>1337</v>
      </c>
      <c r="Z48" s="2" t="s">
        <v>1338</v>
      </c>
      <c r="AA48" s="2" t="s">
        <v>1339</v>
      </c>
      <c r="AB48" s="2" t="s">
        <v>616</v>
      </c>
      <c r="AC48" s="2" t="s">
        <v>1340</v>
      </c>
      <c r="AD48" s="2" t="s">
        <v>1341</v>
      </c>
      <c r="AG48" s="2" t="s">
        <v>1342</v>
      </c>
      <c r="AH48" s="2" t="s">
        <v>1343</v>
      </c>
      <c r="AI48" s="2" t="s">
        <v>1344</v>
      </c>
      <c r="AJ48" s="2" t="s">
        <v>489</v>
      </c>
      <c r="AK48" s="2" t="s">
        <v>209</v>
      </c>
      <c r="AL48" s="2" t="s">
        <v>209</v>
      </c>
      <c r="AM48" s="2" t="s">
        <v>1345</v>
      </c>
      <c r="AN48" s="2" t="s">
        <v>1346</v>
      </c>
    </row>
    <row r="49" customFormat="false" ht="15" hidden="false" customHeight="true" outlineLevel="0" collapsed="false">
      <c r="A49" s="1" t="s">
        <v>1347</v>
      </c>
      <c r="B49" s="2" t="s">
        <v>1348</v>
      </c>
      <c r="C49" s="2" t="n">
        <v>48</v>
      </c>
      <c r="D49" s="2" t="s">
        <v>374</v>
      </c>
      <c r="E49" s="2" t="s">
        <v>598</v>
      </c>
      <c r="F49" s="2" t="s">
        <v>42</v>
      </c>
      <c r="G49" s="2" t="n">
        <v>112.411</v>
      </c>
      <c r="H49" s="2" t="s">
        <v>1349</v>
      </c>
      <c r="I49" s="2" t="s">
        <v>1350</v>
      </c>
      <c r="J49" s="2" t="n">
        <v>2</v>
      </c>
      <c r="K49" s="2" t="s">
        <v>1351</v>
      </c>
      <c r="L49" s="2" t="s">
        <v>1352</v>
      </c>
      <c r="M49" s="2" t="n">
        <v>1.69</v>
      </c>
      <c r="N49" s="2" t="s">
        <v>1353</v>
      </c>
      <c r="O49" s="2" t="s">
        <v>1354</v>
      </c>
      <c r="P49" s="2" t="s">
        <v>1355</v>
      </c>
      <c r="Q49" s="2" t="s">
        <v>947</v>
      </c>
      <c r="R49" s="2" t="s">
        <v>1356</v>
      </c>
      <c r="S49" s="2" t="s">
        <v>1357</v>
      </c>
      <c r="T49" s="2" t="s">
        <v>1358</v>
      </c>
      <c r="U49" s="2" t="n">
        <v>2</v>
      </c>
      <c r="V49" s="2" t="s">
        <v>1359</v>
      </c>
      <c r="W49" s="2" t="s">
        <v>1360</v>
      </c>
      <c r="X49" s="2" t="s">
        <v>1361</v>
      </c>
      <c r="Y49" s="2" t="s">
        <v>1362</v>
      </c>
      <c r="Z49" s="2" t="s">
        <v>1363</v>
      </c>
      <c r="AA49" s="2" t="s">
        <v>1364</v>
      </c>
      <c r="AB49" s="2" t="s">
        <v>1365</v>
      </c>
      <c r="AC49" s="2" t="s">
        <v>1366</v>
      </c>
      <c r="AD49" s="2" t="s">
        <v>1367</v>
      </c>
      <c r="AF49" s="2" t="s">
        <v>1368</v>
      </c>
      <c r="AG49" s="2" t="s">
        <v>1369</v>
      </c>
      <c r="AH49" s="2" t="s">
        <v>1370</v>
      </c>
      <c r="AI49" s="2" t="s">
        <v>1371</v>
      </c>
      <c r="AJ49" s="2" t="s">
        <v>1372</v>
      </c>
      <c r="AK49" s="2" t="n">
        <v>1817</v>
      </c>
      <c r="AL49" s="2" t="s">
        <v>458</v>
      </c>
      <c r="AM49" s="2" t="s">
        <v>1373</v>
      </c>
      <c r="AN49" s="2" t="s">
        <v>1374</v>
      </c>
    </row>
    <row r="50" customFormat="false" ht="15" hidden="false" customHeight="true" outlineLevel="0" collapsed="false">
      <c r="A50" s="1" t="s">
        <v>1375</v>
      </c>
      <c r="B50" s="2" t="s">
        <v>1376</v>
      </c>
      <c r="C50" s="2" t="n">
        <v>49</v>
      </c>
      <c r="D50" s="2" t="s">
        <v>374</v>
      </c>
      <c r="E50" s="2" t="s">
        <v>151</v>
      </c>
      <c r="F50" s="2" t="s">
        <v>1377</v>
      </c>
      <c r="G50" s="2" t="n">
        <v>114.818</v>
      </c>
      <c r="H50" s="2" t="s">
        <v>1378</v>
      </c>
      <c r="I50" s="2" t="s">
        <v>1379</v>
      </c>
      <c r="J50" s="2" t="s">
        <v>1380</v>
      </c>
      <c r="K50" s="2" t="s">
        <v>1381</v>
      </c>
      <c r="L50" s="2" t="s">
        <v>1382</v>
      </c>
      <c r="M50" s="2" t="n">
        <v>1.78</v>
      </c>
      <c r="N50" s="2" t="s">
        <v>603</v>
      </c>
      <c r="O50" s="2" t="s">
        <v>1383</v>
      </c>
      <c r="P50" s="2" t="s">
        <v>634</v>
      </c>
      <c r="Q50" s="2" t="s">
        <v>1384</v>
      </c>
      <c r="R50" s="2" t="s">
        <v>1385</v>
      </c>
      <c r="S50" s="2" t="s">
        <v>1386</v>
      </c>
      <c r="T50" s="2" t="s">
        <v>1387</v>
      </c>
      <c r="U50" s="2" t="n">
        <v>3</v>
      </c>
      <c r="V50" s="2" t="s">
        <v>1388</v>
      </c>
      <c r="W50" s="2" t="s">
        <v>1360</v>
      </c>
      <c r="X50" s="2" t="s">
        <v>1389</v>
      </c>
      <c r="Y50" s="2" t="s">
        <v>1390</v>
      </c>
      <c r="Z50" s="2" t="s">
        <v>1391</v>
      </c>
      <c r="AA50" s="2" t="s">
        <v>1392</v>
      </c>
      <c r="AB50" s="2" t="s">
        <v>1393</v>
      </c>
      <c r="AC50" s="2" t="s">
        <v>1394</v>
      </c>
      <c r="AD50" s="2" t="s">
        <v>1395</v>
      </c>
      <c r="AF50" s="2" t="s">
        <v>1396</v>
      </c>
      <c r="AG50" s="2" t="s">
        <v>1397</v>
      </c>
      <c r="AH50" s="2" t="s">
        <v>1398</v>
      </c>
      <c r="AI50" s="2" t="s">
        <v>1399</v>
      </c>
      <c r="AJ50" s="2" t="s">
        <v>1400</v>
      </c>
      <c r="AK50" s="2" t="n">
        <v>1863</v>
      </c>
      <c r="AL50" s="2" t="s">
        <v>458</v>
      </c>
      <c r="AM50" s="2" t="s">
        <v>1401</v>
      </c>
      <c r="AN50" s="2" t="s">
        <v>1402</v>
      </c>
    </row>
    <row r="51" customFormat="false" ht="15" hidden="false" customHeight="true" outlineLevel="0" collapsed="false">
      <c r="A51" s="1" t="s">
        <v>1403</v>
      </c>
      <c r="B51" s="2" t="s">
        <v>1404</v>
      </c>
      <c r="C51" s="2" t="n">
        <v>50</v>
      </c>
      <c r="D51" s="2" t="s">
        <v>374</v>
      </c>
      <c r="E51" s="2" t="s">
        <v>151</v>
      </c>
      <c r="F51" s="2" t="s">
        <v>1377</v>
      </c>
      <c r="G51" s="2" t="n">
        <v>118.71</v>
      </c>
      <c r="H51" s="2" t="s">
        <v>1405</v>
      </c>
      <c r="I51" s="2" t="s">
        <v>1406</v>
      </c>
      <c r="J51" s="2" t="s">
        <v>183</v>
      </c>
      <c r="K51" s="2" t="s">
        <v>1407</v>
      </c>
      <c r="L51" s="2" t="s">
        <v>1408</v>
      </c>
      <c r="M51" s="2" t="n">
        <v>1.96</v>
      </c>
      <c r="N51" s="2" t="s">
        <v>1409</v>
      </c>
      <c r="O51" s="2" t="s">
        <v>1410</v>
      </c>
      <c r="P51" s="2" t="s">
        <v>353</v>
      </c>
      <c r="Q51" s="2" t="s">
        <v>1411</v>
      </c>
      <c r="R51" s="2" t="s">
        <v>1412</v>
      </c>
      <c r="S51" s="2" t="s">
        <v>1413</v>
      </c>
      <c r="T51" s="2" t="s">
        <v>1414</v>
      </c>
      <c r="U51" s="2" t="s">
        <v>921</v>
      </c>
      <c r="V51" s="2" t="s">
        <v>1415</v>
      </c>
      <c r="W51" s="2" t="s">
        <v>1416</v>
      </c>
      <c r="X51" s="2" t="s">
        <v>1417</v>
      </c>
      <c r="Y51" s="2" t="s">
        <v>1418</v>
      </c>
      <c r="Z51" s="2" t="s">
        <v>1419</v>
      </c>
      <c r="AA51" s="2" t="s">
        <v>1420</v>
      </c>
      <c r="AB51" s="2" t="s">
        <v>1421</v>
      </c>
      <c r="AC51" s="2" t="s">
        <v>1422</v>
      </c>
      <c r="AD51" s="2" t="s">
        <v>1423</v>
      </c>
      <c r="AG51" s="2" t="s">
        <v>1424</v>
      </c>
      <c r="AH51" s="2" t="s">
        <v>1425</v>
      </c>
      <c r="AI51" s="2" t="s">
        <v>1426</v>
      </c>
      <c r="AJ51" s="2" t="s">
        <v>489</v>
      </c>
      <c r="AK51" s="2" t="s">
        <v>209</v>
      </c>
      <c r="AL51" s="2" t="s">
        <v>209</v>
      </c>
      <c r="AM51" s="2" t="s">
        <v>1427</v>
      </c>
      <c r="AN51" s="2" t="s">
        <v>1428</v>
      </c>
    </row>
    <row r="52" customFormat="false" ht="15" hidden="false" customHeight="true" outlineLevel="0" collapsed="false">
      <c r="A52" s="1" t="s">
        <v>1429</v>
      </c>
      <c r="B52" s="2" t="s">
        <v>1430</v>
      </c>
      <c r="C52" s="2" t="n">
        <v>51</v>
      </c>
      <c r="D52" s="2" t="s">
        <v>374</v>
      </c>
      <c r="E52" s="2" t="s">
        <v>151</v>
      </c>
      <c r="F52" s="2" t="s">
        <v>152</v>
      </c>
      <c r="G52" s="2" t="n">
        <v>121.757</v>
      </c>
      <c r="H52" s="2" t="s">
        <v>1431</v>
      </c>
      <c r="I52" s="2" t="s">
        <v>1432</v>
      </c>
      <c r="J52" s="2" t="s">
        <v>1433</v>
      </c>
      <c r="K52" s="2" t="s">
        <v>1434</v>
      </c>
      <c r="L52" s="2" t="s">
        <v>1435</v>
      </c>
      <c r="M52" s="2" t="n">
        <v>2.05</v>
      </c>
      <c r="N52" s="2" t="s">
        <v>127</v>
      </c>
      <c r="O52" s="2" t="s">
        <v>1436</v>
      </c>
      <c r="P52" s="2" t="s">
        <v>861</v>
      </c>
      <c r="Q52" s="2" t="s">
        <v>1437</v>
      </c>
      <c r="R52" s="2" t="s">
        <v>1438</v>
      </c>
      <c r="S52" s="2" t="s">
        <v>1439</v>
      </c>
      <c r="T52" s="2" t="s">
        <v>1440</v>
      </c>
      <c r="U52" s="2" t="s">
        <v>951</v>
      </c>
      <c r="V52" s="2" t="s">
        <v>1441</v>
      </c>
      <c r="W52" s="2" t="s">
        <v>1223</v>
      </c>
      <c r="X52" s="2" t="s">
        <v>1442</v>
      </c>
      <c r="Y52" s="2" t="s">
        <v>1443</v>
      </c>
      <c r="Z52" s="2" t="s">
        <v>1444</v>
      </c>
      <c r="AA52" s="2" t="s">
        <v>1445</v>
      </c>
      <c r="AB52" s="2" t="s">
        <v>1446</v>
      </c>
      <c r="AC52" s="2" t="s">
        <v>1447</v>
      </c>
      <c r="AD52" s="2" t="s">
        <v>1448</v>
      </c>
      <c r="AF52" s="2" t="s">
        <v>1449</v>
      </c>
      <c r="AG52" s="2" t="s">
        <v>1450</v>
      </c>
      <c r="AH52" s="2" t="s">
        <v>1451</v>
      </c>
      <c r="AI52" s="2" t="s">
        <v>1452</v>
      </c>
      <c r="AJ52" s="2" t="s">
        <v>489</v>
      </c>
      <c r="AK52" s="2" t="s">
        <v>209</v>
      </c>
      <c r="AL52" s="2" t="s">
        <v>209</v>
      </c>
      <c r="AM52" s="2" t="s">
        <v>1453</v>
      </c>
      <c r="AN52" s="2" t="s">
        <v>1454</v>
      </c>
    </row>
    <row r="53" customFormat="false" ht="15" hidden="false" customHeight="true" outlineLevel="0" collapsed="false">
      <c r="A53" s="1" t="s">
        <v>1455</v>
      </c>
      <c r="B53" s="2" t="s">
        <v>1456</v>
      </c>
      <c r="C53" s="2" t="n">
        <v>52</v>
      </c>
      <c r="D53" s="2" t="s">
        <v>40</v>
      </c>
      <c r="E53" s="2" t="s">
        <v>151</v>
      </c>
      <c r="F53" s="2" t="s">
        <v>42</v>
      </c>
      <c r="G53" s="2" t="n">
        <v>127.6</v>
      </c>
      <c r="H53" s="2" t="s">
        <v>1457</v>
      </c>
      <c r="I53" s="2" t="s">
        <v>1458</v>
      </c>
      <c r="J53" s="2" t="s">
        <v>466</v>
      </c>
      <c r="K53" s="2" t="s">
        <v>1459</v>
      </c>
      <c r="L53" s="2" t="s">
        <v>1460</v>
      </c>
      <c r="M53" s="2" t="n">
        <v>2.1</v>
      </c>
      <c r="N53" s="2" t="s">
        <v>351</v>
      </c>
      <c r="O53" s="2" t="s">
        <v>1461</v>
      </c>
      <c r="P53" s="2" t="s">
        <v>1462</v>
      </c>
      <c r="Q53" s="2" t="s">
        <v>1463</v>
      </c>
      <c r="R53" s="2" t="s">
        <v>1464</v>
      </c>
      <c r="S53" s="2" t="s">
        <v>1465</v>
      </c>
      <c r="T53" s="2" t="s">
        <v>1466</v>
      </c>
      <c r="U53" s="2" t="s">
        <v>978</v>
      </c>
      <c r="V53" s="2" t="s">
        <v>1467</v>
      </c>
      <c r="W53" s="2" t="s">
        <v>1468</v>
      </c>
      <c r="X53" s="2" t="s">
        <v>1469</v>
      </c>
      <c r="Y53" s="2" t="s">
        <v>1470</v>
      </c>
      <c r="Z53" s="2" t="s">
        <v>1471</v>
      </c>
      <c r="AA53" s="2" t="s">
        <v>1472</v>
      </c>
      <c r="AB53" s="2" t="s">
        <v>1473</v>
      </c>
      <c r="AC53" s="2" t="s">
        <v>1474</v>
      </c>
      <c r="AD53" s="2" t="s">
        <v>1475</v>
      </c>
      <c r="AF53" s="2" t="s">
        <v>1476</v>
      </c>
      <c r="AG53" s="2" t="s">
        <v>1477</v>
      </c>
      <c r="AH53" s="2" t="s">
        <v>1478</v>
      </c>
      <c r="AI53" s="2" t="s">
        <v>1479</v>
      </c>
      <c r="AJ53" s="2" t="s">
        <v>1480</v>
      </c>
      <c r="AK53" s="2" t="n">
        <v>1782</v>
      </c>
      <c r="AL53" s="2" t="s">
        <v>1481</v>
      </c>
      <c r="AM53" s="2" t="s">
        <v>1482</v>
      </c>
      <c r="AN53" s="2" t="s">
        <v>1483</v>
      </c>
    </row>
    <row r="54" customFormat="false" ht="15" hidden="false" customHeight="true" outlineLevel="0" collapsed="false">
      <c r="A54" s="1" t="s">
        <v>1484</v>
      </c>
      <c r="B54" s="2" t="s">
        <v>1485</v>
      </c>
      <c r="C54" s="2" t="n">
        <v>53</v>
      </c>
      <c r="D54" s="2" t="s">
        <v>268</v>
      </c>
      <c r="E54" s="2" t="s">
        <v>151</v>
      </c>
      <c r="F54" s="2" t="s">
        <v>463</v>
      </c>
      <c r="G54" s="2" t="n">
        <v>126.90447</v>
      </c>
      <c r="H54" s="2" t="s">
        <v>1486</v>
      </c>
      <c r="I54" s="2" t="s">
        <v>1487</v>
      </c>
      <c r="J54" s="2" t="s">
        <v>496</v>
      </c>
      <c r="K54" s="2" t="s">
        <v>1488</v>
      </c>
      <c r="L54" s="2" t="s">
        <v>1489</v>
      </c>
      <c r="M54" s="2" t="n">
        <v>2.66</v>
      </c>
      <c r="N54" s="2" t="s">
        <v>946</v>
      </c>
      <c r="O54" s="2" t="s">
        <v>1490</v>
      </c>
      <c r="P54" s="2" t="s">
        <v>632</v>
      </c>
      <c r="Q54" s="2" t="s">
        <v>1491</v>
      </c>
      <c r="R54" s="2" t="s">
        <v>1492</v>
      </c>
      <c r="S54" s="2" t="s">
        <v>1493</v>
      </c>
      <c r="T54" s="2" t="s">
        <v>1494</v>
      </c>
      <c r="U54" s="2" t="s">
        <v>1495</v>
      </c>
      <c r="V54" s="2" t="s">
        <v>1496</v>
      </c>
      <c r="W54" s="2" t="s">
        <v>1497</v>
      </c>
      <c r="X54" s="2" t="s">
        <v>1498</v>
      </c>
      <c r="Y54" s="2" t="s">
        <v>1499</v>
      </c>
      <c r="Z54" s="2" t="s">
        <v>1500</v>
      </c>
      <c r="AA54" s="2" t="s">
        <v>1501</v>
      </c>
      <c r="AB54" s="2" t="s">
        <v>51</v>
      </c>
      <c r="AC54" s="2" t="s">
        <v>1502</v>
      </c>
      <c r="AD54" s="2" t="s">
        <v>1503</v>
      </c>
      <c r="AE54" s="2" t="s">
        <v>1504</v>
      </c>
      <c r="AF54" s="2" t="s">
        <v>1505</v>
      </c>
      <c r="AG54" s="2" t="s">
        <v>1506</v>
      </c>
      <c r="AH54" s="2" t="s">
        <v>1507</v>
      </c>
      <c r="AI54" s="2" t="s">
        <v>1508</v>
      </c>
      <c r="AJ54" s="2" t="s">
        <v>1509</v>
      </c>
      <c r="AK54" s="2" t="n">
        <v>1811</v>
      </c>
      <c r="AL54" s="2" t="s">
        <v>290</v>
      </c>
      <c r="AM54" s="2" t="s">
        <v>1510</v>
      </c>
      <c r="AN54" s="2" t="s">
        <v>1511</v>
      </c>
    </row>
    <row r="55" customFormat="false" ht="15" hidden="false" customHeight="true" outlineLevel="0" collapsed="false">
      <c r="A55" s="1" t="s">
        <v>1512</v>
      </c>
      <c r="B55" s="2" t="s">
        <v>1513</v>
      </c>
      <c r="C55" s="2" t="n">
        <v>54</v>
      </c>
      <c r="D55" s="2" t="s">
        <v>67</v>
      </c>
      <c r="E55" s="2" t="s">
        <v>151</v>
      </c>
      <c r="F55" s="2" t="s">
        <v>295</v>
      </c>
      <c r="G55" s="2" t="n">
        <v>131.29</v>
      </c>
      <c r="H55" s="2" t="s">
        <v>1514</v>
      </c>
      <c r="I55" s="2" t="s">
        <v>1515</v>
      </c>
      <c r="J55" s="2" t="n">
        <v>0</v>
      </c>
      <c r="K55" s="2" t="s">
        <v>1516</v>
      </c>
      <c r="L55" s="2" t="s">
        <v>1517</v>
      </c>
      <c r="M55" s="2" t="n">
        <v>0</v>
      </c>
      <c r="N55" s="2" t="s">
        <v>1518</v>
      </c>
      <c r="O55" s="2" t="s">
        <v>51</v>
      </c>
      <c r="P55" s="2" t="s">
        <v>1519</v>
      </c>
      <c r="Q55" s="2" t="s">
        <v>1520</v>
      </c>
      <c r="R55" s="2" t="s">
        <v>1521</v>
      </c>
      <c r="S55" s="2" t="s">
        <v>1522</v>
      </c>
      <c r="T55" s="2" t="s">
        <v>1523</v>
      </c>
      <c r="U55" s="2" t="n">
        <v>0</v>
      </c>
      <c r="V55" s="2" t="s">
        <v>1524</v>
      </c>
      <c r="W55" s="2" t="s">
        <v>1525</v>
      </c>
      <c r="X55" s="2" t="s">
        <v>1526</v>
      </c>
      <c r="Y55" s="2" t="s">
        <v>1527</v>
      </c>
      <c r="Z55" s="2" t="s">
        <v>51</v>
      </c>
      <c r="AA55" s="2" t="s">
        <v>1528</v>
      </c>
      <c r="AB55" s="2" t="s">
        <v>51</v>
      </c>
      <c r="AC55" s="2" t="s">
        <v>1529</v>
      </c>
      <c r="AD55" s="2" t="s">
        <v>51</v>
      </c>
      <c r="AG55" s="2" t="s">
        <v>1530</v>
      </c>
      <c r="AH55" s="2" t="s">
        <v>1531</v>
      </c>
      <c r="AI55" s="2" t="s">
        <v>1532</v>
      </c>
      <c r="AJ55" s="2" t="s">
        <v>1533</v>
      </c>
      <c r="AK55" s="2" t="n">
        <v>1898</v>
      </c>
      <c r="AL55" s="2" t="s">
        <v>62</v>
      </c>
      <c r="AM55" s="2" t="s">
        <v>1534</v>
      </c>
      <c r="AN55" s="2" t="s">
        <v>1535</v>
      </c>
    </row>
    <row r="56" customFormat="false" ht="15" hidden="false" customHeight="true" outlineLevel="0" collapsed="false">
      <c r="A56" s="1" t="s">
        <v>1536</v>
      </c>
      <c r="B56" s="2" t="s">
        <v>1537</v>
      </c>
      <c r="C56" s="2" t="n">
        <v>55</v>
      </c>
      <c r="D56" s="2" t="s">
        <v>89</v>
      </c>
      <c r="E56" s="2" t="s">
        <v>41</v>
      </c>
      <c r="F56" s="2" t="s">
        <v>90</v>
      </c>
      <c r="G56" s="2" t="n">
        <v>132.90543</v>
      </c>
      <c r="H56" s="2" t="s">
        <v>1538</v>
      </c>
      <c r="I56" s="2" t="s">
        <v>1539</v>
      </c>
      <c r="J56" s="2" t="n">
        <v>1</v>
      </c>
      <c r="K56" s="2" t="s">
        <v>1540</v>
      </c>
      <c r="L56" s="2" t="s">
        <v>1541</v>
      </c>
      <c r="M56" s="2" t="n">
        <v>0.79</v>
      </c>
      <c r="N56" s="2" t="s">
        <v>1542</v>
      </c>
      <c r="O56" s="2" t="s">
        <v>1543</v>
      </c>
      <c r="P56" s="2" t="s">
        <v>1544</v>
      </c>
      <c r="Q56" s="2" t="s">
        <v>1545</v>
      </c>
      <c r="R56" s="2" t="s">
        <v>1546</v>
      </c>
      <c r="S56" s="2" t="s">
        <v>1547</v>
      </c>
      <c r="T56" s="2" t="s">
        <v>51</v>
      </c>
      <c r="U56" s="2" t="n">
        <v>1</v>
      </c>
      <c r="V56" s="2" t="s">
        <v>1548</v>
      </c>
      <c r="W56" s="2" t="s">
        <v>1311</v>
      </c>
      <c r="X56" s="2" t="s">
        <v>1549</v>
      </c>
      <c r="Y56" s="2" t="s">
        <v>1550</v>
      </c>
      <c r="Z56" s="2" t="s">
        <v>675</v>
      </c>
      <c r="AA56" s="2" t="s">
        <v>1551</v>
      </c>
      <c r="AB56" s="2" t="s">
        <v>1552</v>
      </c>
      <c r="AC56" s="2" t="s">
        <v>1553</v>
      </c>
      <c r="AD56" s="2" t="s">
        <v>1554</v>
      </c>
      <c r="AG56" s="2" t="s">
        <v>1555</v>
      </c>
      <c r="AH56" s="2" t="s">
        <v>1556</v>
      </c>
      <c r="AI56" s="2" t="s">
        <v>1557</v>
      </c>
      <c r="AJ56" s="2" t="s">
        <v>1558</v>
      </c>
      <c r="AK56" s="2" t="n">
        <v>1860</v>
      </c>
      <c r="AL56" s="2" t="s">
        <v>458</v>
      </c>
      <c r="AM56" s="2" t="s">
        <v>1559</v>
      </c>
      <c r="AN56" s="2" t="s">
        <v>1560</v>
      </c>
    </row>
    <row r="57" customFormat="false" ht="15" hidden="false" customHeight="true" outlineLevel="0" collapsed="false">
      <c r="A57" s="1" t="s">
        <v>1561</v>
      </c>
      <c r="B57" s="2" t="s">
        <v>1562</v>
      </c>
      <c r="C57" s="2" t="n">
        <v>56</v>
      </c>
      <c r="D57" s="2" t="s">
        <v>120</v>
      </c>
      <c r="E57" s="2" t="s">
        <v>41</v>
      </c>
      <c r="F57" s="2" t="s">
        <v>90</v>
      </c>
      <c r="G57" s="2" t="n">
        <v>137.327</v>
      </c>
      <c r="H57" s="2" t="s">
        <v>1563</v>
      </c>
      <c r="I57" s="2" t="s">
        <v>1564</v>
      </c>
      <c r="J57" s="2" t="n">
        <v>2</v>
      </c>
      <c r="K57" s="2" t="s">
        <v>1565</v>
      </c>
      <c r="L57" s="2" t="s">
        <v>1566</v>
      </c>
      <c r="M57" s="2" t="n">
        <v>0.89</v>
      </c>
      <c r="N57" s="2" t="s">
        <v>1567</v>
      </c>
      <c r="O57" s="2" t="s">
        <v>1568</v>
      </c>
      <c r="P57" s="2" t="s">
        <v>1569</v>
      </c>
      <c r="Q57" s="2" t="s">
        <v>1570</v>
      </c>
      <c r="R57" s="2" t="s">
        <v>1571</v>
      </c>
      <c r="S57" s="2" t="s">
        <v>1572</v>
      </c>
      <c r="T57" s="2" t="s">
        <v>51</v>
      </c>
      <c r="U57" s="2" t="n">
        <v>2</v>
      </c>
      <c r="V57" s="2" t="s">
        <v>1573</v>
      </c>
      <c r="W57" s="2" t="s">
        <v>1574</v>
      </c>
      <c r="X57" s="2" t="s">
        <v>1575</v>
      </c>
      <c r="Y57" s="2" t="s">
        <v>1576</v>
      </c>
      <c r="Z57" s="2" t="s">
        <v>1577</v>
      </c>
      <c r="AA57" s="2" t="s">
        <v>1578</v>
      </c>
      <c r="AB57" s="2" t="s">
        <v>1579</v>
      </c>
      <c r="AC57" s="2" t="s">
        <v>1580</v>
      </c>
      <c r="AD57" s="2" t="s">
        <v>1581</v>
      </c>
      <c r="AG57" s="2" t="s">
        <v>1582</v>
      </c>
      <c r="AH57" s="2" t="s">
        <v>1583</v>
      </c>
      <c r="AI57" s="2" t="s">
        <v>1584</v>
      </c>
      <c r="AJ57" s="2" t="s">
        <v>342</v>
      </c>
      <c r="AK57" s="2" t="n">
        <v>1808</v>
      </c>
      <c r="AL57" s="2" t="s">
        <v>62</v>
      </c>
      <c r="AM57" s="2" t="s">
        <v>1585</v>
      </c>
      <c r="AN57" s="2" t="s">
        <v>1586</v>
      </c>
    </row>
    <row r="58" customFormat="false" ht="15" hidden="false" customHeight="true" outlineLevel="0" collapsed="false">
      <c r="A58" s="1" t="s">
        <v>1587</v>
      </c>
      <c r="B58" s="2" t="s">
        <v>1588</v>
      </c>
      <c r="C58" s="2" t="n">
        <v>57</v>
      </c>
      <c r="D58" s="2" t="s">
        <v>597</v>
      </c>
      <c r="E58" s="2" t="s">
        <v>598</v>
      </c>
      <c r="F58" s="2" t="s">
        <v>42</v>
      </c>
      <c r="G58" s="2" t="n">
        <v>138.9055</v>
      </c>
      <c r="H58" s="2" t="s">
        <v>1589</v>
      </c>
      <c r="I58" s="2" t="s">
        <v>1590</v>
      </c>
      <c r="J58" s="2" t="n">
        <v>3</v>
      </c>
      <c r="K58" s="2" t="s">
        <v>1591</v>
      </c>
      <c r="L58" s="2" t="s">
        <v>1592</v>
      </c>
      <c r="M58" s="2" t="n">
        <v>1.1</v>
      </c>
      <c r="N58" s="2" t="s">
        <v>1593</v>
      </c>
      <c r="O58" s="2" t="s">
        <v>1594</v>
      </c>
      <c r="P58" s="2" t="s">
        <v>1595</v>
      </c>
      <c r="Q58" s="2" t="s">
        <v>1596</v>
      </c>
      <c r="R58" s="2" t="s">
        <v>1597</v>
      </c>
      <c r="S58" s="2" t="s">
        <v>1598</v>
      </c>
      <c r="T58" s="2" t="s">
        <v>1599</v>
      </c>
      <c r="U58" s="2" t="n">
        <v>3</v>
      </c>
      <c r="V58" s="2" t="s">
        <v>1600</v>
      </c>
      <c r="W58" s="2" t="s">
        <v>1601</v>
      </c>
      <c r="X58" s="2" t="s">
        <v>1602</v>
      </c>
      <c r="Y58" s="2" t="s">
        <v>1603</v>
      </c>
      <c r="Z58" s="2" t="s">
        <v>1604</v>
      </c>
      <c r="AA58" s="2" t="s">
        <v>1605</v>
      </c>
      <c r="AB58" s="2" t="s">
        <v>1421</v>
      </c>
      <c r="AC58" s="2" t="s">
        <v>1606</v>
      </c>
      <c r="AD58" s="2" t="s">
        <v>1607</v>
      </c>
      <c r="AF58" s="2" t="s">
        <v>1608</v>
      </c>
      <c r="AG58" s="2" t="s">
        <v>1609</v>
      </c>
      <c r="AH58" s="2" t="s">
        <v>1610</v>
      </c>
      <c r="AI58" s="2" t="s">
        <v>1611</v>
      </c>
      <c r="AJ58" s="2" t="s">
        <v>1612</v>
      </c>
      <c r="AK58" s="2" t="n">
        <v>1839</v>
      </c>
      <c r="AL58" s="2" t="s">
        <v>115</v>
      </c>
      <c r="AM58" s="2" t="s">
        <v>1613</v>
      </c>
      <c r="AN58" s="2" t="s">
        <v>1614</v>
      </c>
    </row>
    <row r="59" customFormat="false" ht="15" hidden="false" customHeight="true" outlineLevel="0" collapsed="false">
      <c r="A59" s="1" t="s">
        <v>1615</v>
      </c>
      <c r="B59" s="2" t="s">
        <v>1616</v>
      </c>
      <c r="C59" s="2" t="n">
        <v>58</v>
      </c>
      <c r="D59" s="2" t="s">
        <v>1617</v>
      </c>
      <c r="E59" s="2" t="s">
        <v>1618</v>
      </c>
      <c r="F59" s="2" t="s">
        <v>295</v>
      </c>
      <c r="G59" s="2" t="n">
        <v>140.115</v>
      </c>
      <c r="H59" s="2" t="s">
        <v>1619</v>
      </c>
      <c r="I59" s="2" t="s">
        <v>1620</v>
      </c>
      <c r="J59" s="2" t="s">
        <v>1621</v>
      </c>
      <c r="K59" s="2" t="s">
        <v>1622</v>
      </c>
      <c r="L59" s="2" t="s">
        <v>1623</v>
      </c>
      <c r="M59" s="2" t="n">
        <v>1.12</v>
      </c>
      <c r="N59" s="2" t="s">
        <v>1624</v>
      </c>
      <c r="O59" s="2" t="s">
        <v>1625</v>
      </c>
      <c r="P59" s="2" t="s">
        <v>1626</v>
      </c>
      <c r="Q59" s="2" t="s">
        <v>1627</v>
      </c>
      <c r="R59" s="2" t="s">
        <v>1628</v>
      </c>
      <c r="S59" s="2" t="s">
        <v>1629</v>
      </c>
      <c r="T59" s="2" t="s">
        <v>1630</v>
      </c>
      <c r="U59" s="2" t="s">
        <v>1631</v>
      </c>
      <c r="V59" s="2" t="s">
        <v>1632</v>
      </c>
      <c r="W59" s="2" t="s">
        <v>1601</v>
      </c>
      <c r="X59" s="2" t="s">
        <v>1602</v>
      </c>
      <c r="Y59" s="2" t="s">
        <v>1633</v>
      </c>
      <c r="Z59" s="2" t="s">
        <v>1634</v>
      </c>
      <c r="AA59" s="2" t="s">
        <v>1635</v>
      </c>
      <c r="AB59" s="2" t="s">
        <v>1636</v>
      </c>
      <c r="AC59" s="2" t="s">
        <v>1606</v>
      </c>
      <c r="AD59" s="2" t="s">
        <v>1637</v>
      </c>
      <c r="AG59" s="2" t="s">
        <v>1638</v>
      </c>
      <c r="AH59" s="2" t="s">
        <v>1639</v>
      </c>
      <c r="AI59" s="2" t="s">
        <v>1640</v>
      </c>
      <c r="AJ59" s="2" t="s">
        <v>1641</v>
      </c>
      <c r="AK59" s="2" t="n">
        <v>1803</v>
      </c>
      <c r="AL59" s="2" t="s">
        <v>1642</v>
      </c>
      <c r="AM59" s="2" t="s">
        <v>1643</v>
      </c>
      <c r="AN59" s="2" t="s">
        <v>1644</v>
      </c>
    </row>
    <row r="60" customFormat="false" ht="15" hidden="false" customHeight="true" outlineLevel="0" collapsed="false">
      <c r="A60" s="1" t="s">
        <v>1645</v>
      </c>
      <c r="B60" s="2" t="s">
        <v>1646</v>
      </c>
      <c r="C60" s="2" t="n">
        <v>59</v>
      </c>
      <c r="D60" s="2" t="s">
        <v>1617</v>
      </c>
      <c r="E60" s="2" t="s">
        <v>1618</v>
      </c>
      <c r="F60" s="2" t="s">
        <v>42</v>
      </c>
      <c r="G60" s="2" t="n">
        <v>140.90765</v>
      </c>
      <c r="H60" s="2" t="s">
        <v>1647</v>
      </c>
      <c r="I60" s="2" t="s">
        <v>1648</v>
      </c>
      <c r="J60" s="2" t="n">
        <v>3</v>
      </c>
      <c r="K60" s="2" t="s">
        <v>1649</v>
      </c>
      <c r="L60" s="2" t="s">
        <v>1650</v>
      </c>
      <c r="M60" s="2" t="n">
        <v>1.13</v>
      </c>
      <c r="N60" s="2" t="s">
        <v>1624</v>
      </c>
      <c r="O60" s="2" t="s">
        <v>1651</v>
      </c>
      <c r="P60" s="2" t="s">
        <v>1652</v>
      </c>
      <c r="Q60" s="2" t="s">
        <v>1653</v>
      </c>
      <c r="R60" s="2" t="s">
        <v>1654</v>
      </c>
      <c r="S60" s="2" t="s">
        <v>1655</v>
      </c>
      <c r="T60" s="2" t="s">
        <v>1656</v>
      </c>
      <c r="U60" s="2" t="s">
        <v>1657</v>
      </c>
      <c r="V60" s="2" t="s">
        <v>1658</v>
      </c>
      <c r="W60" s="2" t="s">
        <v>1601</v>
      </c>
      <c r="X60" s="2" t="s">
        <v>1659</v>
      </c>
      <c r="Y60" s="2" t="s">
        <v>1660</v>
      </c>
      <c r="Z60" s="2" t="s">
        <v>1661</v>
      </c>
      <c r="AA60" s="2" t="s">
        <v>1662</v>
      </c>
      <c r="AB60" s="2" t="s">
        <v>1421</v>
      </c>
      <c r="AC60" s="2" t="s">
        <v>1663</v>
      </c>
      <c r="AD60" s="2" t="s">
        <v>1664</v>
      </c>
      <c r="AF60" s="2" t="s">
        <v>1665</v>
      </c>
      <c r="AG60" s="2" t="s">
        <v>1666</v>
      </c>
      <c r="AH60" s="2" t="s">
        <v>1667</v>
      </c>
      <c r="AI60" s="2" t="s">
        <v>1668</v>
      </c>
      <c r="AJ60" s="2" t="s">
        <v>1669</v>
      </c>
      <c r="AK60" s="2" t="n">
        <v>1885</v>
      </c>
      <c r="AL60" s="2" t="s">
        <v>1670</v>
      </c>
      <c r="AM60" s="2" t="s">
        <v>1671</v>
      </c>
      <c r="AN60" s="2" t="s">
        <v>1672</v>
      </c>
    </row>
    <row r="61" customFormat="false" ht="15" hidden="false" customHeight="true" outlineLevel="0" collapsed="false">
      <c r="A61" s="1" t="s">
        <v>1673</v>
      </c>
      <c r="B61" s="2" t="s">
        <v>1674</v>
      </c>
      <c r="C61" s="2" t="n">
        <v>60</v>
      </c>
      <c r="D61" s="2" t="s">
        <v>1617</v>
      </c>
      <c r="E61" s="2" t="s">
        <v>1618</v>
      </c>
      <c r="F61" s="2" t="s">
        <v>42</v>
      </c>
      <c r="G61" s="2" t="n">
        <v>144.24</v>
      </c>
      <c r="H61" s="2" t="s">
        <v>1675</v>
      </c>
      <c r="I61" s="2" t="s">
        <v>1676</v>
      </c>
      <c r="J61" s="2" t="n">
        <v>3</v>
      </c>
      <c r="K61" s="2" t="s">
        <v>1677</v>
      </c>
      <c r="L61" s="2" t="s">
        <v>1678</v>
      </c>
      <c r="M61" s="2" t="n">
        <v>1.14</v>
      </c>
      <c r="N61" s="2" t="s">
        <v>1679</v>
      </c>
      <c r="O61" s="2" t="s">
        <v>51</v>
      </c>
      <c r="P61" s="2" t="s">
        <v>1680</v>
      </c>
      <c r="Q61" s="2" t="s">
        <v>1681</v>
      </c>
      <c r="R61" s="2" t="s">
        <v>1682</v>
      </c>
      <c r="S61" s="2" t="s">
        <v>1683</v>
      </c>
      <c r="T61" s="2" t="s">
        <v>1684</v>
      </c>
      <c r="U61" s="2" t="n">
        <v>3</v>
      </c>
      <c r="V61" s="2" t="s">
        <v>1685</v>
      </c>
      <c r="W61" s="2" t="s">
        <v>1601</v>
      </c>
      <c r="X61" s="2" t="s">
        <v>1686</v>
      </c>
      <c r="Y61" s="2" t="s">
        <v>1687</v>
      </c>
      <c r="Z61" s="2" t="s">
        <v>1688</v>
      </c>
      <c r="AA61" s="2" t="s">
        <v>1689</v>
      </c>
      <c r="AB61" s="2" t="s">
        <v>1690</v>
      </c>
      <c r="AC61" s="2" t="s">
        <v>1691</v>
      </c>
      <c r="AD61" s="2" t="s">
        <v>1692</v>
      </c>
      <c r="AG61" s="2" t="s">
        <v>1693</v>
      </c>
      <c r="AH61" s="2" t="s">
        <v>1694</v>
      </c>
      <c r="AI61" s="2" t="s">
        <v>1695</v>
      </c>
      <c r="AJ61" s="2" t="s">
        <v>1669</v>
      </c>
      <c r="AK61" s="2" t="n">
        <v>1925</v>
      </c>
      <c r="AL61" s="2" t="s">
        <v>1670</v>
      </c>
      <c r="AM61" s="2" t="s">
        <v>1696</v>
      </c>
      <c r="AN61" s="2" t="s">
        <v>1697</v>
      </c>
    </row>
    <row r="62" customFormat="false" ht="15" hidden="false" customHeight="true" outlineLevel="0" collapsed="false">
      <c r="A62" s="1" t="s">
        <v>1698</v>
      </c>
      <c r="B62" s="2" t="s">
        <v>1699</v>
      </c>
      <c r="C62" s="2" t="n">
        <v>61</v>
      </c>
      <c r="D62" s="2" t="s">
        <v>1617</v>
      </c>
      <c r="E62" s="2" t="s">
        <v>1618</v>
      </c>
      <c r="F62" s="2" t="s">
        <v>42</v>
      </c>
      <c r="G62" s="2" t="n">
        <v>144.9127</v>
      </c>
      <c r="H62" s="2" t="s">
        <v>1700</v>
      </c>
      <c r="I62" s="2" t="s">
        <v>1701</v>
      </c>
      <c r="J62" s="2" t="n">
        <v>3</v>
      </c>
      <c r="K62" s="2" t="s">
        <v>1702</v>
      </c>
      <c r="L62" s="2" t="s">
        <v>1703</v>
      </c>
      <c r="M62" s="2" t="n">
        <v>1.13</v>
      </c>
      <c r="N62" s="2" t="s">
        <v>1704</v>
      </c>
      <c r="O62" s="2" t="s">
        <v>1705</v>
      </c>
      <c r="P62" s="2" t="s">
        <v>1706</v>
      </c>
      <c r="Q62" s="2" t="s">
        <v>1707</v>
      </c>
      <c r="R62" s="2" t="s">
        <v>1708</v>
      </c>
      <c r="S62" s="2" t="s">
        <v>1709</v>
      </c>
      <c r="T62" s="2" t="s">
        <v>1710</v>
      </c>
      <c r="U62" s="2" t="n">
        <v>3</v>
      </c>
      <c r="V62" s="2" t="s">
        <v>1711</v>
      </c>
      <c r="W62" s="2" t="s">
        <v>1712</v>
      </c>
      <c r="X62" s="2" t="s">
        <v>51</v>
      </c>
      <c r="Y62" s="2" t="s">
        <v>51</v>
      </c>
      <c r="Z62" s="2" t="s">
        <v>51</v>
      </c>
      <c r="AA62" s="2" t="s">
        <v>1713</v>
      </c>
      <c r="AB62" s="2" t="s">
        <v>1714</v>
      </c>
      <c r="AC62" s="2" t="s">
        <v>51</v>
      </c>
      <c r="AD62" s="2" t="s">
        <v>51</v>
      </c>
      <c r="AG62" s="2" t="s">
        <v>1715</v>
      </c>
      <c r="AH62" s="2" t="s">
        <v>1716</v>
      </c>
      <c r="AI62" s="2" t="s">
        <v>1717</v>
      </c>
      <c r="AJ62" s="2" t="s">
        <v>1718</v>
      </c>
      <c r="AK62" s="2" t="n">
        <v>1945</v>
      </c>
      <c r="AL62" s="2" t="s">
        <v>1719</v>
      </c>
      <c r="AM62" s="2" t="s">
        <v>1720</v>
      </c>
      <c r="AN62" s="2" t="s">
        <v>1721</v>
      </c>
    </row>
    <row r="63" customFormat="false" ht="15" hidden="false" customHeight="true" outlineLevel="0" collapsed="false">
      <c r="A63" s="1" t="s">
        <v>1722</v>
      </c>
      <c r="B63" s="2" t="s">
        <v>1723</v>
      </c>
      <c r="C63" s="2" t="n">
        <v>62</v>
      </c>
      <c r="D63" s="2" t="s">
        <v>1617</v>
      </c>
      <c r="E63" s="2" t="s">
        <v>1618</v>
      </c>
      <c r="F63" s="2" t="s">
        <v>152</v>
      </c>
      <c r="G63" s="2" t="n">
        <v>150.36</v>
      </c>
      <c r="H63" s="2" t="s">
        <v>1724</v>
      </c>
      <c r="I63" s="2" t="s">
        <v>1725</v>
      </c>
      <c r="J63" s="2" t="s">
        <v>153</v>
      </c>
      <c r="K63" s="2" t="s">
        <v>1726</v>
      </c>
      <c r="L63" s="2" t="s">
        <v>1727</v>
      </c>
      <c r="M63" s="2" t="n">
        <v>1.17</v>
      </c>
      <c r="N63" s="2" t="s">
        <v>809</v>
      </c>
      <c r="O63" s="2" t="s">
        <v>1728</v>
      </c>
      <c r="P63" s="2" t="s">
        <v>1729</v>
      </c>
      <c r="Q63" s="2" t="s">
        <v>1730</v>
      </c>
      <c r="R63" s="2" t="s">
        <v>1731</v>
      </c>
      <c r="S63" s="2" t="s">
        <v>1732</v>
      </c>
      <c r="T63" s="2" t="s">
        <v>1733</v>
      </c>
      <c r="U63" s="2" t="s">
        <v>1734</v>
      </c>
      <c r="V63" s="2" t="s">
        <v>1735</v>
      </c>
      <c r="W63" s="2" t="s">
        <v>1468</v>
      </c>
      <c r="X63" s="2" t="s">
        <v>1736</v>
      </c>
      <c r="Y63" s="2" t="s">
        <v>1737</v>
      </c>
      <c r="Z63" s="2" t="s">
        <v>1738</v>
      </c>
      <c r="AA63" s="2" t="s">
        <v>1739</v>
      </c>
      <c r="AB63" s="2" t="s">
        <v>1740</v>
      </c>
      <c r="AC63" s="2" t="s">
        <v>51</v>
      </c>
      <c r="AD63" s="2" t="s">
        <v>1741</v>
      </c>
      <c r="AF63" s="2" t="s">
        <v>1742</v>
      </c>
      <c r="AG63" s="2" t="s">
        <v>1743</v>
      </c>
      <c r="AH63" s="2" t="s">
        <v>1744</v>
      </c>
      <c r="AI63" s="2" t="s">
        <v>1745</v>
      </c>
      <c r="AJ63" s="2" t="s">
        <v>907</v>
      </c>
      <c r="AK63" s="2" t="n">
        <v>1879</v>
      </c>
      <c r="AL63" s="2" t="s">
        <v>290</v>
      </c>
      <c r="AM63" s="2" t="s">
        <v>1746</v>
      </c>
      <c r="AN63" s="2" t="s">
        <v>1747</v>
      </c>
    </row>
    <row r="64" customFormat="false" ht="15" hidden="false" customHeight="true" outlineLevel="0" collapsed="false">
      <c r="A64" s="1" t="s">
        <v>1748</v>
      </c>
      <c r="B64" s="2" t="s">
        <v>1749</v>
      </c>
      <c r="C64" s="2" t="n">
        <v>63</v>
      </c>
      <c r="D64" s="2" t="s">
        <v>1617</v>
      </c>
      <c r="E64" s="2" t="s">
        <v>1618</v>
      </c>
      <c r="F64" s="2" t="s">
        <v>90</v>
      </c>
      <c r="G64" s="2" t="n">
        <v>151.965</v>
      </c>
      <c r="H64" s="2" t="s">
        <v>1750</v>
      </c>
      <c r="I64" s="2" t="s">
        <v>1751</v>
      </c>
      <c r="J64" s="2" t="s">
        <v>153</v>
      </c>
      <c r="K64" s="2" t="s">
        <v>1752</v>
      </c>
      <c r="L64" s="2" t="s">
        <v>1753</v>
      </c>
      <c r="M64" s="2" t="n">
        <v>1.2</v>
      </c>
      <c r="N64" s="2" t="s">
        <v>694</v>
      </c>
      <c r="O64" s="2" t="s">
        <v>1754</v>
      </c>
      <c r="P64" s="2" t="s">
        <v>1755</v>
      </c>
      <c r="Q64" s="2" t="s">
        <v>1756</v>
      </c>
      <c r="R64" s="2" t="s">
        <v>1757</v>
      </c>
      <c r="S64" s="2" t="s">
        <v>1758</v>
      </c>
      <c r="T64" s="2" t="s">
        <v>1759</v>
      </c>
      <c r="U64" s="2" t="s">
        <v>1734</v>
      </c>
      <c r="V64" s="2" t="s">
        <v>1760</v>
      </c>
      <c r="W64" s="2" t="s">
        <v>1712</v>
      </c>
      <c r="X64" s="2" t="s">
        <v>1761</v>
      </c>
      <c r="Y64" s="2" t="s">
        <v>1762</v>
      </c>
      <c r="Z64" s="2" t="s">
        <v>1763</v>
      </c>
      <c r="AA64" s="2" t="s">
        <v>1764</v>
      </c>
      <c r="AB64" s="2" t="s">
        <v>1088</v>
      </c>
      <c r="AC64" s="2" t="s">
        <v>1765</v>
      </c>
      <c r="AD64" s="2" t="s">
        <v>1766</v>
      </c>
      <c r="AG64" s="2" t="s">
        <v>1767</v>
      </c>
      <c r="AH64" s="2" t="s">
        <v>1768</v>
      </c>
      <c r="AI64" s="2" t="s">
        <v>1769</v>
      </c>
      <c r="AJ64" s="2" t="s">
        <v>1770</v>
      </c>
      <c r="AK64" s="2" t="n">
        <v>1901</v>
      </c>
      <c r="AL64" s="2" t="s">
        <v>290</v>
      </c>
      <c r="AM64" s="2" t="s">
        <v>1771</v>
      </c>
      <c r="AN64" s="2" t="s">
        <v>1772</v>
      </c>
    </row>
    <row r="65" customFormat="false" ht="15" hidden="false" customHeight="true" outlineLevel="0" collapsed="false">
      <c r="A65" s="1" t="s">
        <v>1773</v>
      </c>
      <c r="B65" s="2" t="s">
        <v>1774</v>
      </c>
      <c r="C65" s="2" t="n">
        <v>64</v>
      </c>
      <c r="D65" s="2" t="s">
        <v>1617</v>
      </c>
      <c r="E65" s="2" t="s">
        <v>1618</v>
      </c>
      <c r="F65" s="2" t="s">
        <v>42</v>
      </c>
      <c r="G65" s="2" t="n">
        <v>157.25</v>
      </c>
      <c r="H65" s="2" t="s">
        <v>1775</v>
      </c>
      <c r="I65" s="2" t="s">
        <v>1776</v>
      </c>
      <c r="J65" s="2" t="n">
        <v>3</v>
      </c>
      <c r="K65" s="2" t="s">
        <v>1777</v>
      </c>
      <c r="L65" s="2" t="s">
        <v>1778</v>
      </c>
      <c r="M65" s="2" t="n">
        <v>1.2</v>
      </c>
      <c r="N65" s="2" t="s">
        <v>1779</v>
      </c>
      <c r="O65" s="2" t="s">
        <v>1780</v>
      </c>
      <c r="P65" s="2" t="s">
        <v>1781</v>
      </c>
      <c r="Q65" s="2" t="s">
        <v>1782</v>
      </c>
      <c r="R65" s="2" t="s">
        <v>1783</v>
      </c>
      <c r="S65" s="2" t="s">
        <v>1784</v>
      </c>
      <c r="T65" s="2" t="s">
        <v>1785</v>
      </c>
      <c r="U65" s="2" t="n">
        <v>3</v>
      </c>
      <c r="V65" s="2" t="s">
        <v>1786</v>
      </c>
      <c r="W65" s="2" t="s">
        <v>1360</v>
      </c>
      <c r="X65" s="2" t="s">
        <v>1787</v>
      </c>
      <c r="Y65" s="2" t="s">
        <v>1788</v>
      </c>
      <c r="Z65" s="2" t="s">
        <v>1789</v>
      </c>
      <c r="AA65" s="2" t="s">
        <v>1790</v>
      </c>
      <c r="AB65" s="2" t="s">
        <v>1791</v>
      </c>
      <c r="AC65" s="2" t="s">
        <v>1792</v>
      </c>
      <c r="AD65" s="2" t="s">
        <v>1793</v>
      </c>
      <c r="AF65" s="2" t="s">
        <v>1794</v>
      </c>
      <c r="AG65" s="2" t="s">
        <v>1795</v>
      </c>
      <c r="AH65" s="2" t="s">
        <v>1796</v>
      </c>
      <c r="AI65" s="2" t="s">
        <v>1797</v>
      </c>
      <c r="AJ65" s="2" t="s">
        <v>1798</v>
      </c>
      <c r="AK65" s="2" t="n">
        <v>1880</v>
      </c>
      <c r="AL65" s="2" t="s">
        <v>1799</v>
      </c>
      <c r="AM65" s="2" t="s">
        <v>1800</v>
      </c>
      <c r="AN65" s="2" t="s">
        <v>1801</v>
      </c>
    </row>
    <row r="66" customFormat="false" ht="15" hidden="false" customHeight="true" outlineLevel="0" collapsed="false">
      <c r="A66" s="1" t="s">
        <v>1802</v>
      </c>
      <c r="B66" s="2" t="s">
        <v>1803</v>
      </c>
      <c r="C66" s="2" t="n">
        <v>65</v>
      </c>
      <c r="D66" s="2" t="s">
        <v>1617</v>
      </c>
      <c r="E66" s="2" t="s">
        <v>1618</v>
      </c>
      <c r="F66" s="2" t="s">
        <v>42</v>
      </c>
      <c r="G66" s="2" t="n">
        <v>158.92534</v>
      </c>
      <c r="H66" s="2" t="s">
        <v>1804</v>
      </c>
      <c r="I66" s="2" t="s">
        <v>1805</v>
      </c>
      <c r="J66" s="2" t="s">
        <v>1621</v>
      </c>
      <c r="K66" s="2" t="s">
        <v>1806</v>
      </c>
      <c r="L66" s="2" t="s">
        <v>1807</v>
      </c>
      <c r="M66" s="2" t="n">
        <v>1.2</v>
      </c>
      <c r="N66" s="2" t="s">
        <v>1808</v>
      </c>
      <c r="O66" s="2" t="s">
        <v>1809</v>
      </c>
      <c r="P66" s="2" t="s">
        <v>1810</v>
      </c>
      <c r="Q66" s="2" t="s">
        <v>1811</v>
      </c>
      <c r="R66" s="2" t="s">
        <v>1812</v>
      </c>
      <c r="S66" s="2" t="s">
        <v>1813</v>
      </c>
      <c r="T66" s="2" t="s">
        <v>1814</v>
      </c>
      <c r="U66" s="2" t="s">
        <v>1631</v>
      </c>
      <c r="V66" s="2" t="s">
        <v>1815</v>
      </c>
      <c r="W66" s="2" t="s">
        <v>1712</v>
      </c>
      <c r="X66" s="2" t="s">
        <v>924</v>
      </c>
      <c r="Y66" s="2" t="s">
        <v>1816</v>
      </c>
      <c r="Z66" s="2" t="s">
        <v>1817</v>
      </c>
      <c r="AA66" s="2" t="s">
        <v>1818</v>
      </c>
      <c r="AB66" s="2" t="s">
        <v>1819</v>
      </c>
      <c r="AC66" s="2" t="s">
        <v>1820</v>
      </c>
      <c r="AD66" s="2" t="s">
        <v>1821</v>
      </c>
      <c r="AF66" s="2" t="s">
        <v>1822</v>
      </c>
      <c r="AG66" s="2" t="s">
        <v>1823</v>
      </c>
      <c r="AH66" s="2" t="s">
        <v>1824</v>
      </c>
      <c r="AI66" s="2" t="s">
        <v>1825</v>
      </c>
      <c r="AJ66" s="2" t="s">
        <v>1612</v>
      </c>
      <c r="AK66" s="2" t="n">
        <v>1843</v>
      </c>
      <c r="AL66" s="2" t="s">
        <v>115</v>
      </c>
      <c r="AM66" s="2" t="s">
        <v>1826</v>
      </c>
      <c r="AN66" s="2" t="s">
        <v>1827</v>
      </c>
    </row>
    <row r="67" customFormat="false" ht="15" hidden="false" customHeight="true" outlineLevel="0" collapsed="false">
      <c r="A67" s="1" t="s">
        <v>1828</v>
      </c>
      <c r="B67" s="2" t="s">
        <v>1829</v>
      </c>
      <c r="C67" s="2" t="n">
        <v>66</v>
      </c>
      <c r="D67" s="2" t="s">
        <v>1617</v>
      </c>
      <c r="E67" s="2" t="s">
        <v>1618</v>
      </c>
      <c r="F67" s="2" t="s">
        <v>42</v>
      </c>
      <c r="G67" s="2" t="n">
        <v>162.5</v>
      </c>
      <c r="H67" s="2" t="s">
        <v>1830</v>
      </c>
      <c r="I67" s="2" t="s">
        <v>1831</v>
      </c>
      <c r="J67" s="2" t="n">
        <v>3</v>
      </c>
      <c r="K67" s="2" t="s">
        <v>1832</v>
      </c>
      <c r="L67" s="2" t="s">
        <v>832</v>
      </c>
      <c r="M67" s="2" t="n">
        <v>1.22</v>
      </c>
      <c r="N67" s="2" t="s">
        <v>1808</v>
      </c>
      <c r="O67" s="2" t="s">
        <v>1833</v>
      </c>
      <c r="P67" s="2" t="s">
        <v>1834</v>
      </c>
      <c r="Q67" s="2" t="s">
        <v>1835</v>
      </c>
      <c r="R67" s="2" t="s">
        <v>1836</v>
      </c>
      <c r="S67" s="2" t="s">
        <v>1837</v>
      </c>
      <c r="T67" s="2" t="s">
        <v>1838</v>
      </c>
      <c r="U67" s="2" t="n">
        <v>3</v>
      </c>
      <c r="V67" s="2" t="s">
        <v>1839</v>
      </c>
      <c r="W67" s="2" t="s">
        <v>1840</v>
      </c>
      <c r="X67" s="2" t="s">
        <v>1841</v>
      </c>
      <c r="Y67" s="2" t="s">
        <v>1842</v>
      </c>
      <c r="Z67" s="2" t="s">
        <v>1843</v>
      </c>
      <c r="AA67" s="2" t="s">
        <v>1844</v>
      </c>
      <c r="AB67" s="2" t="s">
        <v>1845</v>
      </c>
      <c r="AC67" s="2" t="s">
        <v>1846</v>
      </c>
      <c r="AD67" s="2" t="s">
        <v>1847</v>
      </c>
      <c r="AF67" s="2" t="s">
        <v>1848</v>
      </c>
      <c r="AG67" s="2" t="s">
        <v>1849</v>
      </c>
      <c r="AH67" s="2" t="s">
        <v>1850</v>
      </c>
      <c r="AI67" s="2" t="s">
        <v>1851</v>
      </c>
      <c r="AJ67" s="2" t="s">
        <v>907</v>
      </c>
      <c r="AK67" s="2" t="n">
        <v>1886</v>
      </c>
      <c r="AL67" s="2" t="s">
        <v>290</v>
      </c>
      <c r="AM67" s="2" t="s">
        <v>1852</v>
      </c>
      <c r="AN67" s="2" t="s">
        <v>1853</v>
      </c>
    </row>
    <row r="68" customFormat="false" ht="15" hidden="false" customHeight="true" outlineLevel="0" collapsed="false">
      <c r="A68" s="1" t="s">
        <v>1854</v>
      </c>
      <c r="B68" s="2" t="s">
        <v>1855</v>
      </c>
      <c r="C68" s="2" t="n">
        <v>67</v>
      </c>
      <c r="D68" s="2" t="s">
        <v>1617</v>
      </c>
      <c r="E68" s="2" t="s">
        <v>1618</v>
      </c>
      <c r="F68" s="2" t="s">
        <v>42</v>
      </c>
      <c r="G68" s="2" t="n">
        <v>164.93032</v>
      </c>
      <c r="H68" s="2" t="s">
        <v>1856</v>
      </c>
      <c r="I68" s="2" t="s">
        <v>1857</v>
      </c>
      <c r="J68" s="2" t="n">
        <v>3</v>
      </c>
      <c r="K68" s="2" t="s">
        <v>1858</v>
      </c>
      <c r="L68" s="2" t="s">
        <v>1859</v>
      </c>
      <c r="M68" s="2" t="n">
        <v>1.23</v>
      </c>
      <c r="N68" s="2" t="s">
        <v>1860</v>
      </c>
      <c r="O68" s="2" t="s">
        <v>51</v>
      </c>
      <c r="P68" s="2" t="s">
        <v>1861</v>
      </c>
      <c r="Q68" s="2" t="s">
        <v>1862</v>
      </c>
      <c r="R68" s="2" t="s">
        <v>1863</v>
      </c>
      <c r="S68" s="2" t="s">
        <v>1864</v>
      </c>
      <c r="T68" s="2" t="s">
        <v>1865</v>
      </c>
      <c r="U68" s="2" t="n">
        <v>3</v>
      </c>
      <c r="V68" s="2" t="s">
        <v>1866</v>
      </c>
      <c r="W68" s="2" t="s">
        <v>1867</v>
      </c>
      <c r="X68" s="2" t="s">
        <v>1868</v>
      </c>
      <c r="Y68" s="2" t="s">
        <v>135</v>
      </c>
      <c r="Z68" s="2" t="s">
        <v>1869</v>
      </c>
      <c r="AA68" s="2" t="s">
        <v>1870</v>
      </c>
      <c r="AB68" s="2" t="s">
        <v>1871</v>
      </c>
      <c r="AC68" s="2" t="s">
        <v>1872</v>
      </c>
      <c r="AD68" s="2" t="s">
        <v>1873</v>
      </c>
      <c r="AF68" s="2" t="s">
        <v>1874</v>
      </c>
      <c r="AG68" s="2" t="s">
        <v>1875</v>
      </c>
      <c r="AH68" s="2" t="s">
        <v>1876</v>
      </c>
      <c r="AI68" s="2" t="s">
        <v>1877</v>
      </c>
      <c r="AJ68" s="2" t="s">
        <v>1878</v>
      </c>
      <c r="AK68" s="2" t="n">
        <v>1878</v>
      </c>
      <c r="AL68" s="2" t="s">
        <v>1799</v>
      </c>
      <c r="AM68" s="2" t="s">
        <v>1879</v>
      </c>
      <c r="AN68" s="2" t="s">
        <v>1880</v>
      </c>
    </row>
    <row r="69" customFormat="false" ht="15" hidden="false" customHeight="true" outlineLevel="0" collapsed="false">
      <c r="A69" s="1" t="s">
        <v>1881</v>
      </c>
      <c r="B69" s="2" t="s">
        <v>1882</v>
      </c>
      <c r="C69" s="2" t="n">
        <v>68</v>
      </c>
      <c r="D69" s="2" t="s">
        <v>1617</v>
      </c>
      <c r="E69" s="2" t="s">
        <v>1618</v>
      </c>
      <c r="F69" s="2" t="s">
        <v>42</v>
      </c>
      <c r="G69" s="2" t="n">
        <v>167.26</v>
      </c>
      <c r="H69" s="2" t="s">
        <v>1883</v>
      </c>
      <c r="I69" s="2" t="s">
        <v>1884</v>
      </c>
      <c r="J69" s="2" t="n">
        <v>3</v>
      </c>
      <c r="K69" s="2" t="s">
        <v>1885</v>
      </c>
      <c r="L69" s="2" t="s">
        <v>1886</v>
      </c>
      <c r="M69" s="2" t="n">
        <v>1.24</v>
      </c>
      <c r="N69" s="2" t="s">
        <v>834</v>
      </c>
      <c r="O69" s="2" t="s">
        <v>1887</v>
      </c>
      <c r="P69" s="2" t="s">
        <v>1077</v>
      </c>
      <c r="Q69" s="2" t="s">
        <v>1888</v>
      </c>
      <c r="R69" s="2" t="s">
        <v>1889</v>
      </c>
      <c r="S69" s="2" t="s">
        <v>1890</v>
      </c>
      <c r="T69" s="2" t="s">
        <v>1891</v>
      </c>
      <c r="U69" s="2" t="n">
        <v>3</v>
      </c>
      <c r="V69" s="2" t="s">
        <v>1892</v>
      </c>
      <c r="W69" s="2" t="s">
        <v>1840</v>
      </c>
      <c r="X69" s="2" t="s">
        <v>1893</v>
      </c>
      <c r="Y69" s="2" t="s">
        <v>1894</v>
      </c>
      <c r="Z69" s="2" t="s">
        <v>1895</v>
      </c>
      <c r="AA69" s="2" t="s">
        <v>1896</v>
      </c>
      <c r="AB69" s="2" t="s">
        <v>1897</v>
      </c>
      <c r="AC69" s="2" t="s">
        <v>1820</v>
      </c>
      <c r="AD69" s="2" t="s">
        <v>1898</v>
      </c>
      <c r="AF69" s="2" t="s">
        <v>1899</v>
      </c>
      <c r="AG69" s="2" t="s">
        <v>1900</v>
      </c>
      <c r="AH69" s="2" t="s">
        <v>1901</v>
      </c>
      <c r="AI69" s="2" t="s">
        <v>1902</v>
      </c>
      <c r="AJ69" s="2" t="s">
        <v>1612</v>
      </c>
      <c r="AK69" s="2" t="n">
        <v>1843</v>
      </c>
      <c r="AL69" s="2" t="s">
        <v>115</v>
      </c>
      <c r="AM69" s="2" t="s">
        <v>1903</v>
      </c>
      <c r="AN69" s="2" t="s">
        <v>1904</v>
      </c>
    </row>
    <row r="70" customFormat="false" ht="15" hidden="false" customHeight="true" outlineLevel="0" collapsed="false">
      <c r="A70" s="1" t="s">
        <v>1905</v>
      </c>
      <c r="B70" s="2" t="s">
        <v>1906</v>
      </c>
      <c r="C70" s="2" t="n">
        <v>69</v>
      </c>
      <c r="D70" s="2" t="s">
        <v>1617</v>
      </c>
      <c r="E70" s="2" t="s">
        <v>1618</v>
      </c>
      <c r="F70" s="2" t="s">
        <v>42</v>
      </c>
      <c r="G70" s="2" t="n">
        <v>168.93421</v>
      </c>
      <c r="H70" s="2" t="s">
        <v>1907</v>
      </c>
      <c r="I70" s="2" t="s">
        <v>1908</v>
      </c>
      <c r="J70" s="2" t="n">
        <v>3</v>
      </c>
      <c r="K70" s="2" t="s">
        <v>1909</v>
      </c>
      <c r="L70" s="2" t="s">
        <v>1910</v>
      </c>
      <c r="M70" s="2" t="n">
        <v>1.25</v>
      </c>
      <c r="N70" s="2" t="s">
        <v>1911</v>
      </c>
      <c r="O70" s="2" t="s">
        <v>1705</v>
      </c>
      <c r="P70" s="2" t="s">
        <v>1912</v>
      </c>
      <c r="Q70" s="2" t="s">
        <v>1913</v>
      </c>
      <c r="R70" s="2" t="s">
        <v>1914</v>
      </c>
      <c r="S70" s="2" t="s">
        <v>1915</v>
      </c>
      <c r="T70" s="2" t="s">
        <v>1916</v>
      </c>
      <c r="U70" s="2" t="s">
        <v>1734</v>
      </c>
      <c r="V70" s="2" t="s">
        <v>1917</v>
      </c>
      <c r="W70" s="2" t="s">
        <v>1867</v>
      </c>
      <c r="X70" s="2" t="s">
        <v>1918</v>
      </c>
      <c r="Y70" s="2" t="s">
        <v>1919</v>
      </c>
      <c r="Z70" s="2" t="s">
        <v>1920</v>
      </c>
      <c r="AA70" s="2" t="s">
        <v>1921</v>
      </c>
      <c r="AB70" s="2" t="s">
        <v>1922</v>
      </c>
      <c r="AC70" s="2" t="s">
        <v>1923</v>
      </c>
      <c r="AD70" s="2" t="s">
        <v>1924</v>
      </c>
      <c r="AF70" s="2" t="s">
        <v>1925</v>
      </c>
      <c r="AG70" s="2" t="s">
        <v>1926</v>
      </c>
      <c r="AH70" s="2" t="s">
        <v>1927</v>
      </c>
      <c r="AI70" s="2" t="s">
        <v>1928</v>
      </c>
      <c r="AJ70" s="2" t="s">
        <v>1929</v>
      </c>
      <c r="AK70" s="2" t="n">
        <v>1879</v>
      </c>
      <c r="AL70" s="2" t="s">
        <v>115</v>
      </c>
      <c r="AM70" s="2" t="s">
        <v>1930</v>
      </c>
      <c r="AN70" s="2" t="s">
        <v>1931</v>
      </c>
    </row>
    <row r="71" customFormat="false" ht="15" hidden="false" customHeight="true" outlineLevel="0" collapsed="false">
      <c r="A71" s="1" t="s">
        <v>1932</v>
      </c>
      <c r="B71" s="2" t="s">
        <v>1933</v>
      </c>
      <c r="C71" s="2" t="n">
        <v>70</v>
      </c>
      <c r="D71" s="2" t="s">
        <v>1617</v>
      </c>
      <c r="E71" s="2" t="s">
        <v>1618</v>
      </c>
      <c r="F71" s="2" t="s">
        <v>295</v>
      </c>
      <c r="G71" s="2" t="n">
        <v>173.04</v>
      </c>
      <c r="H71" s="2" t="s">
        <v>1934</v>
      </c>
      <c r="I71" s="2" t="s">
        <v>1935</v>
      </c>
      <c r="J71" s="2" t="s">
        <v>153</v>
      </c>
      <c r="K71" s="2" t="s">
        <v>1936</v>
      </c>
      <c r="L71" s="2" t="s">
        <v>1937</v>
      </c>
      <c r="M71" s="2" t="n">
        <v>1.1</v>
      </c>
      <c r="N71" s="2" t="s">
        <v>576</v>
      </c>
      <c r="O71" s="2" t="s">
        <v>1938</v>
      </c>
      <c r="P71" s="2" t="s">
        <v>1939</v>
      </c>
      <c r="Q71" s="2" t="s">
        <v>1940</v>
      </c>
      <c r="R71" s="2" t="s">
        <v>1941</v>
      </c>
      <c r="S71" s="2" t="s">
        <v>1942</v>
      </c>
      <c r="T71" s="2" t="s">
        <v>1943</v>
      </c>
      <c r="U71" s="2" t="s">
        <v>1734</v>
      </c>
      <c r="V71" s="2" t="s">
        <v>1944</v>
      </c>
      <c r="W71" s="2" t="s">
        <v>1945</v>
      </c>
      <c r="X71" s="2" t="s">
        <v>1946</v>
      </c>
      <c r="Y71" s="2" t="s">
        <v>1947</v>
      </c>
      <c r="Z71" s="2" t="s">
        <v>1948</v>
      </c>
      <c r="AA71" s="2" t="s">
        <v>1949</v>
      </c>
      <c r="AB71" s="2" t="s">
        <v>1950</v>
      </c>
      <c r="AC71" s="2" t="s">
        <v>1951</v>
      </c>
      <c r="AD71" s="2" t="s">
        <v>1952</v>
      </c>
      <c r="AG71" s="2" t="s">
        <v>1953</v>
      </c>
      <c r="AH71" s="2" t="s">
        <v>1954</v>
      </c>
      <c r="AI71" s="2" t="s">
        <v>1955</v>
      </c>
      <c r="AJ71" s="2" t="s">
        <v>1798</v>
      </c>
      <c r="AK71" s="2" t="n">
        <v>1878</v>
      </c>
      <c r="AL71" s="2" t="s">
        <v>1799</v>
      </c>
      <c r="AM71" s="2" t="s">
        <v>1956</v>
      </c>
      <c r="AN71" s="2" t="s">
        <v>1957</v>
      </c>
    </row>
    <row r="72" customFormat="false" ht="15" hidden="false" customHeight="true" outlineLevel="0" collapsed="false">
      <c r="A72" s="1" t="s">
        <v>1958</v>
      </c>
      <c r="B72" s="2" t="s">
        <v>1959</v>
      </c>
      <c r="C72" s="2" t="n">
        <v>71</v>
      </c>
      <c r="D72" s="2" t="s">
        <v>1617</v>
      </c>
      <c r="E72" s="2" t="s">
        <v>1618</v>
      </c>
      <c r="F72" s="2" t="s">
        <v>42</v>
      </c>
      <c r="G72" s="2" t="n">
        <v>174.967</v>
      </c>
      <c r="H72" s="2" t="s">
        <v>1960</v>
      </c>
      <c r="I72" s="2" t="s">
        <v>1961</v>
      </c>
      <c r="J72" s="2" t="n">
        <v>3</v>
      </c>
      <c r="K72" s="2" t="s">
        <v>1962</v>
      </c>
      <c r="L72" s="2" t="s">
        <v>1963</v>
      </c>
      <c r="M72" s="2" t="n">
        <v>1.27</v>
      </c>
      <c r="N72" s="2" t="s">
        <v>1911</v>
      </c>
      <c r="O72" s="2" t="s">
        <v>1964</v>
      </c>
      <c r="P72" s="2" t="s">
        <v>1965</v>
      </c>
      <c r="Q72" s="2" t="s">
        <v>1966</v>
      </c>
      <c r="R72" s="2" t="s">
        <v>1967</v>
      </c>
      <c r="S72" s="2" t="s">
        <v>1968</v>
      </c>
      <c r="T72" s="2" t="s">
        <v>1969</v>
      </c>
      <c r="U72" s="2" t="n">
        <v>3</v>
      </c>
      <c r="V72" s="2" t="s">
        <v>1970</v>
      </c>
      <c r="W72" s="2" t="s">
        <v>1945</v>
      </c>
      <c r="X72" s="2" t="s">
        <v>1971</v>
      </c>
      <c r="Y72" s="2" t="s">
        <v>1972</v>
      </c>
      <c r="Z72" s="2" t="s">
        <v>1973</v>
      </c>
      <c r="AA72" s="2" t="s">
        <v>1974</v>
      </c>
      <c r="AB72" s="2" t="s">
        <v>1975</v>
      </c>
      <c r="AC72" s="2" t="s">
        <v>1289</v>
      </c>
      <c r="AD72" s="2" t="s">
        <v>1976</v>
      </c>
      <c r="AF72" s="2" t="s">
        <v>1977</v>
      </c>
      <c r="AG72" s="2" t="s">
        <v>1978</v>
      </c>
      <c r="AH72" s="2" t="s">
        <v>1979</v>
      </c>
      <c r="AI72" s="2" t="s">
        <v>1980</v>
      </c>
      <c r="AJ72" s="2" t="s">
        <v>1981</v>
      </c>
      <c r="AK72" s="2" t="n">
        <v>1907</v>
      </c>
      <c r="AL72" s="2" t="s">
        <v>290</v>
      </c>
      <c r="AM72" s="2" t="s">
        <v>1982</v>
      </c>
      <c r="AN72" s="2" t="s">
        <v>1983</v>
      </c>
    </row>
    <row r="73" customFormat="false" ht="15" hidden="false" customHeight="true" outlineLevel="0" collapsed="false">
      <c r="A73" s="1" t="s">
        <v>1984</v>
      </c>
      <c r="B73" s="2" t="s">
        <v>1985</v>
      </c>
      <c r="C73" s="2" t="n">
        <v>72</v>
      </c>
      <c r="D73" s="2" t="s">
        <v>597</v>
      </c>
      <c r="E73" s="2" t="s">
        <v>598</v>
      </c>
      <c r="F73" s="2" t="s">
        <v>42</v>
      </c>
      <c r="G73" s="2" t="n">
        <v>178.49</v>
      </c>
      <c r="H73" s="2" t="s">
        <v>1986</v>
      </c>
      <c r="I73" s="2" t="s">
        <v>1987</v>
      </c>
      <c r="J73" s="2" t="n">
        <v>4</v>
      </c>
      <c r="K73" s="2" t="s">
        <v>1988</v>
      </c>
      <c r="L73" s="2" t="s">
        <v>1989</v>
      </c>
      <c r="M73" s="2" t="n">
        <v>1.3</v>
      </c>
      <c r="N73" s="2" t="s">
        <v>603</v>
      </c>
      <c r="O73" s="2" t="s">
        <v>1990</v>
      </c>
      <c r="P73" s="2" t="s">
        <v>1047</v>
      </c>
      <c r="Q73" s="2" t="s">
        <v>917</v>
      </c>
      <c r="R73" s="2" t="s">
        <v>1991</v>
      </c>
      <c r="S73" s="2" t="s">
        <v>1992</v>
      </c>
      <c r="T73" s="2" t="s">
        <v>1993</v>
      </c>
      <c r="U73" s="2" t="n">
        <v>4</v>
      </c>
      <c r="V73" s="2" t="s">
        <v>1994</v>
      </c>
      <c r="W73" s="2" t="s">
        <v>1995</v>
      </c>
      <c r="X73" s="2" t="s">
        <v>1996</v>
      </c>
      <c r="Y73" s="2" t="s">
        <v>1997</v>
      </c>
      <c r="Z73" s="2" t="s">
        <v>1998</v>
      </c>
      <c r="AA73" s="2" t="s">
        <v>1999</v>
      </c>
      <c r="AB73" s="2" t="s">
        <v>2000</v>
      </c>
      <c r="AC73" s="2" t="s">
        <v>2001</v>
      </c>
      <c r="AD73" s="2" t="s">
        <v>2002</v>
      </c>
      <c r="AF73" s="2" t="s">
        <v>2003</v>
      </c>
      <c r="AG73" s="2" t="s">
        <v>2004</v>
      </c>
      <c r="AH73" s="2" t="s">
        <v>2005</v>
      </c>
      <c r="AI73" s="2" t="s">
        <v>2006</v>
      </c>
      <c r="AJ73" s="2" t="s">
        <v>2007</v>
      </c>
      <c r="AK73" s="2" t="n">
        <v>1923</v>
      </c>
      <c r="AL73" s="2" t="s">
        <v>399</v>
      </c>
      <c r="AM73" s="2" t="s">
        <v>2008</v>
      </c>
      <c r="AN73" s="2" t="s">
        <v>2009</v>
      </c>
    </row>
    <row r="74" customFormat="false" ht="15" hidden="false" customHeight="true" outlineLevel="0" collapsed="false">
      <c r="A74" s="1" t="s">
        <v>2010</v>
      </c>
      <c r="B74" s="2" t="s">
        <v>2011</v>
      </c>
      <c r="C74" s="2" t="n">
        <v>73</v>
      </c>
      <c r="D74" s="2" t="s">
        <v>597</v>
      </c>
      <c r="E74" s="2" t="s">
        <v>598</v>
      </c>
      <c r="F74" s="2" t="s">
        <v>90</v>
      </c>
      <c r="G74" s="2" t="n">
        <v>180.9479</v>
      </c>
      <c r="H74" s="2" t="s">
        <v>2012</v>
      </c>
      <c r="I74" s="2" t="s">
        <v>2013</v>
      </c>
      <c r="J74" s="2" t="s">
        <v>216</v>
      </c>
      <c r="K74" s="2" t="s">
        <v>2014</v>
      </c>
      <c r="L74" s="2" t="s">
        <v>2015</v>
      </c>
      <c r="M74" s="2" t="n">
        <v>1.5</v>
      </c>
      <c r="N74" s="2" t="s">
        <v>1157</v>
      </c>
      <c r="O74" s="2" t="s">
        <v>1158</v>
      </c>
      <c r="P74" s="2" t="s">
        <v>605</v>
      </c>
      <c r="Q74" s="2" t="s">
        <v>2016</v>
      </c>
      <c r="R74" s="2" t="s">
        <v>2017</v>
      </c>
      <c r="S74" s="2" t="s">
        <v>51</v>
      </c>
      <c r="T74" s="2" t="s">
        <v>51</v>
      </c>
      <c r="U74" s="2" t="n">
        <v>5</v>
      </c>
      <c r="V74" s="2" t="s">
        <v>2018</v>
      </c>
      <c r="W74" s="2" t="s">
        <v>1995</v>
      </c>
      <c r="X74" s="2" t="s">
        <v>2019</v>
      </c>
      <c r="Y74" s="2" t="s">
        <v>2020</v>
      </c>
      <c r="Z74" s="2" t="s">
        <v>2021</v>
      </c>
      <c r="AA74" s="2" t="s">
        <v>2022</v>
      </c>
      <c r="AB74" s="2" t="s">
        <v>2023</v>
      </c>
      <c r="AC74" s="2" t="s">
        <v>2024</v>
      </c>
      <c r="AD74" s="2" t="s">
        <v>2025</v>
      </c>
      <c r="AG74" s="2" t="s">
        <v>2026</v>
      </c>
      <c r="AH74" s="2" t="s">
        <v>2027</v>
      </c>
      <c r="AI74" s="2" t="s">
        <v>2028</v>
      </c>
      <c r="AJ74" s="2" t="s">
        <v>2029</v>
      </c>
      <c r="AK74" s="2" t="n">
        <v>1802</v>
      </c>
      <c r="AL74" s="2" t="s">
        <v>115</v>
      </c>
      <c r="AM74" s="2" t="s">
        <v>2030</v>
      </c>
      <c r="AN74" s="2" t="s">
        <v>2031</v>
      </c>
    </row>
    <row r="75" customFormat="false" ht="15" hidden="false" customHeight="true" outlineLevel="0" collapsed="false">
      <c r="A75" s="1" t="s">
        <v>2032</v>
      </c>
      <c r="B75" s="2" t="s">
        <v>2033</v>
      </c>
      <c r="C75" s="2" t="n">
        <v>74</v>
      </c>
      <c r="D75" s="2" t="s">
        <v>597</v>
      </c>
      <c r="E75" s="2" t="s">
        <v>598</v>
      </c>
      <c r="F75" s="2" t="s">
        <v>90</v>
      </c>
      <c r="G75" s="2" t="n">
        <v>183.84</v>
      </c>
      <c r="H75" s="2" t="s">
        <v>2034</v>
      </c>
      <c r="I75" s="2" t="s">
        <v>2035</v>
      </c>
      <c r="J75" s="2" t="s">
        <v>1273</v>
      </c>
      <c r="K75" s="2" t="s">
        <v>2036</v>
      </c>
      <c r="L75" s="2" t="s">
        <v>2037</v>
      </c>
      <c r="M75" s="2" t="n">
        <v>2.36</v>
      </c>
      <c r="N75" s="2" t="s">
        <v>1186</v>
      </c>
      <c r="O75" s="2" t="s">
        <v>2038</v>
      </c>
      <c r="P75" s="2" t="s">
        <v>2039</v>
      </c>
      <c r="Q75" s="2" t="s">
        <v>2040</v>
      </c>
      <c r="R75" s="2" t="s">
        <v>2041</v>
      </c>
      <c r="S75" s="2" t="s">
        <v>51</v>
      </c>
      <c r="T75" s="2" t="s">
        <v>51</v>
      </c>
      <c r="U75" s="2" t="s">
        <v>1193</v>
      </c>
      <c r="V75" s="2" t="s">
        <v>2042</v>
      </c>
      <c r="W75" s="2" t="s">
        <v>2043</v>
      </c>
      <c r="X75" s="2" t="s">
        <v>2044</v>
      </c>
      <c r="Y75" s="2" t="s">
        <v>2045</v>
      </c>
      <c r="Z75" s="2" t="s">
        <v>2046</v>
      </c>
      <c r="AA75" s="2" t="s">
        <v>2047</v>
      </c>
      <c r="AB75" s="2" t="s">
        <v>2048</v>
      </c>
      <c r="AC75" s="2" t="s">
        <v>2049</v>
      </c>
      <c r="AD75" s="2" t="s">
        <v>2050</v>
      </c>
      <c r="AG75" s="2" t="s">
        <v>2051</v>
      </c>
      <c r="AH75" s="2" t="s">
        <v>2052</v>
      </c>
      <c r="AI75" s="2" t="s">
        <v>2053</v>
      </c>
      <c r="AJ75" s="2" t="s">
        <v>2054</v>
      </c>
      <c r="AK75" s="2" t="n">
        <v>1783</v>
      </c>
      <c r="AL75" s="2" t="s">
        <v>2055</v>
      </c>
      <c r="AM75" s="2" t="s">
        <v>2056</v>
      </c>
      <c r="AN75" s="2" t="s">
        <v>2057</v>
      </c>
    </row>
    <row r="76" customFormat="false" ht="15" hidden="false" customHeight="true" outlineLevel="0" collapsed="false">
      <c r="A76" s="1" t="s">
        <v>2058</v>
      </c>
      <c r="B76" s="2" t="s">
        <v>2059</v>
      </c>
      <c r="C76" s="2" t="n">
        <v>75</v>
      </c>
      <c r="D76" s="2" t="s">
        <v>597</v>
      </c>
      <c r="E76" s="2" t="s">
        <v>598</v>
      </c>
      <c r="F76" s="2" t="s">
        <v>42</v>
      </c>
      <c r="G76" s="2" t="n">
        <v>186.207</v>
      </c>
      <c r="H76" s="2" t="s">
        <v>2060</v>
      </c>
      <c r="I76" s="2" t="s">
        <v>2061</v>
      </c>
      <c r="J76" s="2" t="s">
        <v>2062</v>
      </c>
      <c r="K76" s="2" t="s">
        <v>2063</v>
      </c>
      <c r="L76" s="2" t="s">
        <v>2064</v>
      </c>
      <c r="M76" s="2" t="n">
        <v>1.9</v>
      </c>
      <c r="N76" s="2" t="s">
        <v>1303</v>
      </c>
      <c r="O76" s="2" t="s">
        <v>2065</v>
      </c>
      <c r="P76" s="2" t="s">
        <v>2066</v>
      </c>
      <c r="Q76" s="2" t="s">
        <v>2067</v>
      </c>
      <c r="R76" s="2" t="s">
        <v>2068</v>
      </c>
      <c r="S76" s="2" t="s">
        <v>51</v>
      </c>
      <c r="T76" s="2" t="s">
        <v>51</v>
      </c>
      <c r="U76" s="2" t="s">
        <v>2069</v>
      </c>
      <c r="V76" s="2" t="s">
        <v>2070</v>
      </c>
      <c r="W76" s="2" t="s">
        <v>2043</v>
      </c>
      <c r="X76" s="2" t="s">
        <v>2071</v>
      </c>
      <c r="Y76" s="2" t="s">
        <v>2072</v>
      </c>
      <c r="Z76" s="2" t="s">
        <v>2073</v>
      </c>
      <c r="AA76" s="2" t="s">
        <v>2074</v>
      </c>
      <c r="AB76" s="2" t="s">
        <v>2075</v>
      </c>
      <c r="AC76" s="2" t="s">
        <v>2076</v>
      </c>
      <c r="AD76" s="2" t="s">
        <v>2077</v>
      </c>
      <c r="AF76" s="2" t="s">
        <v>2078</v>
      </c>
      <c r="AG76" s="2" t="s">
        <v>2079</v>
      </c>
      <c r="AH76" s="2" t="s">
        <v>2080</v>
      </c>
      <c r="AI76" s="2" t="s">
        <v>2081</v>
      </c>
      <c r="AJ76" s="2" t="s">
        <v>2082</v>
      </c>
      <c r="AK76" s="2" t="n">
        <v>1925</v>
      </c>
      <c r="AL76" s="2" t="s">
        <v>458</v>
      </c>
      <c r="AM76" s="2" t="s">
        <v>2083</v>
      </c>
      <c r="AN76" s="2" t="s">
        <v>2084</v>
      </c>
    </row>
    <row r="77" customFormat="false" ht="15" hidden="false" customHeight="true" outlineLevel="0" collapsed="false">
      <c r="A77" s="1" t="s">
        <v>2085</v>
      </c>
      <c r="B77" s="2" t="s">
        <v>2086</v>
      </c>
      <c r="C77" s="2" t="n">
        <v>76</v>
      </c>
      <c r="D77" s="2" t="s">
        <v>597</v>
      </c>
      <c r="E77" s="2" t="s">
        <v>598</v>
      </c>
      <c r="F77" s="2" t="s">
        <v>42</v>
      </c>
      <c r="G77" s="2" t="n">
        <v>190.23</v>
      </c>
      <c r="H77" s="2" t="s">
        <v>2087</v>
      </c>
      <c r="I77" s="2" t="s">
        <v>2088</v>
      </c>
      <c r="J77" s="2" t="s">
        <v>2089</v>
      </c>
      <c r="K77" s="2" t="s">
        <v>2090</v>
      </c>
      <c r="L77" s="2" t="s">
        <v>2091</v>
      </c>
      <c r="M77" s="2" t="n">
        <v>2.2</v>
      </c>
      <c r="N77" s="2" t="s">
        <v>887</v>
      </c>
      <c r="O77" s="2" t="s">
        <v>2092</v>
      </c>
      <c r="P77" s="2" t="s">
        <v>665</v>
      </c>
      <c r="Q77" s="2" t="s">
        <v>2093</v>
      </c>
      <c r="R77" s="2" t="s">
        <v>2094</v>
      </c>
      <c r="S77" s="2" t="s">
        <v>51</v>
      </c>
      <c r="T77" s="2" t="s">
        <v>51</v>
      </c>
      <c r="U77" s="2" t="s">
        <v>2095</v>
      </c>
      <c r="V77" s="2" t="s">
        <v>2096</v>
      </c>
      <c r="W77" s="2" t="s">
        <v>2043</v>
      </c>
      <c r="X77" s="2" t="s">
        <v>2097</v>
      </c>
      <c r="Y77" s="2" t="s">
        <v>2098</v>
      </c>
      <c r="Z77" s="2" t="s">
        <v>2099</v>
      </c>
      <c r="AA77" s="2" t="s">
        <v>2100</v>
      </c>
      <c r="AB77" s="2" t="s">
        <v>2101</v>
      </c>
      <c r="AC77" s="2" t="s">
        <v>2102</v>
      </c>
      <c r="AD77" s="2" t="s">
        <v>2103</v>
      </c>
      <c r="AF77" s="2" t="s">
        <v>2104</v>
      </c>
      <c r="AG77" s="2" t="s">
        <v>2105</v>
      </c>
      <c r="AH77" s="2" t="s">
        <v>2106</v>
      </c>
      <c r="AI77" s="2" t="s">
        <v>2107</v>
      </c>
      <c r="AJ77" s="2" t="s">
        <v>2108</v>
      </c>
      <c r="AK77" s="2" t="n">
        <v>1804</v>
      </c>
      <c r="AL77" s="2" t="s">
        <v>62</v>
      </c>
      <c r="AM77" s="2" t="s">
        <v>2109</v>
      </c>
      <c r="AN77" s="2" t="s">
        <v>2110</v>
      </c>
    </row>
    <row r="78" customFormat="false" ht="15" hidden="false" customHeight="true" outlineLevel="0" collapsed="false">
      <c r="A78" s="1" t="s">
        <v>2111</v>
      </c>
      <c r="B78" s="2" t="s">
        <v>2112</v>
      </c>
      <c r="C78" s="2" t="n">
        <v>77</v>
      </c>
      <c r="D78" s="2" t="s">
        <v>597</v>
      </c>
      <c r="E78" s="2" t="s">
        <v>598</v>
      </c>
      <c r="F78" s="2" t="s">
        <v>295</v>
      </c>
      <c r="G78" s="2" t="n">
        <v>192.22</v>
      </c>
      <c r="H78" s="2" t="s">
        <v>2113</v>
      </c>
      <c r="I78" s="2" t="s">
        <v>2114</v>
      </c>
      <c r="J78" s="2" t="n">
        <v>3</v>
      </c>
      <c r="K78" s="2" t="s">
        <v>2115</v>
      </c>
      <c r="L78" s="2" t="s">
        <v>2116</v>
      </c>
      <c r="M78" s="2" t="n">
        <v>2.2</v>
      </c>
      <c r="N78" s="2" t="s">
        <v>1215</v>
      </c>
      <c r="O78" s="2" t="s">
        <v>2092</v>
      </c>
      <c r="P78" s="2" t="s">
        <v>2117</v>
      </c>
      <c r="Q78" s="2" t="s">
        <v>2118</v>
      </c>
      <c r="R78" s="2" t="s">
        <v>2119</v>
      </c>
      <c r="S78" s="2" t="s">
        <v>51</v>
      </c>
      <c r="T78" s="2" t="s">
        <v>51</v>
      </c>
      <c r="U78" s="2" t="s">
        <v>2120</v>
      </c>
      <c r="V78" s="2" t="s">
        <v>2121</v>
      </c>
      <c r="W78" s="2" t="s">
        <v>2122</v>
      </c>
      <c r="X78" s="2" t="s">
        <v>2123</v>
      </c>
      <c r="Y78" s="2" t="s">
        <v>2124</v>
      </c>
      <c r="Z78" s="2" t="s">
        <v>2125</v>
      </c>
      <c r="AA78" s="2" t="s">
        <v>2126</v>
      </c>
      <c r="AB78" s="2" t="s">
        <v>2127</v>
      </c>
      <c r="AC78" s="2" t="s">
        <v>1259</v>
      </c>
      <c r="AD78" s="2" t="s">
        <v>2128</v>
      </c>
      <c r="AG78" s="2" t="s">
        <v>2129</v>
      </c>
      <c r="AH78" s="2" t="s">
        <v>2130</v>
      </c>
      <c r="AI78" s="2" t="s">
        <v>2131</v>
      </c>
      <c r="AJ78" s="2" t="s">
        <v>2132</v>
      </c>
      <c r="AK78" s="2" t="n">
        <v>1804</v>
      </c>
      <c r="AL78" s="2" t="s">
        <v>178</v>
      </c>
      <c r="AM78" s="2" t="s">
        <v>2133</v>
      </c>
      <c r="AN78" s="2" t="s">
        <v>2134</v>
      </c>
    </row>
    <row r="79" customFormat="false" ht="15" hidden="false" customHeight="true" outlineLevel="0" collapsed="false">
      <c r="A79" s="1" t="s">
        <v>2135</v>
      </c>
      <c r="B79" s="2" t="s">
        <v>2136</v>
      </c>
      <c r="C79" s="2" t="n">
        <v>78</v>
      </c>
      <c r="D79" s="2" t="s">
        <v>597</v>
      </c>
      <c r="E79" s="2" t="s">
        <v>598</v>
      </c>
      <c r="F79" s="2" t="s">
        <v>295</v>
      </c>
      <c r="G79" s="2" t="n">
        <v>195.08</v>
      </c>
      <c r="H79" s="2" t="s">
        <v>2137</v>
      </c>
      <c r="I79" s="2" t="s">
        <v>2138</v>
      </c>
      <c r="J79" s="2" t="s">
        <v>185</v>
      </c>
      <c r="K79" s="2" t="s">
        <v>2139</v>
      </c>
      <c r="L79" s="2" t="s">
        <v>2140</v>
      </c>
      <c r="M79" s="2" t="n">
        <v>2.28</v>
      </c>
      <c r="N79" s="2" t="s">
        <v>1186</v>
      </c>
      <c r="O79" s="2" t="s">
        <v>2092</v>
      </c>
      <c r="P79" s="2" t="s">
        <v>1277</v>
      </c>
      <c r="Q79" s="2" t="s">
        <v>2141</v>
      </c>
      <c r="R79" s="2" t="s">
        <v>2142</v>
      </c>
      <c r="S79" s="2" t="s">
        <v>2143</v>
      </c>
      <c r="T79" s="2" t="s">
        <v>51</v>
      </c>
      <c r="U79" s="2" t="s">
        <v>2144</v>
      </c>
      <c r="V79" s="2" t="s">
        <v>2145</v>
      </c>
      <c r="W79" s="2" t="s">
        <v>2043</v>
      </c>
      <c r="X79" s="2" t="s">
        <v>2146</v>
      </c>
      <c r="Y79" s="2" t="s">
        <v>2147</v>
      </c>
      <c r="Z79" s="2" t="s">
        <v>2148</v>
      </c>
      <c r="AA79" s="2" t="s">
        <v>2149</v>
      </c>
      <c r="AB79" s="2" t="s">
        <v>2150</v>
      </c>
      <c r="AC79" s="2" t="s">
        <v>2151</v>
      </c>
      <c r="AD79" s="2" t="s">
        <v>2152</v>
      </c>
      <c r="AG79" s="2" t="s">
        <v>2153</v>
      </c>
      <c r="AH79" s="2" t="s">
        <v>2154</v>
      </c>
      <c r="AI79" s="2" t="s">
        <v>2155</v>
      </c>
      <c r="AJ79" s="2" t="s">
        <v>2156</v>
      </c>
      <c r="AK79" s="2" t="n">
        <v>1735</v>
      </c>
      <c r="AL79" s="2" t="s">
        <v>1236</v>
      </c>
      <c r="AM79" s="2" t="s">
        <v>2157</v>
      </c>
      <c r="AN79" s="2" t="s">
        <v>2158</v>
      </c>
    </row>
    <row r="80" customFormat="false" ht="15" hidden="false" customHeight="true" outlineLevel="0" collapsed="false">
      <c r="A80" s="1" t="s">
        <v>2159</v>
      </c>
      <c r="B80" s="2" t="s">
        <v>2160</v>
      </c>
      <c r="C80" s="2" t="n">
        <v>79</v>
      </c>
      <c r="D80" s="2" t="s">
        <v>597</v>
      </c>
      <c r="E80" s="2" t="s">
        <v>598</v>
      </c>
      <c r="F80" s="2" t="s">
        <v>295</v>
      </c>
      <c r="G80" s="2" t="n">
        <v>196.96654</v>
      </c>
      <c r="H80" s="2" t="s">
        <v>2161</v>
      </c>
      <c r="I80" s="2" t="s">
        <v>2162</v>
      </c>
      <c r="J80" s="2" t="s">
        <v>2163</v>
      </c>
      <c r="K80" s="2" t="s">
        <v>2164</v>
      </c>
      <c r="L80" s="2" t="s">
        <v>2165</v>
      </c>
      <c r="M80" s="2" t="n">
        <v>2.54</v>
      </c>
      <c r="N80" s="2" t="s">
        <v>1157</v>
      </c>
      <c r="O80" s="2" t="s">
        <v>2166</v>
      </c>
      <c r="P80" s="2" t="s">
        <v>723</v>
      </c>
      <c r="Q80" s="2" t="s">
        <v>2167</v>
      </c>
      <c r="R80" s="2" t="s">
        <v>2168</v>
      </c>
      <c r="S80" s="2" t="s">
        <v>2169</v>
      </c>
      <c r="T80" s="2" t="s">
        <v>51</v>
      </c>
      <c r="U80" s="2" t="s">
        <v>2170</v>
      </c>
      <c r="V80" s="2" t="s">
        <v>2171</v>
      </c>
      <c r="W80" s="2" t="s">
        <v>2172</v>
      </c>
      <c r="X80" s="2" t="s">
        <v>2173</v>
      </c>
      <c r="Y80" s="2" t="s">
        <v>2174</v>
      </c>
      <c r="Z80" s="2" t="s">
        <v>2175</v>
      </c>
      <c r="AA80" s="2" t="s">
        <v>2176</v>
      </c>
      <c r="AB80" s="2" t="s">
        <v>2177</v>
      </c>
      <c r="AC80" s="2" t="s">
        <v>2178</v>
      </c>
      <c r="AD80" s="2" t="s">
        <v>2179</v>
      </c>
      <c r="AG80" s="2" t="s">
        <v>2180</v>
      </c>
      <c r="AH80" s="2" t="s">
        <v>2181</v>
      </c>
      <c r="AI80" s="2" t="s">
        <v>2182</v>
      </c>
      <c r="AJ80" s="2" t="s">
        <v>489</v>
      </c>
      <c r="AK80" s="2" t="s">
        <v>209</v>
      </c>
      <c r="AL80" s="2" t="s">
        <v>209</v>
      </c>
      <c r="AM80" s="2" t="s">
        <v>2183</v>
      </c>
      <c r="AN80" s="2" t="s">
        <v>2184</v>
      </c>
    </row>
    <row r="81" customFormat="false" ht="15" hidden="false" customHeight="true" outlineLevel="0" collapsed="false">
      <c r="A81" s="1" t="s">
        <v>2185</v>
      </c>
      <c r="B81" s="2" t="s">
        <v>2186</v>
      </c>
      <c r="C81" s="2" t="n">
        <v>80</v>
      </c>
      <c r="D81" s="2" t="s">
        <v>374</v>
      </c>
      <c r="E81" s="2" t="s">
        <v>598</v>
      </c>
      <c r="F81" s="2" t="s">
        <v>152</v>
      </c>
      <c r="G81" s="2" t="n">
        <v>200.59</v>
      </c>
      <c r="H81" s="2" t="s">
        <v>2187</v>
      </c>
      <c r="I81" s="2" t="s">
        <v>2188</v>
      </c>
      <c r="J81" s="2" t="s">
        <v>830</v>
      </c>
      <c r="K81" s="2" t="s">
        <v>2189</v>
      </c>
      <c r="L81" s="2" t="s">
        <v>2190</v>
      </c>
      <c r="M81" s="2" t="n">
        <v>2</v>
      </c>
      <c r="N81" s="2" t="s">
        <v>2191</v>
      </c>
      <c r="O81" s="2" t="s">
        <v>2192</v>
      </c>
      <c r="P81" s="2" t="s">
        <v>2193</v>
      </c>
      <c r="Q81" s="2" t="s">
        <v>2194</v>
      </c>
      <c r="R81" s="2" t="s">
        <v>2195</v>
      </c>
      <c r="S81" s="2" t="s">
        <v>2196</v>
      </c>
      <c r="T81" s="2" t="s">
        <v>2197</v>
      </c>
      <c r="U81" s="2" t="s">
        <v>838</v>
      </c>
      <c r="V81" s="2" t="s">
        <v>2198</v>
      </c>
      <c r="W81" s="2" t="s">
        <v>2199</v>
      </c>
      <c r="X81" s="2" t="s">
        <v>2200</v>
      </c>
      <c r="Y81" s="2" t="s">
        <v>2201</v>
      </c>
      <c r="Z81" s="2" t="s">
        <v>2202</v>
      </c>
      <c r="AA81" s="2" t="s">
        <v>2203</v>
      </c>
      <c r="AB81" s="2" t="s">
        <v>2204</v>
      </c>
      <c r="AC81" s="2" t="s">
        <v>2205</v>
      </c>
      <c r="AD81" s="2" t="s">
        <v>2206</v>
      </c>
      <c r="AF81" s="2" t="s">
        <v>2207</v>
      </c>
      <c r="AG81" s="2" t="s">
        <v>2208</v>
      </c>
      <c r="AH81" s="2" t="s">
        <v>2209</v>
      </c>
      <c r="AI81" s="2" t="s">
        <v>2210</v>
      </c>
      <c r="AJ81" s="2" t="s">
        <v>489</v>
      </c>
      <c r="AK81" s="2" t="s">
        <v>209</v>
      </c>
      <c r="AL81" s="2" t="s">
        <v>209</v>
      </c>
      <c r="AM81" s="2" t="s">
        <v>2211</v>
      </c>
      <c r="AN81" s="2" t="s">
        <v>2212</v>
      </c>
    </row>
    <row r="82" customFormat="false" ht="15" hidden="false" customHeight="true" outlineLevel="0" collapsed="false">
      <c r="A82" s="1" t="s">
        <v>2213</v>
      </c>
      <c r="B82" s="2" t="s">
        <v>2214</v>
      </c>
      <c r="C82" s="2" t="n">
        <v>81</v>
      </c>
      <c r="D82" s="2" t="s">
        <v>374</v>
      </c>
      <c r="E82" s="2" t="s">
        <v>151</v>
      </c>
      <c r="F82" s="2" t="s">
        <v>42</v>
      </c>
      <c r="G82" s="2" t="n">
        <v>204.3833</v>
      </c>
      <c r="H82" s="2" t="s">
        <v>2215</v>
      </c>
      <c r="I82" s="2" t="s">
        <v>2216</v>
      </c>
      <c r="J82" s="2" t="s">
        <v>2163</v>
      </c>
      <c r="K82" s="2" t="s">
        <v>2217</v>
      </c>
      <c r="L82" s="2" t="s">
        <v>2218</v>
      </c>
      <c r="M82" s="2" t="n">
        <v>2.04</v>
      </c>
      <c r="N82" s="2" t="s">
        <v>1353</v>
      </c>
      <c r="O82" s="2" t="s">
        <v>2219</v>
      </c>
      <c r="P82" s="2" t="s">
        <v>1159</v>
      </c>
      <c r="Q82" s="2" t="s">
        <v>2220</v>
      </c>
      <c r="R82" s="2" t="s">
        <v>2221</v>
      </c>
      <c r="S82" s="2" t="s">
        <v>2222</v>
      </c>
      <c r="T82" s="2" t="s">
        <v>2223</v>
      </c>
      <c r="U82" s="2" t="s">
        <v>2224</v>
      </c>
      <c r="V82" s="2" t="s">
        <v>2225</v>
      </c>
      <c r="W82" s="2" t="s">
        <v>2043</v>
      </c>
      <c r="X82" s="2" t="s">
        <v>2226</v>
      </c>
      <c r="Y82" s="2" t="s">
        <v>2227</v>
      </c>
      <c r="Z82" s="2" t="s">
        <v>2228</v>
      </c>
      <c r="AA82" s="2" t="s">
        <v>2229</v>
      </c>
      <c r="AB82" s="2" t="s">
        <v>2230</v>
      </c>
      <c r="AC82" s="2" t="s">
        <v>2231</v>
      </c>
      <c r="AD82" s="2" t="s">
        <v>2232</v>
      </c>
      <c r="AF82" s="2" t="s">
        <v>2233</v>
      </c>
      <c r="AG82" s="2" t="s">
        <v>2234</v>
      </c>
      <c r="AH82" s="2" t="s">
        <v>2235</v>
      </c>
      <c r="AI82" s="2" t="s">
        <v>2236</v>
      </c>
      <c r="AJ82" s="2" t="s">
        <v>2237</v>
      </c>
      <c r="AK82" s="2" t="n">
        <v>1861</v>
      </c>
      <c r="AL82" s="2" t="s">
        <v>62</v>
      </c>
      <c r="AM82" s="2" t="s">
        <v>2238</v>
      </c>
      <c r="AN82" s="2" t="s">
        <v>2239</v>
      </c>
    </row>
    <row r="83" customFormat="false" ht="15" hidden="false" customHeight="true" outlineLevel="0" collapsed="false">
      <c r="A83" s="1" t="s">
        <v>2240</v>
      </c>
      <c r="B83" s="2" t="s">
        <v>2241</v>
      </c>
      <c r="C83" s="2" t="n">
        <v>82</v>
      </c>
      <c r="D83" s="2" t="s">
        <v>374</v>
      </c>
      <c r="E83" s="2" t="s">
        <v>151</v>
      </c>
      <c r="F83" s="2" t="s">
        <v>295</v>
      </c>
      <c r="G83" s="2" t="n">
        <v>207.2</v>
      </c>
      <c r="H83" s="2" t="s">
        <v>2242</v>
      </c>
      <c r="I83" s="2" t="s">
        <v>2243</v>
      </c>
      <c r="J83" s="2" t="s">
        <v>183</v>
      </c>
      <c r="K83" s="2" t="s">
        <v>2244</v>
      </c>
      <c r="L83" s="2" t="s">
        <v>2245</v>
      </c>
      <c r="M83" s="2" t="n">
        <v>2.33</v>
      </c>
      <c r="N83" s="2" t="s">
        <v>2246</v>
      </c>
      <c r="O83" s="2" t="s">
        <v>2247</v>
      </c>
      <c r="P83" s="2" t="s">
        <v>888</v>
      </c>
      <c r="Q83" s="2" t="s">
        <v>2248</v>
      </c>
      <c r="R83" s="2" t="s">
        <v>2249</v>
      </c>
      <c r="S83" s="2" t="s">
        <v>2250</v>
      </c>
      <c r="T83" s="2" t="s">
        <v>2251</v>
      </c>
      <c r="U83" s="2" t="s">
        <v>2252</v>
      </c>
      <c r="V83" s="2" t="s">
        <v>2253</v>
      </c>
      <c r="W83" s="2" t="s">
        <v>2043</v>
      </c>
      <c r="X83" s="2" t="s">
        <v>2254</v>
      </c>
      <c r="Y83" s="2" t="s">
        <v>2255</v>
      </c>
      <c r="Z83" s="2" t="s">
        <v>2256</v>
      </c>
      <c r="AA83" s="2" t="s">
        <v>1087</v>
      </c>
      <c r="AB83" s="2" t="s">
        <v>983</v>
      </c>
      <c r="AC83" s="2" t="s">
        <v>2257</v>
      </c>
      <c r="AD83" s="2" t="s">
        <v>2258</v>
      </c>
      <c r="AG83" s="2" t="s">
        <v>2259</v>
      </c>
      <c r="AH83" s="2" t="s">
        <v>2260</v>
      </c>
      <c r="AI83" s="2" t="s">
        <v>2261</v>
      </c>
      <c r="AJ83" s="2" t="s">
        <v>489</v>
      </c>
      <c r="AK83" s="2" t="s">
        <v>209</v>
      </c>
      <c r="AL83" s="2" t="s">
        <v>209</v>
      </c>
      <c r="AM83" s="2" t="s">
        <v>2262</v>
      </c>
      <c r="AN83" s="2" t="s">
        <v>2263</v>
      </c>
    </row>
    <row r="84" customFormat="false" ht="15" hidden="false" customHeight="true" outlineLevel="0" collapsed="false">
      <c r="A84" s="1" t="s">
        <v>2264</v>
      </c>
      <c r="B84" s="2" t="s">
        <v>2265</v>
      </c>
      <c r="C84" s="2" t="n">
        <v>83</v>
      </c>
      <c r="D84" s="2" t="s">
        <v>374</v>
      </c>
      <c r="E84" s="2" t="s">
        <v>151</v>
      </c>
      <c r="F84" s="2" t="s">
        <v>152</v>
      </c>
      <c r="G84" s="2" t="n">
        <v>208.98037</v>
      </c>
      <c r="H84" s="2" t="s">
        <v>2266</v>
      </c>
      <c r="I84" s="2" t="s">
        <v>2267</v>
      </c>
      <c r="J84" s="2" t="s">
        <v>216</v>
      </c>
      <c r="K84" s="2" t="s">
        <v>2268</v>
      </c>
      <c r="L84" s="2" t="s">
        <v>2269</v>
      </c>
      <c r="M84" s="2" t="n">
        <v>2.02</v>
      </c>
      <c r="N84" s="2" t="s">
        <v>410</v>
      </c>
      <c r="O84" s="2" t="s">
        <v>1833</v>
      </c>
      <c r="P84" s="2" t="s">
        <v>1704</v>
      </c>
      <c r="Q84" s="2" t="s">
        <v>2270</v>
      </c>
      <c r="R84" s="2" t="s">
        <v>2271</v>
      </c>
      <c r="S84" s="2" t="s">
        <v>2272</v>
      </c>
      <c r="T84" s="2" t="s">
        <v>2273</v>
      </c>
      <c r="U84" s="2" t="s">
        <v>2274</v>
      </c>
      <c r="V84" s="2" t="s">
        <v>2275</v>
      </c>
      <c r="W84" s="2" t="s">
        <v>2276</v>
      </c>
      <c r="X84" s="2" t="s">
        <v>2277</v>
      </c>
      <c r="Y84" s="2" t="s">
        <v>1337</v>
      </c>
      <c r="Z84" s="2" t="s">
        <v>2278</v>
      </c>
      <c r="AA84" s="2" t="s">
        <v>2279</v>
      </c>
      <c r="AB84" s="2" t="s">
        <v>2280</v>
      </c>
      <c r="AC84" s="2" t="s">
        <v>818</v>
      </c>
      <c r="AD84" s="2" t="s">
        <v>2281</v>
      </c>
      <c r="AF84" s="2" t="s">
        <v>2282</v>
      </c>
      <c r="AG84" s="2" t="s">
        <v>2283</v>
      </c>
      <c r="AH84" s="2" t="s">
        <v>2284</v>
      </c>
      <c r="AI84" s="2" t="s">
        <v>2285</v>
      </c>
      <c r="AJ84" s="2" t="s">
        <v>489</v>
      </c>
      <c r="AK84" s="2" t="s">
        <v>209</v>
      </c>
      <c r="AL84" s="2" t="s">
        <v>209</v>
      </c>
      <c r="AM84" s="2" t="s">
        <v>2286</v>
      </c>
      <c r="AN84" s="2" t="s">
        <v>2287</v>
      </c>
    </row>
    <row r="85" customFormat="false" ht="15" hidden="false" customHeight="true" outlineLevel="0" collapsed="false">
      <c r="A85" s="1" t="s">
        <v>2288</v>
      </c>
      <c r="B85" s="2" t="s">
        <v>2289</v>
      </c>
      <c r="C85" s="2" t="n">
        <v>84</v>
      </c>
      <c r="D85" s="2" t="s">
        <v>374</v>
      </c>
      <c r="E85" s="2" t="s">
        <v>151</v>
      </c>
      <c r="F85" s="2" t="s">
        <v>432</v>
      </c>
      <c r="G85" s="2" t="n">
        <v>208.9824</v>
      </c>
      <c r="H85" s="2" t="s">
        <v>2290</v>
      </c>
      <c r="I85" s="2" t="s">
        <v>2291</v>
      </c>
      <c r="J85" s="2" t="s">
        <v>2292</v>
      </c>
      <c r="K85" s="2" t="s">
        <v>2293</v>
      </c>
      <c r="L85" s="2" t="s">
        <v>2294</v>
      </c>
      <c r="M85" s="2" t="n">
        <v>2</v>
      </c>
      <c r="N85" s="2" t="s">
        <v>410</v>
      </c>
      <c r="O85" s="2" t="s">
        <v>51</v>
      </c>
      <c r="P85" s="2" t="s">
        <v>861</v>
      </c>
      <c r="Q85" s="2" t="s">
        <v>2295</v>
      </c>
      <c r="R85" s="2" t="s">
        <v>2296</v>
      </c>
      <c r="S85" s="2" t="s">
        <v>51</v>
      </c>
      <c r="T85" s="2" t="s">
        <v>51</v>
      </c>
      <c r="U85" s="2" t="s">
        <v>921</v>
      </c>
      <c r="V85" s="2" t="s">
        <v>2297</v>
      </c>
      <c r="W85" s="2" t="s">
        <v>2276</v>
      </c>
      <c r="X85" s="2" t="s">
        <v>51</v>
      </c>
      <c r="Y85" s="2" t="s">
        <v>51</v>
      </c>
      <c r="Z85" s="2" t="s">
        <v>2298</v>
      </c>
      <c r="AA85" s="2" t="s">
        <v>2299</v>
      </c>
      <c r="AB85" s="2" t="s">
        <v>2300</v>
      </c>
      <c r="AC85" s="2" t="s">
        <v>2301</v>
      </c>
      <c r="AD85" s="2" t="s">
        <v>2302</v>
      </c>
      <c r="AG85" s="2" t="s">
        <v>2303</v>
      </c>
      <c r="AH85" s="2" t="s">
        <v>2304</v>
      </c>
      <c r="AI85" s="2" t="s">
        <v>2305</v>
      </c>
      <c r="AJ85" s="2" t="s">
        <v>2306</v>
      </c>
      <c r="AK85" s="2" t="n">
        <v>1898</v>
      </c>
      <c r="AL85" s="2" t="s">
        <v>290</v>
      </c>
      <c r="AM85" s="2" t="s">
        <v>2307</v>
      </c>
      <c r="AN85" s="2" t="s">
        <v>2308</v>
      </c>
    </row>
    <row r="86" customFormat="false" ht="15" hidden="false" customHeight="true" outlineLevel="0" collapsed="false">
      <c r="A86" s="1" t="s">
        <v>2309</v>
      </c>
      <c r="B86" s="2" t="s">
        <v>2310</v>
      </c>
      <c r="C86" s="2" t="n">
        <v>85</v>
      </c>
      <c r="D86" s="2" t="s">
        <v>268</v>
      </c>
      <c r="E86" s="2" t="s">
        <v>151</v>
      </c>
      <c r="F86" s="2" t="s">
        <v>209</v>
      </c>
      <c r="G86" s="2" t="n">
        <v>209.9871</v>
      </c>
      <c r="H86" s="2" t="s">
        <v>2311</v>
      </c>
      <c r="I86" s="2" t="s">
        <v>2312</v>
      </c>
      <c r="J86" s="2" t="s">
        <v>496</v>
      </c>
      <c r="K86" s="2" t="s">
        <v>2313</v>
      </c>
      <c r="L86" s="2" t="s">
        <v>2314</v>
      </c>
      <c r="M86" s="2" t="n">
        <v>2.2</v>
      </c>
      <c r="N86" s="2" t="s">
        <v>1130</v>
      </c>
      <c r="O86" s="2" t="s">
        <v>51</v>
      </c>
      <c r="P86" s="2" t="s">
        <v>2315</v>
      </c>
      <c r="Q86" s="2" t="s">
        <v>51</v>
      </c>
      <c r="R86" s="2" t="s">
        <v>2316</v>
      </c>
      <c r="S86" s="2" t="s">
        <v>51</v>
      </c>
      <c r="T86" s="2" t="s">
        <v>51</v>
      </c>
      <c r="U86" s="2" t="s">
        <v>506</v>
      </c>
      <c r="V86" s="2" t="s">
        <v>51</v>
      </c>
      <c r="W86" s="2" t="s">
        <v>51</v>
      </c>
      <c r="X86" s="2" t="s">
        <v>51</v>
      </c>
      <c r="Y86" s="2" t="s">
        <v>51</v>
      </c>
      <c r="Z86" s="2" t="s">
        <v>51</v>
      </c>
      <c r="AA86" s="2" t="s">
        <v>2317</v>
      </c>
      <c r="AB86" s="2" t="s">
        <v>51</v>
      </c>
      <c r="AC86" s="2" t="s">
        <v>51</v>
      </c>
      <c r="AD86" s="2" t="s">
        <v>51</v>
      </c>
      <c r="AG86" s="2" t="s">
        <v>2318</v>
      </c>
      <c r="AH86" s="2" t="s">
        <v>2319</v>
      </c>
      <c r="AI86" s="2" t="s">
        <v>2320</v>
      </c>
      <c r="AJ86" s="2" t="s">
        <v>2321</v>
      </c>
      <c r="AK86" s="2" t="n">
        <v>1940</v>
      </c>
      <c r="AL86" s="2" t="s">
        <v>1719</v>
      </c>
      <c r="AM86" s="2" t="s">
        <v>2322</v>
      </c>
      <c r="AN86" s="2" t="s">
        <v>2323</v>
      </c>
    </row>
    <row r="87" customFormat="false" ht="15" hidden="false" customHeight="true" outlineLevel="0" collapsed="false">
      <c r="A87" s="1" t="s">
        <v>2324</v>
      </c>
      <c r="B87" s="2" t="s">
        <v>2325</v>
      </c>
      <c r="C87" s="2" t="n">
        <v>86</v>
      </c>
      <c r="D87" s="2" t="s">
        <v>67</v>
      </c>
      <c r="E87" s="2" t="s">
        <v>151</v>
      </c>
      <c r="F87" s="2" t="s">
        <v>295</v>
      </c>
      <c r="G87" s="2" t="n">
        <v>222.0176</v>
      </c>
      <c r="H87" s="2" t="s">
        <v>2326</v>
      </c>
      <c r="I87" s="2" t="s">
        <v>2327</v>
      </c>
      <c r="J87" s="2" t="n">
        <v>0</v>
      </c>
      <c r="K87" s="2" t="s">
        <v>2328</v>
      </c>
      <c r="L87" s="2" t="s">
        <v>2329</v>
      </c>
      <c r="M87" s="2" t="n">
        <v>0</v>
      </c>
      <c r="N87" s="2" t="s">
        <v>51</v>
      </c>
      <c r="O87" s="2" t="s">
        <v>51</v>
      </c>
      <c r="P87" s="2" t="s">
        <v>1157</v>
      </c>
      <c r="Q87" s="2" t="s">
        <v>2330</v>
      </c>
      <c r="R87" s="2" t="s">
        <v>2331</v>
      </c>
      <c r="S87" s="2" t="s">
        <v>51</v>
      </c>
      <c r="T87" s="2" t="s">
        <v>51</v>
      </c>
      <c r="U87" s="2" t="n">
        <v>0</v>
      </c>
      <c r="V87" s="2" t="s">
        <v>2332</v>
      </c>
      <c r="W87" s="2" t="s">
        <v>2333</v>
      </c>
      <c r="X87" s="2" t="s">
        <v>2334</v>
      </c>
      <c r="Y87" s="2" t="s">
        <v>2335</v>
      </c>
      <c r="Z87" s="2" t="s">
        <v>51</v>
      </c>
      <c r="AA87" s="2" t="s">
        <v>2336</v>
      </c>
      <c r="AB87" s="2" t="s">
        <v>51</v>
      </c>
      <c r="AC87" s="2" t="s">
        <v>51</v>
      </c>
      <c r="AD87" s="2" t="s">
        <v>51</v>
      </c>
      <c r="AG87" s="2" t="s">
        <v>2337</v>
      </c>
      <c r="AH87" s="2" t="s">
        <v>2338</v>
      </c>
      <c r="AI87" s="2" t="s">
        <v>2339</v>
      </c>
      <c r="AJ87" s="2" t="s">
        <v>2340</v>
      </c>
      <c r="AK87" s="2" t="n">
        <v>1898</v>
      </c>
      <c r="AL87" s="2" t="s">
        <v>458</v>
      </c>
      <c r="AM87" s="2" t="s">
        <v>2341</v>
      </c>
      <c r="AN87" s="2" t="s">
        <v>2342</v>
      </c>
    </row>
    <row r="88" customFormat="false" ht="15" hidden="false" customHeight="true" outlineLevel="0" collapsed="false">
      <c r="A88" s="1" t="s">
        <v>2343</v>
      </c>
      <c r="B88" s="2" t="s">
        <v>2344</v>
      </c>
      <c r="C88" s="2" t="n">
        <v>87</v>
      </c>
      <c r="D88" s="2" t="s">
        <v>89</v>
      </c>
      <c r="E88" s="2" t="s">
        <v>41</v>
      </c>
      <c r="F88" s="2" t="s">
        <v>90</v>
      </c>
      <c r="G88" s="2" t="n">
        <v>223.0197</v>
      </c>
      <c r="H88" s="2" t="s">
        <v>2345</v>
      </c>
      <c r="I88" s="2" t="s">
        <v>2346</v>
      </c>
      <c r="J88" s="2" t="n">
        <v>1</v>
      </c>
      <c r="K88" s="2" t="s">
        <v>2347</v>
      </c>
      <c r="L88" s="2" t="s">
        <v>2348</v>
      </c>
      <c r="M88" s="2" t="n">
        <v>0.7</v>
      </c>
      <c r="N88" s="2" t="s">
        <v>51</v>
      </c>
      <c r="O88" s="2" t="s">
        <v>51</v>
      </c>
      <c r="P88" s="2" t="s">
        <v>51</v>
      </c>
      <c r="Q88" s="2" t="s">
        <v>51</v>
      </c>
      <c r="R88" s="2" t="s">
        <v>51</v>
      </c>
      <c r="S88" s="2" t="s">
        <v>51</v>
      </c>
      <c r="T88" s="2" t="s">
        <v>51</v>
      </c>
      <c r="U88" s="2" t="n">
        <v>1</v>
      </c>
      <c r="V88" s="2" t="s">
        <v>51</v>
      </c>
      <c r="W88" s="2" t="s">
        <v>51</v>
      </c>
      <c r="X88" s="2" t="s">
        <v>51</v>
      </c>
      <c r="Y88" s="2" t="s">
        <v>51</v>
      </c>
      <c r="Z88" s="2" t="s">
        <v>2349</v>
      </c>
      <c r="AA88" s="2" t="s">
        <v>2350</v>
      </c>
      <c r="AB88" s="2" t="s">
        <v>2351</v>
      </c>
      <c r="AC88" s="2" t="s">
        <v>51</v>
      </c>
      <c r="AD88" s="2" t="s">
        <v>51</v>
      </c>
      <c r="AG88" s="2" t="s">
        <v>2352</v>
      </c>
      <c r="AH88" s="2" t="s">
        <v>2353</v>
      </c>
      <c r="AI88" s="2" t="s">
        <v>2354</v>
      </c>
      <c r="AJ88" s="2" t="s">
        <v>2355</v>
      </c>
      <c r="AK88" s="2" t="n">
        <v>1939</v>
      </c>
      <c r="AL88" s="2" t="s">
        <v>290</v>
      </c>
      <c r="AM88" s="2" t="s">
        <v>2356</v>
      </c>
      <c r="AN88" s="2" t="s">
        <v>2357</v>
      </c>
    </row>
    <row r="89" customFormat="false" ht="15" hidden="false" customHeight="true" outlineLevel="0" collapsed="false">
      <c r="A89" s="1" t="s">
        <v>2358</v>
      </c>
      <c r="B89" s="2" t="s">
        <v>2359</v>
      </c>
      <c r="C89" s="2" t="n">
        <v>88</v>
      </c>
      <c r="D89" s="2" t="s">
        <v>120</v>
      </c>
      <c r="E89" s="2" t="s">
        <v>41</v>
      </c>
      <c r="F89" s="2" t="s">
        <v>90</v>
      </c>
      <c r="G89" s="2" t="n">
        <v>226.0254</v>
      </c>
      <c r="H89" s="2" t="s">
        <v>2360</v>
      </c>
      <c r="I89" s="2" t="s">
        <v>2361</v>
      </c>
      <c r="J89" s="2" t="n">
        <v>2</v>
      </c>
      <c r="K89" s="2" t="s">
        <v>2362</v>
      </c>
      <c r="L89" s="2" t="s">
        <v>2363</v>
      </c>
      <c r="M89" s="2" t="n">
        <v>0.9</v>
      </c>
      <c r="N89" s="2" t="s">
        <v>51</v>
      </c>
      <c r="O89" s="2" t="s">
        <v>2364</v>
      </c>
      <c r="P89" s="2" t="s">
        <v>51</v>
      </c>
      <c r="Q89" s="2" t="s">
        <v>2365</v>
      </c>
      <c r="R89" s="2" t="s">
        <v>2366</v>
      </c>
      <c r="S89" s="2" t="s">
        <v>2367</v>
      </c>
      <c r="T89" s="2" t="s">
        <v>51</v>
      </c>
      <c r="U89" s="2" t="n">
        <v>2</v>
      </c>
      <c r="V89" s="2" t="s">
        <v>2368</v>
      </c>
      <c r="W89" s="2" t="s">
        <v>2276</v>
      </c>
      <c r="X89" s="2" t="s">
        <v>51</v>
      </c>
      <c r="Y89" s="2" t="s">
        <v>51</v>
      </c>
      <c r="Z89" s="2" t="s">
        <v>51</v>
      </c>
      <c r="AA89" s="2" t="s">
        <v>2369</v>
      </c>
      <c r="AB89" s="2" t="s">
        <v>2370</v>
      </c>
      <c r="AC89" s="2" t="s">
        <v>1229</v>
      </c>
      <c r="AD89" s="2" t="s">
        <v>51</v>
      </c>
      <c r="AG89" s="2" t="s">
        <v>2371</v>
      </c>
      <c r="AH89" s="2" t="s">
        <v>2372</v>
      </c>
      <c r="AI89" s="2" t="s">
        <v>2373</v>
      </c>
      <c r="AJ89" s="2" t="s">
        <v>2306</v>
      </c>
      <c r="AK89" s="2" t="n">
        <v>1898</v>
      </c>
      <c r="AL89" s="2" t="s">
        <v>290</v>
      </c>
      <c r="AM89" s="2" t="s">
        <v>2374</v>
      </c>
      <c r="AN89" s="2" t="s">
        <v>2375</v>
      </c>
    </row>
    <row r="90" customFormat="false" ht="15" hidden="false" customHeight="true" outlineLevel="0" collapsed="false">
      <c r="A90" s="1" t="s">
        <v>2376</v>
      </c>
      <c r="B90" s="2" t="s">
        <v>2377</v>
      </c>
      <c r="C90" s="2" t="n">
        <v>89</v>
      </c>
      <c r="D90" s="2" t="s">
        <v>597</v>
      </c>
      <c r="E90" s="2" t="s">
        <v>598</v>
      </c>
      <c r="F90" s="2" t="s">
        <v>295</v>
      </c>
      <c r="G90" s="2" t="n">
        <v>227.0278</v>
      </c>
      <c r="H90" s="2" t="s">
        <v>2378</v>
      </c>
      <c r="I90" s="2" t="s">
        <v>2379</v>
      </c>
      <c r="J90" s="2" t="s">
        <v>51</v>
      </c>
      <c r="K90" s="2" t="s">
        <v>2380</v>
      </c>
      <c r="L90" s="2" t="s">
        <v>2381</v>
      </c>
      <c r="M90" s="2" t="n">
        <v>1.1</v>
      </c>
      <c r="N90" s="2" t="s">
        <v>51</v>
      </c>
      <c r="O90" s="2" t="s">
        <v>51</v>
      </c>
      <c r="P90" s="2" t="s">
        <v>51</v>
      </c>
      <c r="Q90" s="2" t="s">
        <v>2382</v>
      </c>
      <c r="R90" s="2" t="s">
        <v>2383</v>
      </c>
      <c r="S90" s="2" t="s">
        <v>2384</v>
      </c>
      <c r="T90" s="2" t="s">
        <v>51</v>
      </c>
      <c r="U90" s="2" t="n">
        <v>3</v>
      </c>
      <c r="V90" s="2" t="s">
        <v>2385</v>
      </c>
      <c r="W90" s="2" t="s">
        <v>51</v>
      </c>
      <c r="X90" s="2" t="s">
        <v>51</v>
      </c>
      <c r="Y90" s="2" t="s">
        <v>51</v>
      </c>
      <c r="Z90" s="2" t="s">
        <v>51</v>
      </c>
      <c r="AA90" s="2" t="s">
        <v>2386</v>
      </c>
      <c r="AB90" s="2" t="s">
        <v>2280</v>
      </c>
      <c r="AC90" s="2" t="s">
        <v>51</v>
      </c>
      <c r="AD90" s="2" t="s">
        <v>2387</v>
      </c>
      <c r="AG90" s="2" t="s">
        <v>2388</v>
      </c>
      <c r="AH90" s="2" t="s">
        <v>2389</v>
      </c>
      <c r="AI90" s="2" t="s">
        <v>2390</v>
      </c>
      <c r="AJ90" s="2" t="s">
        <v>2391</v>
      </c>
      <c r="AK90" s="2" t="n">
        <v>1899</v>
      </c>
      <c r="AL90" s="2" t="s">
        <v>290</v>
      </c>
      <c r="AM90" s="2" t="s">
        <v>2392</v>
      </c>
      <c r="AN90" s="2" t="s">
        <v>2393</v>
      </c>
    </row>
    <row r="91" customFormat="false" ht="15" hidden="false" customHeight="true" outlineLevel="0" collapsed="false">
      <c r="A91" s="1" t="s">
        <v>2394</v>
      </c>
      <c r="B91" s="2" t="s">
        <v>2395</v>
      </c>
      <c r="C91" s="2" t="n">
        <v>90</v>
      </c>
      <c r="D91" s="2" t="s">
        <v>1617</v>
      </c>
      <c r="E91" s="2" t="s">
        <v>1618</v>
      </c>
      <c r="F91" s="2" t="s">
        <v>295</v>
      </c>
      <c r="G91" s="2" t="n">
        <v>232.0381</v>
      </c>
      <c r="H91" s="2" t="s">
        <v>2396</v>
      </c>
      <c r="I91" s="2" t="s">
        <v>2397</v>
      </c>
      <c r="J91" s="2" t="n">
        <v>4</v>
      </c>
      <c r="K91" s="2" t="s">
        <v>2398</v>
      </c>
      <c r="L91" s="2" t="s">
        <v>156</v>
      </c>
      <c r="M91" s="2" t="n">
        <v>1.3</v>
      </c>
      <c r="N91" s="2" t="s">
        <v>1624</v>
      </c>
      <c r="O91" s="2" t="s">
        <v>2399</v>
      </c>
      <c r="P91" s="2" t="s">
        <v>51</v>
      </c>
      <c r="Q91" s="2" t="s">
        <v>1782</v>
      </c>
      <c r="R91" s="2" t="s">
        <v>2400</v>
      </c>
      <c r="S91" s="2" t="s">
        <v>2401</v>
      </c>
      <c r="T91" s="2" t="s">
        <v>2402</v>
      </c>
      <c r="U91" s="2" t="n">
        <v>4</v>
      </c>
      <c r="V91" s="2" t="s">
        <v>2403</v>
      </c>
      <c r="W91" s="2" t="s">
        <v>2276</v>
      </c>
      <c r="X91" s="2" t="s">
        <v>2404</v>
      </c>
      <c r="Y91" s="2" t="s">
        <v>2405</v>
      </c>
      <c r="Z91" s="2" t="s">
        <v>2406</v>
      </c>
      <c r="AA91" s="2" t="s">
        <v>2407</v>
      </c>
      <c r="AB91" s="2" t="s">
        <v>1897</v>
      </c>
      <c r="AC91" s="2" t="s">
        <v>1447</v>
      </c>
      <c r="AD91" s="2" t="s">
        <v>2408</v>
      </c>
      <c r="AG91" s="2" t="s">
        <v>2409</v>
      </c>
      <c r="AH91" s="2" t="s">
        <v>2410</v>
      </c>
      <c r="AI91" s="2" t="s">
        <v>2411</v>
      </c>
      <c r="AJ91" s="2" t="s">
        <v>427</v>
      </c>
      <c r="AK91" s="2" t="n">
        <v>1828</v>
      </c>
      <c r="AL91" s="2" t="s">
        <v>115</v>
      </c>
      <c r="AM91" s="2" t="s">
        <v>2412</v>
      </c>
      <c r="AN91" s="2" t="s">
        <v>2413</v>
      </c>
    </row>
    <row r="92" customFormat="false" ht="15" hidden="false" customHeight="true" outlineLevel="0" collapsed="false">
      <c r="A92" s="1" t="s">
        <v>2414</v>
      </c>
      <c r="B92" s="2" t="s">
        <v>2415</v>
      </c>
      <c r="C92" s="2" t="n">
        <v>91</v>
      </c>
      <c r="D92" s="2" t="s">
        <v>1617</v>
      </c>
      <c r="E92" s="2" t="s">
        <v>1618</v>
      </c>
      <c r="F92" s="2" t="s">
        <v>463</v>
      </c>
      <c r="G92" s="2" t="n">
        <v>231.03588</v>
      </c>
      <c r="H92" s="2" t="s">
        <v>2416</v>
      </c>
      <c r="I92" s="2" t="s">
        <v>2417</v>
      </c>
      <c r="J92" s="2" t="s">
        <v>2418</v>
      </c>
      <c r="K92" s="2" t="s">
        <v>2419</v>
      </c>
      <c r="L92" s="2" t="s">
        <v>51</v>
      </c>
      <c r="M92" s="2" t="n">
        <v>1.5</v>
      </c>
      <c r="N92" s="2" t="s">
        <v>51</v>
      </c>
      <c r="O92" s="2" t="s">
        <v>51</v>
      </c>
      <c r="P92" s="2" t="s">
        <v>51</v>
      </c>
      <c r="Q92" s="2" t="s">
        <v>606</v>
      </c>
      <c r="R92" s="2" t="s">
        <v>2420</v>
      </c>
      <c r="S92" s="2" t="s">
        <v>51</v>
      </c>
      <c r="T92" s="2" t="s">
        <v>51</v>
      </c>
      <c r="U92" s="2" t="s">
        <v>2421</v>
      </c>
      <c r="V92" s="2" t="s">
        <v>2422</v>
      </c>
      <c r="W92" s="2" t="s">
        <v>2276</v>
      </c>
      <c r="X92" s="2" t="s">
        <v>51</v>
      </c>
      <c r="Y92" s="2" t="s">
        <v>2423</v>
      </c>
      <c r="Z92" s="2" t="s">
        <v>2424</v>
      </c>
      <c r="AA92" s="2" t="s">
        <v>2425</v>
      </c>
      <c r="AB92" s="2" t="s">
        <v>2426</v>
      </c>
      <c r="AC92" s="2" t="s">
        <v>2427</v>
      </c>
      <c r="AD92" s="2" t="s">
        <v>2428</v>
      </c>
      <c r="AF92" s="2" t="s">
        <v>2429</v>
      </c>
      <c r="AG92" s="2" t="s">
        <v>2430</v>
      </c>
      <c r="AH92" s="2" t="s">
        <v>2431</v>
      </c>
      <c r="AI92" s="2" t="s">
        <v>2432</v>
      </c>
      <c r="AJ92" s="2" t="s">
        <v>2433</v>
      </c>
      <c r="AK92" s="2" t="n">
        <v>1917</v>
      </c>
      <c r="AL92" s="2" t="s">
        <v>178</v>
      </c>
      <c r="AM92" s="2" t="s">
        <v>2434</v>
      </c>
      <c r="AN92" s="2" t="s">
        <v>2393</v>
      </c>
    </row>
    <row r="93" customFormat="false" ht="15" hidden="false" customHeight="true" outlineLevel="0" collapsed="false">
      <c r="A93" s="1" t="s">
        <v>2435</v>
      </c>
      <c r="B93" s="2" t="s">
        <v>2436</v>
      </c>
      <c r="C93" s="2" t="n">
        <v>92</v>
      </c>
      <c r="D93" s="2" t="s">
        <v>1617</v>
      </c>
      <c r="E93" s="2" t="s">
        <v>1618</v>
      </c>
      <c r="F93" s="2" t="s">
        <v>463</v>
      </c>
      <c r="G93" s="2" t="n">
        <v>238.0289</v>
      </c>
      <c r="H93" s="2" t="s">
        <v>2437</v>
      </c>
      <c r="I93" s="2" t="s">
        <v>2438</v>
      </c>
      <c r="J93" s="2" t="s">
        <v>1273</v>
      </c>
      <c r="K93" s="2" t="s">
        <v>2439</v>
      </c>
      <c r="L93" s="2" t="s">
        <v>2440</v>
      </c>
      <c r="M93" s="2" t="n">
        <v>1.38</v>
      </c>
      <c r="N93" s="2" t="s">
        <v>1462</v>
      </c>
      <c r="O93" s="2" t="s">
        <v>2441</v>
      </c>
      <c r="P93" s="2" t="s">
        <v>51</v>
      </c>
      <c r="Q93" s="2" t="s">
        <v>2442</v>
      </c>
      <c r="R93" s="2" t="s">
        <v>2443</v>
      </c>
      <c r="S93" s="2" t="s">
        <v>51</v>
      </c>
      <c r="T93" s="2" t="s">
        <v>51</v>
      </c>
      <c r="U93" s="2" t="s">
        <v>2444</v>
      </c>
      <c r="V93" s="2" t="s">
        <v>2445</v>
      </c>
      <c r="W93" s="2" t="s">
        <v>2276</v>
      </c>
      <c r="X93" s="2" t="s">
        <v>2446</v>
      </c>
      <c r="Y93" s="2" t="s">
        <v>2447</v>
      </c>
      <c r="Z93" s="2" t="s">
        <v>2448</v>
      </c>
      <c r="AA93" s="2" t="s">
        <v>2449</v>
      </c>
      <c r="AB93" s="2" t="s">
        <v>2450</v>
      </c>
      <c r="AC93" s="2" t="s">
        <v>2451</v>
      </c>
      <c r="AD93" s="2" t="s">
        <v>2452</v>
      </c>
      <c r="AE93" s="2" t="s">
        <v>2453</v>
      </c>
      <c r="AF93" s="2" t="s">
        <v>2454</v>
      </c>
      <c r="AG93" s="2" t="s">
        <v>2455</v>
      </c>
      <c r="AH93" s="2" t="s">
        <v>2456</v>
      </c>
      <c r="AI93" s="2" t="s">
        <v>2457</v>
      </c>
      <c r="AJ93" s="2" t="s">
        <v>1147</v>
      </c>
      <c r="AK93" s="2" t="n">
        <v>1789</v>
      </c>
      <c r="AL93" s="2" t="s">
        <v>458</v>
      </c>
      <c r="AM93" s="2" t="s">
        <v>2458</v>
      </c>
      <c r="AN93" s="2" t="s">
        <v>2459</v>
      </c>
    </row>
    <row r="94" customFormat="false" ht="15" hidden="false" customHeight="true" outlineLevel="0" collapsed="false">
      <c r="A94" s="1" t="s">
        <v>2460</v>
      </c>
      <c r="B94" s="2" t="s">
        <v>2461</v>
      </c>
      <c r="C94" s="2" t="n">
        <v>93</v>
      </c>
      <c r="D94" s="2" t="s">
        <v>1617</v>
      </c>
      <c r="E94" s="2" t="s">
        <v>1618</v>
      </c>
      <c r="F94" s="2" t="s">
        <v>463</v>
      </c>
      <c r="G94" s="2" t="n">
        <v>237.0482</v>
      </c>
      <c r="H94" s="2" t="s">
        <v>2462</v>
      </c>
      <c r="I94" s="2" t="s">
        <v>2463</v>
      </c>
      <c r="J94" s="2" t="s">
        <v>2464</v>
      </c>
      <c r="K94" s="2" t="s">
        <v>2465</v>
      </c>
      <c r="L94" s="2" t="s">
        <v>2466</v>
      </c>
      <c r="M94" s="2" t="n">
        <v>1.36</v>
      </c>
      <c r="N94" s="2" t="s">
        <v>51</v>
      </c>
      <c r="O94" s="2" t="s">
        <v>51</v>
      </c>
      <c r="P94" s="2" t="s">
        <v>51</v>
      </c>
      <c r="Q94" s="2" t="s">
        <v>2467</v>
      </c>
      <c r="R94" s="2" t="s">
        <v>2468</v>
      </c>
      <c r="S94" s="2" t="s">
        <v>51</v>
      </c>
      <c r="T94" s="2" t="s">
        <v>51</v>
      </c>
      <c r="U94" s="2" t="s">
        <v>2469</v>
      </c>
      <c r="V94" s="2" t="s">
        <v>2470</v>
      </c>
      <c r="W94" s="2" t="s">
        <v>2276</v>
      </c>
      <c r="X94" s="2" t="s">
        <v>51</v>
      </c>
      <c r="Y94" s="2" t="s">
        <v>2471</v>
      </c>
      <c r="Z94" s="2" t="s">
        <v>2472</v>
      </c>
      <c r="AA94" s="2" t="s">
        <v>2473</v>
      </c>
      <c r="AB94" s="2" t="s">
        <v>2474</v>
      </c>
      <c r="AC94" s="2" t="s">
        <v>2475</v>
      </c>
      <c r="AD94" s="2" t="s">
        <v>2476</v>
      </c>
      <c r="AE94" s="2" t="s">
        <v>2477</v>
      </c>
      <c r="AF94" s="2" t="s">
        <v>2478</v>
      </c>
      <c r="AG94" s="2" t="s">
        <v>2479</v>
      </c>
      <c r="AH94" s="2" t="s">
        <v>2480</v>
      </c>
      <c r="AI94" s="2" t="s">
        <v>2481</v>
      </c>
      <c r="AJ94" s="2" t="s">
        <v>2482</v>
      </c>
      <c r="AK94" s="2" t="n">
        <v>1940</v>
      </c>
      <c r="AL94" s="2" t="s">
        <v>1719</v>
      </c>
      <c r="AM94" s="2" t="s">
        <v>2483</v>
      </c>
      <c r="AN94" s="2" t="s">
        <v>2393</v>
      </c>
    </row>
    <row r="95" customFormat="false" ht="15" hidden="false" customHeight="true" outlineLevel="0" collapsed="false">
      <c r="A95" s="1" t="s">
        <v>2484</v>
      </c>
      <c r="B95" s="2" t="s">
        <v>2485</v>
      </c>
      <c r="C95" s="2" t="n">
        <v>94</v>
      </c>
      <c r="D95" s="2" t="s">
        <v>1617</v>
      </c>
      <c r="E95" s="2" t="s">
        <v>1618</v>
      </c>
      <c r="F95" s="2" t="s">
        <v>432</v>
      </c>
      <c r="G95" s="2" t="n">
        <v>244.0642</v>
      </c>
      <c r="H95" s="2" t="s">
        <v>2486</v>
      </c>
      <c r="I95" s="2" t="s">
        <v>2487</v>
      </c>
      <c r="J95" s="2" t="s">
        <v>2464</v>
      </c>
      <c r="K95" s="2" t="s">
        <v>2488</v>
      </c>
      <c r="L95" s="2" t="s">
        <v>2489</v>
      </c>
      <c r="M95" s="2" t="n">
        <v>1.28</v>
      </c>
      <c r="N95" s="2" t="s">
        <v>51</v>
      </c>
      <c r="O95" s="2" t="s">
        <v>51</v>
      </c>
      <c r="P95" s="2" t="s">
        <v>51</v>
      </c>
      <c r="Q95" s="2" t="s">
        <v>2490</v>
      </c>
      <c r="R95" s="2" t="s">
        <v>2491</v>
      </c>
      <c r="S95" s="2" t="s">
        <v>51</v>
      </c>
      <c r="T95" s="2" t="s">
        <v>51</v>
      </c>
      <c r="U95" s="2" t="s">
        <v>2492</v>
      </c>
      <c r="V95" s="2" t="s">
        <v>2493</v>
      </c>
      <c r="W95" s="2" t="s">
        <v>2043</v>
      </c>
      <c r="X95" s="2" t="s">
        <v>2494</v>
      </c>
      <c r="Y95" s="2" t="s">
        <v>2495</v>
      </c>
      <c r="Z95" s="2" t="s">
        <v>2496</v>
      </c>
      <c r="AA95" s="2" t="s">
        <v>2497</v>
      </c>
      <c r="AB95" s="2" t="s">
        <v>2498</v>
      </c>
      <c r="AC95" s="2" t="s">
        <v>2499</v>
      </c>
      <c r="AD95" s="2" t="s">
        <v>2500</v>
      </c>
      <c r="AE95" s="2" t="s">
        <v>2501</v>
      </c>
      <c r="AF95" s="2" t="s">
        <v>2502</v>
      </c>
      <c r="AG95" s="2" t="s">
        <v>2503</v>
      </c>
      <c r="AH95" s="2" t="s">
        <v>2504</v>
      </c>
      <c r="AI95" s="2" t="s">
        <v>2505</v>
      </c>
      <c r="AJ95" s="2" t="s">
        <v>2506</v>
      </c>
      <c r="AK95" s="2" t="n">
        <v>1940</v>
      </c>
      <c r="AL95" s="2" t="s">
        <v>1719</v>
      </c>
      <c r="AM95" s="2" t="s">
        <v>2507</v>
      </c>
      <c r="AN95" s="2" t="s">
        <v>2508</v>
      </c>
    </row>
    <row r="96" customFormat="false" ht="15" hidden="false" customHeight="true" outlineLevel="0" collapsed="false">
      <c r="A96" s="1" t="s">
        <v>2509</v>
      </c>
      <c r="B96" s="2" t="s">
        <v>2510</v>
      </c>
      <c r="C96" s="2" t="n">
        <v>95</v>
      </c>
      <c r="D96" s="2" t="s">
        <v>1617</v>
      </c>
      <c r="E96" s="2" t="s">
        <v>1618</v>
      </c>
      <c r="F96" s="2" t="s">
        <v>42</v>
      </c>
      <c r="G96" s="2" t="n">
        <v>243.0614</v>
      </c>
      <c r="H96" s="2" t="s">
        <v>2511</v>
      </c>
      <c r="I96" s="2" t="s">
        <v>2512</v>
      </c>
      <c r="J96" s="2" t="s">
        <v>1273</v>
      </c>
      <c r="K96" s="2" t="s">
        <v>2513</v>
      </c>
      <c r="L96" s="2" t="s">
        <v>2514</v>
      </c>
      <c r="M96" s="2" t="n">
        <v>1.3</v>
      </c>
      <c r="N96" s="2" t="s">
        <v>51</v>
      </c>
      <c r="O96" s="2" t="s">
        <v>51</v>
      </c>
      <c r="P96" s="2" t="s">
        <v>51</v>
      </c>
      <c r="Q96" s="2" t="s">
        <v>2515</v>
      </c>
      <c r="R96" s="2" t="s">
        <v>2516</v>
      </c>
      <c r="S96" s="2" t="s">
        <v>51</v>
      </c>
      <c r="T96" s="2" t="s">
        <v>51</v>
      </c>
      <c r="U96" s="2" t="s">
        <v>2517</v>
      </c>
      <c r="V96" s="2" t="s">
        <v>2518</v>
      </c>
      <c r="W96" s="2" t="s">
        <v>2519</v>
      </c>
      <c r="X96" s="2" t="s">
        <v>51</v>
      </c>
      <c r="Y96" s="2" t="s">
        <v>2520</v>
      </c>
      <c r="Z96" s="2" t="s">
        <v>2521</v>
      </c>
      <c r="AA96" s="2" t="s">
        <v>2522</v>
      </c>
      <c r="AB96" s="2" t="s">
        <v>51</v>
      </c>
      <c r="AC96" s="2" t="s">
        <v>2523</v>
      </c>
      <c r="AD96" s="2" t="s">
        <v>2524</v>
      </c>
      <c r="AF96" s="2" t="s">
        <v>2525</v>
      </c>
      <c r="AG96" s="2" t="s">
        <v>2526</v>
      </c>
      <c r="AH96" s="2" t="s">
        <v>2527</v>
      </c>
      <c r="AI96" s="2" t="s">
        <v>2528</v>
      </c>
      <c r="AJ96" s="2" t="s">
        <v>2529</v>
      </c>
      <c r="AK96" s="2" t="n">
        <v>1945</v>
      </c>
      <c r="AL96" s="2" t="s">
        <v>1719</v>
      </c>
      <c r="AM96" s="2" t="s">
        <v>2530</v>
      </c>
      <c r="AN96" s="2" t="s">
        <v>2531</v>
      </c>
    </row>
    <row r="97" customFormat="false" ht="15" hidden="false" customHeight="true" outlineLevel="0" collapsed="false">
      <c r="A97" s="1" t="s">
        <v>2532</v>
      </c>
      <c r="B97" s="2" t="s">
        <v>2533</v>
      </c>
      <c r="C97" s="2" t="n">
        <v>96</v>
      </c>
      <c r="D97" s="2" t="s">
        <v>1617</v>
      </c>
      <c r="E97" s="2" t="s">
        <v>1618</v>
      </c>
      <c r="F97" s="2" t="s">
        <v>42</v>
      </c>
      <c r="G97" s="2" t="n">
        <v>247.0703</v>
      </c>
      <c r="H97" s="2" t="s">
        <v>2534</v>
      </c>
      <c r="I97" s="2" t="s">
        <v>2535</v>
      </c>
      <c r="J97" s="2" t="s">
        <v>1621</v>
      </c>
      <c r="K97" s="2" t="s">
        <v>2536</v>
      </c>
      <c r="L97" s="2" t="s">
        <v>51</v>
      </c>
      <c r="M97" s="2" t="n">
        <v>1.3</v>
      </c>
      <c r="N97" s="2" t="s">
        <v>51</v>
      </c>
      <c r="O97" s="2" t="s">
        <v>51</v>
      </c>
      <c r="P97" s="2" t="s">
        <v>51</v>
      </c>
      <c r="Q97" s="2" t="s">
        <v>2537</v>
      </c>
      <c r="R97" s="2" t="s">
        <v>2538</v>
      </c>
      <c r="S97" s="2" t="s">
        <v>51</v>
      </c>
      <c r="T97" s="2" t="s">
        <v>51</v>
      </c>
      <c r="U97" s="2" t="s">
        <v>1631</v>
      </c>
      <c r="V97" s="2" t="s">
        <v>2539</v>
      </c>
      <c r="W97" s="2" t="s">
        <v>51</v>
      </c>
      <c r="X97" s="2" t="s">
        <v>51</v>
      </c>
      <c r="Y97" s="2" t="s">
        <v>2540</v>
      </c>
      <c r="Z97" s="2" t="s">
        <v>51</v>
      </c>
      <c r="AA97" s="2" t="s">
        <v>2522</v>
      </c>
      <c r="AB97" s="2" t="s">
        <v>51</v>
      </c>
      <c r="AC97" s="2" t="s">
        <v>51</v>
      </c>
      <c r="AD97" s="2" t="s">
        <v>51</v>
      </c>
      <c r="AG97" s="2" t="s">
        <v>2541</v>
      </c>
      <c r="AH97" s="2" t="s">
        <v>2542</v>
      </c>
      <c r="AI97" s="2" t="s">
        <v>2543</v>
      </c>
      <c r="AJ97" s="2" t="s">
        <v>2544</v>
      </c>
      <c r="AK97" s="2" t="n">
        <v>1944</v>
      </c>
      <c r="AL97" s="2" t="s">
        <v>1719</v>
      </c>
      <c r="AM97" s="2" t="s">
        <v>2545</v>
      </c>
      <c r="AN97" s="2" t="s">
        <v>2393</v>
      </c>
    </row>
    <row r="98" customFormat="false" ht="15" hidden="false" customHeight="true" outlineLevel="0" collapsed="false">
      <c r="A98" s="1" t="s">
        <v>2546</v>
      </c>
      <c r="B98" s="2" t="s">
        <v>2547</v>
      </c>
      <c r="C98" s="2" t="n">
        <v>97</v>
      </c>
      <c r="D98" s="2" t="s">
        <v>1617</v>
      </c>
      <c r="E98" s="2" t="s">
        <v>1618</v>
      </c>
      <c r="F98" s="2" t="s">
        <v>209</v>
      </c>
      <c r="G98" s="2" t="n">
        <v>247.0703</v>
      </c>
      <c r="H98" s="2" t="s">
        <v>2548</v>
      </c>
      <c r="I98" s="2" t="s">
        <v>2549</v>
      </c>
      <c r="J98" s="2" t="s">
        <v>1621</v>
      </c>
      <c r="K98" s="2" t="s">
        <v>51</v>
      </c>
      <c r="L98" s="2" t="s">
        <v>51</v>
      </c>
      <c r="M98" s="2" t="n">
        <v>1.3</v>
      </c>
      <c r="N98" s="2" t="s">
        <v>51</v>
      </c>
      <c r="O98" s="2" t="s">
        <v>51</v>
      </c>
      <c r="P98" s="2" t="s">
        <v>51</v>
      </c>
      <c r="Q98" s="2" t="s">
        <v>51</v>
      </c>
      <c r="R98" s="2" t="s">
        <v>2550</v>
      </c>
      <c r="S98" s="2" t="s">
        <v>51</v>
      </c>
      <c r="T98" s="2" t="s">
        <v>51</v>
      </c>
      <c r="U98" s="2" t="s">
        <v>2551</v>
      </c>
      <c r="V98" s="2" t="s">
        <v>51</v>
      </c>
      <c r="W98" s="2" t="s">
        <v>51</v>
      </c>
      <c r="X98" s="2" t="s">
        <v>51</v>
      </c>
      <c r="Y98" s="2" t="s">
        <v>51</v>
      </c>
      <c r="Z98" s="2" t="s">
        <v>51</v>
      </c>
      <c r="AA98" s="2" t="s">
        <v>2522</v>
      </c>
      <c r="AB98" s="2" t="s">
        <v>51</v>
      </c>
      <c r="AC98" s="2" t="s">
        <v>51</v>
      </c>
      <c r="AD98" s="2" t="s">
        <v>51</v>
      </c>
      <c r="AG98" s="2" t="s">
        <v>2552</v>
      </c>
      <c r="AH98" s="2" t="s">
        <v>2553</v>
      </c>
      <c r="AI98" s="2" t="s">
        <v>2554</v>
      </c>
      <c r="AJ98" s="2" t="s">
        <v>2555</v>
      </c>
      <c r="AK98" s="2" t="n">
        <v>1949</v>
      </c>
      <c r="AL98" s="2" t="s">
        <v>1719</v>
      </c>
      <c r="AM98" s="2" t="s">
        <v>2556</v>
      </c>
      <c r="AN98" s="2" t="s">
        <v>2393</v>
      </c>
    </row>
    <row r="99" customFormat="false" ht="15" hidden="false" customHeight="true" outlineLevel="0" collapsed="false">
      <c r="A99" s="1" t="s">
        <v>2557</v>
      </c>
      <c r="B99" s="2" t="s">
        <v>2558</v>
      </c>
      <c r="C99" s="2" t="n">
        <v>98</v>
      </c>
      <c r="D99" s="2" t="s">
        <v>1617</v>
      </c>
      <c r="E99" s="2" t="s">
        <v>1618</v>
      </c>
      <c r="F99" s="2" t="s">
        <v>209</v>
      </c>
      <c r="G99" s="2" t="n">
        <v>251.0796</v>
      </c>
      <c r="H99" s="2" t="s">
        <v>2559</v>
      </c>
      <c r="I99" s="2" t="s">
        <v>2560</v>
      </c>
      <c r="J99" s="2" t="s">
        <v>51</v>
      </c>
      <c r="K99" s="2" t="s">
        <v>51</v>
      </c>
      <c r="L99" s="2" t="s">
        <v>51</v>
      </c>
      <c r="M99" s="2" t="n">
        <v>1.3</v>
      </c>
      <c r="N99" s="2" t="s">
        <v>51</v>
      </c>
      <c r="O99" s="2" t="s">
        <v>51</v>
      </c>
      <c r="P99" s="2" t="s">
        <v>51</v>
      </c>
      <c r="Q99" s="2" t="s">
        <v>51</v>
      </c>
      <c r="R99" s="2" t="s">
        <v>2561</v>
      </c>
      <c r="S99" s="2" t="s">
        <v>51</v>
      </c>
      <c r="T99" s="2" t="s">
        <v>51</v>
      </c>
      <c r="U99" s="2" t="s">
        <v>2551</v>
      </c>
      <c r="V99" s="2" t="s">
        <v>51</v>
      </c>
      <c r="W99" s="2" t="s">
        <v>51</v>
      </c>
      <c r="X99" s="2" t="s">
        <v>51</v>
      </c>
      <c r="Y99" s="2" t="s">
        <v>51</v>
      </c>
      <c r="Z99" s="2" t="s">
        <v>51</v>
      </c>
      <c r="AA99" s="2" t="s">
        <v>2522</v>
      </c>
      <c r="AB99" s="2" t="s">
        <v>51</v>
      </c>
      <c r="AC99" s="2" t="s">
        <v>51</v>
      </c>
      <c r="AD99" s="2" t="s">
        <v>51</v>
      </c>
      <c r="AG99" s="2" t="s">
        <v>2562</v>
      </c>
      <c r="AH99" s="2" t="s">
        <v>2563</v>
      </c>
      <c r="AI99" s="2" t="s">
        <v>2564</v>
      </c>
      <c r="AJ99" s="2" t="s">
        <v>2565</v>
      </c>
      <c r="AK99" s="2" t="n">
        <v>1950</v>
      </c>
      <c r="AL99" s="2" t="s">
        <v>1719</v>
      </c>
      <c r="AM99" s="2" t="s">
        <v>2566</v>
      </c>
      <c r="AN99" s="2" t="s">
        <v>2393</v>
      </c>
    </row>
    <row r="100" customFormat="false" ht="15" hidden="false" customHeight="true" outlineLevel="0" collapsed="false">
      <c r="A100" s="1" t="s">
        <v>2567</v>
      </c>
      <c r="B100" s="2" t="s">
        <v>2568</v>
      </c>
      <c r="C100" s="2" t="n">
        <v>99</v>
      </c>
      <c r="D100" s="2" t="s">
        <v>1617</v>
      </c>
      <c r="E100" s="2" t="s">
        <v>1618</v>
      </c>
      <c r="F100" s="2" t="s">
        <v>209</v>
      </c>
      <c r="G100" s="2" t="n">
        <v>252.083</v>
      </c>
      <c r="H100" s="2" t="s">
        <v>2569</v>
      </c>
      <c r="I100" s="2" t="s">
        <v>2570</v>
      </c>
      <c r="J100" s="2" t="s">
        <v>51</v>
      </c>
      <c r="K100" s="2" t="s">
        <v>51</v>
      </c>
      <c r="L100" s="2" t="s">
        <v>51</v>
      </c>
      <c r="M100" s="2" t="n">
        <v>1.3</v>
      </c>
      <c r="N100" s="2" t="s">
        <v>51</v>
      </c>
      <c r="O100" s="2" t="s">
        <v>51</v>
      </c>
      <c r="P100" s="2" t="s">
        <v>51</v>
      </c>
      <c r="Q100" s="2" t="s">
        <v>51</v>
      </c>
      <c r="R100" s="2" t="s">
        <v>2571</v>
      </c>
      <c r="S100" s="2" t="s">
        <v>51</v>
      </c>
      <c r="T100" s="2" t="s">
        <v>51</v>
      </c>
      <c r="U100" s="2" t="s">
        <v>783</v>
      </c>
      <c r="V100" s="2" t="s">
        <v>51</v>
      </c>
      <c r="W100" s="2" t="s">
        <v>51</v>
      </c>
      <c r="X100" s="2" t="s">
        <v>51</v>
      </c>
      <c r="Y100" s="2" t="s">
        <v>51</v>
      </c>
      <c r="Z100" s="2" t="s">
        <v>51</v>
      </c>
      <c r="AA100" s="2" t="s">
        <v>2522</v>
      </c>
      <c r="AB100" s="2" t="s">
        <v>51</v>
      </c>
      <c r="AC100" s="2" t="s">
        <v>51</v>
      </c>
      <c r="AD100" s="2" t="s">
        <v>51</v>
      </c>
      <c r="AG100" s="2" t="s">
        <v>2572</v>
      </c>
      <c r="AH100" s="2" t="s">
        <v>2573</v>
      </c>
      <c r="AI100" s="2" t="s">
        <v>2554</v>
      </c>
      <c r="AJ100" s="2" t="s">
        <v>2574</v>
      </c>
      <c r="AK100" s="2" t="n">
        <v>1952</v>
      </c>
      <c r="AL100" s="2" t="s">
        <v>1719</v>
      </c>
      <c r="AM100" s="2" t="s">
        <v>2575</v>
      </c>
      <c r="AN100" s="2" t="s">
        <v>2393</v>
      </c>
    </row>
    <row r="101" customFormat="false" ht="15" hidden="false" customHeight="true" outlineLevel="0" collapsed="false">
      <c r="A101" s="1" t="s">
        <v>2576</v>
      </c>
      <c r="B101" s="2" t="s">
        <v>2577</v>
      </c>
      <c r="C101" s="2" t="n">
        <v>100</v>
      </c>
      <c r="D101" s="2" t="s">
        <v>1617</v>
      </c>
      <c r="E101" s="2" t="s">
        <v>1618</v>
      </c>
      <c r="F101" s="2" t="s">
        <v>209</v>
      </c>
      <c r="G101" s="2" t="n">
        <v>257.0951</v>
      </c>
      <c r="H101" s="2" t="s">
        <v>2578</v>
      </c>
      <c r="I101" s="2" t="s">
        <v>2579</v>
      </c>
      <c r="J101" s="2" t="s">
        <v>51</v>
      </c>
      <c r="K101" s="2" t="s">
        <v>51</v>
      </c>
      <c r="L101" s="2" t="s">
        <v>51</v>
      </c>
      <c r="M101" s="2" t="n">
        <v>1.3</v>
      </c>
      <c r="N101" s="2" t="s">
        <v>51</v>
      </c>
      <c r="O101" s="2" t="s">
        <v>51</v>
      </c>
      <c r="P101" s="2" t="s">
        <v>51</v>
      </c>
      <c r="Q101" s="2" t="s">
        <v>51</v>
      </c>
      <c r="R101" s="2" t="s">
        <v>2580</v>
      </c>
      <c r="S101" s="2" t="s">
        <v>51</v>
      </c>
      <c r="T101" s="2" t="s">
        <v>51</v>
      </c>
      <c r="U101" s="2" t="n">
        <v>3</v>
      </c>
      <c r="V101" s="2" t="s">
        <v>51</v>
      </c>
      <c r="W101" s="2" t="s">
        <v>51</v>
      </c>
      <c r="X101" s="2" t="s">
        <v>51</v>
      </c>
      <c r="Y101" s="2" t="s">
        <v>51</v>
      </c>
      <c r="Z101" s="2" t="s">
        <v>51</v>
      </c>
      <c r="AA101" s="2" t="s">
        <v>2522</v>
      </c>
      <c r="AB101" s="2" t="s">
        <v>51</v>
      </c>
      <c r="AC101" s="2" t="s">
        <v>51</v>
      </c>
      <c r="AD101" s="2" t="s">
        <v>51</v>
      </c>
      <c r="AG101" s="2" t="s">
        <v>2581</v>
      </c>
      <c r="AH101" s="2" t="s">
        <v>2582</v>
      </c>
      <c r="AI101" s="2" t="s">
        <v>2554</v>
      </c>
      <c r="AJ101" s="2" t="s">
        <v>2574</v>
      </c>
      <c r="AK101" s="2" t="n">
        <v>1953</v>
      </c>
      <c r="AL101" s="2" t="s">
        <v>1719</v>
      </c>
      <c r="AM101" s="2" t="s">
        <v>2583</v>
      </c>
      <c r="AN101" s="2" t="s">
        <v>2393</v>
      </c>
    </row>
    <row r="102" customFormat="false" ht="15" hidden="false" customHeight="true" outlineLevel="0" collapsed="false">
      <c r="A102" s="1" t="s">
        <v>2584</v>
      </c>
      <c r="B102" s="2" t="s">
        <v>2585</v>
      </c>
      <c r="C102" s="2" t="n">
        <v>101</v>
      </c>
      <c r="D102" s="2" t="s">
        <v>1617</v>
      </c>
      <c r="E102" s="2" t="s">
        <v>1618</v>
      </c>
      <c r="F102" s="2" t="s">
        <v>209</v>
      </c>
      <c r="G102" s="2" t="n">
        <v>258.0984</v>
      </c>
      <c r="H102" s="2" t="s">
        <v>2586</v>
      </c>
      <c r="I102" s="2" t="s">
        <v>2587</v>
      </c>
      <c r="J102" s="2" t="s">
        <v>153</v>
      </c>
      <c r="K102" s="2" t="s">
        <v>51</v>
      </c>
      <c r="L102" s="2" t="s">
        <v>51</v>
      </c>
      <c r="M102" s="2" t="n">
        <v>1.3</v>
      </c>
      <c r="N102" s="2" t="s">
        <v>51</v>
      </c>
      <c r="O102" s="2" t="s">
        <v>51</v>
      </c>
      <c r="P102" s="2" t="s">
        <v>51</v>
      </c>
      <c r="Q102" s="2" t="s">
        <v>51</v>
      </c>
      <c r="R102" s="2" t="s">
        <v>2588</v>
      </c>
      <c r="S102" s="2" t="s">
        <v>51</v>
      </c>
      <c r="T102" s="2" t="s">
        <v>51</v>
      </c>
      <c r="U102" s="2" t="s">
        <v>153</v>
      </c>
      <c r="V102" s="2" t="s">
        <v>51</v>
      </c>
      <c r="W102" s="2" t="s">
        <v>51</v>
      </c>
      <c r="X102" s="2" t="s">
        <v>51</v>
      </c>
      <c r="Y102" s="2" t="s">
        <v>51</v>
      </c>
      <c r="Z102" s="2" t="s">
        <v>51</v>
      </c>
      <c r="AA102" s="2" t="s">
        <v>2522</v>
      </c>
      <c r="AB102" s="2" t="s">
        <v>51</v>
      </c>
      <c r="AC102" s="2" t="s">
        <v>51</v>
      </c>
      <c r="AD102" s="2" t="s">
        <v>51</v>
      </c>
      <c r="AG102" s="2" t="s">
        <v>2589</v>
      </c>
      <c r="AH102" s="2" t="s">
        <v>2590</v>
      </c>
      <c r="AI102" s="2" t="s">
        <v>2554</v>
      </c>
      <c r="AJ102" s="2" t="s">
        <v>2565</v>
      </c>
      <c r="AK102" s="2" t="n">
        <v>1955</v>
      </c>
      <c r="AL102" s="2" t="s">
        <v>1719</v>
      </c>
      <c r="AM102" s="2" t="s">
        <v>2591</v>
      </c>
      <c r="AN102" s="2" t="s">
        <v>2393</v>
      </c>
    </row>
    <row r="103" customFormat="false" ht="15" hidden="false" customHeight="true" outlineLevel="0" collapsed="false">
      <c r="A103" s="1" t="s">
        <v>2592</v>
      </c>
      <c r="B103" s="2" t="s">
        <v>2593</v>
      </c>
      <c r="C103" s="2" t="n">
        <v>102</v>
      </c>
      <c r="D103" s="2" t="s">
        <v>1617</v>
      </c>
      <c r="E103" s="2" t="s">
        <v>1618</v>
      </c>
      <c r="F103" s="2" t="s">
        <v>209</v>
      </c>
      <c r="G103" s="2" t="n">
        <v>259.1011</v>
      </c>
      <c r="H103" s="2" t="s">
        <v>2594</v>
      </c>
      <c r="I103" s="2" t="s">
        <v>2595</v>
      </c>
      <c r="J103" s="2" t="s">
        <v>51</v>
      </c>
      <c r="K103" s="2" t="s">
        <v>51</v>
      </c>
      <c r="L103" s="2" t="s">
        <v>51</v>
      </c>
      <c r="M103" s="2" t="n">
        <v>1.3</v>
      </c>
      <c r="N103" s="2" t="s">
        <v>51</v>
      </c>
      <c r="O103" s="2" t="s">
        <v>51</v>
      </c>
      <c r="P103" s="2" t="s">
        <v>51</v>
      </c>
      <c r="Q103" s="2" t="s">
        <v>51</v>
      </c>
      <c r="R103" s="2" t="s">
        <v>2596</v>
      </c>
      <c r="S103" s="2" t="s">
        <v>51</v>
      </c>
      <c r="T103" s="2" t="s">
        <v>51</v>
      </c>
      <c r="U103" s="2" t="s">
        <v>153</v>
      </c>
      <c r="V103" s="2" t="s">
        <v>51</v>
      </c>
      <c r="W103" s="2" t="s">
        <v>51</v>
      </c>
      <c r="X103" s="2" t="s">
        <v>51</v>
      </c>
      <c r="Y103" s="2" t="s">
        <v>51</v>
      </c>
      <c r="Z103" s="2" t="s">
        <v>51</v>
      </c>
      <c r="AA103" s="2" t="s">
        <v>2522</v>
      </c>
      <c r="AB103" s="2" t="s">
        <v>51</v>
      </c>
      <c r="AC103" s="2" t="s">
        <v>51</v>
      </c>
      <c r="AD103" s="2" t="s">
        <v>51</v>
      </c>
      <c r="AG103" s="2" t="s">
        <v>2597</v>
      </c>
      <c r="AH103" s="2" t="s">
        <v>2598</v>
      </c>
      <c r="AI103" s="2" t="s">
        <v>2554</v>
      </c>
      <c r="AJ103" s="2" t="s">
        <v>2599</v>
      </c>
      <c r="AK103" s="2" t="n">
        <v>1957</v>
      </c>
      <c r="AL103" s="2" t="s">
        <v>115</v>
      </c>
      <c r="AM103" s="2" t="s">
        <v>2600</v>
      </c>
      <c r="AN103" s="2" t="s">
        <v>2393</v>
      </c>
    </row>
    <row r="104" customFormat="false" ht="15" hidden="false" customHeight="true" outlineLevel="0" collapsed="false">
      <c r="A104" s="1" t="s">
        <v>2601</v>
      </c>
      <c r="B104" s="2" t="s">
        <v>2602</v>
      </c>
      <c r="C104" s="2" t="n">
        <v>103</v>
      </c>
      <c r="D104" s="2" t="s">
        <v>1617</v>
      </c>
      <c r="E104" s="2" t="s">
        <v>1618</v>
      </c>
      <c r="F104" s="2" t="s">
        <v>209</v>
      </c>
      <c r="G104" s="2" t="n">
        <v>262.1098</v>
      </c>
      <c r="H104" s="2" t="s">
        <v>2603</v>
      </c>
      <c r="I104" s="2" t="s">
        <v>2604</v>
      </c>
      <c r="J104" s="2" t="n">
        <v>3</v>
      </c>
      <c r="K104" s="2" t="s">
        <v>51</v>
      </c>
      <c r="L104" s="2" t="s">
        <v>51</v>
      </c>
      <c r="M104" s="2" t="s">
        <v>51</v>
      </c>
      <c r="N104" s="2" t="s">
        <v>51</v>
      </c>
      <c r="O104" s="2" t="s">
        <v>51</v>
      </c>
      <c r="P104" s="2" t="s">
        <v>51</v>
      </c>
      <c r="Q104" s="2" t="s">
        <v>51</v>
      </c>
      <c r="R104" s="2" t="s">
        <v>51</v>
      </c>
      <c r="S104" s="2" t="s">
        <v>51</v>
      </c>
      <c r="T104" s="2" t="s">
        <v>51</v>
      </c>
      <c r="U104" s="2" t="n">
        <v>3</v>
      </c>
      <c r="V104" s="2" t="s">
        <v>51</v>
      </c>
      <c r="W104" s="2" t="s">
        <v>51</v>
      </c>
      <c r="X104" s="2" t="s">
        <v>51</v>
      </c>
      <c r="Y104" s="2" t="s">
        <v>51</v>
      </c>
      <c r="Z104" s="2" t="s">
        <v>51</v>
      </c>
      <c r="AA104" s="2" t="s">
        <v>2522</v>
      </c>
      <c r="AB104" s="2" t="s">
        <v>51</v>
      </c>
      <c r="AC104" s="2" t="s">
        <v>51</v>
      </c>
      <c r="AD104" s="2" t="s">
        <v>51</v>
      </c>
      <c r="AG104" s="2" t="s">
        <v>2605</v>
      </c>
      <c r="AH104" s="2" t="s">
        <v>2606</v>
      </c>
      <c r="AI104" s="2" t="s">
        <v>2554</v>
      </c>
      <c r="AJ104" s="2" t="s">
        <v>2607</v>
      </c>
      <c r="AK104" s="2" t="n">
        <v>1961</v>
      </c>
      <c r="AL104" s="2" t="s">
        <v>1719</v>
      </c>
      <c r="AM104" s="2" t="s">
        <v>2608</v>
      </c>
      <c r="AN104" s="2" t="s">
        <v>2393</v>
      </c>
    </row>
    <row r="105" customFormat="false" ht="15" hidden="false" customHeight="true" outlineLevel="0" collapsed="false">
      <c r="A105" s="1" t="s">
        <v>2609</v>
      </c>
      <c r="B105" s="2" t="s">
        <v>2610</v>
      </c>
      <c r="C105" s="2" t="n">
        <v>104</v>
      </c>
      <c r="D105" s="2" t="s">
        <v>597</v>
      </c>
      <c r="E105" s="2" t="s">
        <v>598</v>
      </c>
      <c r="F105" s="2" t="s">
        <v>209</v>
      </c>
      <c r="G105" s="2" t="n">
        <v>261.1089</v>
      </c>
      <c r="H105" s="2" t="s">
        <v>2611</v>
      </c>
      <c r="I105" s="2" t="s">
        <v>2612</v>
      </c>
      <c r="J105" s="2" t="s">
        <v>51</v>
      </c>
      <c r="K105" s="2" t="s">
        <v>51</v>
      </c>
      <c r="L105" s="2" t="s">
        <v>51</v>
      </c>
      <c r="M105" s="2" t="s">
        <v>51</v>
      </c>
      <c r="N105" s="2" t="s">
        <v>51</v>
      </c>
      <c r="O105" s="2" t="s">
        <v>51</v>
      </c>
      <c r="P105" s="2" t="s">
        <v>51</v>
      </c>
      <c r="Q105" s="2" t="s">
        <v>51</v>
      </c>
      <c r="R105" s="2" t="s">
        <v>51</v>
      </c>
      <c r="S105" s="2" t="s">
        <v>51</v>
      </c>
      <c r="T105" s="2" t="s">
        <v>51</v>
      </c>
      <c r="U105" s="2" t="n">
        <v>4</v>
      </c>
      <c r="V105" s="2" t="s">
        <v>51</v>
      </c>
      <c r="W105" s="2" t="s">
        <v>51</v>
      </c>
      <c r="X105" s="2" t="s">
        <v>51</v>
      </c>
      <c r="Y105" s="2" t="s">
        <v>51</v>
      </c>
      <c r="Z105" s="2" t="s">
        <v>51</v>
      </c>
      <c r="AA105" s="2" t="s">
        <v>2613</v>
      </c>
      <c r="AB105" s="2" t="s">
        <v>51</v>
      </c>
      <c r="AC105" s="2" t="s">
        <v>51</v>
      </c>
      <c r="AD105" s="2" t="s">
        <v>51</v>
      </c>
      <c r="AG105" s="2" t="s">
        <v>2614</v>
      </c>
      <c r="AH105" s="2" t="s">
        <v>2615</v>
      </c>
      <c r="AI105" s="2" t="s">
        <v>2554</v>
      </c>
      <c r="AJ105" s="2" t="s">
        <v>2616</v>
      </c>
      <c r="AK105" s="2" t="n">
        <v>1969</v>
      </c>
      <c r="AL105" s="2" t="s">
        <v>1719</v>
      </c>
      <c r="AM105" s="2" t="s">
        <v>2617</v>
      </c>
      <c r="AN105" s="2" t="s">
        <v>2393</v>
      </c>
    </row>
    <row r="106" customFormat="false" ht="15" hidden="false" customHeight="true" outlineLevel="0" collapsed="false">
      <c r="A106" s="1" t="s">
        <v>2618</v>
      </c>
      <c r="B106" s="2" t="s">
        <v>2619</v>
      </c>
      <c r="C106" s="2" t="n">
        <v>105</v>
      </c>
      <c r="D106" s="2" t="s">
        <v>597</v>
      </c>
      <c r="E106" s="2" t="s">
        <v>598</v>
      </c>
      <c r="F106" s="2" t="s">
        <v>209</v>
      </c>
      <c r="G106" s="2" t="n">
        <v>262.1144</v>
      </c>
      <c r="H106" s="2" t="s">
        <v>2620</v>
      </c>
      <c r="I106" s="2" t="s">
        <v>2621</v>
      </c>
      <c r="J106" s="2" t="s">
        <v>51</v>
      </c>
      <c r="K106" s="2" t="s">
        <v>51</v>
      </c>
      <c r="L106" s="2" t="s">
        <v>51</v>
      </c>
      <c r="M106" s="2" t="s">
        <v>51</v>
      </c>
      <c r="N106" s="2" t="s">
        <v>51</v>
      </c>
      <c r="O106" s="2" t="s">
        <v>51</v>
      </c>
      <c r="P106" s="2" t="s">
        <v>51</v>
      </c>
      <c r="Q106" s="2" t="s">
        <v>51</v>
      </c>
      <c r="R106" s="2" t="s">
        <v>51</v>
      </c>
      <c r="S106" s="2" t="s">
        <v>51</v>
      </c>
      <c r="T106" s="2" t="s">
        <v>51</v>
      </c>
      <c r="U106" s="2" t="s">
        <v>51</v>
      </c>
      <c r="V106" s="2" t="s">
        <v>51</v>
      </c>
      <c r="W106" s="2" t="s">
        <v>51</v>
      </c>
      <c r="X106" s="2" t="s">
        <v>51</v>
      </c>
      <c r="Y106" s="2" t="s">
        <v>51</v>
      </c>
      <c r="Z106" s="2" t="s">
        <v>51</v>
      </c>
      <c r="AA106" s="2" t="s">
        <v>2622</v>
      </c>
      <c r="AB106" s="2" t="s">
        <v>51</v>
      </c>
      <c r="AC106" s="2" t="s">
        <v>51</v>
      </c>
      <c r="AD106" s="2" t="s">
        <v>51</v>
      </c>
      <c r="AG106" s="2" t="s">
        <v>2623</v>
      </c>
      <c r="AH106" s="2" t="s">
        <v>2624</v>
      </c>
      <c r="AI106" s="2" t="s">
        <v>2554</v>
      </c>
      <c r="AJ106" s="2" t="s">
        <v>2616</v>
      </c>
      <c r="AK106" s="2" t="n">
        <v>1970</v>
      </c>
      <c r="AL106" s="2" t="s">
        <v>1719</v>
      </c>
      <c r="AM106" s="2" t="s">
        <v>2625</v>
      </c>
      <c r="AN106" s="2" t="s">
        <v>2393</v>
      </c>
    </row>
    <row r="107" customFormat="false" ht="15" hidden="false" customHeight="true" outlineLevel="0" collapsed="false">
      <c r="A107" s="1" t="s">
        <v>2626</v>
      </c>
      <c r="B107" s="2" t="s">
        <v>2627</v>
      </c>
      <c r="C107" s="2" t="n">
        <v>106</v>
      </c>
      <c r="D107" s="2" t="s">
        <v>597</v>
      </c>
      <c r="E107" s="2" t="s">
        <v>598</v>
      </c>
      <c r="F107" s="2" t="s">
        <v>209</v>
      </c>
      <c r="G107" s="2" t="n">
        <v>263.1186</v>
      </c>
      <c r="H107" s="2" t="s">
        <v>2628</v>
      </c>
      <c r="I107" s="2" t="s">
        <v>2629</v>
      </c>
      <c r="J107" s="2" t="s">
        <v>51</v>
      </c>
      <c r="K107" s="2" t="s">
        <v>51</v>
      </c>
      <c r="L107" s="2" t="s">
        <v>51</v>
      </c>
      <c r="M107" s="2" t="s">
        <v>51</v>
      </c>
      <c r="N107" s="2" t="s">
        <v>51</v>
      </c>
      <c r="O107" s="2" t="s">
        <v>51</v>
      </c>
      <c r="P107" s="2" t="s">
        <v>51</v>
      </c>
      <c r="Q107" s="2" t="s">
        <v>51</v>
      </c>
      <c r="R107" s="2" t="s">
        <v>51</v>
      </c>
      <c r="S107" s="2" t="s">
        <v>51</v>
      </c>
      <c r="T107" s="2" t="s">
        <v>51</v>
      </c>
      <c r="U107" s="2" t="s">
        <v>51</v>
      </c>
      <c r="V107" s="2" t="s">
        <v>51</v>
      </c>
      <c r="W107" s="2" t="s">
        <v>51</v>
      </c>
      <c r="X107" s="2" t="s">
        <v>51</v>
      </c>
      <c r="Y107" s="2" t="s">
        <v>51</v>
      </c>
      <c r="Z107" s="2" t="s">
        <v>51</v>
      </c>
      <c r="AA107" s="2" t="s">
        <v>51</v>
      </c>
      <c r="AB107" s="2" t="s">
        <v>51</v>
      </c>
      <c r="AC107" s="2" t="s">
        <v>51</v>
      </c>
      <c r="AD107" s="2" t="s">
        <v>51</v>
      </c>
      <c r="AG107" s="2" t="s">
        <v>2630</v>
      </c>
      <c r="AH107" s="2" t="s">
        <v>2631</v>
      </c>
      <c r="AI107" s="2" t="s">
        <v>2554</v>
      </c>
      <c r="AJ107" s="2" t="s">
        <v>2632</v>
      </c>
      <c r="AK107" s="2" t="n">
        <v>1974</v>
      </c>
      <c r="AL107" s="2" t="s">
        <v>2633</v>
      </c>
      <c r="AM107" s="2" t="s">
        <v>2634</v>
      </c>
      <c r="AN107" s="2" t="s">
        <v>2393</v>
      </c>
    </row>
    <row r="108" customFormat="false" ht="15" hidden="false" customHeight="true" outlineLevel="0" collapsed="false">
      <c r="A108" s="1" t="s">
        <v>2635</v>
      </c>
      <c r="B108" s="2" t="s">
        <v>2636</v>
      </c>
      <c r="C108" s="2" t="n">
        <v>107</v>
      </c>
      <c r="D108" s="2" t="s">
        <v>597</v>
      </c>
      <c r="E108" s="2" t="s">
        <v>598</v>
      </c>
      <c r="F108" s="2" t="s">
        <v>209</v>
      </c>
      <c r="G108" s="2" t="n">
        <v>262.1231</v>
      </c>
      <c r="H108" s="2" t="s">
        <v>2637</v>
      </c>
      <c r="I108" s="2" t="s">
        <v>2638</v>
      </c>
      <c r="J108" s="2" t="s">
        <v>51</v>
      </c>
      <c r="K108" s="2" t="s">
        <v>51</v>
      </c>
      <c r="L108" s="2" t="s">
        <v>51</v>
      </c>
      <c r="M108" s="2" t="s">
        <v>51</v>
      </c>
      <c r="N108" s="2" t="s">
        <v>51</v>
      </c>
      <c r="O108" s="2" t="s">
        <v>51</v>
      </c>
      <c r="P108" s="2" t="s">
        <v>51</v>
      </c>
      <c r="Q108" s="2" t="s">
        <v>51</v>
      </c>
      <c r="R108" s="2" t="s">
        <v>51</v>
      </c>
      <c r="S108" s="2" t="s">
        <v>51</v>
      </c>
      <c r="T108" s="2" t="s">
        <v>51</v>
      </c>
      <c r="U108" s="2" t="s">
        <v>51</v>
      </c>
      <c r="V108" s="2" t="s">
        <v>51</v>
      </c>
      <c r="W108" s="2" t="s">
        <v>51</v>
      </c>
      <c r="X108" s="2" t="s">
        <v>51</v>
      </c>
      <c r="Y108" s="2" t="s">
        <v>51</v>
      </c>
      <c r="Z108" s="2" t="s">
        <v>51</v>
      </c>
      <c r="AA108" s="2" t="s">
        <v>51</v>
      </c>
      <c r="AB108" s="2" t="s">
        <v>51</v>
      </c>
      <c r="AC108" s="2" t="s">
        <v>51</v>
      </c>
      <c r="AD108" s="2" t="s">
        <v>51</v>
      </c>
      <c r="AG108" s="2" t="s">
        <v>2639</v>
      </c>
      <c r="AH108" s="2" t="s">
        <v>2640</v>
      </c>
      <c r="AI108" s="2" t="s">
        <v>2554</v>
      </c>
      <c r="AJ108" s="2" t="s">
        <v>2641</v>
      </c>
      <c r="AK108" s="2" t="n">
        <v>1976</v>
      </c>
      <c r="AL108" s="2" t="s">
        <v>458</v>
      </c>
      <c r="AM108" s="2" t="s">
        <v>2642</v>
      </c>
      <c r="AN108" s="2" t="s">
        <v>2393</v>
      </c>
    </row>
    <row r="109" customFormat="false" ht="15" hidden="false" customHeight="true" outlineLevel="0" collapsed="false">
      <c r="A109" s="1" t="s">
        <v>2643</v>
      </c>
      <c r="B109" s="2" t="s">
        <v>2644</v>
      </c>
      <c r="C109" s="2" t="n">
        <v>108</v>
      </c>
      <c r="D109" s="2" t="s">
        <v>597</v>
      </c>
      <c r="E109" s="2" t="s">
        <v>598</v>
      </c>
      <c r="F109" s="2" t="s">
        <v>209</v>
      </c>
      <c r="G109" s="2" t="n">
        <v>265.1306</v>
      </c>
      <c r="H109" s="2" t="s">
        <v>2645</v>
      </c>
      <c r="I109" s="2" t="s">
        <v>2646</v>
      </c>
      <c r="J109" s="2" t="s">
        <v>51</v>
      </c>
      <c r="K109" s="2" t="s">
        <v>51</v>
      </c>
      <c r="L109" s="2" t="s">
        <v>51</v>
      </c>
      <c r="M109" s="2" t="s">
        <v>51</v>
      </c>
      <c r="N109" s="2" t="s">
        <v>51</v>
      </c>
      <c r="O109" s="2" t="s">
        <v>51</v>
      </c>
      <c r="P109" s="2" t="s">
        <v>51</v>
      </c>
      <c r="Q109" s="2" t="s">
        <v>51</v>
      </c>
      <c r="R109" s="2" t="s">
        <v>51</v>
      </c>
      <c r="S109" s="2" t="s">
        <v>51</v>
      </c>
      <c r="T109" s="2" t="s">
        <v>51</v>
      </c>
      <c r="U109" s="2" t="s">
        <v>51</v>
      </c>
      <c r="V109" s="2" t="s">
        <v>51</v>
      </c>
      <c r="W109" s="2" t="s">
        <v>51</v>
      </c>
      <c r="X109" s="2" t="s">
        <v>51</v>
      </c>
      <c r="Y109" s="2" t="s">
        <v>51</v>
      </c>
      <c r="Z109" s="2" t="s">
        <v>51</v>
      </c>
      <c r="AA109" s="2" t="s">
        <v>51</v>
      </c>
      <c r="AB109" s="2" t="s">
        <v>51</v>
      </c>
      <c r="AC109" s="2" t="s">
        <v>51</v>
      </c>
      <c r="AD109" s="2" t="s">
        <v>51</v>
      </c>
      <c r="AG109" s="2" t="s">
        <v>2647</v>
      </c>
      <c r="AH109" s="2" t="s">
        <v>2648</v>
      </c>
      <c r="AI109" s="2" t="s">
        <v>2554</v>
      </c>
      <c r="AJ109" s="2" t="s">
        <v>2641</v>
      </c>
      <c r="AK109" s="2" t="n">
        <v>1984</v>
      </c>
      <c r="AL109" s="2" t="s">
        <v>458</v>
      </c>
      <c r="AM109" s="2" t="s">
        <v>2649</v>
      </c>
      <c r="AN109" s="2" t="s">
        <v>2393</v>
      </c>
    </row>
    <row r="110" customFormat="false" ht="15" hidden="false" customHeight="true" outlineLevel="0" collapsed="false">
      <c r="A110" s="1" t="s">
        <v>2650</v>
      </c>
      <c r="B110" s="2" t="s">
        <v>2651</v>
      </c>
      <c r="C110" s="2" t="n">
        <v>109</v>
      </c>
      <c r="D110" s="2" t="s">
        <v>597</v>
      </c>
      <c r="E110" s="2" t="s">
        <v>598</v>
      </c>
      <c r="F110" s="2" t="s">
        <v>209</v>
      </c>
      <c r="G110" s="2" t="n">
        <v>266.1378</v>
      </c>
      <c r="H110" s="2" t="s">
        <v>2652</v>
      </c>
      <c r="I110" s="2" t="s">
        <v>2653</v>
      </c>
      <c r="J110" s="2" t="s">
        <v>51</v>
      </c>
      <c r="K110" s="2" t="s">
        <v>51</v>
      </c>
      <c r="L110" s="2" t="s">
        <v>51</v>
      </c>
      <c r="M110" s="2" t="s">
        <v>51</v>
      </c>
      <c r="N110" s="2" t="s">
        <v>51</v>
      </c>
      <c r="O110" s="2" t="s">
        <v>51</v>
      </c>
      <c r="P110" s="2" t="s">
        <v>51</v>
      </c>
      <c r="Q110" s="2" t="s">
        <v>51</v>
      </c>
      <c r="R110" s="2" t="s">
        <v>51</v>
      </c>
      <c r="S110" s="2" t="s">
        <v>51</v>
      </c>
      <c r="T110" s="2" t="s">
        <v>51</v>
      </c>
      <c r="U110" s="2" t="s">
        <v>51</v>
      </c>
      <c r="V110" s="2" t="s">
        <v>51</v>
      </c>
      <c r="W110" s="2" t="s">
        <v>51</v>
      </c>
      <c r="X110" s="2" t="s">
        <v>51</v>
      </c>
      <c r="Y110" s="2" t="s">
        <v>51</v>
      </c>
      <c r="Z110" s="2" t="s">
        <v>51</v>
      </c>
      <c r="AA110" s="2" t="s">
        <v>51</v>
      </c>
      <c r="AB110" s="2" t="s">
        <v>51</v>
      </c>
      <c r="AC110" s="2" t="s">
        <v>51</v>
      </c>
      <c r="AD110" s="2" t="s">
        <v>51</v>
      </c>
      <c r="AG110" s="2" t="s">
        <v>2654</v>
      </c>
      <c r="AH110" s="2" t="s">
        <v>2655</v>
      </c>
      <c r="AI110" s="2" t="s">
        <v>2554</v>
      </c>
      <c r="AJ110" s="2" t="s">
        <v>2641</v>
      </c>
      <c r="AK110" s="2" t="n">
        <v>1982</v>
      </c>
      <c r="AL110" s="2" t="s">
        <v>458</v>
      </c>
      <c r="AM110" s="2" t="s">
        <v>2656</v>
      </c>
      <c r="AN110" s="2" t="s">
        <v>2393</v>
      </c>
    </row>
    <row r="111" customFormat="false" ht="15" hidden="false" customHeight="true" outlineLevel="0" collapsed="false">
      <c r="A111" s="1" t="s">
        <v>2657</v>
      </c>
      <c r="B111" s="2" t="s">
        <v>2658</v>
      </c>
      <c r="C111" s="2" t="n">
        <v>110</v>
      </c>
      <c r="D111" s="2" t="s">
        <v>597</v>
      </c>
      <c r="E111" s="2" t="s">
        <v>598</v>
      </c>
      <c r="F111" s="2" t="s">
        <v>209</v>
      </c>
      <c r="G111" s="2" t="n">
        <v>268</v>
      </c>
      <c r="H111" s="2" t="s">
        <v>2659</v>
      </c>
      <c r="I111" s="2" t="s">
        <v>2660</v>
      </c>
      <c r="J111" s="2" t="s">
        <v>51</v>
      </c>
      <c r="K111" s="2" t="s">
        <v>51</v>
      </c>
      <c r="L111" s="2" t="s">
        <v>51</v>
      </c>
      <c r="M111" s="2" t="s">
        <v>51</v>
      </c>
      <c r="N111" s="2" t="s">
        <v>51</v>
      </c>
      <c r="O111" s="2" t="s">
        <v>51</v>
      </c>
      <c r="P111" s="2" t="s">
        <v>51</v>
      </c>
      <c r="Q111" s="2" t="s">
        <v>51</v>
      </c>
      <c r="R111" s="2" t="s">
        <v>51</v>
      </c>
      <c r="S111" s="2" t="s">
        <v>51</v>
      </c>
      <c r="T111" s="2" t="s">
        <v>51</v>
      </c>
      <c r="U111" s="2" t="s">
        <v>51</v>
      </c>
      <c r="V111" s="2" t="s">
        <v>51</v>
      </c>
      <c r="W111" s="2" t="s">
        <v>51</v>
      </c>
      <c r="X111" s="2" t="s">
        <v>51</v>
      </c>
      <c r="Y111" s="2" t="s">
        <v>51</v>
      </c>
      <c r="Z111" s="2" t="s">
        <v>51</v>
      </c>
      <c r="AA111" s="2" t="s">
        <v>51</v>
      </c>
      <c r="AB111" s="2" t="s">
        <v>51</v>
      </c>
      <c r="AC111" s="2" t="s">
        <v>51</v>
      </c>
      <c r="AD111" s="2" t="s">
        <v>51</v>
      </c>
      <c r="AG111" s="2" t="s">
        <v>2661</v>
      </c>
      <c r="AH111" s="2" t="s">
        <v>2662</v>
      </c>
      <c r="AI111" s="2" t="s">
        <v>2554</v>
      </c>
      <c r="AJ111" s="2" t="s">
        <v>2641</v>
      </c>
      <c r="AK111" s="2" t="n">
        <v>1994</v>
      </c>
      <c r="AL111" s="2" t="s">
        <v>458</v>
      </c>
      <c r="AM111" s="2" t="s">
        <v>2663</v>
      </c>
      <c r="AN111" s="2" t="s">
        <v>2393</v>
      </c>
    </row>
    <row r="112" customFormat="false" ht="15" hidden="false" customHeight="true" outlineLevel="0" collapsed="false">
      <c r="A112" s="1" t="s">
        <v>2664</v>
      </c>
      <c r="B112" s="2" t="s">
        <v>2665</v>
      </c>
      <c r="C112" s="2" t="n">
        <v>111</v>
      </c>
      <c r="D112" s="2" t="s">
        <v>597</v>
      </c>
      <c r="E112" s="2" t="s">
        <v>598</v>
      </c>
      <c r="F112" s="2" t="s">
        <v>209</v>
      </c>
      <c r="G112" s="2" t="n">
        <v>269</v>
      </c>
      <c r="H112" s="2" t="s">
        <v>2666</v>
      </c>
      <c r="I112" s="2" t="s">
        <v>2667</v>
      </c>
      <c r="J112" s="2" t="s">
        <v>51</v>
      </c>
      <c r="K112" s="2" t="s">
        <v>51</v>
      </c>
      <c r="L112" s="2" t="s">
        <v>51</v>
      </c>
      <c r="M112" s="2" t="s">
        <v>51</v>
      </c>
      <c r="N112" s="2" t="s">
        <v>51</v>
      </c>
      <c r="O112" s="2" t="s">
        <v>51</v>
      </c>
      <c r="P112" s="2" t="s">
        <v>51</v>
      </c>
      <c r="Q112" s="2" t="s">
        <v>51</v>
      </c>
      <c r="R112" s="2" t="s">
        <v>51</v>
      </c>
      <c r="S112" s="2" t="s">
        <v>51</v>
      </c>
      <c r="T112" s="2" t="s">
        <v>51</v>
      </c>
      <c r="U112" s="2" t="s">
        <v>51</v>
      </c>
      <c r="V112" s="2" t="s">
        <v>51</v>
      </c>
      <c r="W112" s="2" t="s">
        <v>51</v>
      </c>
      <c r="X112" s="2" t="s">
        <v>51</v>
      </c>
      <c r="Y112" s="2" t="s">
        <v>51</v>
      </c>
      <c r="Z112" s="2" t="s">
        <v>51</v>
      </c>
      <c r="AA112" s="2" t="s">
        <v>51</v>
      </c>
      <c r="AB112" s="2" t="s">
        <v>51</v>
      </c>
      <c r="AC112" s="2" t="s">
        <v>51</v>
      </c>
      <c r="AD112" s="2" t="s">
        <v>51</v>
      </c>
      <c r="AG112" s="2" t="s">
        <v>2668</v>
      </c>
      <c r="AH112" s="2" t="s">
        <v>2669</v>
      </c>
      <c r="AI112" s="2" t="s">
        <v>2554</v>
      </c>
      <c r="AJ112" s="2" t="s">
        <v>2641</v>
      </c>
      <c r="AK112" s="2" t="n">
        <v>1994</v>
      </c>
      <c r="AL112" s="2" t="s">
        <v>458</v>
      </c>
      <c r="AM112" s="2" t="s">
        <v>2670</v>
      </c>
      <c r="AN112" s="2" t="s">
        <v>2393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2.7421875" defaultRowHeight="12" zeroHeight="false" outlineLevelRow="0" outlineLevelCol="0"/>
  <cols>
    <col collapsed="false" customWidth="true" hidden="false" outlineLevel="0" max="1" min="1" style="5" width="14.15"/>
    <col collapsed="false" customWidth="true" hidden="false" outlineLevel="0" max="3" min="2" style="5" width="5.43"/>
    <col collapsed="false" customWidth="true" hidden="false" outlineLevel="0" max="4" min="4" style="5" width="8.86"/>
    <col collapsed="false" customWidth="true" hidden="false" outlineLevel="0" max="5" min="5" style="5" width="14.57"/>
    <col collapsed="false" customWidth="true" hidden="false" outlineLevel="0" max="7" min="6" style="5" width="13.02"/>
    <col collapsed="false" customWidth="true" hidden="false" outlineLevel="0" max="8" min="8" style="5" width="13.43"/>
    <col collapsed="false" customWidth="true" hidden="false" outlineLevel="0" max="9" min="9" style="5" width="20.14"/>
    <col collapsed="false" customWidth="true" hidden="false" outlineLevel="0" max="10" min="10" style="5" width="14.15"/>
    <col collapsed="false" customWidth="true" hidden="false" outlineLevel="0" max="11" min="11" style="5" width="18.71"/>
    <col collapsed="false" customWidth="true" hidden="false" outlineLevel="0" max="251" min="12" style="0" width="10"/>
  </cols>
  <sheetData>
    <row r="1" s="8" customFormat="true" ht="19" hidden="false" customHeight="false" outlineLevel="0" collapsed="false">
      <c r="A1" s="6" t="s">
        <v>2671</v>
      </c>
      <c r="B1" s="7"/>
      <c r="C1" s="7"/>
      <c r="D1" s="7"/>
      <c r="E1" s="7"/>
      <c r="F1" s="7"/>
      <c r="G1" s="7"/>
      <c r="H1" s="7"/>
      <c r="I1" s="7"/>
      <c r="J1" s="7"/>
      <c r="K1" s="7"/>
    </row>
    <row r="2" s="11" customFormat="true" ht="13" hidden="false" customHeight="false" outlineLevel="0" collapsed="false">
      <c r="A2" s="9" t="s">
        <v>2672</v>
      </c>
      <c r="B2" s="9" t="s">
        <v>3</v>
      </c>
      <c r="C2" s="9" t="s">
        <v>2673</v>
      </c>
      <c r="D2" s="9" t="s">
        <v>2674</v>
      </c>
      <c r="E2" s="9" t="s">
        <v>2675</v>
      </c>
      <c r="F2" s="9" t="s">
        <v>2676</v>
      </c>
      <c r="G2" s="9" t="s">
        <v>2677</v>
      </c>
      <c r="H2" s="9" t="s">
        <v>2678</v>
      </c>
      <c r="I2" s="9" t="s">
        <v>2679</v>
      </c>
      <c r="J2" s="9" t="s">
        <v>2680</v>
      </c>
      <c r="K2" s="10" t="s">
        <v>2681</v>
      </c>
    </row>
    <row r="3" customFormat="false" ht="12" hidden="false" customHeight="false" outlineLevel="0" collapsed="false">
      <c r="A3" s="12" t="s">
        <v>38</v>
      </c>
      <c r="B3" s="13" t="s">
        <v>2682</v>
      </c>
      <c r="C3" s="13" t="n">
        <v>1</v>
      </c>
      <c r="D3" s="13" t="n">
        <v>1</v>
      </c>
      <c r="E3" s="12" t="n">
        <v>1.0079</v>
      </c>
      <c r="F3" s="12" t="n">
        <v>13.96</v>
      </c>
      <c r="G3" s="12" t="n">
        <v>20.39</v>
      </c>
      <c r="H3" s="14" t="n">
        <v>8.987E-005</v>
      </c>
      <c r="I3" s="12" t="n">
        <v>1312</v>
      </c>
      <c r="J3" s="14" t="n">
        <v>0.32</v>
      </c>
      <c r="K3" s="14" t="n">
        <v>72.8</v>
      </c>
    </row>
    <row r="4" s="16" customFormat="true" ht="12" hidden="false" customHeight="true" outlineLevel="0" collapsed="false">
      <c r="A4" s="12" t="s">
        <v>65</v>
      </c>
      <c r="B4" s="13" t="s">
        <v>2683</v>
      </c>
      <c r="C4" s="13" t="n">
        <v>1</v>
      </c>
      <c r="D4" s="13" t="n">
        <v>2</v>
      </c>
      <c r="E4" s="12" t="n">
        <v>4.0026</v>
      </c>
      <c r="F4" s="12" t="n">
        <v>0.95</v>
      </c>
      <c r="G4" s="12" t="n">
        <v>4.215</v>
      </c>
      <c r="H4" s="14" t="n">
        <v>0.00017847</v>
      </c>
      <c r="I4" s="15" t="n">
        <v>2372.3</v>
      </c>
      <c r="J4" s="14" t="n">
        <v>0.5</v>
      </c>
      <c r="K4" s="12" t="n">
        <v>-21</v>
      </c>
    </row>
    <row r="5" customFormat="false" ht="12" hidden="false" customHeight="false" outlineLevel="0" collapsed="false">
      <c r="A5" s="12" t="s">
        <v>87</v>
      </c>
      <c r="B5" s="13" t="s">
        <v>2682</v>
      </c>
      <c r="C5" s="13" t="n">
        <v>2</v>
      </c>
      <c r="D5" s="13" t="n">
        <v>3</v>
      </c>
      <c r="E5" s="12" t="n">
        <v>6.941</v>
      </c>
      <c r="F5" s="12" t="n">
        <v>453.69</v>
      </c>
      <c r="G5" s="12" t="n">
        <v>1619.16</v>
      </c>
      <c r="H5" s="14" t="n">
        <v>0.534</v>
      </c>
      <c r="I5" s="13" t="n">
        <v>520.2</v>
      </c>
      <c r="J5" s="14" t="n">
        <v>1.55</v>
      </c>
      <c r="K5" s="14" t="n">
        <v>59.8</v>
      </c>
    </row>
    <row r="6" customFormat="false" ht="12" hidden="false" customHeight="false" outlineLevel="0" collapsed="false">
      <c r="A6" s="12" t="s">
        <v>118</v>
      </c>
      <c r="B6" s="13" t="s">
        <v>2684</v>
      </c>
      <c r="C6" s="13" t="n">
        <v>2</v>
      </c>
      <c r="D6" s="13" t="n">
        <v>4</v>
      </c>
      <c r="E6" s="12" t="n">
        <v>9.0122</v>
      </c>
      <c r="F6" s="12" t="n">
        <v>1560</v>
      </c>
      <c r="G6" s="12" t="n">
        <v>2757.15</v>
      </c>
      <c r="H6" s="14" t="n">
        <v>1.848</v>
      </c>
      <c r="I6" s="14" t="n">
        <v>899.4</v>
      </c>
      <c r="J6" s="14" t="n">
        <v>1.12</v>
      </c>
      <c r="K6" s="12" t="n">
        <v>-240</v>
      </c>
    </row>
    <row r="7" customFormat="false" ht="12" hidden="false" customHeight="false" outlineLevel="0" collapsed="false">
      <c r="A7" s="12" t="s">
        <v>149</v>
      </c>
      <c r="B7" s="13" t="s">
        <v>2685</v>
      </c>
      <c r="C7" s="13" t="n">
        <v>2</v>
      </c>
      <c r="D7" s="13" t="n">
        <v>5</v>
      </c>
      <c r="E7" s="12" t="n">
        <v>10.81</v>
      </c>
      <c r="F7" s="12" t="n">
        <v>2450</v>
      </c>
      <c r="G7" s="12" t="n">
        <v>3931.15</v>
      </c>
      <c r="H7" s="14" t="n">
        <v>2.46</v>
      </c>
      <c r="I7" s="14" t="n">
        <v>800.6</v>
      </c>
      <c r="J7" s="14" t="n">
        <v>0.98</v>
      </c>
      <c r="K7" s="13" t="n">
        <v>27</v>
      </c>
    </row>
    <row r="8" customFormat="false" ht="12" hidden="false" customHeight="false" outlineLevel="0" collapsed="false">
      <c r="A8" s="12" t="s">
        <v>181</v>
      </c>
      <c r="B8" s="13" t="s">
        <v>2686</v>
      </c>
      <c r="C8" s="13" t="n">
        <v>2</v>
      </c>
      <c r="D8" s="13" t="n">
        <v>6</v>
      </c>
      <c r="E8" s="12" t="n">
        <v>12.011</v>
      </c>
      <c r="F8" s="12" t="n">
        <v>3920</v>
      </c>
      <c r="G8" s="12" t="n">
        <v>5100.15</v>
      </c>
      <c r="H8" s="14" t="n">
        <v>2.25</v>
      </c>
      <c r="I8" s="12" t="n">
        <v>1086.4</v>
      </c>
      <c r="J8" s="12" t="n">
        <v>0.91</v>
      </c>
      <c r="K8" s="14" t="n">
        <v>122.3</v>
      </c>
    </row>
    <row r="9" customFormat="false" ht="12" hidden="false" customHeight="false" outlineLevel="0" collapsed="false">
      <c r="A9" s="12" t="s">
        <v>212</v>
      </c>
      <c r="B9" s="13" t="s">
        <v>2687</v>
      </c>
      <c r="C9" s="13" t="n">
        <v>2</v>
      </c>
      <c r="D9" s="13" t="n">
        <v>7</v>
      </c>
      <c r="E9" s="12" t="n">
        <v>14.07</v>
      </c>
      <c r="F9" s="12" t="n">
        <v>63.18</v>
      </c>
      <c r="G9" s="12" t="n">
        <v>77.35</v>
      </c>
      <c r="H9" s="14" t="n">
        <v>0.0011165</v>
      </c>
      <c r="I9" s="15" t="n">
        <v>1402.3</v>
      </c>
      <c r="J9" s="14" t="n">
        <v>0.92</v>
      </c>
      <c r="K9" s="13" t="n">
        <v>-7</v>
      </c>
    </row>
    <row r="10" customFormat="false" ht="12" hidden="false" customHeight="false" outlineLevel="0" collapsed="false">
      <c r="A10" s="12" t="s">
        <v>239</v>
      </c>
      <c r="B10" s="13" t="s">
        <v>2688</v>
      </c>
      <c r="C10" s="13" t="n">
        <v>2</v>
      </c>
      <c r="D10" s="13" t="n">
        <v>8</v>
      </c>
      <c r="E10" s="12" t="n">
        <v>15.9994</v>
      </c>
      <c r="F10" s="12" t="n">
        <v>54.36</v>
      </c>
      <c r="G10" s="12" t="n">
        <v>90.188</v>
      </c>
      <c r="H10" s="14" t="n">
        <v>0.001331</v>
      </c>
      <c r="I10" s="12" t="n">
        <v>1313.9</v>
      </c>
      <c r="J10" s="12" t="n">
        <v>0.73</v>
      </c>
      <c r="K10" s="14" t="n">
        <v>141.1</v>
      </c>
    </row>
    <row r="11" customFormat="false" ht="12" hidden="false" customHeight="false" outlineLevel="0" collapsed="false">
      <c r="A11" s="12" t="s">
        <v>266</v>
      </c>
      <c r="B11" s="13" t="s">
        <v>2689</v>
      </c>
      <c r="C11" s="13" t="n">
        <v>2</v>
      </c>
      <c r="D11" s="13" t="n">
        <v>9</v>
      </c>
      <c r="E11" s="12" t="n">
        <v>18.998</v>
      </c>
      <c r="F11" s="12" t="n">
        <v>53.53</v>
      </c>
      <c r="G11" s="12" t="n">
        <v>85.01</v>
      </c>
      <c r="H11" s="14" t="n">
        <v>0.00158</v>
      </c>
      <c r="I11" s="15" t="n">
        <v>1681</v>
      </c>
      <c r="J11" s="14" t="n">
        <v>0.72</v>
      </c>
      <c r="K11" s="14" t="n">
        <v>328</v>
      </c>
    </row>
    <row r="12" customFormat="false" ht="12" hidden="false" customHeight="false" outlineLevel="0" collapsed="false">
      <c r="A12" s="12" t="s">
        <v>293</v>
      </c>
      <c r="B12" s="13" t="s">
        <v>2683</v>
      </c>
      <c r="C12" s="13" t="n">
        <v>2</v>
      </c>
      <c r="D12" s="13" t="n">
        <v>10</v>
      </c>
      <c r="E12" s="12" t="n">
        <v>20.1797</v>
      </c>
      <c r="F12" s="12" t="n">
        <v>24.55</v>
      </c>
      <c r="G12" s="12" t="n">
        <v>27.102</v>
      </c>
      <c r="H12" s="14" t="n">
        <v>0.0008899</v>
      </c>
      <c r="I12" s="15" t="n">
        <v>2080.6</v>
      </c>
      <c r="J12" s="12" t="n">
        <v>0.71</v>
      </c>
      <c r="K12" s="12" t="n">
        <v>-29</v>
      </c>
    </row>
    <row r="13" customFormat="false" ht="12" hidden="false" customHeight="false" outlineLevel="0" collapsed="false">
      <c r="A13" s="12" t="s">
        <v>317</v>
      </c>
      <c r="B13" s="13" t="s">
        <v>2682</v>
      </c>
      <c r="C13" s="13" t="n">
        <v>3</v>
      </c>
      <c r="D13" s="13" t="n">
        <v>11</v>
      </c>
      <c r="E13" s="12" t="n">
        <v>22.9898</v>
      </c>
      <c r="F13" s="12" t="n">
        <v>370.95</v>
      </c>
      <c r="G13" s="12" t="n">
        <v>1154.55</v>
      </c>
      <c r="H13" s="14" t="n">
        <v>0.971</v>
      </c>
      <c r="I13" s="14" t="n">
        <v>495.8</v>
      </c>
      <c r="J13" s="12" t="n">
        <v>1.9</v>
      </c>
      <c r="K13" s="14" t="n">
        <v>52.7</v>
      </c>
    </row>
    <row r="14" customFormat="false" ht="12" hidden="false" customHeight="false" outlineLevel="0" collapsed="false">
      <c r="A14" s="12" t="s">
        <v>345</v>
      </c>
      <c r="B14" s="13" t="s">
        <v>2684</v>
      </c>
      <c r="C14" s="13" t="n">
        <v>3</v>
      </c>
      <c r="D14" s="13" t="n">
        <v>12</v>
      </c>
      <c r="E14" s="12" t="n">
        <v>24.305</v>
      </c>
      <c r="F14" s="12" t="n">
        <v>923</v>
      </c>
      <c r="G14" s="12" t="n">
        <v>1378.15</v>
      </c>
      <c r="H14" s="14" t="n">
        <v>1.738</v>
      </c>
      <c r="I14" s="14" t="n">
        <v>737.7</v>
      </c>
      <c r="J14" s="14" t="n">
        <v>1.6</v>
      </c>
      <c r="K14" s="12" t="n">
        <v>-230</v>
      </c>
    </row>
    <row r="15" customFormat="false" ht="12" hidden="false" customHeight="false" outlineLevel="0" collapsed="false">
      <c r="A15" s="12" t="s">
        <v>372</v>
      </c>
      <c r="B15" s="13" t="s">
        <v>2685</v>
      </c>
      <c r="C15" s="13" t="n">
        <v>3</v>
      </c>
      <c r="D15" s="12" t="n">
        <v>13</v>
      </c>
      <c r="E15" s="12" t="n">
        <v>26.9815</v>
      </c>
      <c r="F15" s="12" t="n">
        <v>933.52</v>
      </c>
      <c r="G15" s="12" t="n">
        <v>2720</v>
      </c>
      <c r="H15" s="14" t="n">
        <v>2.6984</v>
      </c>
      <c r="I15" s="14" t="n">
        <v>577.6</v>
      </c>
      <c r="J15" s="14" t="n">
        <v>1.43</v>
      </c>
      <c r="K15" s="13" t="n">
        <v>45</v>
      </c>
    </row>
    <row r="16" customFormat="false" ht="12" hidden="false" customHeight="false" outlineLevel="0" collapsed="false">
      <c r="A16" s="12" t="s">
        <v>402</v>
      </c>
      <c r="B16" s="13" t="s">
        <v>2686</v>
      </c>
      <c r="C16" s="13" t="n">
        <v>3</v>
      </c>
      <c r="D16" s="13" t="n">
        <v>14</v>
      </c>
      <c r="E16" s="12" t="n">
        <v>28.0855</v>
      </c>
      <c r="F16" s="12" t="n">
        <v>1685</v>
      </c>
      <c r="G16" s="12" t="n">
        <v>2953</v>
      </c>
      <c r="H16" s="14" t="n">
        <v>2.33</v>
      </c>
      <c r="I16" s="14" t="n">
        <v>786.4</v>
      </c>
      <c r="J16" s="14" t="n">
        <v>1.32</v>
      </c>
      <c r="K16" s="14" t="n">
        <v>133.6</v>
      </c>
    </row>
    <row r="17" customFormat="false" ht="12" hidden="false" customHeight="false" outlineLevel="0" collapsed="false">
      <c r="A17" s="12" t="s">
        <v>430</v>
      </c>
      <c r="B17" s="13" t="s">
        <v>2687</v>
      </c>
      <c r="C17" s="13" t="n">
        <v>3</v>
      </c>
      <c r="D17" s="13" t="n">
        <v>15</v>
      </c>
      <c r="E17" s="12" t="n">
        <v>30.9738</v>
      </c>
      <c r="F17" s="12" t="n">
        <v>317.25</v>
      </c>
      <c r="G17" s="12" t="n">
        <v>553.15</v>
      </c>
      <c r="H17" s="14" t="n">
        <v>1.828</v>
      </c>
      <c r="I17" s="12" t="n">
        <v>1011.7</v>
      </c>
      <c r="J17" s="14" t="n">
        <v>1.28</v>
      </c>
      <c r="K17" s="14" t="n">
        <v>71.7</v>
      </c>
    </row>
    <row r="18" customFormat="false" ht="12" hidden="false" customHeight="false" outlineLevel="0" collapsed="false">
      <c r="A18" s="12" t="s">
        <v>461</v>
      </c>
      <c r="B18" s="13" t="s">
        <v>2688</v>
      </c>
      <c r="C18" s="13" t="n">
        <v>3</v>
      </c>
      <c r="D18" s="13" t="n">
        <v>16</v>
      </c>
      <c r="E18" s="12" t="n">
        <v>32.066</v>
      </c>
      <c r="F18" s="12" t="n">
        <v>388.36</v>
      </c>
      <c r="G18" s="12" t="n">
        <v>717.824</v>
      </c>
      <c r="H18" s="14" t="n">
        <v>1.957</v>
      </c>
      <c r="I18" s="14" t="n">
        <v>999.58</v>
      </c>
      <c r="J18" s="14" t="n">
        <v>1.27</v>
      </c>
      <c r="K18" s="14" t="n">
        <v>200.42</v>
      </c>
    </row>
    <row r="19" customFormat="false" ht="12" hidden="false" customHeight="false" outlineLevel="0" collapsed="false">
      <c r="A19" s="12" t="s">
        <v>492</v>
      </c>
      <c r="B19" s="13" t="s">
        <v>2689</v>
      </c>
      <c r="C19" s="13" t="n">
        <v>3</v>
      </c>
      <c r="D19" s="13" t="n">
        <v>17</v>
      </c>
      <c r="E19" s="12" t="n">
        <v>35.4527</v>
      </c>
      <c r="F19" s="12" t="n">
        <v>172.17</v>
      </c>
      <c r="G19" s="12" t="n">
        <v>239.1</v>
      </c>
      <c r="H19" s="14" t="n">
        <v>0.00289</v>
      </c>
      <c r="I19" s="12" t="n">
        <v>1251.1</v>
      </c>
      <c r="J19" s="14" t="n">
        <v>0.99</v>
      </c>
      <c r="K19" s="14" t="n">
        <v>348.8</v>
      </c>
    </row>
    <row r="20" customFormat="false" ht="12" hidden="false" customHeight="false" outlineLevel="0" collapsed="false">
      <c r="A20" s="12" t="s">
        <v>518</v>
      </c>
      <c r="B20" s="13" t="s">
        <v>2683</v>
      </c>
      <c r="C20" s="13" t="n">
        <v>3</v>
      </c>
      <c r="D20" s="13" t="n">
        <v>18</v>
      </c>
      <c r="E20" s="12" t="n">
        <v>39.948</v>
      </c>
      <c r="F20" s="12" t="n">
        <v>83.77</v>
      </c>
      <c r="G20" s="12" t="n">
        <v>87.28</v>
      </c>
      <c r="H20" s="14" t="n">
        <v>0.00178</v>
      </c>
      <c r="I20" s="12" t="n">
        <v>1520.5</v>
      </c>
      <c r="J20" s="14" t="n">
        <v>0.98</v>
      </c>
      <c r="K20" s="12" t="n">
        <v>-35</v>
      </c>
    </row>
    <row r="21" customFormat="false" ht="12" hidden="false" customHeight="false" outlineLevel="0" collapsed="false">
      <c r="A21" s="12" t="s">
        <v>543</v>
      </c>
      <c r="B21" s="13" t="s">
        <v>2682</v>
      </c>
      <c r="C21" s="13" t="n">
        <v>4</v>
      </c>
      <c r="D21" s="13" t="n">
        <v>19</v>
      </c>
      <c r="E21" s="12" t="n">
        <v>39.0983</v>
      </c>
      <c r="F21" s="12" t="n">
        <v>336.9</v>
      </c>
      <c r="G21" s="12" t="n">
        <v>1038.7</v>
      </c>
      <c r="H21" s="14" t="n">
        <v>0.87</v>
      </c>
      <c r="I21" s="14" t="n">
        <v>418.8</v>
      </c>
      <c r="J21" s="14" t="n">
        <v>2.35</v>
      </c>
      <c r="K21" s="14" t="n">
        <v>48.36</v>
      </c>
    </row>
    <row r="22" customFormat="false" ht="12" hidden="false" customHeight="false" outlineLevel="0" collapsed="false">
      <c r="A22" s="12" t="s">
        <v>570</v>
      </c>
      <c r="B22" s="13" t="s">
        <v>2684</v>
      </c>
      <c r="C22" s="13" t="n">
        <v>4</v>
      </c>
      <c r="D22" s="13" t="n">
        <v>20</v>
      </c>
      <c r="E22" s="12" t="n">
        <v>40.078</v>
      </c>
      <c r="F22" s="12" t="n">
        <v>1123</v>
      </c>
      <c r="G22" s="12" t="n">
        <v>1757.15</v>
      </c>
      <c r="H22" s="14" t="n">
        <v>1.55</v>
      </c>
      <c r="I22" s="14" t="n">
        <v>589.8</v>
      </c>
      <c r="J22" s="14" t="n">
        <v>1.97</v>
      </c>
      <c r="K22" s="12" t="n">
        <v>-156</v>
      </c>
    </row>
    <row r="23" customFormat="false" ht="12" hidden="false" customHeight="false" outlineLevel="0" collapsed="false">
      <c r="A23" s="5" t="s">
        <v>595</v>
      </c>
      <c r="B23" s="5" t="s">
        <v>2690</v>
      </c>
      <c r="C23" s="5" t="n">
        <v>4</v>
      </c>
      <c r="D23" s="5" t="n">
        <v>21</v>
      </c>
      <c r="E23" s="5" t="n">
        <v>44.9559</v>
      </c>
      <c r="F23" s="5" t="n">
        <v>1812</v>
      </c>
      <c r="G23" s="5" t="n">
        <v>3003</v>
      </c>
      <c r="H23" s="5" t="n">
        <v>2.992</v>
      </c>
      <c r="I23" s="12" t="n">
        <v>631</v>
      </c>
      <c r="J23" s="5" t="n">
        <v>1.606</v>
      </c>
      <c r="K23" s="12"/>
    </row>
    <row r="24" customFormat="false" ht="12" hidden="false" customHeight="false" outlineLevel="0" collapsed="false">
      <c r="A24" s="5" t="s">
        <v>2691</v>
      </c>
      <c r="B24" s="5" t="s">
        <v>2692</v>
      </c>
      <c r="C24" s="5" t="n">
        <v>4</v>
      </c>
      <c r="D24" s="5" t="n">
        <v>22</v>
      </c>
      <c r="E24" s="5" t="n">
        <v>47.88</v>
      </c>
      <c r="F24" s="5" t="n">
        <v>1943</v>
      </c>
      <c r="G24" s="5" t="n">
        <v>3562</v>
      </c>
      <c r="H24" s="5" t="n">
        <v>4.507</v>
      </c>
      <c r="I24" s="13" t="n">
        <v>658</v>
      </c>
      <c r="J24" s="5" t="n">
        <v>1.448</v>
      </c>
      <c r="K24" s="13" t="n">
        <v>20</v>
      </c>
    </row>
    <row r="25" customFormat="false" ht="12" hidden="false" customHeight="false" outlineLevel="0" collapsed="false">
      <c r="A25" s="5" t="s">
        <v>656</v>
      </c>
      <c r="B25" s="5" t="s">
        <v>2693</v>
      </c>
      <c r="C25" s="5" t="n">
        <v>4</v>
      </c>
      <c r="D25" s="5" t="n">
        <v>23</v>
      </c>
      <c r="E25" s="5" t="n">
        <v>50.9415</v>
      </c>
      <c r="F25" s="5" t="n">
        <v>2190</v>
      </c>
      <c r="G25" s="5" t="n">
        <v>3682</v>
      </c>
      <c r="H25" s="5" t="n">
        <v>6.1</v>
      </c>
      <c r="I25" s="13" t="n">
        <v>650</v>
      </c>
      <c r="J25" s="5" t="n">
        <v>1.321</v>
      </c>
      <c r="K25" s="13" t="n">
        <v>50</v>
      </c>
    </row>
    <row r="26" customFormat="false" ht="12" hidden="false" customHeight="false" outlineLevel="0" collapsed="false">
      <c r="A26" s="5" t="s">
        <v>686</v>
      </c>
      <c r="B26" s="5" t="s">
        <v>2694</v>
      </c>
      <c r="C26" s="5" t="n">
        <v>4</v>
      </c>
      <c r="D26" s="13" t="n">
        <v>24</v>
      </c>
      <c r="E26" s="12" t="n">
        <v>51.996</v>
      </c>
      <c r="F26" s="12" t="n">
        <v>2130</v>
      </c>
      <c r="G26" s="5" t="n">
        <v>2945</v>
      </c>
      <c r="H26" s="5" t="n">
        <v>7.19</v>
      </c>
      <c r="I26" s="14" t="n">
        <v>652.8</v>
      </c>
      <c r="J26" s="5" t="n">
        <v>1.249</v>
      </c>
      <c r="K26" s="13" t="n">
        <v>64</v>
      </c>
    </row>
    <row r="27" customFormat="false" ht="12" hidden="false" customHeight="false" outlineLevel="0" collapsed="false">
      <c r="A27" s="5" t="s">
        <v>715</v>
      </c>
      <c r="B27" s="5" t="s">
        <v>2695</v>
      </c>
      <c r="C27" s="5" t="n">
        <v>4</v>
      </c>
      <c r="D27" s="13" t="n">
        <v>25</v>
      </c>
      <c r="E27" s="12" t="n">
        <v>54.93805</v>
      </c>
      <c r="F27" s="12" t="n">
        <v>1517</v>
      </c>
      <c r="G27" s="5" t="n">
        <v>2393</v>
      </c>
      <c r="H27" s="5" t="n">
        <v>7.3</v>
      </c>
      <c r="I27" s="14" t="n">
        <v>717.4</v>
      </c>
      <c r="J27" s="5" t="n">
        <v>1.24</v>
      </c>
      <c r="K27" s="12"/>
    </row>
    <row r="28" customFormat="false" ht="12" hidden="false" customHeight="false" outlineLevel="0" collapsed="false">
      <c r="A28" s="5" t="s">
        <v>743</v>
      </c>
      <c r="B28" s="5" t="s">
        <v>2696</v>
      </c>
      <c r="C28" s="5" t="n">
        <v>4</v>
      </c>
      <c r="D28" s="13" t="n">
        <v>26</v>
      </c>
      <c r="E28" s="12" t="n">
        <v>55.847181</v>
      </c>
      <c r="F28" s="12" t="n">
        <v>1810</v>
      </c>
      <c r="G28" s="5" t="n">
        <v>3145.5</v>
      </c>
      <c r="H28" s="5" t="n">
        <v>7.86</v>
      </c>
      <c r="I28" s="14" t="n">
        <v>759.3</v>
      </c>
      <c r="J28" s="5" t="n">
        <v>1.241</v>
      </c>
      <c r="K28" s="13" t="n">
        <v>24</v>
      </c>
    </row>
    <row r="29" customFormat="false" ht="12" hidden="false" customHeight="false" outlineLevel="0" collapsed="false">
      <c r="A29" s="5" t="s">
        <v>770</v>
      </c>
      <c r="B29" s="5" t="s">
        <v>2696</v>
      </c>
      <c r="C29" s="5" t="n">
        <v>4</v>
      </c>
      <c r="D29" s="13" t="n">
        <v>27</v>
      </c>
      <c r="E29" s="12" t="n">
        <v>58.9332</v>
      </c>
      <c r="F29" s="12" t="n">
        <v>1767</v>
      </c>
      <c r="G29" s="5" t="n">
        <v>3170.3</v>
      </c>
      <c r="H29" s="5" t="n">
        <v>8.9</v>
      </c>
      <c r="I29" s="13" t="n">
        <v>758</v>
      </c>
      <c r="J29" s="5" t="n">
        <v>1.253</v>
      </c>
      <c r="K29" s="13" t="n">
        <v>70</v>
      </c>
    </row>
    <row r="30" customFormat="false" ht="12" hidden="false" customHeight="false" outlineLevel="0" collapsed="false">
      <c r="A30" s="5" t="s">
        <v>800</v>
      </c>
      <c r="B30" s="5" t="s">
        <v>2696</v>
      </c>
      <c r="C30" s="5" t="n">
        <v>4</v>
      </c>
      <c r="D30" s="13" t="n">
        <v>28</v>
      </c>
      <c r="E30" s="12" t="n">
        <v>58.69</v>
      </c>
      <c r="F30" s="12" t="n">
        <v>1728</v>
      </c>
      <c r="G30" s="5" t="n">
        <v>3193</v>
      </c>
      <c r="H30" s="5" t="n">
        <v>8.9</v>
      </c>
      <c r="I30" s="14" t="n">
        <v>736.7</v>
      </c>
      <c r="J30" s="5" t="n">
        <v>1.246</v>
      </c>
      <c r="K30" s="12" t="n">
        <v>111</v>
      </c>
    </row>
    <row r="31" customFormat="false" ht="12" hidden="false" customHeight="false" outlineLevel="0" collapsed="false">
      <c r="A31" s="5" t="s">
        <v>826</v>
      </c>
      <c r="B31" s="5" t="s">
        <v>2697</v>
      </c>
      <c r="C31" s="5" t="n">
        <v>4</v>
      </c>
      <c r="D31" s="13" t="n">
        <v>29</v>
      </c>
      <c r="E31" s="12" t="n">
        <v>63.546</v>
      </c>
      <c r="F31" s="12" t="n">
        <v>1357.7</v>
      </c>
      <c r="G31" s="5" t="n">
        <v>2855</v>
      </c>
      <c r="H31" s="5" t="n">
        <v>8.92</v>
      </c>
      <c r="I31" s="14" t="n">
        <v>745.4</v>
      </c>
      <c r="J31" s="5" t="n">
        <v>1.278</v>
      </c>
      <c r="K31" s="14" t="n">
        <v>118.3</v>
      </c>
    </row>
    <row r="32" customFormat="false" ht="12" hidden="false" customHeight="false" outlineLevel="0" collapsed="false">
      <c r="A32" s="5" t="s">
        <v>853</v>
      </c>
      <c r="B32" s="5" t="s">
        <v>2698</v>
      </c>
      <c r="C32" s="5" t="n">
        <v>4</v>
      </c>
      <c r="D32" s="13" t="n">
        <v>30</v>
      </c>
      <c r="E32" s="12" t="n">
        <v>65.39</v>
      </c>
      <c r="F32" s="12" t="n">
        <v>692.8</v>
      </c>
      <c r="G32" s="5" t="n">
        <v>1184</v>
      </c>
      <c r="H32" s="5" t="n">
        <v>7.1</v>
      </c>
      <c r="I32" s="14" t="n">
        <v>906.4</v>
      </c>
      <c r="J32" s="5" t="n">
        <v>1.332</v>
      </c>
      <c r="K32" s="13"/>
    </row>
    <row r="33" customFormat="false" ht="12" hidden="false" customHeight="false" outlineLevel="0" collapsed="false">
      <c r="A33" s="5" t="s">
        <v>881</v>
      </c>
      <c r="B33" s="5" t="s">
        <v>2685</v>
      </c>
      <c r="C33" s="5" t="n">
        <v>4</v>
      </c>
      <c r="D33" s="13" t="n">
        <v>31</v>
      </c>
      <c r="E33" s="12" t="n">
        <v>69.723</v>
      </c>
      <c r="F33" s="12" t="n">
        <v>302.93</v>
      </c>
      <c r="G33" s="5" t="n">
        <v>2253</v>
      </c>
      <c r="H33" s="5" t="n">
        <v>5.903</v>
      </c>
      <c r="I33" s="14" t="n">
        <v>578.8</v>
      </c>
      <c r="J33" s="5" t="n">
        <v>1.41</v>
      </c>
      <c r="K33" s="13" t="n">
        <v>29</v>
      </c>
    </row>
    <row r="34" customFormat="false" ht="12" hidden="false" customHeight="false" outlineLevel="0" collapsed="false">
      <c r="A34" s="5" t="s">
        <v>910</v>
      </c>
      <c r="B34" s="5" t="s">
        <v>2686</v>
      </c>
      <c r="C34" s="5" t="n">
        <v>4</v>
      </c>
      <c r="D34" s="13" t="n">
        <v>32</v>
      </c>
      <c r="E34" s="12" t="n">
        <v>72.61</v>
      </c>
      <c r="F34" s="12" t="n">
        <v>1213</v>
      </c>
      <c r="G34" s="5" t="n">
        <v>3125</v>
      </c>
      <c r="H34" s="5" t="n">
        <v>5.323</v>
      </c>
      <c r="I34" s="12" t="n">
        <v>762.1</v>
      </c>
      <c r="J34" s="5" t="n">
        <v>1.37</v>
      </c>
      <c r="K34" s="13" t="n">
        <v>120</v>
      </c>
    </row>
    <row r="35" customFormat="false" ht="12" hidden="false" customHeight="false" outlineLevel="0" collapsed="false">
      <c r="A35" s="5" t="s">
        <v>937</v>
      </c>
      <c r="B35" s="5" t="s">
        <v>2687</v>
      </c>
      <c r="C35" s="5" t="n">
        <v>4</v>
      </c>
      <c r="D35" s="13" t="n">
        <v>33</v>
      </c>
      <c r="E35" s="12" t="n">
        <v>74.9216</v>
      </c>
      <c r="F35" s="12"/>
      <c r="G35" s="5" t="s">
        <v>2699</v>
      </c>
      <c r="H35" s="5" t="n">
        <v>5.72</v>
      </c>
      <c r="I35" s="13" t="n">
        <v>947</v>
      </c>
      <c r="J35" s="5" t="n">
        <v>1.39</v>
      </c>
      <c r="K35" s="13" t="n">
        <v>77</v>
      </c>
    </row>
    <row r="36" customFormat="false" ht="12" hidden="false" customHeight="false" outlineLevel="0" collapsed="false">
      <c r="A36" s="5" t="s">
        <v>966</v>
      </c>
      <c r="B36" s="5" t="s">
        <v>2688</v>
      </c>
      <c r="C36" s="5" t="n">
        <v>4</v>
      </c>
      <c r="D36" s="13" t="n">
        <v>34</v>
      </c>
      <c r="E36" s="12" t="n">
        <v>78.96</v>
      </c>
      <c r="F36" s="12" t="n">
        <v>490</v>
      </c>
      <c r="G36" s="5" t="n">
        <v>958</v>
      </c>
      <c r="H36" s="5" t="n">
        <v>4.48</v>
      </c>
      <c r="I36" s="14" t="n">
        <v>940.9</v>
      </c>
      <c r="J36" s="5" t="n">
        <v>1.4</v>
      </c>
      <c r="K36" s="14" t="n">
        <v>194.96</v>
      </c>
    </row>
    <row r="37" customFormat="false" ht="12" hidden="false" customHeight="false" outlineLevel="0" collapsed="false">
      <c r="A37" s="5" t="s">
        <v>992</v>
      </c>
      <c r="B37" s="5" t="s">
        <v>2689</v>
      </c>
      <c r="C37" s="5" t="n">
        <v>4</v>
      </c>
      <c r="D37" s="13" t="n">
        <v>35</v>
      </c>
      <c r="E37" s="12" t="n">
        <v>79.904</v>
      </c>
      <c r="F37" s="12" t="n">
        <v>265.9</v>
      </c>
      <c r="G37" s="5" t="n">
        <v>331.91</v>
      </c>
      <c r="H37" s="5" t="n">
        <v>3.1028</v>
      </c>
      <c r="I37" s="15" t="n">
        <v>1139.9</v>
      </c>
      <c r="J37" s="5" t="n">
        <v>1.14</v>
      </c>
      <c r="K37" s="14" t="n">
        <v>324.6</v>
      </c>
    </row>
    <row r="38" customFormat="false" ht="12" hidden="false" customHeight="false" outlineLevel="0" collapsed="false">
      <c r="A38" s="5" t="s">
        <v>1017</v>
      </c>
      <c r="B38" s="5" t="s">
        <v>2683</v>
      </c>
      <c r="C38" s="5" t="n">
        <v>4</v>
      </c>
      <c r="D38" s="12" t="n">
        <v>36</v>
      </c>
      <c r="E38" s="12" t="n">
        <v>83.8</v>
      </c>
      <c r="F38" s="12" t="n">
        <v>115.95</v>
      </c>
      <c r="G38" s="5" t="n">
        <v>119.75</v>
      </c>
      <c r="H38" s="5" t="n">
        <v>0.0037</v>
      </c>
      <c r="I38" s="12" t="n">
        <v>1350.7</v>
      </c>
      <c r="J38" s="5" t="n">
        <v>1.12</v>
      </c>
      <c r="K38" s="12" t="n">
        <v>-39</v>
      </c>
    </row>
    <row r="39" customFormat="false" ht="12" hidden="false" customHeight="false" outlineLevel="0" collapsed="false">
      <c r="A39" s="5" t="s">
        <v>1040</v>
      </c>
      <c r="B39" s="5" t="s">
        <v>2682</v>
      </c>
      <c r="C39" s="5" t="n">
        <v>5</v>
      </c>
      <c r="D39" s="13" t="n">
        <v>37</v>
      </c>
      <c r="E39" s="12" t="n">
        <v>85.4678</v>
      </c>
      <c r="F39" s="12" t="n">
        <v>312</v>
      </c>
      <c r="G39" s="5" t="n">
        <v>967</v>
      </c>
      <c r="H39" s="5" t="n">
        <v>1.53</v>
      </c>
      <c r="I39" s="14" t="n">
        <v>403</v>
      </c>
      <c r="J39" s="5" t="n">
        <v>2.48</v>
      </c>
      <c r="K39" s="14" t="n">
        <v>46.89</v>
      </c>
    </row>
    <row r="40" customFormat="false" ht="12" hidden="false" customHeight="false" outlineLevel="0" collapsed="false">
      <c r="A40" s="5" t="s">
        <v>1069</v>
      </c>
      <c r="B40" s="5" t="s">
        <v>2684</v>
      </c>
      <c r="C40" s="5" t="n">
        <v>5</v>
      </c>
      <c r="D40" s="13" t="n">
        <v>38</v>
      </c>
      <c r="E40" s="12" t="n">
        <v>87.62</v>
      </c>
      <c r="F40" s="12" t="n">
        <v>1042</v>
      </c>
      <c r="G40" s="5" t="n">
        <v>1654</v>
      </c>
      <c r="H40" s="5" t="n">
        <v>2.6</v>
      </c>
      <c r="I40" s="14" t="n">
        <v>549.5</v>
      </c>
      <c r="J40" s="5" t="n">
        <v>2.15</v>
      </c>
      <c r="K40" s="12" t="n">
        <v>-168</v>
      </c>
    </row>
    <row r="41" customFormat="false" ht="12" hidden="false" customHeight="false" outlineLevel="0" collapsed="false">
      <c r="A41" s="5" t="s">
        <v>1097</v>
      </c>
      <c r="B41" s="5" t="s">
        <v>2690</v>
      </c>
      <c r="C41" s="5" t="n">
        <v>5</v>
      </c>
      <c r="D41" s="13" t="n">
        <v>39</v>
      </c>
      <c r="E41" s="12" t="n">
        <v>88.9059</v>
      </c>
      <c r="F41" s="12" t="n">
        <v>1803</v>
      </c>
      <c r="G41" s="5" t="n">
        <v>3577</v>
      </c>
      <c r="H41" s="5" t="n">
        <v>4.478</v>
      </c>
      <c r="I41" s="13" t="n">
        <v>616</v>
      </c>
      <c r="J41" s="5" t="n">
        <v>1.81</v>
      </c>
      <c r="K41" s="13" t="n">
        <v>0</v>
      </c>
    </row>
    <row r="42" customFormat="false" ht="12" hidden="false" customHeight="false" outlineLevel="0" collapsed="false">
      <c r="A42" s="5" t="s">
        <v>1124</v>
      </c>
      <c r="B42" s="5" t="s">
        <v>2692</v>
      </c>
      <c r="C42" s="5" t="n">
        <v>5</v>
      </c>
      <c r="D42" s="13" t="n">
        <v>40</v>
      </c>
      <c r="E42" s="12" t="n">
        <v>91.224</v>
      </c>
      <c r="F42" s="12" t="n">
        <v>2125</v>
      </c>
      <c r="G42" s="5" t="n">
        <v>4777</v>
      </c>
      <c r="H42" s="5" t="n">
        <v>6.52</v>
      </c>
      <c r="I42" s="13" t="n">
        <v>660</v>
      </c>
      <c r="J42" s="5" t="n">
        <v>1.6</v>
      </c>
      <c r="K42" s="13" t="n">
        <v>50</v>
      </c>
    </row>
    <row r="43" customFormat="false" ht="12" hidden="false" customHeight="false" outlineLevel="0" collapsed="false">
      <c r="A43" s="5" t="s">
        <v>1150</v>
      </c>
      <c r="B43" s="5" t="s">
        <v>2693</v>
      </c>
      <c r="C43" s="5" t="n">
        <v>5</v>
      </c>
      <c r="D43" s="13" t="n">
        <v>41</v>
      </c>
      <c r="E43" s="12" t="n">
        <v>92.9064</v>
      </c>
      <c r="F43" s="12" t="n">
        <v>2750</v>
      </c>
      <c r="G43" s="5" t="n">
        <v>5136</v>
      </c>
      <c r="H43" s="5" t="n">
        <v>8.57</v>
      </c>
      <c r="I43" s="13" t="n">
        <v>664</v>
      </c>
      <c r="J43" s="5" t="n">
        <v>1.429</v>
      </c>
      <c r="K43" s="13" t="n">
        <v>96</v>
      </c>
    </row>
    <row r="44" customFormat="false" ht="12" hidden="false" customHeight="false" outlineLevel="0" collapsed="false">
      <c r="A44" s="5" t="s">
        <v>1180</v>
      </c>
      <c r="B44" s="5" t="s">
        <v>2694</v>
      </c>
      <c r="C44" s="5" t="n">
        <v>5</v>
      </c>
      <c r="D44" s="13" t="n">
        <v>42</v>
      </c>
      <c r="E44" s="12" t="n">
        <v>95.94</v>
      </c>
      <c r="F44" s="12" t="n">
        <v>2883</v>
      </c>
      <c r="G44" s="5" t="n">
        <v>4919</v>
      </c>
      <c r="H44" s="5" t="n">
        <v>10.2</v>
      </c>
      <c r="I44" s="14" t="n">
        <v>684.9</v>
      </c>
      <c r="J44" s="5" t="n">
        <v>1.362</v>
      </c>
      <c r="K44" s="13" t="n">
        <v>96</v>
      </c>
    </row>
    <row r="45" customFormat="false" ht="12" hidden="false" customHeight="false" outlineLevel="0" collapsed="false">
      <c r="A45" s="5" t="s">
        <v>1208</v>
      </c>
      <c r="B45" s="5" t="s">
        <v>2695</v>
      </c>
      <c r="C45" s="5" t="n">
        <v>5</v>
      </c>
      <c r="D45" s="13" t="n">
        <v>43</v>
      </c>
      <c r="E45" s="12" t="n">
        <v>97.9072</v>
      </c>
      <c r="F45" s="12" t="n">
        <v>2523</v>
      </c>
      <c r="G45" s="5" t="n">
        <v>4840</v>
      </c>
      <c r="H45" s="5" t="n">
        <v>11.487</v>
      </c>
      <c r="I45" s="13" t="n">
        <v>702</v>
      </c>
      <c r="J45" s="5" t="n">
        <v>1.358</v>
      </c>
      <c r="K45" s="13" t="n">
        <v>70</v>
      </c>
    </row>
    <row r="46" customFormat="false" ht="12" hidden="false" customHeight="false" outlineLevel="0" collapsed="false">
      <c r="A46" s="5" t="s">
        <v>1239</v>
      </c>
      <c r="B46" s="5" t="s">
        <v>2696</v>
      </c>
      <c r="C46" s="5" t="n">
        <v>5</v>
      </c>
      <c r="D46" s="5" t="n">
        <v>44</v>
      </c>
      <c r="E46" s="5" t="n">
        <v>101.07</v>
      </c>
      <c r="F46" s="5" t="n">
        <v>2700</v>
      </c>
      <c r="G46" s="5" t="n">
        <v>4392</v>
      </c>
      <c r="H46" s="5" t="n">
        <v>12.45</v>
      </c>
      <c r="I46" s="13" t="n">
        <v>711</v>
      </c>
      <c r="J46" s="5" t="n">
        <v>1.325</v>
      </c>
      <c r="K46" s="12" t="n">
        <v>110</v>
      </c>
    </row>
    <row r="47" customFormat="false" ht="12" hidden="false" customHeight="false" outlineLevel="0" collapsed="false">
      <c r="A47" s="5" t="s">
        <v>1269</v>
      </c>
      <c r="B47" s="5" t="s">
        <v>2696</v>
      </c>
      <c r="C47" s="5" t="n">
        <v>5</v>
      </c>
      <c r="D47" s="5" t="n">
        <v>45</v>
      </c>
      <c r="E47" s="5" t="n">
        <v>102.90552236</v>
      </c>
      <c r="F47" s="5" t="n">
        <v>2236</v>
      </c>
      <c r="G47" s="5" t="n">
        <v>4000</v>
      </c>
      <c r="H47" s="5" t="n">
        <v>12.41</v>
      </c>
      <c r="I47" s="13" t="n">
        <v>720</v>
      </c>
      <c r="J47" s="5" t="n">
        <v>1.345</v>
      </c>
      <c r="K47" s="13" t="n">
        <v>120</v>
      </c>
    </row>
    <row r="48" customFormat="false" ht="12" hidden="false" customHeight="false" outlineLevel="0" collapsed="false">
      <c r="A48" s="5" t="s">
        <v>1297</v>
      </c>
      <c r="B48" s="5" t="s">
        <v>2696</v>
      </c>
      <c r="C48" s="5" t="n">
        <v>5</v>
      </c>
      <c r="D48" s="5" t="n">
        <v>46</v>
      </c>
      <c r="E48" s="5" t="n">
        <v>106.42</v>
      </c>
      <c r="F48" s="5" t="n">
        <v>1827</v>
      </c>
      <c r="G48" s="5" t="n">
        <v>3213</v>
      </c>
      <c r="H48" s="5" t="n">
        <v>12.023</v>
      </c>
      <c r="I48" s="13" t="n">
        <v>805</v>
      </c>
      <c r="J48" s="5" t="n">
        <v>1.375</v>
      </c>
      <c r="K48" s="13" t="n">
        <v>60</v>
      </c>
    </row>
    <row r="49" customFormat="false" ht="12" hidden="false" customHeight="false" outlineLevel="0" collapsed="false">
      <c r="A49" s="5" t="s">
        <v>1323</v>
      </c>
      <c r="B49" s="5" t="s">
        <v>2697</v>
      </c>
      <c r="C49" s="5" t="n">
        <v>5</v>
      </c>
      <c r="D49" s="5" t="n">
        <v>47</v>
      </c>
      <c r="E49" s="5" t="n">
        <v>107.8682</v>
      </c>
      <c r="F49" s="5" t="n">
        <v>1235.08</v>
      </c>
      <c r="G49" s="5" t="n">
        <v>2437</v>
      </c>
      <c r="H49" s="5" t="n">
        <v>10.5</v>
      </c>
      <c r="I49" s="14" t="n">
        <v>731</v>
      </c>
      <c r="J49" s="5" t="n">
        <v>1.444</v>
      </c>
      <c r="K49" s="14" t="n">
        <v>125.7</v>
      </c>
    </row>
    <row r="50" customFormat="false" ht="12" hidden="false" customHeight="false" outlineLevel="0" collapsed="false">
      <c r="A50" s="5" t="s">
        <v>1347</v>
      </c>
      <c r="B50" s="5" t="s">
        <v>2698</v>
      </c>
      <c r="C50" s="5" t="n">
        <v>5</v>
      </c>
      <c r="D50" s="5" t="n">
        <v>48</v>
      </c>
      <c r="E50" s="5" t="n">
        <v>114.411</v>
      </c>
      <c r="F50" s="5" t="n">
        <v>594.26</v>
      </c>
      <c r="G50" s="5" t="n">
        <v>1040</v>
      </c>
      <c r="H50" s="5" t="n">
        <v>8.542</v>
      </c>
      <c r="I50" s="14" t="n">
        <v>867.7</v>
      </c>
      <c r="J50" s="5" t="n">
        <v>1.489</v>
      </c>
      <c r="K50" s="12"/>
    </row>
    <row r="51" customFormat="false" ht="12" hidden="false" customHeight="false" outlineLevel="0" collapsed="false">
      <c r="A51" s="5" t="s">
        <v>1375</v>
      </c>
      <c r="B51" s="5" t="s">
        <v>2685</v>
      </c>
      <c r="C51" s="5" t="n">
        <v>5</v>
      </c>
      <c r="D51" s="5" t="n">
        <v>49</v>
      </c>
      <c r="E51" s="5" t="n">
        <v>114.82</v>
      </c>
      <c r="F51" s="5" t="n">
        <v>429.78</v>
      </c>
      <c r="G51" s="5" t="n">
        <v>2343</v>
      </c>
      <c r="H51" s="5" t="n">
        <v>7.28</v>
      </c>
      <c r="I51" s="14" t="n">
        <v>558.3</v>
      </c>
      <c r="J51" s="5" t="n">
        <v>1.66</v>
      </c>
      <c r="K51" s="13" t="n">
        <v>29</v>
      </c>
    </row>
    <row r="52" customFormat="false" ht="12" hidden="false" customHeight="false" outlineLevel="0" collapsed="false">
      <c r="A52" s="5" t="s">
        <v>1403</v>
      </c>
      <c r="B52" s="5" t="s">
        <v>2686</v>
      </c>
      <c r="C52" s="5" t="n">
        <v>5</v>
      </c>
      <c r="D52" s="5" t="n">
        <v>50</v>
      </c>
      <c r="E52" s="5" t="n">
        <v>118.71</v>
      </c>
      <c r="F52" s="5" t="n">
        <v>505.12</v>
      </c>
      <c r="G52" s="5" t="n">
        <v>2896</v>
      </c>
      <c r="H52" s="5" t="n">
        <v>7.28</v>
      </c>
      <c r="I52" s="14" t="n">
        <v>708.6</v>
      </c>
      <c r="J52" s="5" t="n">
        <v>1.62</v>
      </c>
      <c r="K52" s="13" t="n">
        <v>121</v>
      </c>
    </row>
    <row r="53" customFormat="false" ht="12" hidden="false" customHeight="false" outlineLevel="0" collapsed="false">
      <c r="A53" s="5" t="s">
        <v>1429</v>
      </c>
      <c r="B53" s="5" t="s">
        <v>2687</v>
      </c>
      <c r="C53" s="5" t="n">
        <v>5</v>
      </c>
      <c r="D53" s="5" t="n">
        <v>51</v>
      </c>
      <c r="E53" s="5" t="n">
        <v>121.75</v>
      </c>
      <c r="F53" s="5" t="n">
        <v>903.89</v>
      </c>
      <c r="G53" s="5" t="n">
        <v>1913</v>
      </c>
      <c r="H53" s="5" t="n">
        <v>6.684</v>
      </c>
      <c r="I53" s="14" t="n">
        <v>833.7</v>
      </c>
      <c r="J53" s="5" t="n">
        <v>1.59</v>
      </c>
      <c r="K53" s="12" t="n">
        <v>101</v>
      </c>
    </row>
    <row r="54" customFormat="false" ht="12" hidden="false" customHeight="false" outlineLevel="0" collapsed="false">
      <c r="A54" s="5" t="s">
        <v>1455</v>
      </c>
      <c r="B54" s="5" t="s">
        <v>2688</v>
      </c>
      <c r="C54" s="5" t="n">
        <v>5</v>
      </c>
      <c r="D54" s="5" t="n">
        <v>52</v>
      </c>
      <c r="E54" s="5" t="n">
        <v>127.6</v>
      </c>
      <c r="F54" s="5" t="n">
        <v>722.8</v>
      </c>
      <c r="G54" s="5" t="n">
        <v>1282</v>
      </c>
      <c r="H54" s="5" t="n">
        <v>6.24</v>
      </c>
      <c r="I54" s="14" t="n">
        <v>869.2</v>
      </c>
      <c r="J54" s="5" t="n">
        <v>1.6</v>
      </c>
      <c r="K54" s="14" t="n">
        <v>190.15</v>
      </c>
    </row>
    <row r="55" customFormat="false" ht="12" hidden="false" customHeight="false" outlineLevel="0" collapsed="false">
      <c r="A55" s="5" t="s">
        <v>1484</v>
      </c>
      <c r="B55" s="5" t="s">
        <v>2689</v>
      </c>
      <c r="C55" s="5" t="n">
        <v>5</v>
      </c>
      <c r="D55" s="5" t="n">
        <v>53</v>
      </c>
      <c r="E55" s="5" t="n">
        <v>126.9045</v>
      </c>
      <c r="F55" s="5" t="n">
        <v>386.8</v>
      </c>
      <c r="G55" s="5" t="n">
        <v>457.39</v>
      </c>
      <c r="H55" s="5" t="n">
        <v>4.66</v>
      </c>
      <c r="I55" s="15" t="n">
        <v>1008.4</v>
      </c>
      <c r="J55" s="5" t="n">
        <v>1.33</v>
      </c>
      <c r="K55" s="14" t="n">
        <v>295.3</v>
      </c>
    </row>
    <row r="56" customFormat="false" ht="12" hidden="false" customHeight="false" outlineLevel="0" collapsed="false">
      <c r="A56" s="5" t="s">
        <v>1512</v>
      </c>
      <c r="B56" s="5" t="s">
        <v>2683</v>
      </c>
      <c r="C56" s="5" t="n">
        <v>5</v>
      </c>
      <c r="D56" s="5" t="n">
        <v>54</v>
      </c>
      <c r="E56" s="5" t="n">
        <v>131.29</v>
      </c>
      <c r="F56" s="5" t="n">
        <v>161.35</v>
      </c>
      <c r="G56" s="5" t="n">
        <v>165.1</v>
      </c>
      <c r="H56" s="5" t="n">
        <v>0.005987</v>
      </c>
      <c r="I56" s="12" t="n">
        <v>1170.4</v>
      </c>
      <c r="J56" s="5" t="n">
        <v>1.31</v>
      </c>
      <c r="K56" s="12" t="n">
        <v>-41</v>
      </c>
    </row>
    <row r="57" customFormat="false" ht="12" hidden="false" customHeight="false" outlineLevel="0" collapsed="false">
      <c r="A57" s="5" t="s">
        <v>1536</v>
      </c>
      <c r="B57" s="5" t="s">
        <v>2682</v>
      </c>
      <c r="C57" s="5" t="n">
        <v>6</v>
      </c>
      <c r="D57" s="5" t="n">
        <v>55</v>
      </c>
      <c r="E57" s="5" t="n">
        <v>132.9054</v>
      </c>
      <c r="F57" s="5" t="n">
        <v>302</v>
      </c>
      <c r="G57" s="5" t="n">
        <v>951.7</v>
      </c>
      <c r="H57" s="5" t="n">
        <v>1.8785</v>
      </c>
      <c r="I57" s="14" t="n">
        <v>375.7</v>
      </c>
      <c r="J57" s="5" t="n">
        <v>2.67</v>
      </c>
      <c r="K57" s="14" t="n">
        <v>45.49</v>
      </c>
    </row>
    <row r="58" customFormat="false" ht="12" hidden="false" customHeight="false" outlineLevel="0" collapsed="false">
      <c r="A58" s="5" t="s">
        <v>1561</v>
      </c>
      <c r="B58" s="5" t="s">
        <v>2684</v>
      </c>
      <c r="C58" s="5" t="n">
        <v>6</v>
      </c>
      <c r="D58" s="5" t="n">
        <v>56</v>
      </c>
      <c r="E58" s="5" t="n">
        <v>137.327</v>
      </c>
      <c r="F58" s="5" t="n">
        <v>998.3</v>
      </c>
      <c r="G58" s="5" t="n">
        <v>2122.2</v>
      </c>
      <c r="H58" s="5" t="n">
        <v>3.59</v>
      </c>
      <c r="I58" s="14" t="n">
        <v>502.9</v>
      </c>
      <c r="J58" s="5" t="n">
        <v>2.22</v>
      </c>
      <c r="K58" s="12" t="n">
        <v>-52</v>
      </c>
    </row>
    <row r="59" customFormat="false" ht="12" hidden="false" customHeight="false" outlineLevel="0" collapsed="false">
      <c r="A59" s="5" t="s">
        <v>1587</v>
      </c>
      <c r="B59" s="5" t="s">
        <v>2690</v>
      </c>
      <c r="C59" s="5" t="n">
        <v>6</v>
      </c>
      <c r="D59" s="5" t="n">
        <v>57</v>
      </c>
      <c r="E59" s="5" t="n">
        <v>138.9055</v>
      </c>
      <c r="F59" s="5" t="n">
        <v>1193</v>
      </c>
      <c r="G59" s="5" t="n">
        <v>3743</v>
      </c>
      <c r="H59" s="5" t="n">
        <v>6.174</v>
      </c>
      <c r="I59" s="14" t="n">
        <v>538.1</v>
      </c>
      <c r="J59" s="5" t="n">
        <v>1.877</v>
      </c>
      <c r="K59" s="5" t="n">
        <v>50</v>
      </c>
    </row>
    <row r="60" customFormat="false" ht="12" hidden="false" customHeight="false" outlineLevel="0" collapsed="false">
      <c r="A60" s="5" t="s">
        <v>1615</v>
      </c>
      <c r="C60" s="5" t="n">
        <v>6</v>
      </c>
      <c r="D60" s="5" t="n">
        <v>58</v>
      </c>
      <c r="E60" s="5" t="n">
        <v>140.115</v>
      </c>
      <c r="F60" s="5" t="n">
        <v>1068</v>
      </c>
      <c r="G60" s="5" t="n">
        <v>3743</v>
      </c>
      <c r="H60" s="5" t="n">
        <v>6.77</v>
      </c>
      <c r="I60" s="14" t="n">
        <v>527.8</v>
      </c>
      <c r="J60" s="5" t="n">
        <v>1.825</v>
      </c>
      <c r="K60" s="5" t="n">
        <v>50</v>
      </c>
    </row>
    <row r="61" customFormat="false" ht="12" hidden="false" customHeight="false" outlineLevel="0" collapsed="false">
      <c r="A61" s="5" t="s">
        <v>2700</v>
      </c>
      <c r="C61" s="5" t="n">
        <v>6</v>
      </c>
      <c r="D61" s="5" t="n">
        <v>59</v>
      </c>
      <c r="E61" s="5" t="n">
        <v>140.90765</v>
      </c>
      <c r="F61" s="5" t="n">
        <v>1192</v>
      </c>
      <c r="G61" s="5" t="n">
        <v>3403</v>
      </c>
      <c r="H61" s="5" t="n">
        <v>6.782</v>
      </c>
      <c r="I61" s="13" t="n">
        <v>523</v>
      </c>
      <c r="J61" s="5" t="n">
        <v>1.828</v>
      </c>
      <c r="K61" s="5" t="n">
        <v>50</v>
      </c>
    </row>
    <row r="62" customFormat="false" ht="12" hidden="false" customHeight="false" outlineLevel="0" collapsed="false">
      <c r="A62" s="5" t="s">
        <v>2701</v>
      </c>
      <c r="C62" s="5" t="n">
        <v>6</v>
      </c>
      <c r="D62" s="5" t="n">
        <v>60</v>
      </c>
      <c r="E62" s="5" t="n">
        <v>144.24</v>
      </c>
      <c r="F62" s="5" t="n">
        <v>1292</v>
      </c>
      <c r="G62" s="5" t="n">
        <v>3384</v>
      </c>
      <c r="H62" s="5" t="n">
        <v>7.004</v>
      </c>
      <c r="I62" s="13" t="n">
        <v>530</v>
      </c>
      <c r="J62" s="5" t="n">
        <v>1.821</v>
      </c>
      <c r="K62" s="5" t="n">
        <v>50</v>
      </c>
    </row>
    <row r="63" customFormat="false" ht="12" hidden="false" customHeight="false" outlineLevel="0" collapsed="false">
      <c r="A63" s="5" t="s">
        <v>1698</v>
      </c>
      <c r="C63" s="5" t="n">
        <v>6</v>
      </c>
      <c r="D63" s="5" t="n">
        <v>61</v>
      </c>
      <c r="E63" s="5" t="n">
        <v>144.9127</v>
      </c>
      <c r="F63" s="5" t="n">
        <v>1353</v>
      </c>
      <c r="G63" s="5" t="n">
        <v>3000</v>
      </c>
      <c r="I63" s="13" t="n">
        <v>535</v>
      </c>
      <c r="J63" s="5" t="n">
        <v>1.81</v>
      </c>
      <c r="K63" s="5" t="n">
        <v>50</v>
      </c>
    </row>
    <row r="64" customFormat="false" ht="12" hidden="false" customHeight="false" outlineLevel="0" collapsed="false">
      <c r="A64" s="5" t="s">
        <v>1722</v>
      </c>
      <c r="C64" s="5" t="n">
        <v>6</v>
      </c>
      <c r="D64" s="5" t="n">
        <v>62</v>
      </c>
      <c r="E64" s="5" t="n">
        <v>150.36</v>
      </c>
      <c r="F64" s="5" t="n">
        <v>1345.3</v>
      </c>
      <c r="G64" s="5" t="n">
        <v>2076</v>
      </c>
      <c r="H64" s="5" t="n">
        <v>7.536</v>
      </c>
      <c r="I64" s="13" t="n">
        <v>543</v>
      </c>
      <c r="J64" s="5" t="n">
        <v>1.802</v>
      </c>
      <c r="K64" s="5" t="n">
        <v>50</v>
      </c>
    </row>
    <row r="65" customFormat="false" ht="12" hidden="false" customHeight="false" outlineLevel="0" collapsed="false">
      <c r="A65" s="5" t="s">
        <v>1748</v>
      </c>
      <c r="C65" s="5" t="n">
        <v>6</v>
      </c>
      <c r="D65" s="5" t="n">
        <v>63</v>
      </c>
      <c r="E65" s="5" t="n">
        <v>151.965</v>
      </c>
      <c r="F65" s="5" t="n">
        <v>1099</v>
      </c>
      <c r="G65" s="5" t="n">
        <v>1713</v>
      </c>
      <c r="H65" s="5" t="n">
        <v>5.259</v>
      </c>
      <c r="I65" s="13" t="n">
        <v>547</v>
      </c>
      <c r="J65" s="5" t="n">
        <v>2.042</v>
      </c>
      <c r="K65" s="5" t="n">
        <v>50</v>
      </c>
    </row>
    <row r="66" customFormat="false" ht="12" hidden="false" customHeight="false" outlineLevel="0" collapsed="false">
      <c r="A66" s="5" t="s">
        <v>1773</v>
      </c>
      <c r="C66" s="5" t="n">
        <v>6</v>
      </c>
      <c r="D66" s="5" t="n">
        <v>64</v>
      </c>
      <c r="E66" s="5" t="n">
        <v>157.25</v>
      </c>
      <c r="F66" s="5" t="n">
        <v>1579</v>
      </c>
      <c r="G66" s="5" t="n">
        <v>3273</v>
      </c>
      <c r="H66" s="5" t="n">
        <v>7.895</v>
      </c>
      <c r="I66" s="13" t="n">
        <v>592</v>
      </c>
      <c r="J66" s="5" t="n">
        <v>1.802</v>
      </c>
      <c r="K66" s="5" t="n">
        <v>50</v>
      </c>
    </row>
    <row r="67" customFormat="false" ht="12" hidden="false" customHeight="false" outlineLevel="0" collapsed="false">
      <c r="A67" s="5" t="s">
        <v>1802</v>
      </c>
      <c r="C67" s="5" t="n">
        <v>6</v>
      </c>
      <c r="D67" s="5" t="n">
        <v>65</v>
      </c>
      <c r="E67" s="5" t="n">
        <v>158.9253</v>
      </c>
      <c r="F67" s="5" t="n">
        <v>1629</v>
      </c>
      <c r="G67" s="5" t="n">
        <v>3073</v>
      </c>
      <c r="H67" s="5" t="n">
        <v>8.272</v>
      </c>
      <c r="I67" s="13" t="n">
        <v>564</v>
      </c>
      <c r="J67" s="5" t="n">
        <v>1.782</v>
      </c>
      <c r="K67" s="5" t="n">
        <v>50</v>
      </c>
    </row>
    <row r="68" customFormat="false" ht="12" hidden="false" customHeight="false" outlineLevel="0" collapsed="false">
      <c r="A68" s="5" t="s">
        <v>1828</v>
      </c>
      <c r="C68" s="5" t="n">
        <v>6</v>
      </c>
      <c r="D68" s="5" t="n">
        <v>66</v>
      </c>
      <c r="E68" s="5" t="n">
        <v>162.5</v>
      </c>
      <c r="F68" s="5" t="n">
        <v>1773</v>
      </c>
      <c r="G68" s="5" t="n">
        <v>2873</v>
      </c>
      <c r="H68" s="5" t="n">
        <v>8.536</v>
      </c>
      <c r="I68" s="13" t="n">
        <v>572</v>
      </c>
      <c r="J68" s="5" t="n">
        <v>1.773</v>
      </c>
      <c r="K68" s="5" t="n">
        <v>50</v>
      </c>
    </row>
    <row r="69" customFormat="false" ht="12" hidden="false" customHeight="false" outlineLevel="0" collapsed="false">
      <c r="A69" s="5" t="s">
        <v>1854</v>
      </c>
      <c r="C69" s="5" t="n">
        <v>6</v>
      </c>
      <c r="D69" s="5" t="n">
        <v>67</v>
      </c>
      <c r="E69" s="5" t="n">
        <v>164.9303</v>
      </c>
      <c r="F69" s="5" t="n">
        <v>1734</v>
      </c>
      <c r="G69" s="5" t="n">
        <v>2873</v>
      </c>
      <c r="H69" s="5" t="n">
        <v>8.803</v>
      </c>
      <c r="I69" s="13" t="n">
        <v>581</v>
      </c>
      <c r="J69" s="5" t="n">
        <v>1.766</v>
      </c>
      <c r="K69" s="5" t="n">
        <v>50</v>
      </c>
    </row>
    <row r="70" customFormat="false" ht="12" hidden="false" customHeight="false" outlineLevel="0" collapsed="false">
      <c r="A70" s="5" t="s">
        <v>1881</v>
      </c>
      <c r="C70" s="5" t="n">
        <v>6</v>
      </c>
      <c r="D70" s="5" t="n">
        <v>68</v>
      </c>
      <c r="E70" s="5" t="n">
        <v>167.26</v>
      </c>
      <c r="F70" s="5" t="n">
        <v>1770</v>
      </c>
      <c r="G70" s="5" t="n">
        <v>3173</v>
      </c>
      <c r="H70" s="5" t="n">
        <v>9.051</v>
      </c>
      <c r="I70" s="13" t="n">
        <v>589</v>
      </c>
      <c r="J70" s="5" t="n">
        <v>1.757</v>
      </c>
      <c r="K70" s="5" t="n">
        <v>50</v>
      </c>
    </row>
    <row r="71" customFormat="false" ht="12" hidden="false" customHeight="false" outlineLevel="0" collapsed="false">
      <c r="A71" s="5" t="s">
        <v>1905</v>
      </c>
      <c r="C71" s="5" t="n">
        <v>6</v>
      </c>
      <c r="D71" s="5" t="n">
        <v>69</v>
      </c>
      <c r="E71" s="5" t="n">
        <v>168.9342</v>
      </c>
      <c r="F71" s="5" t="n">
        <v>1818</v>
      </c>
      <c r="G71" s="5" t="n">
        <v>2003</v>
      </c>
      <c r="H71" s="5" t="n">
        <v>9.332</v>
      </c>
      <c r="I71" s="13" t="n">
        <v>596</v>
      </c>
      <c r="J71" s="5" t="n">
        <v>1.78</v>
      </c>
      <c r="K71" s="5" t="n">
        <v>50</v>
      </c>
    </row>
    <row r="72" customFormat="false" ht="12" hidden="false" customHeight="false" outlineLevel="0" collapsed="false">
      <c r="A72" s="5" t="s">
        <v>1932</v>
      </c>
      <c r="C72" s="5" t="n">
        <v>6</v>
      </c>
      <c r="D72" s="5" t="n">
        <v>70</v>
      </c>
      <c r="E72" s="5" t="n">
        <v>173.04</v>
      </c>
      <c r="F72" s="5" t="n">
        <v>1097</v>
      </c>
      <c r="G72" s="5" t="n">
        <v>1703</v>
      </c>
      <c r="H72" s="5" t="n">
        <v>6.977</v>
      </c>
      <c r="I72" s="13" t="n">
        <v>603</v>
      </c>
      <c r="J72" s="5" t="n">
        <v>1.94</v>
      </c>
      <c r="K72" s="5" t="n">
        <v>50</v>
      </c>
    </row>
    <row r="73" customFormat="false" ht="12" hidden="false" customHeight="false" outlineLevel="0" collapsed="false">
      <c r="A73" s="5" t="s">
        <v>1958</v>
      </c>
      <c r="C73" s="5" t="n">
        <v>6</v>
      </c>
      <c r="D73" s="5" t="n">
        <v>71</v>
      </c>
      <c r="E73" s="5" t="n">
        <v>174.967</v>
      </c>
      <c r="F73" s="5" t="n">
        <v>1925</v>
      </c>
      <c r="G73" s="5" t="n">
        <v>3603</v>
      </c>
      <c r="H73" s="5" t="n">
        <v>9.842</v>
      </c>
      <c r="I73" s="13" t="n">
        <v>524</v>
      </c>
      <c r="J73" s="5" t="n">
        <v>1.734</v>
      </c>
      <c r="K73" s="5" t="n">
        <v>50</v>
      </c>
    </row>
    <row r="74" customFormat="false" ht="12" hidden="false" customHeight="false" outlineLevel="0" collapsed="false">
      <c r="A74" s="5" t="s">
        <v>1984</v>
      </c>
      <c r="B74" s="5" t="s">
        <v>2692</v>
      </c>
      <c r="C74" s="5" t="n">
        <v>6</v>
      </c>
      <c r="D74" s="5" t="n">
        <v>72</v>
      </c>
      <c r="E74" s="5" t="n">
        <v>178.49</v>
      </c>
      <c r="F74" s="5" t="n">
        <v>1495</v>
      </c>
      <c r="G74" s="5" t="n">
        <v>4723</v>
      </c>
      <c r="H74" s="5" t="n">
        <v>13.31</v>
      </c>
      <c r="I74" s="13" t="n">
        <v>642</v>
      </c>
      <c r="J74" s="5" t="n">
        <v>1.564</v>
      </c>
      <c r="K74" s="12"/>
    </row>
    <row r="75" customFormat="false" ht="12" hidden="false" customHeight="false" outlineLevel="0" collapsed="false">
      <c r="A75" s="5" t="s">
        <v>2010</v>
      </c>
      <c r="B75" s="5" t="s">
        <v>2693</v>
      </c>
      <c r="C75" s="5" t="n">
        <v>6</v>
      </c>
      <c r="D75" s="5" t="n">
        <v>73</v>
      </c>
      <c r="E75" s="5" t="n">
        <v>180.9479</v>
      </c>
      <c r="F75" s="5" t="n">
        <v>3258</v>
      </c>
      <c r="G75" s="5" t="n">
        <v>5786</v>
      </c>
      <c r="H75" s="5" t="n">
        <v>15.5</v>
      </c>
      <c r="I75" s="13" t="n">
        <v>761</v>
      </c>
      <c r="J75" s="5" t="n">
        <v>1.43</v>
      </c>
      <c r="K75" s="13" t="n">
        <v>60</v>
      </c>
    </row>
    <row r="76" customFormat="false" ht="12" hidden="false" customHeight="false" outlineLevel="0" collapsed="false">
      <c r="A76" s="5" t="s">
        <v>2032</v>
      </c>
      <c r="B76" s="5" t="s">
        <v>2694</v>
      </c>
      <c r="C76" s="5" t="n">
        <v>6</v>
      </c>
      <c r="D76" s="5" t="n">
        <v>74</v>
      </c>
      <c r="E76" s="5" t="n">
        <v>183.85</v>
      </c>
      <c r="F76" s="5" t="n">
        <v>3680</v>
      </c>
      <c r="G76" s="5" t="n">
        <v>5936</v>
      </c>
      <c r="H76" s="5" t="n">
        <v>19.35</v>
      </c>
      <c r="I76" s="13" t="n">
        <v>770</v>
      </c>
      <c r="J76" s="5" t="n">
        <v>1.37</v>
      </c>
      <c r="K76" s="13" t="n">
        <v>60</v>
      </c>
    </row>
    <row r="77" customFormat="false" ht="12" hidden="false" customHeight="false" outlineLevel="0" collapsed="false">
      <c r="A77" s="5" t="s">
        <v>2058</v>
      </c>
      <c r="B77" s="5" t="s">
        <v>2695</v>
      </c>
      <c r="C77" s="5" t="n">
        <v>6</v>
      </c>
      <c r="D77" s="5" t="n">
        <v>75</v>
      </c>
      <c r="E77" s="5" t="n">
        <v>186.207</v>
      </c>
      <c r="F77" s="5" t="n">
        <v>3453</v>
      </c>
      <c r="G77" s="5" t="n">
        <v>5960</v>
      </c>
      <c r="H77" s="5" t="n">
        <v>21.04</v>
      </c>
      <c r="I77" s="13" t="n">
        <v>760</v>
      </c>
      <c r="J77" s="5" t="n">
        <v>1.37</v>
      </c>
      <c r="K77" s="13" t="n">
        <v>14</v>
      </c>
    </row>
    <row r="78" customFormat="false" ht="12" hidden="false" customHeight="false" outlineLevel="0" collapsed="false">
      <c r="A78" s="5" t="s">
        <v>2085</v>
      </c>
      <c r="B78" s="5" t="s">
        <v>2696</v>
      </c>
      <c r="C78" s="5" t="n">
        <v>6</v>
      </c>
      <c r="D78" s="5" t="n">
        <v>76</v>
      </c>
      <c r="E78" s="5" t="n">
        <v>190.2</v>
      </c>
      <c r="F78" s="5" t="n">
        <v>3000</v>
      </c>
      <c r="G78" s="5" t="n">
        <v>5770</v>
      </c>
      <c r="H78" s="5" t="n">
        <v>22.61</v>
      </c>
      <c r="I78" s="13" t="n">
        <v>840</v>
      </c>
      <c r="J78" s="5" t="n">
        <v>1.34</v>
      </c>
      <c r="K78" s="13" t="n">
        <v>110</v>
      </c>
    </row>
    <row r="79" customFormat="false" ht="12" hidden="false" customHeight="false" outlineLevel="0" collapsed="false">
      <c r="A79" s="5" t="s">
        <v>2111</v>
      </c>
      <c r="B79" s="5" t="s">
        <v>2696</v>
      </c>
      <c r="C79" s="5" t="n">
        <v>6</v>
      </c>
      <c r="D79" s="5" t="n">
        <v>77</v>
      </c>
      <c r="E79" s="5" t="n">
        <v>192.22</v>
      </c>
      <c r="F79" s="5" t="n">
        <v>2727</v>
      </c>
      <c r="G79" s="5" t="n">
        <v>4662</v>
      </c>
      <c r="H79" s="5" t="n">
        <v>22.65</v>
      </c>
      <c r="I79" s="13" t="n">
        <v>880</v>
      </c>
      <c r="J79" s="5" t="n">
        <v>1.357</v>
      </c>
      <c r="K79" s="13" t="n">
        <v>150</v>
      </c>
    </row>
    <row r="80" customFormat="false" ht="12" hidden="false" customHeight="false" outlineLevel="0" collapsed="false">
      <c r="A80" s="5" t="s">
        <v>2135</v>
      </c>
      <c r="B80" s="5" t="s">
        <v>2696</v>
      </c>
      <c r="C80" s="5" t="n">
        <v>6</v>
      </c>
      <c r="D80" s="5" t="n">
        <v>78</v>
      </c>
      <c r="E80" s="5" t="n">
        <v>195.08</v>
      </c>
      <c r="F80" s="5" t="n">
        <v>2045</v>
      </c>
      <c r="G80" s="5" t="n">
        <v>4097</v>
      </c>
      <c r="H80" s="5" t="n">
        <v>21.45</v>
      </c>
      <c r="I80" s="13" t="n">
        <v>870</v>
      </c>
      <c r="J80" s="5" t="n">
        <v>1.38</v>
      </c>
      <c r="K80" s="14" t="n">
        <v>205.3</v>
      </c>
    </row>
    <row r="81" customFormat="false" ht="12" hidden="false" customHeight="false" outlineLevel="0" collapsed="false">
      <c r="A81" s="5" t="s">
        <v>2159</v>
      </c>
      <c r="B81" s="5" t="s">
        <v>2697</v>
      </c>
      <c r="C81" s="5" t="n">
        <v>6</v>
      </c>
      <c r="D81" s="5" t="n">
        <v>79</v>
      </c>
      <c r="E81" s="5" t="n">
        <v>196.9665</v>
      </c>
      <c r="F81" s="5" t="n">
        <v>1337.58</v>
      </c>
      <c r="G81" s="5" t="n">
        <v>3081</v>
      </c>
      <c r="H81" s="5" t="n">
        <v>19.3</v>
      </c>
      <c r="I81" s="14" t="n">
        <v>890.1</v>
      </c>
      <c r="J81" s="5" t="n">
        <v>1.442</v>
      </c>
      <c r="K81" s="14" t="n">
        <v>222.74</v>
      </c>
    </row>
    <row r="82" customFormat="false" ht="12" hidden="false" customHeight="false" outlineLevel="0" collapsed="false">
      <c r="A82" s="5" t="s">
        <v>2185</v>
      </c>
      <c r="B82" s="5" t="s">
        <v>2698</v>
      </c>
      <c r="C82" s="5" t="n">
        <v>6</v>
      </c>
      <c r="D82" s="5" t="n">
        <v>80</v>
      </c>
      <c r="E82" s="5" t="n">
        <v>200.59</v>
      </c>
      <c r="F82" s="5" t="n">
        <v>234.29</v>
      </c>
      <c r="G82" s="5" t="n">
        <v>629.81</v>
      </c>
      <c r="H82" s="5" t="n">
        <v>13.545</v>
      </c>
      <c r="I82" s="15" t="n">
        <v>1007</v>
      </c>
      <c r="J82" s="5" t="n">
        <v>1.6</v>
      </c>
      <c r="K82" s="12"/>
    </row>
    <row r="83" customFormat="false" ht="12" hidden="false" customHeight="false" outlineLevel="0" collapsed="false">
      <c r="A83" s="5" t="s">
        <v>2213</v>
      </c>
      <c r="B83" s="5" t="s">
        <v>2685</v>
      </c>
      <c r="C83" s="5" t="n">
        <v>6</v>
      </c>
      <c r="D83" s="5" t="n">
        <v>81</v>
      </c>
      <c r="E83" s="5" t="n">
        <v>204.3833</v>
      </c>
      <c r="F83" s="5" t="n">
        <v>576.3</v>
      </c>
      <c r="G83" s="5" t="n">
        <v>1760</v>
      </c>
      <c r="H83" s="5" t="n">
        <v>11.8</v>
      </c>
      <c r="I83" s="14" t="n">
        <v>589.3</v>
      </c>
      <c r="J83" s="5" t="n">
        <v>1.71</v>
      </c>
      <c r="K83" s="13" t="n">
        <v>30</v>
      </c>
    </row>
    <row r="84" customFormat="false" ht="12" hidden="false" customHeight="false" outlineLevel="0" collapsed="false">
      <c r="A84" s="5" t="s">
        <v>2240</v>
      </c>
      <c r="B84" s="5" t="s">
        <v>2686</v>
      </c>
      <c r="C84" s="5" t="n">
        <v>6</v>
      </c>
      <c r="D84" s="5" t="n">
        <v>82</v>
      </c>
      <c r="E84" s="5" t="n">
        <v>207.2</v>
      </c>
      <c r="F84" s="5" t="n">
        <v>600.65</v>
      </c>
      <c r="G84" s="5" t="n">
        <v>2024</v>
      </c>
      <c r="H84" s="5" t="n">
        <v>11.34</v>
      </c>
      <c r="I84" s="14" t="n">
        <v>715.5</v>
      </c>
      <c r="J84" s="5" t="n">
        <v>1.75</v>
      </c>
      <c r="K84" s="13" t="n">
        <v>110</v>
      </c>
    </row>
    <row r="85" customFormat="false" ht="12" hidden="false" customHeight="false" outlineLevel="0" collapsed="false">
      <c r="A85" s="5" t="s">
        <v>2264</v>
      </c>
      <c r="B85" s="5" t="s">
        <v>2687</v>
      </c>
      <c r="C85" s="5" t="n">
        <v>6</v>
      </c>
      <c r="D85" s="5" t="n">
        <v>83</v>
      </c>
      <c r="E85" s="5" t="n">
        <v>208.9804</v>
      </c>
      <c r="F85" s="5" t="n">
        <v>544.59</v>
      </c>
      <c r="G85" s="5" t="n">
        <v>1852</v>
      </c>
      <c r="H85" s="5" t="n">
        <v>9.8</v>
      </c>
      <c r="I85" s="14" t="n">
        <v>703.3</v>
      </c>
      <c r="J85" s="5" t="n">
        <v>1.7</v>
      </c>
      <c r="K85" s="13" t="n">
        <v>110</v>
      </c>
    </row>
    <row r="86" customFormat="false" ht="12" hidden="false" customHeight="false" outlineLevel="0" collapsed="false">
      <c r="A86" s="5" t="s">
        <v>2288</v>
      </c>
      <c r="B86" s="5" t="s">
        <v>2688</v>
      </c>
      <c r="C86" s="5" t="n">
        <v>6</v>
      </c>
      <c r="D86" s="5" t="n">
        <v>84</v>
      </c>
      <c r="E86" s="5" t="n">
        <v>208.9824527</v>
      </c>
      <c r="F86" s="5" t="n">
        <v>527</v>
      </c>
      <c r="G86" s="5" t="n">
        <v>1235</v>
      </c>
      <c r="I86" s="13" t="n">
        <v>812</v>
      </c>
      <c r="J86" s="5" t="n">
        <v>1.76</v>
      </c>
      <c r="K86" s="13" t="n">
        <v>180</v>
      </c>
    </row>
    <row r="87" customFormat="false" ht="12" hidden="false" customHeight="false" outlineLevel="0" collapsed="false">
      <c r="A87" s="5" t="s">
        <v>2702</v>
      </c>
      <c r="B87" s="5" t="s">
        <v>2689</v>
      </c>
      <c r="C87" s="5" t="n">
        <v>6</v>
      </c>
      <c r="D87" s="5" t="n">
        <v>85</v>
      </c>
      <c r="E87" s="5" t="n">
        <v>209.9871</v>
      </c>
      <c r="F87" s="5" t="n">
        <v>575</v>
      </c>
      <c r="G87" s="5" t="n">
        <v>607</v>
      </c>
      <c r="J87" s="5" t="n">
        <v>1.42</v>
      </c>
      <c r="K87" s="13" t="n">
        <v>270</v>
      </c>
    </row>
    <row r="88" customFormat="false" ht="12" hidden="false" customHeight="false" outlineLevel="0" collapsed="false">
      <c r="A88" s="5" t="s">
        <v>2324</v>
      </c>
      <c r="B88" s="5" t="s">
        <v>2683</v>
      </c>
      <c r="C88" s="5" t="n">
        <v>6</v>
      </c>
      <c r="D88" s="5" t="n">
        <v>86</v>
      </c>
      <c r="E88" s="5" t="n">
        <v>222.0176</v>
      </c>
      <c r="F88" s="5" t="n">
        <v>202</v>
      </c>
      <c r="G88" s="5" t="n">
        <v>211</v>
      </c>
      <c r="I88" s="12" t="n">
        <v>1037</v>
      </c>
      <c r="J88" s="5" t="n">
        <v>1.4</v>
      </c>
      <c r="K88" s="12" t="n">
        <v>-41</v>
      </c>
    </row>
    <row r="89" customFormat="false" ht="12" hidden="false" customHeight="false" outlineLevel="0" collapsed="false">
      <c r="A89" s="5" t="s">
        <v>2343</v>
      </c>
      <c r="B89" s="5" t="s">
        <v>2682</v>
      </c>
      <c r="C89" s="5" t="n">
        <v>7</v>
      </c>
      <c r="D89" s="5" t="n">
        <v>87</v>
      </c>
      <c r="E89" s="5" t="n">
        <v>223.0197</v>
      </c>
      <c r="F89" s="5" t="n">
        <v>300</v>
      </c>
      <c r="J89" s="5" t="n">
        <v>2.7</v>
      </c>
      <c r="K89" s="14" t="n">
        <v>44</v>
      </c>
    </row>
    <row r="90" customFormat="false" ht="12" hidden="false" customHeight="false" outlineLevel="0" collapsed="false">
      <c r="A90" s="5" t="s">
        <v>2358</v>
      </c>
      <c r="B90" s="5" t="s">
        <v>2684</v>
      </c>
      <c r="C90" s="5" t="n">
        <v>7</v>
      </c>
      <c r="D90" s="5" t="n">
        <v>88</v>
      </c>
      <c r="E90" s="5" t="n">
        <v>226.0254</v>
      </c>
      <c r="F90" s="5" t="n">
        <v>973</v>
      </c>
      <c r="G90" s="5" t="n">
        <v>2010</v>
      </c>
      <c r="H90" s="5" t="n">
        <v>6</v>
      </c>
      <c r="I90" s="14" t="n">
        <v>509.3</v>
      </c>
      <c r="J90" s="5" t="n">
        <v>2.2</v>
      </c>
    </row>
    <row r="91" customFormat="false" ht="12" hidden="false" customHeight="false" outlineLevel="0" collapsed="false">
      <c r="A91" s="5" t="s">
        <v>2376</v>
      </c>
      <c r="B91" s="5" t="s">
        <v>2690</v>
      </c>
      <c r="C91" s="5" t="n">
        <v>7</v>
      </c>
      <c r="D91" s="5" t="n">
        <v>89</v>
      </c>
      <c r="E91" s="5" t="n">
        <v>227.0278</v>
      </c>
      <c r="F91" s="5" t="n">
        <v>1323</v>
      </c>
      <c r="G91" s="5" t="n">
        <v>3603</v>
      </c>
      <c r="I91" s="14" t="n">
        <v>498.8</v>
      </c>
      <c r="J91" s="5" t="n">
        <v>1.878</v>
      </c>
    </row>
    <row r="92" customFormat="false" ht="12" hidden="false" customHeight="false" outlineLevel="0" collapsed="false">
      <c r="A92" s="5" t="s">
        <v>2394</v>
      </c>
      <c r="C92" s="5" t="n">
        <v>7</v>
      </c>
      <c r="D92" s="5" t="n">
        <v>90</v>
      </c>
      <c r="E92" s="5" t="n">
        <v>232.0381</v>
      </c>
      <c r="F92" s="5" t="n">
        <v>2023</v>
      </c>
      <c r="G92" s="5" t="n">
        <v>5060</v>
      </c>
      <c r="H92" s="5" t="n">
        <v>11.71</v>
      </c>
      <c r="I92" s="13" t="n">
        <v>587</v>
      </c>
      <c r="J92" s="5" t="n">
        <v>1.798</v>
      </c>
    </row>
    <row r="93" customFormat="false" ht="12" hidden="false" customHeight="false" outlineLevel="0" collapsed="false">
      <c r="A93" s="5" t="s">
        <v>2414</v>
      </c>
      <c r="C93" s="5" t="n">
        <v>7</v>
      </c>
      <c r="D93" s="5" t="n">
        <v>91</v>
      </c>
      <c r="E93" s="5" t="n">
        <v>231.0359</v>
      </c>
      <c r="F93" s="5" t="n">
        <v>1500</v>
      </c>
      <c r="G93" s="5" t="n">
        <v>4300</v>
      </c>
      <c r="H93" s="5" t="n">
        <v>15.37</v>
      </c>
      <c r="I93" s="13" t="n">
        <v>568</v>
      </c>
      <c r="J93" s="5" t="n">
        <v>1.606</v>
      </c>
    </row>
    <row r="94" customFormat="false" ht="12" hidden="false" customHeight="false" outlineLevel="0" collapsed="false">
      <c r="A94" s="5" t="s">
        <v>2435</v>
      </c>
      <c r="C94" s="5" t="n">
        <v>7</v>
      </c>
      <c r="D94" s="5" t="n">
        <v>92</v>
      </c>
      <c r="E94" s="5" t="n">
        <v>238.0289</v>
      </c>
      <c r="F94" s="5" t="n">
        <v>1403</v>
      </c>
      <c r="G94" s="5" t="n">
        <v>4200</v>
      </c>
      <c r="H94" s="5" t="n">
        <v>19.05</v>
      </c>
      <c r="I94" s="13" t="n">
        <v>584</v>
      </c>
      <c r="J94" s="5" t="n">
        <v>1.385</v>
      </c>
    </row>
    <row r="95" customFormat="false" ht="12" hidden="false" customHeight="false" outlineLevel="0" collapsed="false">
      <c r="A95" s="5" t="s">
        <v>2460</v>
      </c>
      <c r="C95" s="5" t="n">
        <v>7</v>
      </c>
      <c r="D95" s="5" t="n">
        <v>93</v>
      </c>
      <c r="E95" s="5" t="n">
        <v>237.0482</v>
      </c>
      <c r="F95" s="5" t="n">
        <v>903</v>
      </c>
      <c r="H95" s="5" t="n">
        <v>20.45</v>
      </c>
      <c r="I95" s="13" t="n">
        <v>597</v>
      </c>
      <c r="J95" s="5" t="n">
        <v>1.31</v>
      </c>
    </row>
    <row r="96" customFormat="false" ht="12" hidden="false" customHeight="false" outlineLevel="0" collapsed="false">
      <c r="A96" s="5" t="s">
        <v>2484</v>
      </c>
      <c r="C96" s="5" t="n">
        <v>7</v>
      </c>
      <c r="D96" s="5" t="n">
        <v>94</v>
      </c>
      <c r="E96" s="5" t="n">
        <v>244.0642</v>
      </c>
      <c r="F96" s="5" t="n">
        <v>912.8</v>
      </c>
      <c r="G96" s="5" t="n">
        <v>3508</v>
      </c>
      <c r="H96" s="5" t="n">
        <v>19.82</v>
      </c>
      <c r="I96" s="13" t="n">
        <v>585</v>
      </c>
      <c r="J96" s="5" t="n">
        <v>1.51</v>
      </c>
    </row>
    <row r="97" customFormat="false" ht="12" hidden="false" customHeight="false" outlineLevel="0" collapsed="false">
      <c r="A97" s="5" t="s">
        <v>2509</v>
      </c>
      <c r="C97" s="5" t="n">
        <v>7</v>
      </c>
      <c r="D97" s="5" t="n">
        <v>95</v>
      </c>
      <c r="E97" s="5" t="n">
        <v>243.0614</v>
      </c>
      <c r="F97" s="5" t="n">
        <v>1267</v>
      </c>
      <c r="G97" s="5" t="n">
        <v>2870</v>
      </c>
      <c r="H97" s="5" t="n">
        <v>13.67</v>
      </c>
      <c r="I97" s="14" t="n">
        <v>578.2</v>
      </c>
    </row>
    <row r="98" customFormat="false" ht="12" hidden="false" customHeight="false" outlineLevel="0" collapsed="false">
      <c r="A98" s="5" t="s">
        <v>2532</v>
      </c>
      <c r="C98" s="5" t="n">
        <v>7</v>
      </c>
      <c r="D98" s="5" t="n">
        <v>96</v>
      </c>
      <c r="E98" s="5" t="n">
        <v>247.0703</v>
      </c>
      <c r="F98" s="5" t="n">
        <v>1620</v>
      </c>
      <c r="H98" s="5" t="n">
        <v>13.51</v>
      </c>
      <c r="I98" s="13" t="n">
        <v>581</v>
      </c>
    </row>
    <row r="99" customFormat="false" ht="12" hidden="false" customHeight="false" outlineLevel="0" collapsed="false">
      <c r="A99" s="5" t="s">
        <v>2546</v>
      </c>
      <c r="C99" s="5" t="n">
        <v>7</v>
      </c>
      <c r="D99" s="5" t="n">
        <v>97</v>
      </c>
      <c r="E99" s="5" t="n">
        <v>247.0703</v>
      </c>
      <c r="F99" s="5" t="n">
        <v>1558</v>
      </c>
      <c r="G99" s="5" t="n">
        <v>3243</v>
      </c>
      <c r="H99" s="5" t="n">
        <v>13.25</v>
      </c>
      <c r="I99" s="13" t="n">
        <v>601</v>
      </c>
    </row>
    <row r="100" customFormat="false" ht="12" hidden="false" customHeight="false" outlineLevel="0" collapsed="false">
      <c r="A100" s="5" t="s">
        <v>2557</v>
      </c>
      <c r="C100" s="5" t="n">
        <v>7</v>
      </c>
      <c r="D100" s="5" t="n">
        <v>98</v>
      </c>
      <c r="E100" s="5" t="n">
        <v>251.0796</v>
      </c>
      <c r="F100" s="5" t="n">
        <v>1170</v>
      </c>
      <c r="I100" s="13" t="n">
        <v>608</v>
      </c>
    </row>
    <row r="101" customFormat="false" ht="12" hidden="false" customHeight="false" outlineLevel="0" collapsed="false">
      <c r="A101" s="5" t="s">
        <v>2703</v>
      </c>
      <c r="C101" s="5" t="n">
        <v>7</v>
      </c>
      <c r="D101" s="5" t="n">
        <v>99</v>
      </c>
      <c r="E101" s="5" t="n">
        <v>252.083</v>
      </c>
      <c r="I101" s="13" t="n">
        <v>619</v>
      </c>
    </row>
    <row r="102" customFormat="false" ht="12" hidden="false" customHeight="false" outlineLevel="0" collapsed="false">
      <c r="A102" s="5" t="s">
        <v>2576</v>
      </c>
      <c r="C102" s="5" t="n">
        <v>7</v>
      </c>
      <c r="D102" s="5" t="n">
        <v>100</v>
      </c>
      <c r="E102" s="5" t="n">
        <v>257.0951</v>
      </c>
      <c r="I102" s="13" t="n">
        <v>627</v>
      </c>
    </row>
    <row r="103" customFormat="false" ht="12" hidden="false" customHeight="false" outlineLevel="0" collapsed="false">
      <c r="A103" s="5" t="s">
        <v>2704</v>
      </c>
      <c r="C103" s="5" t="n">
        <v>7</v>
      </c>
      <c r="D103" s="5" t="n">
        <v>101</v>
      </c>
      <c r="E103" s="5" t="n">
        <v>258.1</v>
      </c>
      <c r="I103" s="13" t="n">
        <v>635</v>
      </c>
    </row>
    <row r="104" customFormat="false" ht="12" hidden="false" customHeight="false" outlineLevel="0" collapsed="false">
      <c r="A104" s="5" t="s">
        <v>2705</v>
      </c>
      <c r="C104" s="5" t="n">
        <v>7</v>
      </c>
      <c r="D104" s="5" t="n">
        <v>102</v>
      </c>
      <c r="E104" s="5" t="n">
        <v>259.1009</v>
      </c>
      <c r="I104" s="13" t="n">
        <v>642</v>
      </c>
    </row>
    <row r="105" customFormat="false" ht="12" hidden="false" customHeight="false" outlineLevel="0" collapsed="false">
      <c r="A105" s="5" t="s">
        <v>2601</v>
      </c>
      <c r="C105" s="5" t="n">
        <v>7</v>
      </c>
      <c r="D105" s="5" t="n">
        <v>103</v>
      </c>
      <c r="E105" s="5" t="n">
        <v>262.11</v>
      </c>
    </row>
    <row r="106" customFormat="false" ht="12" hidden="false" customHeight="false" outlineLevel="0" collapsed="false">
      <c r="A106" s="5" t="s">
        <v>2706</v>
      </c>
      <c r="B106" s="5" t="s">
        <v>2692</v>
      </c>
      <c r="C106" s="5" t="n">
        <v>7</v>
      </c>
      <c r="D106" s="5" t="n">
        <v>104</v>
      </c>
      <c r="E106" s="5" t="n">
        <v>261.11</v>
      </c>
    </row>
    <row r="107" customFormat="false" ht="12" hidden="false" customHeight="false" outlineLevel="0" collapsed="false">
      <c r="A107" s="5" t="s">
        <v>2707</v>
      </c>
      <c r="B107" s="5" t="s">
        <v>2693</v>
      </c>
      <c r="C107" s="5" t="n">
        <v>7</v>
      </c>
      <c r="D107" s="5" t="n">
        <v>105</v>
      </c>
      <c r="E107" s="5" t="n">
        <v>262.114</v>
      </c>
    </row>
    <row r="108" customFormat="false" ht="12" hidden="false" customHeight="false" outlineLevel="0" collapsed="false">
      <c r="A108" s="5" t="s">
        <v>2626</v>
      </c>
      <c r="B108" s="5" t="s">
        <v>2694</v>
      </c>
      <c r="C108" s="5" t="n">
        <v>7</v>
      </c>
      <c r="D108" s="5" t="n">
        <v>106</v>
      </c>
      <c r="E108" s="5" t="n">
        <v>263.118</v>
      </c>
    </row>
    <row r="112" customFormat="false" ht="12" hidden="false" customHeight="false" outlineLevel="0" collapsed="false">
      <c r="F112" s="17"/>
      <c r="G112" s="17"/>
      <c r="H112" s="17"/>
    </row>
    <row r="113" customFormat="false" ht="12" hidden="false" customHeight="false" outlineLevel="0" collapsed="false">
      <c r="F113" s="13"/>
      <c r="G113" s="14"/>
      <c r="H113" s="14"/>
    </row>
    <row r="114" customFormat="false" ht="12" hidden="false" customHeight="false" outlineLevel="0" collapsed="false">
      <c r="F114" s="13"/>
      <c r="G114" s="14"/>
      <c r="H114" s="14"/>
    </row>
    <row r="115" customFormat="false" ht="12" hidden="false" customHeight="false" outlineLevel="0" collapsed="false">
      <c r="F115" s="13"/>
      <c r="G115" s="14"/>
      <c r="H115" s="14"/>
    </row>
    <row r="116" customFormat="false" ht="12" hidden="false" customHeight="false" outlineLevel="0" collapsed="false">
      <c r="F116" s="13"/>
      <c r="G116" s="14"/>
      <c r="H116" s="14"/>
    </row>
    <row r="117" customFormat="false" ht="12" hidden="false" customHeight="false" outlineLevel="0" collapsed="false">
      <c r="F117" s="13"/>
      <c r="G117" s="14"/>
      <c r="H117" s="14"/>
    </row>
    <row r="118" customFormat="false" ht="12" hidden="false" customHeight="false" outlineLevel="0" collapsed="false">
      <c r="F118" s="13"/>
      <c r="G118" s="14"/>
      <c r="H118" s="12"/>
    </row>
    <row r="119" customFormat="false" ht="12" hidden="false" customHeight="false" outlineLevel="0" collapsed="false">
      <c r="F119" s="13"/>
      <c r="G119" s="14"/>
      <c r="H119" s="14"/>
    </row>
    <row r="120" customFormat="false" ht="12" hidden="false" customHeight="false" outlineLevel="0" collapsed="false">
      <c r="F120" s="13"/>
      <c r="G120" s="14"/>
      <c r="H120" s="12"/>
    </row>
    <row r="121" customFormat="false" ht="12" hidden="false" customHeight="false" outlineLevel="0" collapsed="false">
      <c r="F121" s="13"/>
      <c r="G121" s="14"/>
      <c r="H121" s="14"/>
    </row>
    <row r="122" customFormat="false" ht="12" hidden="false" customHeight="false" outlineLevel="0" collapsed="false">
      <c r="F122" s="13"/>
      <c r="G122" s="14"/>
      <c r="H122" s="12"/>
    </row>
    <row r="123" customFormat="false" ht="12" hidden="false" customHeight="false" outlineLevel="0" collapsed="false">
      <c r="F123" s="13"/>
      <c r="G123" s="14"/>
      <c r="H123" s="12"/>
    </row>
    <row r="124" customFormat="false" ht="12" hidden="false" customHeight="false" outlineLevel="0" collapsed="false">
      <c r="F124" s="13"/>
      <c r="G124" s="14"/>
      <c r="H124" s="14"/>
    </row>
    <row r="125" customFormat="false" ht="12" hidden="false" customHeight="false" outlineLevel="0" collapsed="false">
      <c r="F125" s="12"/>
      <c r="G125" s="14"/>
      <c r="H125" s="14"/>
    </row>
    <row r="126" customFormat="false" ht="12" hidden="false" customHeight="false" outlineLevel="0" collapsed="false">
      <c r="F126" s="13"/>
      <c r="G126" s="14"/>
      <c r="H126" s="14"/>
    </row>
    <row r="127" customFormat="false" ht="12" hidden="false" customHeight="false" outlineLevel="0" collapsed="false">
      <c r="F127" s="13"/>
      <c r="G127" s="14"/>
      <c r="H127" s="14"/>
    </row>
    <row r="128" customFormat="false" ht="12" hidden="false" customHeight="false" outlineLevel="0" collapsed="false">
      <c r="F128" s="13"/>
      <c r="G128" s="14"/>
      <c r="H128" s="14"/>
    </row>
    <row r="129" customFormat="false" ht="12" hidden="false" customHeight="false" outlineLevel="0" collapsed="false">
      <c r="F129" s="13"/>
      <c r="G129" s="14"/>
      <c r="H129" s="14"/>
    </row>
    <row r="130" customFormat="false" ht="12" hidden="false" customHeight="false" outlineLevel="0" collapsed="false">
      <c r="F130" s="13"/>
      <c r="G130" s="14"/>
      <c r="H130" s="14"/>
    </row>
    <row r="131" customFormat="false" ht="12" hidden="false" customHeight="false" outlineLevel="0" collapsed="false">
      <c r="F131" s="13"/>
      <c r="G131" s="14"/>
      <c r="H131" s="14"/>
    </row>
    <row r="132" customFormat="false" ht="12" hidden="false" customHeight="false" outlineLevel="0" collapsed="false">
      <c r="F132" s="13"/>
      <c r="G132" s="14"/>
      <c r="H132" s="14"/>
    </row>
    <row r="136" customFormat="false" ht="12" hidden="false" customHeight="false" outlineLevel="0" collapsed="false">
      <c r="F136" s="13"/>
    </row>
    <row r="137" customFormat="false" ht="12" hidden="false" customHeight="false" outlineLevel="0" collapsed="false">
      <c r="F137" s="13"/>
    </row>
    <row r="138" customFormat="false" ht="12" hidden="false" customHeight="false" outlineLevel="0" collapsed="false">
      <c r="F138" s="13"/>
    </row>
    <row r="139" customFormat="false" ht="12" hidden="false" customHeight="false" outlineLevel="0" collapsed="false">
      <c r="F139" s="13"/>
    </row>
    <row r="140" customFormat="false" ht="12" hidden="false" customHeight="false" outlineLevel="0" collapsed="false">
      <c r="F140" s="13"/>
    </row>
    <row r="141" customFormat="false" ht="12" hidden="false" customHeight="false" outlineLevel="0" collapsed="false">
      <c r="F141" s="13"/>
    </row>
    <row r="142" customFormat="false" ht="12" hidden="false" customHeight="false" outlineLevel="0" collapsed="false">
      <c r="F142" s="13"/>
    </row>
    <row r="143" customFormat="false" ht="12" hidden="false" customHeight="false" outlineLevel="0" collapsed="false">
      <c r="F143" s="13"/>
    </row>
    <row r="144" customFormat="false" ht="12" hidden="false" customHeight="false" outlineLevel="0" collapsed="false">
      <c r="F144" s="13"/>
    </row>
    <row r="145" customFormat="false" ht="12" hidden="false" customHeight="false" outlineLevel="0" collapsed="false">
      <c r="F145" s="13"/>
    </row>
    <row r="146" customFormat="false" ht="12" hidden="false" customHeight="false" outlineLevel="0" collapsed="false">
      <c r="F146" s="13"/>
    </row>
    <row r="147" customFormat="false" ht="12" hidden="false" customHeight="false" outlineLevel="0" collapsed="false">
      <c r="F147" s="13"/>
    </row>
    <row r="148" customFormat="false" ht="12" hidden="false" customHeight="false" outlineLevel="0" collapsed="false">
      <c r="F148" s="12"/>
    </row>
    <row r="149" customFormat="false" ht="12" hidden="false" customHeight="false" outlineLevel="0" collapsed="false">
      <c r="F149" s="13"/>
    </row>
    <row r="150" customFormat="false" ht="12" hidden="false" customHeight="false" outlineLevel="0" collapsed="false">
      <c r="F150" s="13"/>
    </row>
    <row r="151" customFormat="false" ht="12" hidden="false" customHeight="false" outlineLevel="0" collapsed="false">
      <c r="F151" s="13"/>
    </row>
    <row r="152" customFormat="false" ht="12" hidden="false" customHeight="false" outlineLevel="0" collapsed="false">
      <c r="F152" s="13"/>
    </row>
    <row r="153" customFormat="false" ht="12" hidden="false" customHeight="false" outlineLevel="0" collapsed="false">
      <c r="F153" s="13"/>
    </row>
    <row r="154" customFormat="false" ht="12" hidden="false" customHeight="false" outlineLevel="0" collapsed="false">
      <c r="F154" s="13"/>
    </row>
    <row r="155" customFormat="false" ht="12" hidden="false" customHeight="false" outlineLevel="0" collapsed="false">
      <c r="F155" s="13"/>
    </row>
  </sheetData>
  <autoFilter ref="A2:K2"/>
  <printOptions headings="false" gridLines="true" gridLinesSet="true" horizontalCentered="false" verticalCentered="false"/>
  <pageMargins left="0.747916666666667" right="0.747916666666667" top="0.984027777777778" bottom="0.984027777777778"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2.7421875" defaultRowHeight="12" zeroHeight="false" outlineLevelRow="0" outlineLevelCol="0"/>
  <cols>
    <col collapsed="false" customWidth="true" hidden="false" outlineLevel="0" max="1" min="1" style="0" width="18.71"/>
    <col collapsed="false" customWidth="true" hidden="false" outlineLevel="0" max="2" min="2" style="0" width="6.01"/>
    <col collapsed="false" customWidth="true" hidden="false" outlineLevel="0" max="3" min="3" style="0" width="8.29"/>
    <col collapsed="false" customWidth="true" hidden="false" outlineLevel="0" max="4" min="4" style="0" width="7.15"/>
    <col collapsed="false" customWidth="true" hidden="false" outlineLevel="0" max="7" min="7" style="0" width="8.71"/>
    <col collapsed="false" customWidth="true" hidden="false" outlineLevel="0" max="10" min="10" style="0" width="7.29"/>
  </cols>
  <sheetData>
    <row r="1" s="8" customFormat="true" ht="19" hidden="false" customHeight="false" outlineLevel="0" collapsed="false">
      <c r="B1" s="8" t="s">
        <v>2708</v>
      </c>
    </row>
    <row r="2" s="19" customFormat="true" ht="12" hidden="false" customHeight="false" outlineLevel="0" collapsed="false">
      <c r="A2" s="18" t="s">
        <v>2672</v>
      </c>
      <c r="B2" s="18" t="s">
        <v>2709</v>
      </c>
      <c r="C2" s="18" t="s">
        <v>2710</v>
      </c>
      <c r="D2" s="18" t="s">
        <v>2711</v>
      </c>
      <c r="E2" s="18" t="s">
        <v>2712</v>
      </c>
      <c r="F2" s="18" t="s">
        <v>2713</v>
      </c>
      <c r="G2" s="18" t="s">
        <v>2714</v>
      </c>
      <c r="H2" s="18" t="s">
        <v>2715</v>
      </c>
      <c r="I2" s="18" t="s">
        <v>2716</v>
      </c>
      <c r="J2" s="18" t="s">
        <v>2717</v>
      </c>
      <c r="K2" s="18" t="s">
        <v>2718</v>
      </c>
      <c r="L2" s="18"/>
    </row>
    <row r="3" customFormat="false" ht="12" hidden="false" customHeight="false" outlineLevel="0" collapsed="false">
      <c r="A3" s="0" t="s">
        <v>2719</v>
      </c>
      <c r="B3" s="0" t="n">
        <v>1</v>
      </c>
      <c r="C3" s="0" t="s">
        <v>2720</v>
      </c>
      <c r="D3" s="0" t="n">
        <v>1.01</v>
      </c>
      <c r="E3" s="0" t="n">
        <v>20.46</v>
      </c>
      <c r="F3" s="0" t="n">
        <v>13.96</v>
      </c>
      <c r="G3" s="0" t="n">
        <v>71</v>
      </c>
      <c r="H3" s="0" t="n">
        <v>0.45</v>
      </c>
      <c r="I3" s="0" t="n">
        <v>0.06</v>
      </c>
      <c r="K3" s="0" t="n">
        <v>0.17</v>
      </c>
      <c r="L3" s="0" t="n">
        <v>14447.24</v>
      </c>
    </row>
    <row r="4" customFormat="false" ht="12" hidden="false" customHeight="false" outlineLevel="0" collapsed="false">
      <c r="A4" s="0" t="s">
        <v>2721</v>
      </c>
      <c r="B4" s="0" t="n">
        <v>2</v>
      </c>
      <c r="C4" s="0" t="s">
        <v>2722</v>
      </c>
      <c r="D4" s="0" t="n">
        <v>4</v>
      </c>
      <c r="E4" s="0" t="n">
        <v>4.26</v>
      </c>
      <c r="F4" s="0" t="n">
        <v>3.46</v>
      </c>
      <c r="G4" s="0" t="n">
        <v>126</v>
      </c>
      <c r="H4" s="0" t="n">
        <v>0.08</v>
      </c>
      <c r="I4" s="0" t="n">
        <v>0.02</v>
      </c>
      <c r="K4" s="0" t="n">
        <v>0.13</v>
      </c>
      <c r="L4" s="0" t="n">
        <v>5234.51</v>
      </c>
    </row>
    <row r="5" customFormat="false" ht="12" hidden="false" customHeight="false" outlineLevel="0" collapsed="false">
      <c r="A5" s="0" t="s">
        <v>2723</v>
      </c>
      <c r="B5" s="0" t="n">
        <v>3</v>
      </c>
      <c r="C5" s="0" t="s">
        <v>2724</v>
      </c>
      <c r="D5" s="0" t="n">
        <v>6.94</v>
      </c>
      <c r="E5" s="0" t="n">
        <v>1603.16</v>
      </c>
      <c r="F5" s="0" t="n">
        <v>453.66</v>
      </c>
      <c r="G5" s="0" t="n">
        <v>530</v>
      </c>
      <c r="H5" s="0" t="n">
        <v>136.01</v>
      </c>
      <c r="I5" s="0" t="n">
        <v>3.02</v>
      </c>
      <c r="J5" s="0" t="n">
        <v>10.8</v>
      </c>
      <c r="K5" s="0" t="n">
        <v>71.19</v>
      </c>
      <c r="L5" s="0" t="n">
        <v>3308.21</v>
      </c>
    </row>
    <row r="6" customFormat="false" ht="12" hidden="false" customHeight="false" outlineLevel="0" collapsed="false">
      <c r="A6" s="0" t="s">
        <v>2725</v>
      </c>
      <c r="B6" s="0" t="n">
        <v>4</v>
      </c>
      <c r="C6" s="0" t="s">
        <v>2726</v>
      </c>
      <c r="D6" s="0" t="n">
        <v>9.01</v>
      </c>
      <c r="E6" s="0" t="n">
        <v>3043.16</v>
      </c>
      <c r="F6" s="0" t="n">
        <v>1550.16</v>
      </c>
      <c r="G6" s="0" t="n">
        <v>1850</v>
      </c>
      <c r="H6" s="0" t="n">
        <v>309.46</v>
      </c>
      <c r="I6" s="0" t="n">
        <v>11.73</v>
      </c>
      <c r="J6" s="0" t="n">
        <v>25</v>
      </c>
      <c r="K6" s="0" t="n">
        <v>159.13</v>
      </c>
      <c r="L6" s="0" t="n">
        <v>1884.42</v>
      </c>
    </row>
    <row r="7" customFormat="false" ht="12" hidden="false" customHeight="false" outlineLevel="0" collapsed="false">
      <c r="A7" s="0" t="s">
        <v>2727</v>
      </c>
      <c r="B7" s="0" t="n">
        <v>5</v>
      </c>
      <c r="C7" s="0" t="s">
        <v>2728</v>
      </c>
      <c r="D7" s="0" t="n">
        <v>10.81</v>
      </c>
      <c r="F7" s="0" t="n">
        <v>2303.16</v>
      </c>
      <c r="G7" s="0" t="n">
        <v>2340</v>
      </c>
      <c r="H7" s="0" t="n">
        <v>536.01</v>
      </c>
      <c r="I7" s="0" t="n">
        <v>22.19</v>
      </c>
      <c r="J7" s="0" t="n">
        <v>0</v>
      </c>
      <c r="L7" s="0" t="n">
        <v>1293.97</v>
      </c>
    </row>
    <row r="8" customFormat="false" ht="12" hidden="false" customHeight="false" outlineLevel="0" collapsed="false">
      <c r="A8" s="0" t="s">
        <v>2729</v>
      </c>
      <c r="B8" s="0" t="n">
        <v>6</v>
      </c>
      <c r="C8" s="0" t="s">
        <v>2730</v>
      </c>
      <c r="D8" s="0" t="n">
        <v>12.01</v>
      </c>
      <c r="E8" s="0" t="n">
        <v>5103.16</v>
      </c>
      <c r="F8" s="0" t="n">
        <v>4000.16</v>
      </c>
      <c r="G8" s="0" t="n">
        <v>2260</v>
      </c>
      <c r="H8" s="0" t="n">
        <v>719.01</v>
      </c>
      <c r="J8" s="0" t="n">
        <v>0.07</v>
      </c>
      <c r="K8" s="0" t="n">
        <v>23.87</v>
      </c>
      <c r="L8" s="0" t="n">
        <v>690.95</v>
      </c>
    </row>
    <row r="9" customFormat="false" ht="12" hidden="false" customHeight="false" outlineLevel="0" collapsed="false">
      <c r="A9" s="0" t="s">
        <v>2731</v>
      </c>
      <c r="B9" s="0" t="n">
        <v>7</v>
      </c>
      <c r="C9" s="0" t="s">
        <v>2732</v>
      </c>
      <c r="D9" s="0" t="n">
        <v>14.01</v>
      </c>
      <c r="E9" s="0" t="n">
        <v>77.36</v>
      </c>
      <c r="F9" s="0" t="n">
        <v>63.16</v>
      </c>
      <c r="G9" s="0" t="n">
        <v>810</v>
      </c>
      <c r="H9" s="0" t="n">
        <v>2.79</v>
      </c>
      <c r="I9" s="0" t="n">
        <v>0.36</v>
      </c>
      <c r="K9" s="0" t="n">
        <v>0.03</v>
      </c>
      <c r="L9" s="0" t="n">
        <v>1034.34</v>
      </c>
    </row>
    <row r="10" customFormat="false" ht="12" hidden="false" customHeight="false" outlineLevel="0" collapsed="false">
      <c r="A10" s="0" t="s">
        <v>2733</v>
      </c>
      <c r="B10" s="0" t="n">
        <v>8</v>
      </c>
      <c r="C10" s="0" t="s">
        <v>2734</v>
      </c>
      <c r="D10" s="0" t="n">
        <v>16</v>
      </c>
      <c r="E10" s="0" t="n">
        <v>90.16</v>
      </c>
      <c r="F10" s="0" t="n">
        <v>54.36</v>
      </c>
      <c r="G10" s="0" t="n">
        <v>1140</v>
      </c>
      <c r="H10" s="0" t="n">
        <v>3.41</v>
      </c>
      <c r="I10" s="0" t="n">
        <v>0.22</v>
      </c>
      <c r="K10" s="0" t="n">
        <v>0.03</v>
      </c>
      <c r="L10" s="0" t="n">
        <v>912.9</v>
      </c>
    </row>
    <row r="11" customFormat="false" ht="12" hidden="false" customHeight="false" outlineLevel="0" collapsed="false">
      <c r="A11" s="0" t="s">
        <v>2735</v>
      </c>
      <c r="B11" s="0" t="n">
        <v>9</v>
      </c>
      <c r="C11" s="0" t="s">
        <v>2736</v>
      </c>
      <c r="D11" s="0" t="n">
        <v>19</v>
      </c>
      <c r="E11" s="0" t="n">
        <v>84.96</v>
      </c>
      <c r="F11" s="0" t="n">
        <v>53.56</v>
      </c>
      <c r="G11" s="0" t="n">
        <v>1505</v>
      </c>
      <c r="H11" s="0" t="n">
        <v>3.16</v>
      </c>
      <c r="I11" s="0" t="n">
        <v>0.26</v>
      </c>
      <c r="L11" s="0" t="n">
        <v>753.77</v>
      </c>
    </row>
    <row r="12" customFormat="false" ht="12" hidden="false" customHeight="false" outlineLevel="0" collapsed="false">
      <c r="A12" s="0" t="s">
        <v>2737</v>
      </c>
      <c r="B12" s="0" t="n">
        <v>10</v>
      </c>
      <c r="C12" s="0" t="s">
        <v>2738</v>
      </c>
      <c r="D12" s="0" t="n">
        <v>20.18</v>
      </c>
      <c r="E12" s="0" t="n">
        <v>27.16</v>
      </c>
      <c r="F12" s="0" t="n">
        <v>24.56</v>
      </c>
      <c r="G12" s="0" t="n">
        <v>1200</v>
      </c>
      <c r="H12" s="0" t="n">
        <v>1.77</v>
      </c>
      <c r="I12" s="0" t="n">
        <v>0.34</v>
      </c>
      <c r="K12" s="0" t="n">
        <v>0.04</v>
      </c>
    </row>
    <row r="13" customFormat="false" ht="12" hidden="false" customHeight="false" outlineLevel="0" collapsed="false">
      <c r="A13" s="0" t="s">
        <v>2739</v>
      </c>
      <c r="B13" s="0" t="n">
        <v>11</v>
      </c>
      <c r="C13" s="0" t="s">
        <v>2740</v>
      </c>
      <c r="D13" s="0" t="n">
        <v>22.99</v>
      </c>
      <c r="E13" s="0" t="n">
        <v>1165.16</v>
      </c>
      <c r="F13" s="0" t="n">
        <v>370.96</v>
      </c>
      <c r="G13" s="0" t="n">
        <v>970</v>
      </c>
      <c r="H13" s="0" t="n">
        <v>101.01</v>
      </c>
      <c r="I13" s="0" t="n">
        <v>2.6</v>
      </c>
      <c r="J13" s="0" t="n">
        <v>21.8</v>
      </c>
      <c r="K13" s="0" t="n">
        <v>134</v>
      </c>
      <c r="L13" s="0" t="n">
        <v>1235.34</v>
      </c>
    </row>
    <row r="14" customFormat="false" ht="12" hidden="false" customHeight="false" outlineLevel="0" collapsed="false">
      <c r="A14" s="0" t="s">
        <v>2741</v>
      </c>
      <c r="B14" s="0" t="n">
        <v>12</v>
      </c>
      <c r="C14" s="0" t="s">
        <v>2742</v>
      </c>
      <c r="D14" s="0" t="n">
        <v>24.31</v>
      </c>
      <c r="E14" s="0" t="n">
        <v>1380.16</v>
      </c>
      <c r="F14" s="0" t="n">
        <v>923.16</v>
      </c>
      <c r="G14" s="0" t="n">
        <v>1740</v>
      </c>
      <c r="H14" s="0" t="n">
        <v>136.17</v>
      </c>
      <c r="I14" s="0" t="n">
        <v>8.96</v>
      </c>
      <c r="J14" s="0" t="n">
        <v>22.4</v>
      </c>
      <c r="K14" s="0" t="n">
        <v>159.13</v>
      </c>
      <c r="L14" s="0" t="n">
        <v>1046.9</v>
      </c>
    </row>
    <row r="15" customFormat="false" ht="12" hidden="false" customHeight="false" outlineLevel="0" collapsed="false">
      <c r="A15" s="0" t="s">
        <v>2743</v>
      </c>
      <c r="B15" s="0" t="n">
        <v>13</v>
      </c>
      <c r="C15" s="0" t="s">
        <v>2744</v>
      </c>
      <c r="D15" s="0" t="n">
        <v>26.98</v>
      </c>
      <c r="E15" s="0" t="n">
        <v>2723.16</v>
      </c>
      <c r="F15" s="0" t="n">
        <v>933.16</v>
      </c>
      <c r="G15" s="0" t="n">
        <v>2700</v>
      </c>
      <c r="H15" s="0" t="n">
        <v>284.34</v>
      </c>
      <c r="I15" s="0" t="n">
        <v>10.68</v>
      </c>
      <c r="J15" s="0" t="n">
        <v>38.2</v>
      </c>
      <c r="K15" s="0" t="n">
        <v>209.38</v>
      </c>
      <c r="L15" s="0" t="n">
        <v>900.34</v>
      </c>
    </row>
    <row r="16" customFormat="false" ht="12" hidden="false" customHeight="false" outlineLevel="0" collapsed="false">
      <c r="A16" s="0" t="s">
        <v>2745</v>
      </c>
      <c r="B16" s="0" t="n">
        <v>14</v>
      </c>
      <c r="C16" s="0" t="s">
        <v>2746</v>
      </c>
      <c r="D16" s="0" t="n">
        <v>28.09</v>
      </c>
      <c r="E16" s="0" t="n">
        <v>2953.16</v>
      </c>
      <c r="F16" s="0" t="n">
        <v>1683.16</v>
      </c>
      <c r="G16" s="0" t="n">
        <v>2330</v>
      </c>
      <c r="H16" s="0" t="n">
        <v>170.02</v>
      </c>
      <c r="I16" s="0" t="n">
        <v>46.48</v>
      </c>
      <c r="J16" s="0" t="n">
        <v>10</v>
      </c>
      <c r="K16" s="0" t="n">
        <v>83.75</v>
      </c>
      <c r="L16" s="0" t="n">
        <v>678.39</v>
      </c>
    </row>
    <row r="17" customFormat="false" ht="12" hidden="false" customHeight="false" outlineLevel="0" collapsed="false">
      <c r="A17" s="0" t="s">
        <v>2747</v>
      </c>
      <c r="B17" s="0" t="n">
        <v>15</v>
      </c>
      <c r="C17" s="0" t="s">
        <v>2748</v>
      </c>
      <c r="D17" s="0" t="n">
        <v>30.98</v>
      </c>
    </row>
    <row r="18" customFormat="false" ht="12" hidden="false" customHeight="false" outlineLevel="0" collapsed="false">
      <c r="A18" s="0" t="s">
        <v>2749</v>
      </c>
      <c r="B18" s="0" t="n">
        <v>16</v>
      </c>
      <c r="C18" s="0" t="s">
        <v>2750</v>
      </c>
      <c r="D18" s="0" t="n">
        <v>32.06</v>
      </c>
      <c r="E18" s="0" t="n">
        <v>717.76</v>
      </c>
      <c r="F18" s="0" t="n">
        <v>392.16</v>
      </c>
      <c r="G18" s="0" t="n">
        <v>2070</v>
      </c>
      <c r="H18" s="0" t="n">
        <v>12.6</v>
      </c>
      <c r="I18" s="0" t="n">
        <v>1.42</v>
      </c>
      <c r="J18" s="0" t="n">
        <v>0</v>
      </c>
      <c r="K18" s="0" t="n">
        <v>0.29</v>
      </c>
      <c r="L18" s="0" t="n">
        <v>732.83</v>
      </c>
    </row>
    <row r="19" customFormat="false" ht="12" hidden="false" customHeight="false" outlineLevel="0" collapsed="false">
      <c r="A19" s="0" t="s">
        <v>2751</v>
      </c>
      <c r="B19" s="0" t="n">
        <v>17</v>
      </c>
      <c r="C19" s="0" t="s">
        <v>2752</v>
      </c>
      <c r="D19" s="0" t="n">
        <v>35.45</v>
      </c>
      <c r="E19" s="0" t="n">
        <v>238.46</v>
      </c>
      <c r="F19" s="0" t="n">
        <v>172.16</v>
      </c>
      <c r="G19" s="0" t="n">
        <v>1560</v>
      </c>
      <c r="H19" s="0" t="n">
        <v>10.22</v>
      </c>
      <c r="I19" s="0" t="n">
        <v>3.22</v>
      </c>
      <c r="K19" s="0" t="n">
        <v>0.01</v>
      </c>
      <c r="L19" s="0" t="n">
        <v>485.76</v>
      </c>
    </row>
    <row r="20" customFormat="false" ht="12" hidden="false" customHeight="false" outlineLevel="0" collapsed="false">
      <c r="A20" s="0" t="s">
        <v>2753</v>
      </c>
      <c r="B20" s="0" t="n">
        <v>18</v>
      </c>
      <c r="C20" s="0" t="s">
        <v>2754</v>
      </c>
      <c r="D20" s="0" t="n">
        <v>39.95</v>
      </c>
      <c r="E20" s="0" t="n">
        <v>87.36</v>
      </c>
      <c r="F20" s="0" t="n">
        <v>83.76</v>
      </c>
      <c r="G20" s="0" t="n">
        <v>1400</v>
      </c>
      <c r="H20" s="0" t="n">
        <v>6.53</v>
      </c>
      <c r="I20" s="0" t="n">
        <v>1.18</v>
      </c>
      <c r="K20" s="0" t="n">
        <v>0.02</v>
      </c>
      <c r="L20" s="0" t="n">
        <v>523.45</v>
      </c>
    </row>
    <row r="21" customFormat="false" ht="12" hidden="false" customHeight="false" outlineLevel="0" collapsed="false">
      <c r="A21" s="0" t="s">
        <v>2755</v>
      </c>
      <c r="B21" s="0" t="n">
        <v>19</v>
      </c>
      <c r="C21" s="0" t="s">
        <v>2756</v>
      </c>
      <c r="D21" s="0" t="n">
        <v>39.1</v>
      </c>
      <c r="E21" s="0" t="n">
        <v>1033.16</v>
      </c>
      <c r="F21" s="0" t="n">
        <v>336.86</v>
      </c>
      <c r="G21" s="0" t="n">
        <v>860</v>
      </c>
      <c r="H21" s="0" t="n">
        <v>79.15</v>
      </c>
      <c r="I21" s="0" t="n">
        <v>2.3</v>
      </c>
      <c r="J21" s="0" t="n">
        <v>14.3</v>
      </c>
      <c r="K21" s="0" t="n">
        <v>96.31</v>
      </c>
      <c r="L21" s="0" t="n">
        <v>741.21</v>
      </c>
    </row>
    <row r="22" customFormat="false" ht="12" hidden="false" customHeight="false" outlineLevel="0" collapsed="false">
      <c r="A22" s="0" t="s">
        <v>2757</v>
      </c>
      <c r="B22" s="0" t="n">
        <v>20</v>
      </c>
      <c r="C22" s="0" t="s">
        <v>2758</v>
      </c>
      <c r="D22" s="0" t="n">
        <v>40.08</v>
      </c>
      <c r="E22" s="0" t="n">
        <v>1713.16</v>
      </c>
      <c r="F22" s="0" t="n">
        <v>1111.16</v>
      </c>
      <c r="G22" s="0" t="n">
        <v>1550</v>
      </c>
      <c r="H22" s="0" t="n">
        <v>153.85</v>
      </c>
      <c r="I22" s="0" t="n">
        <v>8.79</v>
      </c>
      <c r="J22" s="0" t="n">
        <v>21.8</v>
      </c>
      <c r="K22" s="0" t="n">
        <v>125.63</v>
      </c>
      <c r="L22" s="0" t="n">
        <v>623.95</v>
      </c>
    </row>
    <row r="23" customFormat="false" ht="12" hidden="false" customHeight="false" outlineLevel="0" collapsed="false">
      <c r="A23" s="0" t="s">
        <v>2759</v>
      </c>
      <c r="B23" s="0" t="n">
        <v>21</v>
      </c>
      <c r="C23" s="0" t="s">
        <v>2760</v>
      </c>
      <c r="D23" s="0" t="n">
        <v>44.96</v>
      </c>
      <c r="E23" s="0" t="n">
        <v>3003.16</v>
      </c>
      <c r="F23" s="0" t="n">
        <v>1812.16</v>
      </c>
      <c r="G23" s="0" t="n">
        <v>3000</v>
      </c>
      <c r="H23" s="0" t="n">
        <v>339.2</v>
      </c>
      <c r="I23" s="0" t="n">
        <v>15.91</v>
      </c>
      <c r="J23" s="0" t="n">
        <v>1.5</v>
      </c>
      <c r="K23" s="0" t="n">
        <v>6.28</v>
      </c>
      <c r="L23" s="0" t="n">
        <v>544.39</v>
      </c>
    </row>
    <row r="24" customFormat="false" ht="12" hidden="false" customHeight="false" outlineLevel="0" collapsed="false">
      <c r="A24" s="0" t="s">
        <v>2761</v>
      </c>
      <c r="B24" s="0" t="n">
        <v>22</v>
      </c>
      <c r="C24" s="0" t="s">
        <v>2762</v>
      </c>
      <c r="D24" s="0" t="n">
        <v>47.9</v>
      </c>
      <c r="E24" s="0" t="n">
        <v>3533.16</v>
      </c>
      <c r="F24" s="0" t="n">
        <v>1941.16</v>
      </c>
      <c r="G24" s="0" t="n">
        <v>4510</v>
      </c>
      <c r="H24" s="0" t="n">
        <v>445.98</v>
      </c>
      <c r="I24" s="0" t="n">
        <v>15.49</v>
      </c>
      <c r="J24" s="0" t="n">
        <v>2.4</v>
      </c>
      <c r="L24" s="0" t="n">
        <v>527.64</v>
      </c>
    </row>
    <row r="25" customFormat="false" ht="12" hidden="false" customHeight="false" outlineLevel="0" collapsed="false">
      <c r="A25" s="0" t="s">
        <v>2763</v>
      </c>
      <c r="B25" s="0" t="n">
        <v>23</v>
      </c>
      <c r="C25" s="0" t="s">
        <v>2764</v>
      </c>
      <c r="D25" s="0" t="n">
        <v>50.94</v>
      </c>
      <c r="E25" s="0" t="n">
        <v>3723.16</v>
      </c>
      <c r="F25" s="0" t="n">
        <v>2173.16</v>
      </c>
      <c r="G25" s="0" t="n">
        <v>6100</v>
      </c>
      <c r="H25" s="0" t="n">
        <v>443.89</v>
      </c>
      <c r="I25" s="0" t="n">
        <v>17.59</v>
      </c>
      <c r="J25" s="0" t="n">
        <v>4</v>
      </c>
      <c r="L25" s="0" t="n">
        <v>502.51</v>
      </c>
    </row>
    <row r="26" customFormat="false" ht="12" hidden="false" customHeight="false" outlineLevel="0" collapsed="false">
      <c r="A26" s="0" t="s">
        <v>2765</v>
      </c>
      <c r="B26" s="0" t="n">
        <v>24</v>
      </c>
      <c r="C26" s="0" t="s">
        <v>2766</v>
      </c>
      <c r="D26" s="0" t="n">
        <v>52</v>
      </c>
      <c r="E26" s="0" t="n">
        <v>2938.16</v>
      </c>
      <c r="F26" s="0" t="n">
        <v>2148.16</v>
      </c>
      <c r="G26" s="0" t="n">
        <v>7190</v>
      </c>
      <c r="H26" s="0" t="n">
        <v>305.57</v>
      </c>
      <c r="I26" s="0" t="n">
        <v>13.82</v>
      </c>
      <c r="J26" s="0" t="n">
        <v>7.8</v>
      </c>
      <c r="K26" s="0" t="n">
        <v>67</v>
      </c>
      <c r="L26" s="0" t="n">
        <v>460.64</v>
      </c>
    </row>
    <row r="27" customFormat="false" ht="12" hidden="false" customHeight="false" outlineLevel="0" collapsed="false">
      <c r="A27" s="0" t="s">
        <v>2767</v>
      </c>
      <c r="B27" s="0" t="n">
        <v>25</v>
      </c>
      <c r="C27" s="0" t="s">
        <v>2768</v>
      </c>
      <c r="D27" s="0" t="n">
        <v>54.94</v>
      </c>
      <c r="E27" s="0" t="n">
        <v>2423.16</v>
      </c>
      <c r="F27" s="0" t="n">
        <v>1518.16</v>
      </c>
      <c r="G27" s="0" t="n">
        <v>7430</v>
      </c>
      <c r="H27" s="0" t="n">
        <v>224.87</v>
      </c>
      <c r="I27" s="0" t="n">
        <v>14.66</v>
      </c>
      <c r="J27" s="0" t="n">
        <v>5.4</v>
      </c>
      <c r="L27" s="0" t="n">
        <v>481.57</v>
      </c>
    </row>
    <row r="28" customFormat="false" ht="12" hidden="false" customHeight="false" outlineLevel="0" collapsed="false">
      <c r="A28" s="0" t="s">
        <v>2769</v>
      </c>
      <c r="B28" s="0" t="n">
        <v>26</v>
      </c>
      <c r="C28" s="0" t="s">
        <v>2770</v>
      </c>
      <c r="D28" s="0" t="n">
        <v>55.85</v>
      </c>
      <c r="E28" s="0" t="n">
        <v>3273.16</v>
      </c>
      <c r="F28" s="0" t="n">
        <v>1809.16</v>
      </c>
      <c r="G28" s="0" t="n">
        <v>7860</v>
      </c>
      <c r="H28" s="0" t="n">
        <v>354.27</v>
      </c>
      <c r="I28" s="0" t="n">
        <v>15.37</v>
      </c>
      <c r="J28" s="0" t="n">
        <v>10</v>
      </c>
      <c r="K28" s="0" t="n">
        <v>75.38</v>
      </c>
      <c r="L28" s="0" t="n">
        <v>460.64</v>
      </c>
    </row>
    <row r="29" customFormat="false" ht="12" hidden="false" customHeight="false" outlineLevel="0" collapsed="false">
      <c r="A29" s="0" t="s">
        <v>2771</v>
      </c>
      <c r="B29" s="0" t="n">
        <v>27</v>
      </c>
      <c r="C29" s="0" t="s">
        <v>2772</v>
      </c>
      <c r="D29" s="0" t="n">
        <v>58.93</v>
      </c>
      <c r="E29" s="0" t="n">
        <v>3173.16</v>
      </c>
      <c r="F29" s="0" t="n">
        <v>1768.16</v>
      </c>
      <c r="G29" s="0" t="n">
        <v>8900</v>
      </c>
      <c r="H29" s="0" t="n">
        <v>389.45</v>
      </c>
      <c r="I29" s="0" t="n">
        <v>15.24</v>
      </c>
      <c r="J29" s="0" t="n">
        <v>16</v>
      </c>
      <c r="K29" s="0" t="n">
        <v>67</v>
      </c>
      <c r="L29" s="0" t="n">
        <v>414.57</v>
      </c>
    </row>
    <row r="30" customFormat="false" ht="12" hidden="false" customHeight="false" outlineLevel="0" collapsed="false">
      <c r="A30" s="0" t="s">
        <v>2773</v>
      </c>
      <c r="B30" s="0" t="n">
        <v>28</v>
      </c>
      <c r="C30" s="0" t="s">
        <v>2774</v>
      </c>
      <c r="D30" s="0" t="n">
        <v>58.71</v>
      </c>
      <c r="E30" s="0" t="n">
        <v>3003.16</v>
      </c>
      <c r="F30" s="0" t="n">
        <v>1726.16</v>
      </c>
      <c r="G30" s="0" t="n">
        <v>8900</v>
      </c>
      <c r="H30" s="0" t="n">
        <v>381.07</v>
      </c>
      <c r="I30" s="0" t="n">
        <v>17.63</v>
      </c>
      <c r="J30" s="0" t="n">
        <v>14.5</v>
      </c>
      <c r="K30" s="0" t="n">
        <v>92.13</v>
      </c>
      <c r="L30" s="0" t="n">
        <v>439.7</v>
      </c>
    </row>
    <row r="31" customFormat="false" ht="12" hidden="false" customHeight="false" outlineLevel="0" collapsed="false">
      <c r="A31" s="0" t="s">
        <v>2775</v>
      </c>
      <c r="B31" s="0" t="n">
        <v>29</v>
      </c>
      <c r="C31" s="0" t="s">
        <v>2776</v>
      </c>
      <c r="D31" s="0" t="n">
        <v>63.54</v>
      </c>
      <c r="E31" s="0" t="n">
        <v>2868.16</v>
      </c>
      <c r="F31" s="0" t="n">
        <v>1356.16</v>
      </c>
      <c r="G31" s="0" t="n">
        <v>8960</v>
      </c>
      <c r="H31" s="0" t="n">
        <v>304.86</v>
      </c>
      <c r="I31" s="0" t="n">
        <v>13.02</v>
      </c>
      <c r="J31" s="0" t="n">
        <v>59.3</v>
      </c>
      <c r="K31" s="0" t="n">
        <v>393.63</v>
      </c>
      <c r="L31" s="0" t="n">
        <v>385.26</v>
      </c>
    </row>
    <row r="32" customFormat="false" ht="12" hidden="false" customHeight="false" outlineLevel="0" collapsed="false">
      <c r="A32" s="0" t="s">
        <v>2777</v>
      </c>
      <c r="B32" s="0" t="n">
        <v>30</v>
      </c>
      <c r="C32" s="0" t="s">
        <v>2778</v>
      </c>
      <c r="D32" s="0" t="n">
        <v>65.37</v>
      </c>
      <c r="E32" s="0" t="n">
        <v>1179.16</v>
      </c>
      <c r="F32" s="0" t="n">
        <v>692.66</v>
      </c>
      <c r="G32" s="0" t="n">
        <v>7140</v>
      </c>
      <c r="H32" s="0" t="n">
        <v>114.74</v>
      </c>
      <c r="I32" s="0" t="n">
        <v>7.37</v>
      </c>
      <c r="J32" s="0" t="n">
        <v>16.7</v>
      </c>
      <c r="K32" s="0" t="n">
        <v>113.07</v>
      </c>
      <c r="L32" s="0" t="n">
        <v>383.17</v>
      </c>
    </row>
    <row r="33" customFormat="false" ht="12" hidden="false" customHeight="false" outlineLevel="0" collapsed="false">
      <c r="A33" s="0" t="s">
        <v>2779</v>
      </c>
      <c r="B33" s="0" t="n">
        <v>31</v>
      </c>
      <c r="C33" s="0" t="s">
        <v>2780</v>
      </c>
      <c r="D33" s="0" t="n">
        <v>69.72</v>
      </c>
      <c r="E33" s="0" t="n">
        <v>2510.16</v>
      </c>
      <c r="F33" s="0" t="n">
        <v>302.96</v>
      </c>
      <c r="G33" s="0" t="n">
        <v>5910</v>
      </c>
      <c r="I33" s="0" t="n">
        <v>5.61</v>
      </c>
      <c r="J33" s="0" t="n">
        <v>5.8</v>
      </c>
      <c r="L33" s="0" t="n">
        <v>330.82</v>
      </c>
    </row>
    <row r="34" customFormat="false" ht="12" hidden="false" customHeight="false" outlineLevel="0" collapsed="false">
      <c r="A34" s="0" t="s">
        <v>2781</v>
      </c>
      <c r="B34" s="0" t="n">
        <v>32</v>
      </c>
      <c r="C34" s="0" t="s">
        <v>2782</v>
      </c>
      <c r="D34" s="0" t="n">
        <v>72.59</v>
      </c>
      <c r="E34" s="0" t="n">
        <v>3103.16</v>
      </c>
      <c r="F34" s="0" t="n">
        <v>1210.56</v>
      </c>
      <c r="G34" s="0" t="n">
        <v>5320</v>
      </c>
      <c r="H34" s="0" t="n">
        <v>284.76</v>
      </c>
      <c r="I34" s="0" t="n">
        <v>31.83</v>
      </c>
      <c r="J34" s="0" t="n">
        <v>2.2</v>
      </c>
      <c r="K34" s="0" t="n">
        <v>58.63</v>
      </c>
      <c r="L34" s="0" t="n">
        <v>305.7</v>
      </c>
    </row>
    <row r="35" customFormat="false" ht="12" hidden="false" customHeight="false" outlineLevel="0" collapsed="false">
      <c r="A35" s="0" t="s">
        <v>2783</v>
      </c>
      <c r="B35" s="0" t="n">
        <v>33</v>
      </c>
      <c r="C35" s="0" t="s">
        <v>2784</v>
      </c>
      <c r="D35" s="0" t="n">
        <v>74.99</v>
      </c>
      <c r="E35" s="0" t="n">
        <v>886.16</v>
      </c>
      <c r="F35" s="0" t="n">
        <v>1090.16</v>
      </c>
      <c r="G35" s="0" t="n">
        <v>5720</v>
      </c>
      <c r="H35" s="0" t="n">
        <v>32.45</v>
      </c>
      <c r="I35" s="0" t="n">
        <v>27.72</v>
      </c>
      <c r="J35" s="0" t="n">
        <v>2.9</v>
      </c>
      <c r="L35" s="0" t="n">
        <v>343.38</v>
      </c>
    </row>
    <row r="36" customFormat="false" ht="12" hidden="false" customHeight="false" outlineLevel="0" collapsed="false">
      <c r="A36" s="0" t="s">
        <v>2785</v>
      </c>
      <c r="B36" s="0" t="n">
        <v>34</v>
      </c>
      <c r="C36" s="0" t="s">
        <v>2786</v>
      </c>
      <c r="D36" s="0" t="n">
        <v>78.96</v>
      </c>
      <c r="E36" s="0" t="n">
        <v>958.16</v>
      </c>
      <c r="F36" s="0" t="n">
        <v>490.16</v>
      </c>
      <c r="G36" s="0" t="n">
        <v>4790</v>
      </c>
      <c r="H36" s="0" t="n">
        <v>13.99</v>
      </c>
      <c r="I36" s="0" t="n">
        <v>5.23</v>
      </c>
      <c r="J36" s="0" t="n">
        <v>8</v>
      </c>
      <c r="K36" s="0" t="n">
        <v>0</v>
      </c>
      <c r="L36" s="0" t="n">
        <v>351.76</v>
      </c>
    </row>
    <row r="37" customFormat="false" ht="12" hidden="false" customHeight="false" outlineLevel="0" collapsed="false">
      <c r="A37" s="0" t="s">
        <v>2787</v>
      </c>
      <c r="B37" s="0" t="n">
        <v>35</v>
      </c>
      <c r="C37" s="0" t="s">
        <v>2788</v>
      </c>
      <c r="D37" s="0" t="n">
        <v>79.91</v>
      </c>
      <c r="E37" s="0" t="n">
        <v>331.16</v>
      </c>
      <c r="F37" s="0" t="n">
        <v>265.96</v>
      </c>
      <c r="G37" s="0" t="n">
        <v>3120</v>
      </c>
      <c r="H37" s="0" t="n">
        <v>14.99</v>
      </c>
      <c r="I37" s="0" t="n">
        <v>5.28</v>
      </c>
      <c r="J37" s="0" t="n">
        <v>0</v>
      </c>
      <c r="L37" s="0" t="n">
        <v>293.13</v>
      </c>
    </row>
    <row r="38" customFormat="false" ht="12" hidden="false" customHeight="false" outlineLevel="0" collapsed="false">
      <c r="A38" s="0" t="s">
        <v>2789</v>
      </c>
      <c r="B38" s="0" t="n">
        <v>36</v>
      </c>
      <c r="C38" s="0" t="s">
        <v>2790</v>
      </c>
      <c r="D38" s="0" t="n">
        <v>83.8</v>
      </c>
      <c r="E38" s="0" t="n">
        <v>121.16</v>
      </c>
      <c r="F38" s="0" t="n">
        <v>115.86</v>
      </c>
      <c r="G38" s="0" t="n">
        <v>2600</v>
      </c>
      <c r="H38" s="0" t="n">
        <v>9.05</v>
      </c>
      <c r="I38" s="0" t="n">
        <v>1.63</v>
      </c>
      <c r="K38" s="0" t="n">
        <v>0.01</v>
      </c>
    </row>
    <row r="39" customFormat="false" ht="12" hidden="false" customHeight="false" outlineLevel="0" collapsed="false">
      <c r="A39" s="0" t="s">
        <v>2791</v>
      </c>
      <c r="B39" s="0" t="n">
        <v>37</v>
      </c>
      <c r="C39" s="0" t="s">
        <v>2792</v>
      </c>
      <c r="D39" s="0" t="n">
        <v>85.47</v>
      </c>
      <c r="E39" s="0" t="n">
        <v>961.16</v>
      </c>
      <c r="F39" s="0" t="n">
        <v>312.06</v>
      </c>
      <c r="G39" s="0" t="n">
        <v>1530</v>
      </c>
      <c r="H39" s="0" t="n">
        <v>75.8</v>
      </c>
      <c r="I39" s="0" t="n">
        <v>2.3</v>
      </c>
      <c r="J39" s="0" t="n">
        <v>8</v>
      </c>
      <c r="L39" s="0" t="n">
        <v>335.01</v>
      </c>
    </row>
    <row r="40" customFormat="false" ht="12" hidden="false" customHeight="false" outlineLevel="0" collapsed="false">
      <c r="A40" s="0" t="s">
        <v>2793</v>
      </c>
      <c r="B40" s="0" t="n">
        <v>38</v>
      </c>
      <c r="C40" s="0" t="s">
        <v>2794</v>
      </c>
      <c r="D40" s="0" t="n">
        <v>87.62</v>
      </c>
      <c r="E40" s="0" t="n">
        <v>1653.16</v>
      </c>
      <c r="F40" s="0" t="n">
        <v>1041.16</v>
      </c>
      <c r="G40" s="0" t="n">
        <v>2600</v>
      </c>
      <c r="H40" s="0" t="n">
        <v>141.54</v>
      </c>
      <c r="I40" s="0" t="n">
        <v>8.79</v>
      </c>
      <c r="J40" s="0" t="n">
        <v>4.3</v>
      </c>
      <c r="L40" s="0" t="n">
        <v>737.02</v>
      </c>
    </row>
    <row r="41" customFormat="false" ht="12" hidden="false" customHeight="false" outlineLevel="0" collapsed="false">
      <c r="A41" s="0" t="s">
        <v>2795</v>
      </c>
      <c r="B41" s="0" t="n">
        <v>39</v>
      </c>
      <c r="C41" s="0" t="s">
        <v>2796</v>
      </c>
      <c r="D41" s="0" t="n">
        <v>88.91</v>
      </c>
    </row>
    <row r="42" customFormat="false" ht="12" hidden="false" customHeight="false" outlineLevel="0" collapsed="false">
      <c r="A42" s="0" t="s">
        <v>2797</v>
      </c>
      <c r="B42" s="0" t="n">
        <v>40</v>
      </c>
      <c r="C42" s="0" t="s">
        <v>2798</v>
      </c>
      <c r="D42" s="0" t="n">
        <v>91.22</v>
      </c>
      <c r="E42" s="0" t="n">
        <v>3853.16</v>
      </c>
      <c r="F42" s="0" t="n">
        <v>2125.16</v>
      </c>
      <c r="G42" s="0" t="n">
        <v>6490</v>
      </c>
      <c r="H42" s="0" t="n">
        <v>502.51</v>
      </c>
      <c r="I42" s="0" t="n">
        <v>16.75</v>
      </c>
      <c r="J42" s="0" t="n">
        <v>2.4</v>
      </c>
      <c r="L42" s="0" t="n">
        <v>276.38</v>
      </c>
    </row>
    <row r="43" customFormat="false" ht="12" hidden="false" customHeight="false" outlineLevel="0" collapsed="false">
      <c r="A43" s="0" t="s">
        <v>2799</v>
      </c>
      <c r="B43" s="0" t="n">
        <v>41</v>
      </c>
      <c r="C43" s="0" t="s">
        <v>2800</v>
      </c>
      <c r="D43" s="0" t="n">
        <v>92.91</v>
      </c>
      <c r="E43" s="0" t="n">
        <v>3573.16</v>
      </c>
      <c r="F43" s="0" t="n">
        <v>2741.16</v>
      </c>
      <c r="G43" s="0" t="n">
        <v>8400</v>
      </c>
      <c r="I43" s="0" t="n">
        <v>26.8</v>
      </c>
      <c r="J43" s="0" t="n">
        <v>8</v>
      </c>
      <c r="K43" s="0" t="n">
        <v>52.35</v>
      </c>
      <c r="L43" s="0" t="n">
        <v>272.19</v>
      </c>
    </row>
    <row r="44" customFormat="false" ht="12" hidden="false" customHeight="false" outlineLevel="0" collapsed="false">
      <c r="A44" s="0" t="s">
        <v>2801</v>
      </c>
      <c r="B44" s="0" t="n">
        <v>42</v>
      </c>
      <c r="C44" s="0" t="s">
        <v>2802</v>
      </c>
      <c r="D44" s="0" t="n">
        <v>95.94</v>
      </c>
      <c r="E44" s="0" t="n">
        <v>5833.16</v>
      </c>
      <c r="F44" s="0" t="n">
        <v>2883.16</v>
      </c>
      <c r="G44" s="0" t="n">
        <v>10200</v>
      </c>
      <c r="H44" s="0" t="n">
        <v>536.01</v>
      </c>
      <c r="I44" s="0" t="n">
        <v>27.64</v>
      </c>
      <c r="J44" s="0" t="n">
        <v>19</v>
      </c>
      <c r="K44" s="0" t="n">
        <v>146.57</v>
      </c>
      <c r="L44" s="0" t="n">
        <v>255.44</v>
      </c>
    </row>
    <row r="45" customFormat="false" ht="12" hidden="false" customHeight="false" outlineLevel="0" collapsed="false">
      <c r="A45" s="0" t="s">
        <v>2803</v>
      </c>
      <c r="B45" s="0" t="n">
        <v>43</v>
      </c>
      <c r="C45" s="0" t="s">
        <v>2804</v>
      </c>
      <c r="D45" s="0" t="n">
        <v>96.91</v>
      </c>
    </row>
    <row r="46" customFormat="false" ht="12" hidden="false" customHeight="false" outlineLevel="0" collapsed="false">
      <c r="A46" s="0" t="s">
        <v>2805</v>
      </c>
      <c r="B46" s="0" t="n">
        <v>44</v>
      </c>
      <c r="C46" s="0" t="s">
        <v>2806</v>
      </c>
      <c r="D46" s="0" t="n">
        <v>101.07</v>
      </c>
      <c r="E46" s="0" t="n">
        <v>5173.16</v>
      </c>
      <c r="F46" s="0" t="n">
        <v>2773.16</v>
      </c>
      <c r="G46" s="0" t="n">
        <v>12200</v>
      </c>
      <c r="H46" s="0" t="n">
        <v>619.77</v>
      </c>
      <c r="I46" s="0" t="n">
        <v>25.54</v>
      </c>
      <c r="J46" s="0" t="n">
        <v>10</v>
      </c>
      <c r="L46" s="0" t="n">
        <v>238.69</v>
      </c>
    </row>
    <row r="47" customFormat="false" ht="12" hidden="false" customHeight="false" outlineLevel="0" collapsed="false">
      <c r="A47" s="0" t="s">
        <v>2807</v>
      </c>
      <c r="B47" s="0" t="n">
        <v>45</v>
      </c>
      <c r="C47" s="0" t="s">
        <v>2808</v>
      </c>
      <c r="D47" s="0" t="n">
        <v>102.9</v>
      </c>
      <c r="E47" s="0" t="n">
        <v>4773.16</v>
      </c>
      <c r="F47" s="0" t="n">
        <v>2239.16</v>
      </c>
      <c r="G47" s="0" t="n">
        <v>12400</v>
      </c>
      <c r="H47" s="0" t="n">
        <v>531.83</v>
      </c>
      <c r="I47" s="0" t="n">
        <v>21.78</v>
      </c>
      <c r="J47" s="0" t="n">
        <v>22</v>
      </c>
      <c r="K47" s="0" t="n">
        <v>87.94</v>
      </c>
      <c r="L47" s="0" t="n">
        <v>247.07</v>
      </c>
    </row>
    <row r="48" customFormat="false" ht="12" hidden="false" customHeight="false" outlineLevel="0" collapsed="false">
      <c r="A48" s="0" t="s">
        <v>2809</v>
      </c>
      <c r="B48" s="0" t="n">
        <v>46</v>
      </c>
      <c r="C48" s="0" t="s">
        <v>2810</v>
      </c>
      <c r="D48" s="0" t="n">
        <v>106.4</v>
      </c>
      <c r="E48" s="0" t="n">
        <v>4253.16</v>
      </c>
      <c r="F48" s="0" t="n">
        <v>1825.16</v>
      </c>
      <c r="G48" s="0" t="n">
        <v>12000</v>
      </c>
      <c r="H48" s="0" t="n">
        <v>376.88</v>
      </c>
      <c r="I48" s="0" t="n">
        <v>16.75</v>
      </c>
      <c r="J48" s="0" t="n">
        <v>9.3</v>
      </c>
      <c r="K48" s="0" t="n">
        <v>71.19</v>
      </c>
      <c r="L48" s="0" t="n">
        <v>242.88</v>
      </c>
    </row>
    <row r="49" customFormat="false" ht="12" hidden="false" customHeight="false" outlineLevel="0" collapsed="false">
      <c r="A49" s="0" t="s">
        <v>2811</v>
      </c>
      <c r="B49" s="0" t="n">
        <v>47</v>
      </c>
      <c r="C49" s="0" t="s">
        <v>2812</v>
      </c>
      <c r="D49" s="0" t="n">
        <v>107.87</v>
      </c>
      <c r="E49" s="0" t="n">
        <v>2483.16</v>
      </c>
      <c r="F49" s="0" t="n">
        <v>1233.96</v>
      </c>
      <c r="G49" s="0" t="n">
        <v>10500</v>
      </c>
      <c r="H49" s="0" t="n">
        <v>254.19</v>
      </c>
      <c r="I49" s="0" t="n">
        <v>11.31</v>
      </c>
      <c r="J49" s="0" t="n">
        <v>61.6</v>
      </c>
      <c r="K49" s="0" t="n">
        <v>410.39</v>
      </c>
      <c r="L49" s="0" t="n">
        <v>234.51</v>
      </c>
    </row>
    <row r="50" customFormat="false" ht="12" hidden="false" customHeight="false" outlineLevel="0" collapsed="false">
      <c r="A50" s="0" t="s">
        <v>2813</v>
      </c>
      <c r="B50" s="0" t="n">
        <v>48</v>
      </c>
      <c r="C50" s="0" t="s">
        <v>2814</v>
      </c>
      <c r="D50" s="0" t="n">
        <v>112.4</v>
      </c>
      <c r="E50" s="0" t="n">
        <v>1038.16</v>
      </c>
      <c r="F50" s="0" t="n">
        <v>594.06</v>
      </c>
      <c r="G50" s="0" t="n">
        <v>8650</v>
      </c>
      <c r="H50" s="0" t="n">
        <v>100.08</v>
      </c>
      <c r="I50" s="0" t="n">
        <v>6.11</v>
      </c>
      <c r="J50" s="0" t="n">
        <v>14.6</v>
      </c>
      <c r="K50" s="0" t="n">
        <v>92.13</v>
      </c>
      <c r="L50" s="0" t="n">
        <v>230.32</v>
      </c>
    </row>
    <row r="51" customFormat="false" ht="12" hidden="false" customHeight="false" outlineLevel="0" collapsed="false">
      <c r="A51" s="0" t="s">
        <v>2815</v>
      </c>
      <c r="B51" s="0" t="n">
        <v>49</v>
      </c>
      <c r="C51" s="0" t="s">
        <v>2816</v>
      </c>
      <c r="D51" s="0" t="n">
        <v>114.82</v>
      </c>
      <c r="E51" s="0" t="n">
        <v>2273.16</v>
      </c>
      <c r="F51" s="0" t="n">
        <v>429.36</v>
      </c>
      <c r="G51" s="0" t="n">
        <v>7310</v>
      </c>
      <c r="H51" s="0" t="n">
        <v>224.87</v>
      </c>
      <c r="I51" s="0" t="n">
        <v>3.27</v>
      </c>
      <c r="J51" s="0" t="n">
        <v>11.1</v>
      </c>
      <c r="K51" s="0" t="n">
        <v>23.87</v>
      </c>
      <c r="L51" s="0" t="n">
        <v>238.69</v>
      </c>
    </row>
    <row r="52" customFormat="false" ht="12" hidden="false" customHeight="false" outlineLevel="0" collapsed="false">
      <c r="A52" s="0" t="s">
        <v>2817</v>
      </c>
      <c r="B52" s="0" t="n">
        <v>50</v>
      </c>
      <c r="C52" s="0" t="s">
        <v>2818</v>
      </c>
      <c r="D52" s="0" t="n">
        <v>118.69</v>
      </c>
      <c r="E52" s="0" t="n">
        <v>2543.16</v>
      </c>
      <c r="F52" s="0" t="n">
        <v>505.06</v>
      </c>
      <c r="G52" s="0" t="n">
        <v>7300</v>
      </c>
      <c r="H52" s="0" t="n">
        <v>293.13</v>
      </c>
      <c r="I52" s="0" t="n">
        <v>7.2</v>
      </c>
      <c r="J52" s="0" t="n">
        <v>8.8</v>
      </c>
      <c r="K52" s="0" t="n">
        <v>67</v>
      </c>
      <c r="L52" s="0" t="n">
        <v>226.13</v>
      </c>
    </row>
    <row r="53" customFormat="false" ht="12" hidden="false" customHeight="false" outlineLevel="0" collapsed="false">
      <c r="A53" s="0" t="s">
        <v>2819</v>
      </c>
      <c r="B53" s="0" t="n">
        <v>51</v>
      </c>
      <c r="C53" s="0" t="s">
        <v>2820</v>
      </c>
      <c r="D53" s="0" t="n">
        <v>121.75</v>
      </c>
      <c r="E53" s="0" t="n">
        <v>1653.16</v>
      </c>
      <c r="F53" s="0" t="n">
        <v>903.66</v>
      </c>
      <c r="G53" s="0" t="n">
        <v>6620</v>
      </c>
      <c r="H53" s="0" t="n">
        <v>195.14</v>
      </c>
      <c r="I53" s="0" t="n">
        <v>19.85</v>
      </c>
      <c r="J53" s="0" t="n">
        <v>2.6</v>
      </c>
      <c r="K53" s="0" t="n">
        <v>20.94</v>
      </c>
      <c r="L53" s="0" t="n">
        <v>205.19</v>
      </c>
    </row>
    <row r="54" customFormat="false" ht="12" hidden="false" customHeight="false" outlineLevel="0" collapsed="false">
      <c r="A54" s="0" t="s">
        <v>2821</v>
      </c>
      <c r="B54" s="0" t="n">
        <v>52</v>
      </c>
      <c r="C54" s="0" t="s">
        <v>2822</v>
      </c>
      <c r="D54" s="0" t="n">
        <v>127.6</v>
      </c>
    </row>
    <row r="55" customFormat="false" ht="12" hidden="false" customHeight="false" outlineLevel="0" collapsed="false">
      <c r="A55" s="0" t="s">
        <v>2823</v>
      </c>
      <c r="B55" s="0" t="n">
        <v>53</v>
      </c>
      <c r="C55" s="0" t="s">
        <v>2824</v>
      </c>
      <c r="D55" s="0" t="n">
        <v>126.9</v>
      </c>
      <c r="E55" s="0" t="n">
        <v>456.16</v>
      </c>
      <c r="F55" s="0" t="n">
        <v>386.86</v>
      </c>
      <c r="G55" s="0" t="n">
        <v>4940</v>
      </c>
      <c r="H55" s="0" t="n">
        <v>21.78</v>
      </c>
      <c r="I55" s="0" t="n">
        <v>7.83</v>
      </c>
      <c r="J55" s="0" t="n">
        <v>0</v>
      </c>
      <c r="K55" s="0" t="n">
        <v>0.42</v>
      </c>
      <c r="L55" s="0" t="n">
        <v>217.76</v>
      </c>
    </row>
    <row r="56" customFormat="false" ht="12" hidden="false" customHeight="false" outlineLevel="0" collapsed="false">
      <c r="A56" s="0" t="s">
        <v>2825</v>
      </c>
      <c r="B56" s="0" t="n">
        <v>54</v>
      </c>
      <c r="C56" s="0" t="s">
        <v>2826</v>
      </c>
      <c r="D56" s="0" t="n">
        <v>131.3</v>
      </c>
      <c r="E56" s="0" t="n">
        <v>165.16</v>
      </c>
      <c r="F56" s="0" t="n">
        <v>161.26</v>
      </c>
      <c r="G56" s="0" t="n">
        <v>3060</v>
      </c>
      <c r="H56" s="0" t="n">
        <v>12.65</v>
      </c>
      <c r="I56" s="0" t="n">
        <v>2.3</v>
      </c>
      <c r="K56" s="0" t="n">
        <v>0.04</v>
      </c>
    </row>
    <row r="57" customFormat="false" ht="12" hidden="false" customHeight="false" outlineLevel="0" collapsed="false">
      <c r="A57" s="0" t="s">
        <v>2827</v>
      </c>
      <c r="B57" s="0" t="n">
        <v>55</v>
      </c>
      <c r="C57" s="0" t="s">
        <v>2828</v>
      </c>
      <c r="D57" s="0" t="n">
        <v>132.9</v>
      </c>
      <c r="E57" s="0" t="n">
        <v>963.16</v>
      </c>
      <c r="F57" s="0" t="n">
        <v>301.86</v>
      </c>
      <c r="G57" s="0" t="n">
        <v>1900</v>
      </c>
      <c r="H57" s="0" t="n">
        <v>68.26</v>
      </c>
      <c r="I57" s="0" t="n">
        <v>2.09</v>
      </c>
      <c r="J57" s="0" t="n">
        <v>5.3</v>
      </c>
      <c r="L57" s="0" t="n">
        <v>217.76</v>
      </c>
    </row>
    <row r="58" customFormat="false" ht="12" hidden="false" customHeight="false" outlineLevel="0" collapsed="false">
      <c r="A58" s="0" t="s">
        <v>2829</v>
      </c>
      <c r="B58" s="0" t="n">
        <v>56</v>
      </c>
      <c r="C58" s="0" t="s">
        <v>2830</v>
      </c>
      <c r="D58" s="0" t="n">
        <v>137.34</v>
      </c>
      <c r="E58" s="0" t="n">
        <v>1913.16</v>
      </c>
      <c r="F58" s="0" t="n">
        <v>987.16</v>
      </c>
      <c r="G58" s="0" t="n">
        <v>3500</v>
      </c>
      <c r="H58" s="0" t="n">
        <v>149.5</v>
      </c>
      <c r="I58" s="0" t="n">
        <v>7.66</v>
      </c>
      <c r="J58" s="0" t="n">
        <v>1.6</v>
      </c>
      <c r="L58" s="0" t="n">
        <v>284.76</v>
      </c>
    </row>
    <row r="59" customFormat="false" ht="12" hidden="false" customHeight="false" outlineLevel="0" collapsed="false">
      <c r="A59" s="0" t="s">
        <v>2831</v>
      </c>
      <c r="B59" s="0" t="n">
        <v>57</v>
      </c>
      <c r="C59" s="0" t="s">
        <v>2832</v>
      </c>
      <c r="D59" s="0" t="n">
        <v>138.91</v>
      </c>
      <c r="E59" s="0" t="n">
        <v>3743.16</v>
      </c>
      <c r="F59" s="0" t="n">
        <v>1193.16</v>
      </c>
      <c r="G59" s="0" t="n">
        <v>6170</v>
      </c>
      <c r="H59" s="0" t="n">
        <v>402.01</v>
      </c>
      <c r="I59" s="0" t="n">
        <v>6.28</v>
      </c>
      <c r="J59" s="0" t="n">
        <v>1.7</v>
      </c>
      <c r="K59" s="0" t="n">
        <v>13.82</v>
      </c>
      <c r="L59" s="0" t="n">
        <v>188.44</v>
      </c>
    </row>
    <row r="60" customFormat="false" ht="12" hidden="false" customHeight="false" outlineLevel="0" collapsed="false">
      <c r="A60" s="0" t="s">
        <v>2833</v>
      </c>
      <c r="B60" s="0" t="n">
        <v>58</v>
      </c>
      <c r="C60" s="0" t="s">
        <v>2834</v>
      </c>
      <c r="D60" s="0" t="n">
        <v>140.12</v>
      </c>
      <c r="E60" s="0" t="n">
        <v>3741.16</v>
      </c>
      <c r="F60" s="0" t="n">
        <v>1068.16</v>
      </c>
      <c r="G60" s="0" t="n">
        <v>6670</v>
      </c>
      <c r="H60" s="0" t="n">
        <v>397.82</v>
      </c>
      <c r="I60" s="0" t="n">
        <v>5.03</v>
      </c>
      <c r="J60" s="0" t="n">
        <v>1.3</v>
      </c>
      <c r="K60" s="0" t="n">
        <v>10.89</v>
      </c>
      <c r="L60" s="0" t="n">
        <v>175.88</v>
      </c>
    </row>
    <row r="61" customFormat="false" ht="12" hidden="false" customHeight="false" outlineLevel="0" collapsed="false">
      <c r="A61" s="0" t="s">
        <v>2835</v>
      </c>
      <c r="B61" s="0" t="n">
        <v>59</v>
      </c>
      <c r="C61" s="0" t="s">
        <v>2836</v>
      </c>
      <c r="D61" s="0" t="n">
        <v>140.91</v>
      </c>
      <c r="E61" s="0" t="n">
        <v>3400.16</v>
      </c>
      <c r="F61" s="0" t="n">
        <v>1208.16</v>
      </c>
      <c r="G61" s="0" t="n">
        <v>6770</v>
      </c>
      <c r="H61" s="0" t="n">
        <v>330.82</v>
      </c>
      <c r="I61" s="0" t="n">
        <v>6.7</v>
      </c>
      <c r="J61" s="0" t="n">
        <v>1.5</v>
      </c>
      <c r="K61" s="0" t="n">
        <v>11.73</v>
      </c>
      <c r="L61" s="0" t="n">
        <v>201.01</v>
      </c>
    </row>
    <row r="62" customFormat="false" ht="12" hidden="false" customHeight="false" outlineLevel="0" collapsed="false">
      <c r="A62" s="0" t="s">
        <v>2837</v>
      </c>
      <c r="B62" s="0" t="n">
        <v>60</v>
      </c>
      <c r="C62" s="0" t="s">
        <v>2838</v>
      </c>
      <c r="D62" s="0" t="n">
        <v>144.24</v>
      </c>
      <c r="E62" s="0" t="n">
        <v>3300.16</v>
      </c>
      <c r="F62" s="0" t="n">
        <v>1297.16</v>
      </c>
      <c r="G62" s="0" t="n">
        <v>7000</v>
      </c>
      <c r="H62" s="0" t="n">
        <v>288.94</v>
      </c>
      <c r="I62" s="0" t="n">
        <v>7.12</v>
      </c>
      <c r="J62" s="0" t="n">
        <v>1.3</v>
      </c>
      <c r="K62" s="0" t="n">
        <v>12.98</v>
      </c>
      <c r="L62" s="0" t="n">
        <v>188.44</v>
      </c>
    </row>
    <row r="63" customFormat="false" ht="12" hidden="false" customHeight="false" outlineLevel="0" collapsed="false">
      <c r="A63" s="0" t="s">
        <v>2839</v>
      </c>
      <c r="B63" s="0" t="n">
        <v>61</v>
      </c>
      <c r="C63" s="0" t="s">
        <v>2840</v>
      </c>
      <c r="D63" s="0" t="n">
        <v>144.91</v>
      </c>
    </row>
    <row r="64" customFormat="false" ht="12" hidden="false" customHeight="false" outlineLevel="0" collapsed="false">
      <c r="A64" s="0" t="s">
        <v>2841</v>
      </c>
      <c r="B64" s="0" t="n">
        <v>62</v>
      </c>
      <c r="C64" s="0" t="s">
        <v>2842</v>
      </c>
      <c r="D64" s="0" t="n">
        <v>150.35</v>
      </c>
      <c r="E64" s="0" t="n">
        <v>2173.16</v>
      </c>
      <c r="F64" s="0" t="n">
        <v>1345.16</v>
      </c>
      <c r="G64" s="0" t="n">
        <v>7540</v>
      </c>
      <c r="H64" s="0" t="n">
        <v>192.63</v>
      </c>
      <c r="I64" s="0" t="n">
        <v>8.79</v>
      </c>
      <c r="J64" s="0" t="n">
        <v>1.1</v>
      </c>
      <c r="L64" s="0" t="n">
        <v>175.88</v>
      </c>
    </row>
    <row r="65" customFormat="false" ht="12" hidden="false" customHeight="false" outlineLevel="0" collapsed="false">
      <c r="A65" s="0" t="s">
        <v>2843</v>
      </c>
      <c r="B65" s="0" t="n">
        <v>63</v>
      </c>
      <c r="C65" s="0" t="s">
        <v>2844</v>
      </c>
      <c r="D65" s="0" t="n">
        <v>151.96</v>
      </c>
      <c r="E65" s="0" t="n">
        <v>1712.16</v>
      </c>
      <c r="F65" s="0" t="n">
        <v>1099.16</v>
      </c>
      <c r="G65" s="0" t="n">
        <v>5260</v>
      </c>
      <c r="H65" s="0" t="n">
        <v>175.88</v>
      </c>
      <c r="I65" s="0" t="n">
        <v>9.21</v>
      </c>
      <c r="J65" s="0" t="n">
        <v>1.2</v>
      </c>
      <c r="L65" s="0" t="n">
        <v>163.32</v>
      </c>
    </row>
    <row r="66" customFormat="false" ht="12" hidden="false" customHeight="false" outlineLevel="0" collapsed="false">
      <c r="A66" s="0" t="s">
        <v>2845</v>
      </c>
      <c r="B66" s="0" t="n">
        <v>64</v>
      </c>
      <c r="C66" s="0" t="s">
        <v>2846</v>
      </c>
      <c r="D66" s="0" t="n">
        <v>157.25</v>
      </c>
      <c r="E66" s="0" t="n">
        <v>3273.16</v>
      </c>
      <c r="F66" s="0" t="n">
        <v>1585.16</v>
      </c>
      <c r="G66" s="0" t="n">
        <v>7890</v>
      </c>
      <c r="H66" s="0" t="n">
        <v>301.51</v>
      </c>
      <c r="I66" s="0" t="n">
        <v>15.49</v>
      </c>
      <c r="J66" s="0" t="n">
        <v>0.7</v>
      </c>
      <c r="K66" s="0" t="n">
        <v>8.79</v>
      </c>
      <c r="L66" s="0" t="n">
        <v>297.32</v>
      </c>
    </row>
    <row r="67" customFormat="false" ht="12" hidden="false" customHeight="false" outlineLevel="0" collapsed="false">
      <c r="A67" s="0" t="s">
        <v>2847</v>
      </c>
      <c r="B67" s="0" t="n">
        <v>65</v>
      </c>
      <c r="C67" s="0" t="s">
        <v>2848</v>
      </c>
      <c r="D67" s="0" t="n">
        <v>158.92</v>
      </c>
      <c r="E67" s="0" t="n">
        <v>3073.16</v>
      </c>
      <c r="F67" s="0" t="n">
        <v>1629.16</v>
      </c>
      <c r="G67" s="0" t="n">
        <v>8270</v>
      </c>
      <c r="H67" s="0" t="n">
        <v>293.13</v>
      </c>
      <c r="I67" s="0" t="n">
        <v>16.33</v>
      </c>
      <c r="J67" s="0" t="n">
        <v>0.9</v>
      </c>
      <c r="L67" s="0" t="n">
        <v>184.25</v>
      </c>
    </row>
    <row r="68" customFormat="false" ht="12" hidden="false" customHeight="false" outlineLevel="0" collapsed="false">
      <c r="A68" s="0" t="s">
        <v>2849</v>
      </c>
      <c r="B68" s="0" t="n">
        <v>66</v>
      </c>
      <c r="C68" s="0" t="s">
        <v>2850</v>
      </c>
      <c r="D68" s="0" t="n">
        <v>162.5</v>
      </c>
      <c r="E68" s="0" t="n">
        <v>2873.16</v>
      </c>
      <c r="F68" s="0" t="n">
        <v>1680.16</v>
      </c>
      <c r="G68" s="0" t="n">
        <v>8540</v>
      </c>
      <c r="H68" s="0" t="n">
        <v>280.57</v>
      </c>
      <c r="I68" s="0" t="n">
        <v>17.17</v>
      </c>
      <c r="J68" s="0" t="n">
        <v>1.1</v>
      </c>
      <c r="K68" s="0" t="n">
        <v>10.05</v>
      </c>
      <c r="L68" s="0" t="n">
        <v>171.69</v>
      </c>
    </row>
    <row r="69" customFormat="false" ht="12" hidden="false" customHeight="false" outlineLevel="0" collapsed="false">
      <c r="A69" s="0" t="s">
        <v>2851</v>
      </c>
      <c r="B69" s="0" t="n">
        <v>67</v>
      </c>
      <c r="C69" s="0" t="s">
        <v>2852</v>
      </c>
      <c r="D69" s="0" t="n">
        <v>164.93</v>
      </c>
      <c r="E69" s="0" t="n">
        <v>2873.16</v>
      </c>
      <c r="F69" s="0" t="n">
        <v>1734.16</v>
      </c>
      <c r="G69" s="0" t="n">
        <v>8800</v>
      </c>
      <c r="H69" s="0" t="n">
        <v>280.57</v>
      </c>
      <c r="I69" s="0" t="n">
        <v>17.17</v>
      </c>
      <c r="J69" s="0" t="n">
        <v>1.1</v>
      </c>
      <c r="L69" s="0" t="n">
        <v>163.32</v>
      </c>
    </row>
    <row r="70" customFormat="false" ht="12" hidden="false" customHeight="false" outlineLevel="0" collapsed="false">
      <c r="A70" s="0" t="s">
        <v>2853</v>
      </c>
      <c r="B70" s="0" t="n">
        <v>68</v>
      </c>
      <c r="C70" s="0" t="s">
        <v>2854</v>
      </c>
      <c r="D70" s="0" t="n">
        <v>167.26</v>
      </c>
      <c r="E70" s="0" t="n">
        <v>3173.16</v>
      </c>
      <c r="F70" s="0" t="n">
        <v>1770.16</v>
      </c>
      <c r="G70" s="0" t="n">
        <v>9050</v>
      </c>
      <c r="H70" s="0" t="n">
        <v>280.57</v>
      </c>
      <c r="I70" s="0" t="n">
        <v>17.17</v>
      </c>
      <c r="J70" s="0" t="n">
        <v>1.2</v>
      </c>
      <c r="K70" s="0" t="n">
        <v>9.63</v>
      </c>
      <c r="L70" s="0" t="n">
        <v>167.5</v>
      </c>
    </row>
    <row r="71" customFormat="false" ht="12" hidden="false" customHeight="false" outlineLevel="0" collapsed="false">
      <c r="A71" s="0" t="s">
        <v>2855</v>
      </c>
      <c r="B71" s="0" t="n">
        <v>69</v>
      </c>
      <c r="C71" s="0" t="s">
        <v>2856</v>
      </c>
      <c r="D71" s="0" t="n">
        <v>168.93</v>
      </c>
      <c r="E71" s="0" t="n">
        <v>2000.16</v>
      </c>
      <c r="F71" s="0" t="n">
        <v>1818.16</v>
      </c>
      <c r="G71" s="0" t="n">
        <v>9330</v>
      </c>
      <c r="H71" s="0" t="n">
        <v>247.07</v>
      </c>
      <c r="I71" s="0" t="n">
        <v>18.43</v>
      </c>
      <c r="J71" s="0" t="n">
        <v>1.1</v>
      </c>
      <c r="L71" s="0" t="n">
        <v>159.13</v>
      </c>
    </row>
    <row r="72" customFormat="false" ht="12" hidden="false" customHeight="false" outlineLevel="0" collapsed="false">
      <c r="A72" s="0" t="s">
        <v>2857</v>
      </c>
      <c r="B72" s="0" t="n">
        <v>70</v>
      </c>
      <c r="C72" s="0" t="s">
        <v>2858</v>
      </c>
      <c r="D72" s="0" t="n">
        <v>173.04</v>
      </c>
      <c r="E72" s="0" t="n">
        <v>1700.16</v>
      </c>
      <c r="F72" s="0" t="n">
        <v>1097.16</v>
      </c>
      <c r="G72" s="0" t="n">
        <v>6980</v>
      </c>
      <c r="H72" s="0" t="n">
        <v>159.13</v>
      </c>
      <c r="I72" s="0" t="n">
        <v>7.54</v>
      </c>
      <c r="J72" s="0" t="n">
        <v>3.5</v>
      </c>
      <c r="L72" s="0" t="n">
        <v>146.57</v>
      </c>
    </row>
    <row r="73" customFormat="false" ht="12" hidden="false" customHeight="false" outlineLevel="0" collapsed="false">
      <c r="A73" s="0" t="s">
        <v>2859</v>
      </c>
      <c r="B73" s="0" t="n">
        <v>71</v>
      </c>
      <c r="C73" s="0" t="s">
        <v>2860</v>
      </c>
      <c r="D73" s="0" t="n">
        <v>174.97</v>
      </c>
      <c r="E73" s="0" t="n">
        <v>3600.16</v>
      </c>
      <c r="F73" s="0" t="n">
        <v>1925.16</v>
      </c>
      <c r="G73" s="0" t="n">
        <v>9840</v>
      </c>
      <c r="H73" s="0" t="n">
        <v>376.88</v>
      </c>
      <c r="I73" s="0" t="n">
        <v>19.26</v>
      </c>
      <c r="J73" s="0" t="n">
        <v>1.5</v>
      </c>
      <c r="L73" s="0" t="n">
        <v>154.94</v>
      </c>
    </row>
    <row r="74" customFormat="false" ht="12" hidden="false" customHeight="false" outlineLevel="0" collapsed="false">
      <c r="A74" s="0" t="s">
        <v>2861</v>
      </c>
      <c r="B74" s="0" t="n">
        <v>72</v>
      </c>
      <c r="C74" s="0" t="s">
        <v>2862</v>
      </c>
      <c r="D74" s="0" t="n">
        <v>178.49</v>
      </c>
      <c r="E74" s="0" t="n">
        <v>5673.16</v>
      </c>
      <c r="F74" s="0" t="n">
        <v>2495.16</v>
      </c>
      <c r="G74" s="0" t="n">
        <v>13100</v>
      </c>
      <c r="H74" s="0" t="n">
        <v>649.08</v>
      </c>
      <c r="I74" s="0" t="n">
        <v>21.78</v>
      </c>
      <c r="J74" s="0" t="n">
        <v>3.1</v>
      </c>
      <c r="K74" s="0" t="n">
        <v>92.13</v>
      </c>
      <c r="L74" s="0" t="n">
        <v>146.57</v>
      </c>
    </row>
    <row r="75" customFormat="false" ht="12" hidden="false" customHeight="false" outlineLevel="0" collapsed="false">
      <c r="A75" s="0" t="s">
        <v>2863</v>
      </c>
      <c r="B75" s="0" t="n">
        <v>73</v>
      </c>
      <c r="C75" s="0" t="s">
        <v>2864</v>
      </c>
      <c r="D75" s="0" t="n">
        <v>180.95</v>
      </c>
      <c r="E75" s="0" t="n">
        <v>5698.16</v>
      </c>
      <c r="F75" s="0" t="n">
        <v>3269.16</v>
      </c>
      <c r="G75" s="0" t="n">
        <v>16600</v>
      </c>
      <c r="H75" s="0" t="n">
        <v>753.77</v>
      </c>
      <c r="I75" s="0" t="n">
        <v>28.48</v>
      </c>
      <c r="J75" s="0" t="n">
        <v>8.1</v>
      </c>
      <c r="K75" s="0" t="n">
        <v>54.44</v>
      </c>
      <c r="L75" s="0" t="n">
        <v>150.75</v>
      </c>
    </row>
    <row r="76" customFormat="false" ht="12" hidden="false" customHeight="false" outlineLevel="0" collapsed="false">
      <c r="A76" s="0" t="s">
        <v>2865</v>
      </c>
      <c r="B76" s="0" t="n">
        <v>74</v>
      </c>
      <c r="C76" s="0" t="s">
        <v>2866</v>
      </c>
      <c r="D76" s="0" t="n">
        <v>183.85</v>
      </c>
      <c r="E76" s="0" t="n">
        <v>6203.16</v>
      </c>
      <c r="F76" s="0" t="n">
        <v>3683.16</v>
      </c>
      <c r="G76" s="0" t="n">
        <v>19300</v>
      </c>
      <c r="H76" s="0" t="n">
        <v>774.71</v>
      </c>
      <c r="I76" s="0" t="n">
        <v>33.71</v>
      </c>
      <c r="J76" s="0" t="n">
        <v>18.1</v>
      </c>
      <c r="K76" s="0" t="n">
        <v>167.5</v>
      </c>
      <c r="L76" s="0" t="n">
        <v>134</v>
      </c>
    </row>
    <row r="77" customFormat="false" ht="12" hidden="false" customHeight="false" outlineLevel="0" collapsed="false">
      <c r="A77" s="0" t="s">
        <v>2867</v>
      </c>
      <c r="B77" s="0" t="n">
        <v>75</v>
      </c>
      <c r="C77" s="0" t="s">
        <v>2868</v>
      </c>
      <c r="D77" s="0" t="n">
        <v>186.2</v>
      </c>
      <c r="E77" s="0" t="n">
        <v>6173.16</v>
      </c>
      <c r="F77" s="0" t="n">
        <v>3453.16</v>
      </c>
      <c r="G77" s="0" t="n">
        <v>21000</v>
      </c>
      <c r="H77" s="0" t="n">
        <v>636.52</v>
      </c>
      <c r="I77" s="0" t="n">
        <v>33.08</v>
      </c>
      <c r="J77" s="0" t="n">
        <v>5.1</v>
      </c>
      <c r="K77" s="0" t="n">
        <v>71.19</v>
      </c>
      <c r="L77" s="0" t="n">
        <v>138.19</v>
      </c>
    </row>
    <row r="78" customFormat="false" ht="12" hidden="false" customHeight="false" outlineLevel="0" collapsed="false">
      <c r="A78" s="0" t="s">
        <v>2869</v>
      </c>
      <c r="B78" s="0" t="n">
        <v>76</v>
      </c>
      <c r="C78" s="0" t="s">
        <v>2870</v>
      </c>
      <c r="D78" s="0" t="n">
        <v>190.2</v>
      </c>
      <c r="E78" s="0" t="n">
        <v>5773.16</v>
      </c>
      <c r="F78" s="0" t="n">
        <v>3273.16</v>
      </c>
      <c r="G78" s="0" t="n">
        <v>22600</v>
      </c>
      <c r="H78" s="0" t="n">
        <v>678.39</v>
      </c>
      <c r="I78" s="0" t="n">
        <v>26.8</v>
      </c>
      <c r="J78" s="0" t="n">
        <v>11</v>
      </c>
      <c r="L78" s="0" t="n">
        <v>129.82</v>
      </c>
    </row>
    <row r="79" customFormat="false" ht="12" hidden="false" customHeight="false" outlineLevel="0" collapsed="false">
      <c r="A79" s="0" t="s">
        <v>2871</v>
      </c>
      <c r="B79" s="0" t="n">
        <v>77</v>
      </c>
      <c r="C79" s="0" t="s">
        <v>2872</v>
      </c>
      <c r="D79" s="0" t="n">
        <v>192.22</v>
      </c>
    </row>
    <row r="80" customFormat="false" ht="12" hidden="false" customHeight="false" outlineLevel="0" collapsed="false">
      <c r="A80" s="0" t="s">
        <v>2873</v>
      </c>
      <c r="B80" s="0" t="n">
        <v>78</v>
      </c>
      <c r="C80" s="0" t="s">
        <v>2874</v>
      </c>
      <c r="D80" s="0" t="n">
        <v>195.09</v>
      </c>
      <c r="E80" s="0" t="n">
        <v>4803.16</v>
      </c>
      <c r="F80" s="0" t="n">
        <v>2042.16</v>
      </c>
      <c r="G80" s="0" t="n">
        <v>21400</v>
      </c>
      <c r="H80" s="0" t="n">
        <v>510.89</v>
      </c>
      <c r="I80" s="0" t="n">
        <v>19.68</v>
      </c>
      <c r="J80" s="0" t="n">
        <v>9.5</v>
      </c>
      <c r="K80" s="0" t="n">
        <v>71.19</v>
      </c>
      <c r="L80" s="0" t="n">
        <v>134</v>
      </c>
    </row>
    <row r="81" customFormat="false" ht="12" hidden="false" customHeight="false" outlineLevel="0" collapsed="false">
      <c r="A81" s="0" t="s">
        <v>2875</v>
      </c>
      <c r="B81" s="0" t="n">
        <v>79</v>
      </c>
      <c r="C81" s="0" t="s">
        <v>2876</v>
      </c>
      <c r="D81" s="0" t="n">
        <v>196.97</v>
      </c>
      <c r="E81" s="0" t="n">
        <v>3243.16</v>
      </c>
      <c r="F81" s="0" t="n">
        <v>1336.16</v>
      </c>
      <c r="G81" s="0" t="n">
        <v>19300</v>
      </c>
      <c r="H81" s="0" t="n">
        <v>342.55</v>
      </c>
      <c r="I81" s="0" t="n">
        <v>12.69</v>
      </c>
      <c r="J81" s="0" t="n">
        <v>42</v>
      </c>
      <c r="K81" s="0" t="n">
        <v>297.32</v>
      </c>
      <c r="L81" s="0" t="n">
        <v>129.82</v>
      </c>
    </row>
    <row r="82" customFormat="false" ht="12" hidden="false" customHeight="false" outlineLevel="0" collapsed="false">
      <c r="A82" s="0" t="s">
        <v>2877</v>
      </c>
      <c r="B82" s="0" t="n">
        <v>80</v>
      </c>
      <c r="C82" s="0" t="s">
        <v>2878</v>
      </c>
      <c r="D82" s="0" t="n">
        <v>200.59</v>
      </c>
      <c r="E82" s="0" t="n">
        <v>630.16</v>
      </c>
      <c r="F82" s="0" t="n">
        <v>234.76</v>
      </c>
      <c r="G82" s="0" t="n">
        <v>13600</v>
      </c>
      <c r="H82" s="0" t="n">
        <v>58.21</v>
      </c>
      <c r="I82" s="0" t="n">
        <v>2.35</v>
      </c>
      <c r="J82" s="0" t="n">
        <v>1.1</v>
      </c>
      <c r="K82" s="0" t="n">
        <v>8.38</v>
      </c>
      <c r="L82" s="0" t="n">
        <v>138.19</v>
      </c>
    </row>
    <row r="83" customFormat="false" ht="12" hidden="false" customHeight="false" outlineLevel="0" collapsed="false">
      <c r="A83" s="0" t="s">
        <v>2879</v>
      </c>
      <c r="B83" s="0" t="n">
        <v>81</v>
      </c>
      <c r="C83" s="0" t="s">
        <v>2880</v>
      </c>
      <c r="D83" s="0" t="n">
        <v>204.37</v>
      </c>
      <c r="E83" s="0" t="n">
        <v>1730.16</v>
      </c>
      <c r="F83" s="0" t="n">
        <v>576.16</v>
      </c>
      <c r="G83" s="0" t="n">
        <v>11850</v>
      </c>
      <c r="H83" s="0" t="n">
        <v>162.48</v>
      </c>
      <c r="I83" s="0" t="n">
        <v>4.27</v>
      </c>
      <c r="J83" s="0" t="n">
        <v>5.5</v>
      </c>
      <c r="K83" s="0" t="n">
        <v>38.94</v>
      </c>
      <c r="L83" s="0" t="n">
        <v>129.82</v>
      </c>
    </row>
    <row r="84" customFormat="false" ht="12" hidden="false" customHeight="false" outlineLevel="0" collapsed="false">
      <c r="A84" s="0" t="s">
        <v>2881</v>
      </c>
      <c r="B84" s="0" t="n">
        <v>82</v>
      </c>
      <c r="C84" s="0" t="s">
        <v>2882</v>
      </c>
      <c r="D84" s="0" t="n">
        <v>207.19</v>
      </c>
      <c r="E84" s="0" t="n">
        <v>1998.16</v>
      </c>
      <c r="F84" s="0" t="n">
        <v>600.56</v>
      </c>
      <c r="G84" s="0" t="n">
        <v>11400</v>
      </c>
      <c r="H84" s="0" t="n">
        <v>176.72</v>
      </c>
      <c r="I84" s="0" t="n">
        <v>5.11</v>
      </c>
      <c r="J84" s="0" t="n">
        <v>4.6</v>
      </c>
      <c r="K84" s="0" t="n">
        <v>34.76</v>
      </c>
      <c r="L84" s="0" t="n">
        <v>129.82</v>
      </c>
    </row>
    <row r="85" customFormat="false" ht="12" hidden="false" customHeight="false" outlineLevel="0" collapsed="false">
      <c r="A85" s="0" t="s">
        <v>2883</v>
      </c>
      <c r="B85" s="0" t="n">
        <v>83</v>
      </c>
      <c r="C85" s="0" t="s">
        <v>2884</v>
      </c>
      <c r="D85" s="0" t="n">
        <v>208.98</v>
      </c>
      <c r="E85" s="0" t="n">
        <v>1833.16</v>
      </c>
      <c r="F85" s="0" t="n">
        <v>544.46</v>
      </c>
      <c r="G85" s="0" t="n">
        <v>9800</v>
      </c>
      <c r="H85" s="0" t="n">
        <v>178.81</v>
      </c>
      <c r="I85" s="0" t="n">
        <v>10.89</v>
      </c>
      <c r="J85" s="0" t="n">
        <v>0.9</v>
      </c>
      <c r="K85" s="0" t="n">
        <v>8.38</v>
      </c>
      <c r="L85" s="0" t="n">
        <v>142.38</v>
      </c>
    </row>
    <row r="86" customFormat="false" ht="12" hidden="false" customHeight="false" outlineLevel="0" collapsed="false">
      <c r="A86" s="0" t="s">
        <v>2885</v>
      </c>
      <c r="B86" s="0" t="n">
        <v>84</v>
      </c>
      <c r="C86" s="0" t="s">
        <v>2886</v>
      </c>
      <c r="D86" s="0" t="n">
        <v>208.98</v>
      </c>
    </row>
    <row r="87" customFormat="false" ht="12" hidden="false" customHeight="false" outlineLevel="0" collapsed="false">
      <c r="A87" s="0" t="s">
        <v>2887</v>
      </c>
      <c r="B87" s="0" t="n">
        <v>85</v>
      </c>
      <c r="C87" s="0" t="s">
        <v>2888</v>
      </c>
      <c r="D87" s="0" t="n">
        <v>209.99</v>
      </c>
    </row>
    <row r="88" customFormat="false" ht="12" hidden="false" customHeight="false" outlineLevel="0" collapsed="false">
      <c r="A88" s="0" t="s">
        <v>2889</v>
      </c>
      <c r="B88" s="0" t="n">
        <v>86</v>
      </c>
      <c r="C88" s="0" t="s">
        <v>2890</v>
      </c>
      <c r="D88" s="0" t="n">
        <v>222.02</v>
      </c>
    </row>
    <row r="89" customFormat="false" ht="12" hidden="false" customHeight="false" outlineLevel="0" collapsed="false">
      <c r="A89" s="0" t="s">
        <v>2891</v>
      </c>
      <c r="B89" s="0" t="n">
        <v>87</v>
      </c>
      <c r="C89" s="0" t="s">
        <v>2892</v>
      </c>
      <c r="D89" s="0" t="n">
        <v>223.02</v>
      </c>
    </row>
    <row r="90" customFormat="false" ht="12" hidden="false" customHeight="false" outlineLevel="0" collapsed="false">
      <c r="A90" s="0" t="s">
        <v>2893</v>
      </c>
      <c r="B90" s="0" t="n">
        <v>88</v>
      </c>
      <c r="C90" s="0" t="s">
        <v>2894</v>
      </c>
      <c r="D90" s="0" t="n">
        <v>226</v>
      </c>
      <c r="F90" s="0" t="n">
        <v>973.16</v>
      </c>
      <c r="G90" s="0" t="n">
        <v>5000</v>
      </c>
      <c r="H90" s="0" t="n">
        <v>114.74</v>
      </c>
      <c r="I90" s="0" t="n">
        <v>10.05</v>
      </c>
    </row>
    <row r="91" customFormat="false" ht="12" hidden="false" customHeight="false" outlineLevel="0" collapsed="false">
      <c r="A91" s="0" t="s">
        <v>2895</v>
      </c>
      <c r="B91" s="0" t="n">
        <v>89</v>
      </c>
      <c r="C91" s="0" t="s">
        <v>2896</v>
      </c>
      <c r="D91" s="0" t="n">
        <v>227.03</v>
      </c>
    </row>
    <row r="92" customFormat="false" ht="12" hidden="false" customHeight="false" outlineLevel="0" collapsed="false">
      <c r="A92" s="0" t="s">
        <v>2897</v>
      </c>
      <c r="B92" s="0" t="n">
        <v>90</v>
      </c>
      <c r="C92" s="0" t="s">
        <v>2898</v>
      </c>
      <c r="D92" s="0" t="n">
        <v>232.04</v>
      </c>
      <c r="E92" s="0" t="n">
        <v>4123.16</v>
      </c>
      <c r="F92" s="0" t="n">
        <v>2023.16</v>
      </c>
      <c r="G92" s="0" t="n">
        <v>11700</v>
      </c>
      <c r="I92" s="0" t="n">
        <v>19.26</v>
      </c>
      <c r="J92" s="0" t="n">
        <v>5.5</v>
      </c>
      <c r="L92" s="0" t="n">
        <v>142.38</v>
      </c>
    </row>
    <row r="93" customFormat="false" ht="12" hidden="false" customHeight="false" outlineLevel="0" collapsed="false">
      <c r="A93" s="0" t="s">
        <v>2899</v>
      </c>
      <c r="B93" s="0" t="n">
        <v>91</v>
      </c>
      <c r="C93" s="0" t="s">
        <v>2900</v>
      </c>
      <c r="D93" s="0" t="n">
        <v>231.04</v>
      </c>
    </row>
    <row r="94" customFormat="false" ht="12" hidden="false" customHeight="false" outlineLevel="0" collapsed="false">
      <c r="A94" s="0" t="s">
        <v>2901</v>
      </c>
      <c r="B94" s="0" t="n">
        <v>92</v>
      </c>
      <c r="C94" s="0" t="s">
        <v>2902</v>
      </c>
      <c r="D94" s="0" t="n">
        <v>238.03</v>
      </c>
      <c r="E94" s="0" t="n">
        <v>4091.16</v>
      </c>
      <c r="F94" s="0" t="n">
        <v>1405.16</v>
      </c>
      <c r="G94" s="0" t="n">
        <v>19070</v>
      </c>
      <c r="H94" s="0" t="n">
        <v>460.64</v>
      </c>
      <c r="I94" s="0" t="n">
        <v>11.31</v>
      </c>
      <c r="J94" s="0" t="n">
        <v>3.4</v>
      </c>
      <c r="K94" s="0" t="n">
        <v>26.8</v>
      </c>
      <c r="L94" s="0" t="n">
        <v>117.25</v>
      </c>
    </row>
    <row r="95" customFormat="false" ht="12" hidden="false" customHeight="false" outlineLevel="0" collapsed="false">
      <c r="A95" s="0" t="s">
        <v>2903</v>
      </c>
      <c r="B95" s="0" t="n">
        <v>93</v>
      </c>
      <c r="C95" s="0" t="s">
        <v>2904</v>
      </c>
      <c r="D95" s="0" t="n">
        <v>237</v>
      </c>
      <c r="F95" s="0" t="n">
        <v>910.16</v>
      </c>
      <c r="G95" s="0" t="n">
        <v>19500</v>
      </c>
      <c r="H95" s="0" t="n">
        <v>394.89</v>
      </c>
    </row>
    <row r="96" customFormat="false" ht="12" hidden="false" customHeight="false" outlineLevel="0" collapsed="false">
      <c r="A96" s="0" t="s">
        <v>2905</v>
      </c>
      <c r="B96" s="0" t="n">
        <v>94</v>
      </c>
      <c r="C96" s="0" t="s">
        <v>2906</v>
      </c>
      <c r="D96" s="0" t="n">
        <v>242</v>
      </c>
      <c r="E96" s="0" t="n">
        <v>3508.16</v>
      </c>
      <c r="F96" s="0" t="n">
        <v>913.16</v>
      </c>
      <c r="H96" s="0" t="n">
        <v>365.16</v>
      </c>
    </row>
    <row r="97" customFormat="false" ht="12" hidden="false" customHeight="false" outlineLevel="0" collapsed="false">
      <c r="A97" s="0" t="s">
        <v>2907</v>
      </c>
      <c r="B97" s="0" t="n">
        <v>95</v>
      </c>
      <c r="C97" s="0" t="s">
        <v>2908</v>
      </c>
      <c r="D97" s="0" t="n">
        <v>243.06</v>
      </c>
    </row>
    <row r="98" customFormat="false" ht="12" hidden="false" customHeight="false" outlineLevel="0" collapsed="false">
      <c r="A98" s="0" t="s">
        <v>2909</v>
      </c>
      <c r="B98" s="0" t="n">
        <v>96</v>
      </c>
      <c r="C98" s="0" t="s">
        <v>2910</v>
      </c>
      <c r="D98" s="0" t="n">
        <v>247.07</v>
      </c>
    </row>
    <row r="99" customFormat="false" ht="12" hidden="false" customHeight="false" outlineLevel="0" collapsed="false">
      <c r="A99" s="0" t="s">
        <v>2911</v>
      </c>
      <c r="B99" s="0" t="n">
        <v>97</v>
      </c>
      <c r="C99" s="0" t="s">
        <v>2912</v>
      </c>
      <c r="D99" s="0" t="n">
        <v>247.07</v>
      </c>
    </row>
    <row r="100" customFormat="false" ht="12" hidden="false" customHeight="false" outlineLevel="0" collapsed="false">
      <c r="A100" s="0" t="s">
        <v>2913</v>
      </c>
      <c r="B100" s="0" t="n">
        <v>98</v>
      </c>
      <c r="C100" s="0" t="s">
        <v>2914</v>
      </c>
      <c r="D100" s="0" t="n">
        <v>251.08</v>
      </c>
    </row>
    <row r="101" customFormat="false" ht="12" hidden="false" customHeight="false" outlineLevel="0" collapsed="false">
      <c r="A101" s="0" t="s">
        <v>2915</v>
      </c>
      <c r="B101" s="0" t="n">
        <v>99</v>
      </c>
      <c r="C101" s="0" t="s">
        <v>2916</v>
      </c>
      <c r="D101" s="0" t="n">
        <v>254.09</v>
      </c>
    </row>
    <row r="102" customFormat="false" ht="12" hidden="false" customHeight="false" outlineLevel="0" collapsed="false">
      <c r="A102" s="0" t="s">
        <v>2917</v>
      </c>
      <c r="B102" s="0" t="n">
        <v>100</v>
      </c>
      <c r="C102" s="0" t="s">
        <v>2918</v>
      </c>
      <c r="D102" s="0" t="n">
        <v>257.1</v>
      </c>
    </row>
    <row r="103" customFormat="false" ht="12" hidden="false" customHeight="false" outlineLevel="0" collapsed="false">
      <c r="A103" s="0" t="s">
        <v>2919</v>
      </c>
      <c r="B103" s="0" t="n">
        <v>101</v>
      </c>
      <c r="C103" s="0" t="s">
        <v>2920</v>
      </c>
      <c r="D103" s="0" t="n">
        <v>257.1</v>
      </c>
    </row>
    <row r="104" customFormat="false" ht="12" hidden="false" customHeight="false" outlineLevel="0" collapsed="false">
      <c r="A104" s="0" t="s">
        <v>2921</v>
      </c>
      <c r="B104" s="0" t="n">
        <v>102</v>
      </c>
      <c r="C104" s="0" t="s">
        <v>2922</v>
      </c>
      <c r="D104" s="0" t="n">
        <v>255.09</v>
      </c>
    </row>
    <row r="105" customFormat="false" ht="12" hidden="false" customHeight="false" outlineLevel="0" collapsed="false">
      <c r="A105" s="0" t="s">
        <v>2923</v>
      </c>
      <c r="B105" s="0" t="n">
        <v>103</v>
      </c>
      <c r="C105" s="0" t="s">
        <v>2924</v>
      </c>
      <c r="D105" s="0" t="n">
        <v>256.1</v>
      </c>
    </row>
    <row r="106" customFormat="false" ht="12" hidden="false" customHeight="false" outlineLevel="0" collapsed="false">
      <c r="A106" s="0" t="s">
        <v>2925</v>
      </c>
      <c r="B106" s="0" t="n">
        <v>104</v>
      </c>
      <c r="C106" s="0" t="s">
        <v>2926</v>
      </c>
    </row>
    <row r="107" customFormat="false" ht="12" hidden="false" customHeight="false" outlineLevel="0" collapsed="false">
      <c r="A107" s="0" t="s">
        <v>2927</v>
      </c>
      <c r="B107" s="0" t="n">
        <v>105</v>
      </c>
      <c r="C107" s="0" t="s">
        <v>2928</v>
      </c>
    </row>
  </sheetData>
  <autoFilter ref="A2:L2"/>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2.7421875" defaultRowHeight="12" zeroHeight="false" outlineLevelRow="0" outlineLevelCol="0"/>
  <cols>
    <col collapsed="false" customWidth="true" hidden="false" outlineLevel="0" max="1" min="1" style="20" width="15.57"/>
    <col collapsed="false" customWidth="true" hidden="false" outlineLevel="0" max="2" min="2" style="21" width="6.42"/>
    <col collapsed="false" customWidth="true" hidden="false" outlineLevel="0" max="3" min="3" style="21" width="5.28"/>
    <col collapsed="false" customWidth="true" hidden="false" outlineLevel="0" max="4" min="4" style="21" width="8.71"/>
    <col collapsed="false" customWidth="true" hidden="false" outlineLevel="0" max="5" min="5" style="21" width="10"/>
    <col collapsed="false" customWidth="true" hidden="false" outlineLevel="0" max="6" min="6" style="21" width="7.57"/>
    <col collapsed="false" customWidth="true" hidden="false" outlineLevel="0" max="7" min="7" style="21" width="10.99"/>
    <col collapsed="false" customWidth="true" hidden="false" outlineLevel="0" max="8" min="8" style="21" width="10"/>
    <col collapsed="false" customWidth="true" hidden="false" outlineLevel="0" max="9" min="9" style="21" width="8"/>
    <col collapsed="false" customWidth="true" hidden="false" outlineLevel="0" max="10" min="10" style="21" width="7.15"/>
    <col collapsed="false" customWidth="true" hidden="false" outlineLevel="0" max="14" min="11" style="21" width="8.71"/>
    <col collapsed="false" customWidth="true" hidden="false" outlineLevel="0" max="15" min="15" style="22" width="8.71"/>
    <col collapsed="false" customWidth="true" hidden="false" outlineLevel="0" max="16" min="16" style="21" width="10"/>
    <col collapsed="false" customWidth="true" hidden="false" outlineLevel="0" max="17" min="17" style="21" width="8"/>
    <col collapsed="false" customWidth="true" hidden="false" outlineLevel="0" max="18" min="18" style="21" width="8.29"/>
    <col collapsed="false" customWidth="true" hidden="false" outlineLevel="0" max="19" min="19" style="23" width="6.57"/>
    <col collapsed="false" customWidth="true" hidden="false" outlineLevel="0" max="21" min="20" style="21" width="6.01"/>
    <col collapsed="false" customWidth="true" hidden="false" outlineLevel="0" max="22" min="22" style="21" width="7.15"/>
    <col collapsed="false" customWidth="true" hidden="false" outlineLevel="0" max="25" min="23" style="21" width="6.42"/>
    <col collapsed="false" customWidth="true" hidden="false" outlineLevel="0" max="26" min="26" style="24" width="12.57"/>
    <col collapsed="false" customWidth="true" hidden="false" outlineLevel="0" max="28" min="27" style="25" width="10.29"/>
    <col collapsed="false" customWidth="true" hidden="false" outlineLevel="0" max="29" min="29" style="21" width="6.42"/>
  </cols>
  <sheetData>
    <row r="1" customFormat="false" ht="133" hidden="false" customHeight="false" outlineLevel="0" collapsed="false">
      <c r="A1" s="26" t="s">
        <v>0</v>
      </c>
      <c r="B1" s="27" t="s">
        <v>2929</v>
      </c>
      <c r="C1" s="27" t="s">
        <v>2710</v>
      </c>
      <c r="D1" s="27" t="s">
        <v>2930</v>
      </c>
      <c r="E1" s="27" t="s">
        <v>2931</v>
      </c>
      <c r="F1" s="27" t="s">
        <v>2932</v>
      </c>
      <c r="G1" s="27" t="s">
        <v>2933</v>
      </c>
      <c r="H1" s="27" t="s">
        <v>2934</v>
      </c>
      <c r="I1" s="27" t="s">
        <v>2935</v>
      </c>
      <c r="J1" s="27" t="s">
        <v>2936</v>
      </c>
      <c r="K1" s="27" t="s">
        <v>2937</v>
      </c>
      <c r="L1" s="27" t="s">
        <v>2938</v>
      </c>
      <c r="M1" s="26" t="s">
        <v>2939</v>
      </c>
      <c r="N1" s="26" t="s">
        <v>2940</v>
      </c>
      <c r="O1" s="28" t="s">
        <v>2941</v>
      </c>
      <c r="P1" s="27" t="s">
        <v>23</v>
      </c>
      <c r="Q1" s="27" t="s">
        <v>2942</v>
      </c>
      <c r="R1" s="26" t="s">
        <v>2943</v>
      </c>
      <c r="S1" s="26" t="s">
        <v>2944</v>
      </c>
      <c r="T1" s="26" t="s">
        <v>3</v>
      </c>
      <c r="U1" s="26" t="s">
        <v>2945</v>
      </c>
      <c r="V1" s="26" t="s">
        <v>2946</v>
      </c>
      <c r="W1" s="26" t="s">
        <v>2947</v>
      </c>
      <c r="X1" s="26" t="s">
        <v>2948</v>
      </c>
      <c r="Y1" s="26" t="s">
        <v>2949</v>
      </c>
      <c r="Z1" s="29" t="s">
        <v>2950</v>
      </c>
      <c r="AA1" s="29" t="s">
        <v>2951</v>
      </c>
      <c r="AB1" s="29" t="s">
        <v>2952</v>
      </c>
      <c r="AC1" s="26" t="s">
        <v>2953</v>
      </c>
    </row>
    <row r="2" customFormat="false" ht="12" hidden="false" customHeight="false" outlineLevel="0" collapsed="false">
      <c r="B2" s="21" t="n">
        <v>0</v>
      </c>
      <c r="D2" s="30"/>
      <c r="E2" s="30"/>
      <c r="F2" s="30"/>
      <c r="N2" s="22"/>
    </row>
    <row r="3" customFormat="false" ht="12" hidden="false" customHeight="false" outlineLevel="0" collapsed="false">
      <c r="A3" s="31" t="s">
        <v>2954</v>
      </c>
      <c r="B3" s="32" t="n">
        <v>1</v>
      </c>
      <c r="C3" s="32" t="s">
        <v>39</v>
      </c>
      <c r="D3" s="32" t="n">
        <v>20.28</v>
      </c>
      <c r="E3" s="32" t="n">
        <v>13.81</v>
      </c>
      <c r="F3" s="32" t="n">
        <v>0.0899</v>
      </c>
      <c r="G3" s="32" t="n">
        <v>1.00797</v>
      </c>
      <c r="H3" s="32" t="n">
        <v>1</v>
      </c>
      <c r="I3" s="32" t="n">
        <v>0.32</v>
      </c>
      <c r="J3" s="32" t="n">
        <v>0.79</v>
      </c>
      <c r="K3" s="32" t="n">
        <v>13.598</v>
      </c>
      <c r="L3" s="32"/>
      <c r="M3" s="33" t="n">
        <v>0.1815</v>
      </c>
      <c r="N3" s="33"/>
      <c r="O3" s="34" t="n">
        <v>0.0585</v>
      </c>
      <c r="P3" s="32" t="n">
        <v>0.4581</v>
      </c>
      <c r="Q3" s="32" t="n">
        <v>2.2</v>
      </c>
      <c r="R3" s="35" t="n">
        <f aca="true">YEAR(NOW())-1766</f>
        <v>255</v>
      </c>
      <c r="S3" s="31" t="s">
        <v>38</v>
      </c>
      <c r="T3" s="33" t="n">
        <v>1</v>
      </c>
      <c r="U3" s="33" t="s">
        <v>41</v>
      </c>
      <c r="V3" s="33" t="s">
        <v>2955</v>
      </c>
      <c r="W3" s="33"/>
      <c r="X3" s="33"/>
      <c r="Y3" s="33"/>
      <c r="Z3" s="36" t="n">
        <v>1400</v>
      </c>
      <c r="AA3" s="37" t="n">
        <v>108000</v>
      </c>
      <c r="AB3" s="37" t="n">
        <v>10</v>
      </c>
      <c r="AC3" s="33" t="n">
        <f aca="false">LEN(A3)</f>
        <v>8</v>
      </c>
    </row>
    <row r="4" customFormat="false" ht="12" hidden="false" customHeight="false" outlineLevel="0" collapsed="false">
      <c r="A4" s="31" t="s">
        <v>2956</v>
      </c>
      <c r="B4" s="32" t="n">
        <f aca="false">B3+1</f>
        <v>2</v>
      </c>
      <c r="C4" s="32" t="s">
        <v>66</v>
      </c>
      <c r="D4" s="32" t="n">
        <v>4.216</v>
      </c>
      <c r="E4" s="32" t="n">
        <v>0.95</v>
      </c>
      <c r="F4" s="32" t="n">
        <v>0.1785</v>
      </c>
      <c r="G4" s="32" t="n">
        <v>4.0026</v>
      </c>
      <c r="H4" s="32" t="n">
        <v>0</v>
      </c>
      <c r="I4" s="32" t="n">
        <v>0.93</v>
      </c>
      <c r="J4" s="32" t="n">
        <v>0.49</v>
      </c>
      <c r="K4" s="32" t="n">
        <v>24.587</v>
      </c>
      <c r="L4" s="32"/>
      <c r="M4" s="33" t="n">
        <v>0.152</v>
      </c>
      <c r="N4" s="33"/>
      <c r="O4" s="34" t="n">
        <v>0.021</v>
      </c>
      <c r="P4" s="32" t="n">
        <v>0.084</v>
      </c>
      <c r="Q4" s="38"/>
      <c r="R4" s="33" t="n">
        <f aca="true">YEAR(NOW())-1868</f>
        <v>153</v>
      </c>
      <c r="S4" s="31" t="s">
        <v>2957</v>
      </c>
      <c r="T4" s="33" t="n">
        <v>18</v>
      </c>
      <c r="U4" s="33" t="s">
        <v>41</v>
      </c>
      <c r="V4" s="33" t="s">
        <v>213</v>
      </c>
      <c r="W4" s="33"/>
      <c r="X4" s="33"/>
      <c r="Y4" s="33"/>
      <c r="Z4" s="36" t="n">
        <v>0.008</v>
      </c>
      <c r="AA4" s="37" t="n">
        <v>7E-016</v>
      </c>
      <c r="AB4" s="37"/>
      <c r="AC4" s="33" t="n">
        <f aca="false">LEN(A4)</f>
        <v>6</v>
      </c>
    </row>
    <row r="5" customFormat="false" ht="12" hidden="false" customHeight="false" outlineLevel="0" collapsed="false">
      <c r="A5" s="23" t="s">
        <v>2958</v>
      </c>
      <c r="B5" s="30" t="n">
        <f aca="false">B4+1</f>
        <v>3</v>
      </c>
      <c r="C5" s="30" t="s">
        <v>88</v>
      </c>
      <c r="D5" s="30" t="n">
        <v>1615</v>
      </c>
      <c r="E5" s="30" t="n">
        <v>453.7</v>
      </c>
      <c r="F5" s="30" t="n">
        <v>0.53</v>
      </c>
      <c r="G5" s="30" t="n">
        <v>6.941</v>
      </c>
      <c r="H5" s="30" t="n">
        <v>1</v>
      </c>
      <c r="I5" s="30" t="n">
        <v>1.23</v>
      </c>
      <c r="J5" s="30" t="n">
        <v>2.05</v>
      </c>
      <c r="K5" s="30" t="n">
        <v>5.392</v>
      </c>
      <c r="L5" s="30" t="n">
        <v>3.582</v>
      </c>
      <c r="M5" s="21" t="n">
        <v>84.7</v>
      </c>
      <c r="N5" s="21" t="n">
        <v>11.7</v>
      </c>
      <c r="O5" s="22" t="n">
        <v>3</v>
      </c>
      <c r="P5" s="30" t="n">
        <v>147.1</v>
      </c>
      <c r="Q5" s="30" t="n">
        <v>0.98</v>
      </c>
      <c r="R5" s="21" t="n">
        <f aca="true">YEAR(NOW())-1817</f>
        <v>204</v>
      </c>
      <c r="S5" s="23" t="s">
        <v>89</v>
      </c>
      <c r="T5" s="21" t="n">
        <v>1</v>
      </c>
      <c r="U5" s="21" t="s">
        <v>41</v>
      </c>
      <c r="V5" s="21" t="s">
        <v>2955</v>
      </c>
      <c r="Z5" s="24" t="n">
        <v>20</v>
      </c>
      <c r="AA5" s="25" t="n">
        <v>0.18</v>
      </c>
      <c r="AC5" s="33" t="n">
        <f aca="false">LEN(A5)</f>
        <v>7</v>
      </c>
    </row>
    <row r="6" customFormat="false" ht="12" hidden="false" customHeight="false" outlineLevel="0" collapsed="false">
      <c r="A6" s="23" t="s">
        <v>2959</v>
      </c>
      <c r="B6" s="30" t="n">
        <f aca="false">B5+1</f>
        <v>4</v>
      </c>
      <c r="C6" s="30" t="s">
        <v>119</v>
      </c>
      <c r="D6" s="30" t="n">
        <v>3243</v>
      </c>
      <c r="E6" s="30" t="n">
        <v>1560</v>
      </c>
      <c r="F6" s="30" t="n">
        <v>1.85</v>
      </c>
      <c r="G6" s="30" t="n">
        <v>9.01218</v>
      </c>
      <c r="H6" s="30" t="n">
        <v>2</v>
      </c>
      <c r="I6" s="30" t="n">
        <v>0.9</v>
      </c>
      <c r="J6" s="30" t="n">
        <v>1.4</v>
      </c>
      <c r="K6" s="30" t="n">
        <v>9.322</v>
      </c>
      <c r="L6" s="30" t="n">
        <v>1.825</v>
      </c>
      <c r="M6" s="21" t="n">
        <v>200</v>
      </c>
      <c r="N6" s="21" t="n">
        <v>25</v>
      </c>
      <c r="O6" s="22" t="n">
        <v>11.71</v>
      </c>
      <c r="P6" s="30" t="n">
        <v>297</v>
      </c>
      <c r="Q6" s="30" t="n">
        <v>1.57</v>
      </c>
      <c r="R6" s="21" t="n">
        <f aca="true">YEAR(NOW())-1798</f>
        <v>223</v>
      </c>
      <c r="S6" s="23" t="s">
        <v>2960</v>
      </c>
      <c r="T6" s="21" t="n">
        <v>2</v>
      </c>
      <c r="U6" s="21" t="s">
        <v>41</v>
      </c>
      <c r="V6" s="21" t="s">
        <v>2955</v>
      </c>
      <c r="Z6" s="24" t="n">
        <v>2.8</v>
      </c>
      <c r="AA6" s="25" t="n">
        <v>5.6E-006</v>
      </c>
      <c r="AC6" s="33" t="n">
        <f aca="false">LEN(A6)</f>
        <v>9</v>
      </c>
    </row>
    <row r="7" customFormat="false" ht="12" hidden="false" customHeight="false" outlineLevel="0" collapsed="false">
      <c r="A7" s="23" t="s">
        <v>2961</v>
      </c>
      <c r="B7" s="30" t="n">
        <f aca="false">B6+1</f>
        <v>5</v>
      </c>
      <c r="C7" s="30" t="s">
        <v>150</v>
      </c>
      <c r="D7" s="30" t="n">
        <v>4275</v>
      </c>
      <c r="E7" s="30" t="n">
        <v>2365</v>
      </c>
      <c r="F7" s="30" t="n">
        <v>2.34</v>
      </c>
      <c r="G7" s="30" t="n">
        <v>10.811</v>
      </c>
      <c r="H7" s="30" t="n">
        <v>3</v>
      </c>
      <c r="I7" s="30" t="n">
        <v>0.82</v>
      </c>
      <c r="J7" s="30" t="n">
        <v>1.17</v>
      </c>
      <c r="K7" s="30" t="n">
        <v>5.298</v>
      </c>
      <c r="L7" s="30" t="n">
        <v>1.026</v>
      </c>
      <c r="M7" s="21" t="n">
        <v>27</v>
      </c>
      <c r="N7" s="21" t="n">
        <v>5E-012</v>
      </c>
      <c r="O7" s="22" t="n">
        <v>22.6</v>
      </c>
      <c r="P7" s="30" t="n">
        <v>507.8</v>
      </c>
      <c r="Q7" s="30" t="n">
        <v>2.04</v>
      </c>
      <c r="R7" s="21" t="n">
        <f aca="true">YEAR(NOW())-1808</f>
        <v>213</v>
      </c>
      <c r="S7" s="23" t="s">
        <v>149</v>
      </c>
      <c r="T7" s="21" t="n">
        <v>13</v>
      </c>
      <c r="U7" s="21" t="s">
        <v>151</v>
      </c>
      <c r="V7" s="21" t="s">
        <v>213</v>
      </c>
      <c r="Z7" s="24" t="n">
        <v>10</v>
      </c>
      <c r="AA7" s="25" t="n">
        <v>4.44</v>
      </c>
      <c r="AB7" s="25" t="n">
        <v>7E-005</v>
      </c>
      <c r="AC7" s="33" t="n">
        <f aca="false">LEN(A7)</f>
        <v>5</v>
      </c>
    </row>
    <row r="8" customFormat="false" ht="12" hidden="false" customHeight="false" outlineLevel="0" collapsed="false">
      <c r="A8" s="23" t="s">
        <v>2962</v>
      </c>
      <c r="B8" s="30" t="n">
        <f aca="false">B7+1</f>
        <v>6</v>
      </c>
      <c r="C8" s="30" t="s">
        <v>182</v>
      </c>
      <c r="D8" s="30" t="n">
        <v>5100</v>
      </c>
      <c r="E8" s="30" t="n">
        <v>3825</v>
      </c>
      <c r="F8" s="30" t="n">
        <v>2.26</v>
      </c>
      <c r="G8" s="30" t="n">
        <v>12.011</v>
      </c>
      <c r="H8" s="30" t="n">
        <v>4</v>
      </c>
      <c r="I8" s="30" t="n">
        <v>0.77</v>
      </c>
      <c r="J8" s="30" t="n">
        <v>0.91</v>
      </c>
      <c r="K8" s="30" t="n">
        <v>11.26</v>
      </c>
      <c r="L8" s="30" t="n">
        <v>0.709</v>
      </c>
      <c r="N8" s="21" t="n">
        <v>0.07</v>
      </c>
      <c r="P8" s="30" t="n">
        <v>715</v>
      </c>
      <c r="Q8" s="30" t="n">
        <v>2.55</v>
      </c>
      <c r="R8" s="21" t="s">
        <v>2963</v>
      </c>
      <c r="S8" s="23" t="s">
        <v>181</v>
      </c>
      <c r="T8" s="21" t="n">
        <v>14</v>
      </c>
      <c r="U8" s="21" t="s">
        <v>151</v>
      </c>
      <c r="V8" s="21" t="s">
        <v>213</v>
      </c>
      <c r="W8" s="21" t="n">
        <v>2</v>
      </c>
      <c r="Z8" s="24" t="n">
        <v>200</v>
      </c>
      <c r="AA8" s="25" t="n">
        <v>28</v>
      </c>
      <c r="AB8" s="25" t="n">
        <v>23</v>
      </c>
      <c r="AC8" s="33" t="n">
        <f aca="false">LEN(A8)</f>
        <v>6</v>
      </c>
    </row>
    <row r="9" customFormat="false" ht="12" hidden="false" customHeight="false" outlineLevel="0" collapsed="false">
      <c r="A9" s="31" t="s">
        <v>2964</v>
      </c>
      <c r="B9" s="32" t="n">
        <f aca="false">B8+1</f>
        <v>7</v>
      </c>
      <c r="C9" s="32" t="s">
        <v>213</v>
      </c>
      <c r="D9" s="32" t="n">
        <v>77.344</v>
      </c>
      <c r="E9" s="32" t="n">
        <v>63.15</v>
      </c>
      <c r="F9" s="32" t="n">
        <v>1.251</v>
      </c>
      <c r="G9" s="32" t="n">
        <v>14.0067</v>
      </c>
      <c r="H9" s="32" t="n">
        <v>3</v>
      </c>
      <c r="I9" s="32" t="n">
        <v>0.75</v>
      </c>
      <c r="J9" s="32" t="n">
        <v>0.75</v>
      </c>
      <c r="K9" s="32" t="n">
        <v>14.534</v>
      </c>
      <c r="L9" s="32" t="n">
        <v>1.042</v>
      </c>
      <c r="M9" s="33" t="n">
        <v>0.02598</v>
      </c>
      <c r="N9" s="33"/>
      <c r="O9" s="34" t="n">
        <v>0.36</v>
      </c>
      <c r="P9" s="32" t="n">
        <v>2.7928</v>
      </c>
      <c r="Q9" s="32" t="n">
        <v>3.04</v>
      </c>
      <c r="R9" s="33" t="n">
        <f aca="true">YEAR(NOW())-1772</f>
        <v>249</v>
      </c>
      <c r="S9" s="31" t="s">
        <v>2965</v>
      </c>
      <c r="T9" s="33" t="n">
        <v>15</v>
      </c>
      <c r="U9" s="33" t="s">
        <v>151</v>
      </c>
      <c r="V9" s="33" t="s">
        <v>213</v>
      </c>
      <c r="W9" s="33" t="n">
        <v>5</v>
      </c>
      <c r="X9" s="33" t="n">
        <v>4</v>
      </c>
      <c r="Y9" s="33" t="n">
        <v>2</v>
      </c>
      <c r="Z9" s="36" t="n">
        <v>19</v>
      </c>
      <c r="AA9" s="37" t="n">
        <v>50</v>
      </c>
      <c r="AB9" s="37" t="n">
        <v>2.6</v>
      </c>
      <c r="AC9" s="33" t="n">
        <f aca="false">LEN(A9)</f>
        <v>8</v>
      </c>
    </row>
    <row r="10" customFormat="false" ht="12" hidden="false" customHeight="false" outlineLevel="0" collapsed="false">
      <c r="A10" s="31" t="s">
        <v>2966</v>
      </c>
      <c r="B10" s="32" t="n">
        <f aca="false">B9+1</f>
        <v>8</v>
      </c>
      <c r="C10" s="32" t="s">
        <v>240</v>
      </c>
      <c r="D10" s="32" t="n">
        <v>90.188</v>
      </c>
      <c r="E10" s="32" t="n">
        <v>54.8</v>
      </c>
      <c r="F10" s="32" t="n">
        <v>1.429</v>
      </c>
      <c r="G10" s="32" t="n">
        <v>15.9994</v>
      </c>
      <c r="H10" s="32" t="n">
        <v>2</v>
      </c>
      <c r="I10" s="32" t="n">
        <v>0.73</v>
      </c>
      <c r="J10" s="32" t="n">
        <v>0.65</v>
      </c>
      <c r="K10" s="32" t="n">
        <v>13.618</v>
      </c>
      <c r="L10" s="32" t="n">
        <v>0.92</v>
      </c>
      <c r="M10" s="33" t="n">
        <v>0.2674</v>
      </c>
      <c r="N10" s="33"/>
      <c r="O10" s="34" t="n">
        <v>0.222</v>
      </c>
      <c r="P10" s="32" t="n">
        <v>3.4109</v>
      </c>
      <c r="Q10" s="32" t="n">
        <v>3.44</v>
      </c>
      <c r="R10" s="33" t="n">
        <f aca="true">YEAR(NOW())-1774</f>
        <v>247</v>
      </c>
      <c r="S10" s="31" t="s">
        <v>2967</v>
      </c>
      <c r="T10" s="33" t="n">
        <v>16</v>
      </c>
      <c r="U10" s="33" t="s">
        <v>151</v>
      </c>
      <c r="V10" s="33" t="s">
        <v>213</v>
      </c>
      <c r="W10" s="33"/>
      <c r="X10" s="33"/>
      <c r="Y10" s="33"/>
      <c r="Z10" s="36" t="n">
        <v>461000</v>
      </c>
      <c r="AA10" s="37" t="n">
        <v>857000</v>
      </c>
      <c r="AB10" s="37" t="n">
        <v>61</v>
      </c>
      <c r="AC10" s="33" t="n">
        <f aca="false">LEN(A10)</f>
        <v>6</v>
      </c>
    </row>
    <row r="11" customFormat="false" ht="12" hidden="false" customHeight="false" outlineLevel="0" collapsed="false">
      <c r="A11" s="31" t="s">
        <v>2968</v>
      </c>
      <c r="B11" s="32" t="n">
        <f aca="false">B10+1</f>
        <v>9</v>
      </c>
      <c r="C11" s="32" t="s">
        <v>267</v>
      </c>
      <c r="D11" s="32" t="n">
        <v>85</v>
      </c>
      <c r="E11" s="32" t="n">
        <v>53.55</v>
      </c>
      <c r="F11" s="32" t="n">
        <v>1.696</v>
      </c>
      <c r="G11" s="32" t="n">
        <v>18.9984</v>
      </c>
      <c r="H11" s="32" t="n">
        <v>1</v>
      </c>
      <c r="I11" s="32" t="n">
        <v>0.72</v>
      </c>
      <c r="J11" s="32" t="n">
        <v>0.57</v>
      </c>
      <c r="K11" s="32" t="n">
        <v>17.422</v>
      </c>
      <c r="L11" s="32" t="n">
        <v>0.824</v>
      </c>
      <c r="M11" s="33" t="n">
        <v>0.0279</v>
      </c>
      <c r="N11" s="33"/>
      <c r="O11" s="34" t="n">
        <v>0.26</v>
      </c>
      <c r="P11" s="32" t="n">
        <v>3.2698</v>
      </c>
      <c r="Q11" s="32" t="n">
        <v>3.98</v>
      </c>
      <c r="R11" s="33" t="n">
        <f aca="true">YEAR(NOW())-1866</f>
        <v>155</v>
      </c>
      <c r="S11" s="31" t="s">
        <v>268</v>
      </c>
      <c r="T11" s="33" t="n">
        <v>17</v>
      </c>
      <c r="U11" s="33" t="s">
        <v>151</v>
      </c>
      <c r="V11" s="33" t="s">
        <v>213</v>
      </c>
      <c r="W11" s="33"/>
      <c r="X11" s="33"/>
      <c r="Y11" s="33"/>
      <c r="Z11" s="36" t="n">
        <v>585</v>
      </c>
      <c r="AA11" s="37" t="n">
        <v>1.3</v>
      </c>
      <c r="AB11" s="37" t="n">
        <v>0.0033</v>
      </c>
      <c r="AC11" s="33" t="n">
        <f aca="false">LEN(A11)</f>
        <v>8</v>
      </c>
    </row>
    <row r="12" customFormat="false" ht="12" hidden="false" customHeight="false" outlineLevel="0" collapsed="false">
      <c r="A12" s="31" t="s">
        <v>2969</v>
      </c>
      <c r="B12" s="32" t="n">
        <f aca="false">B11+1</f>
        <v>10</v>
      </c>
      <c r="C12" s="32" t="s">
        <v>294</v>
      </c>
      <c r="D12" s="32" t="n">
        <v>27.1</v>
      </c>
      <c r="E12" s="32" t="n">
        <v>24.55</v>
      </c>
      <c r="F12" s="32" t="n">
        <v>0.9</v>
      </c>
      <c r="G12" s="32" t="n">
        <v>20.1797</v>
      </c>
      <c r="H12" s="32" t="n">
        <v>0</v>
      </c>
      <c r="I12" s="32" t="n">
        <v>0.71</v>
      </c>
      <c r="J12" s="32" t="n">
        <v>0.51</v>
      </c>
      <c r="K12" s="32" t="n">
        <v>21.564</v>
      </c>
      <c r="L12" s="32" t="n">
        <v>1.03</v>
      </c>
      <c r="M12" s="33" t="n">
        <v>0.0493</v>
      </c>
      <c r="N12" s="33"/>
      <c r="O12" s="34" t="n">
        <v>0.34</v>
      </c>
      <c r="P12" s="32" t="n">
        <v>1.77</v>
      </c>
      <c r="Q12" s="38"/>
      <c r="R12" s="33" t="n">
        <f aca="true">YEAR(NOW())-1898</f>
        <v>123</v>
      </c>
      <c r="S12" s="31" t="s">
        <v>2957</v>
      </c>
      <c r="T12" s="33" t="n">
        <v>18</v>
      </c>
      <c r="U12" s="33" t="s">
        <v>151</v>
      </c>
      <c r="V12" s="33" t="s">
        <v>213</v>
      </c>
      <c r="W12" s="33"/>
      <c r="X12" s="33"/>
      <c r="Y12" s="33"/>
      <c r="Z12" s="36" t="n">
        <v>0.005</v>
      </c>
      <c r="AA12" s="37" t="n">
        <v>0.00012</v>
      </c>
      <c r="AB12" s="37"/>
      <c r="AC12" s="33" t="n">
        <f aca="false">LEN(A12)</f>
        <v>4</v>
      </c>
    </row>
    <row r="13" customFormat="false" ht="12" hidden="false" customHeight="false" outlineLevel="0" collapsed="false">
      <c r="A13" s="23" t="s">
        <v>2970</v>
      </c>
      <c r="B13" s="30" t="n">
        <f aca="false">B12+1</f>
        <v>11</v>
      </c>
      <c r="C13" s="30" t="s">
        <v>318</v>
      </c>
      <c r="D13" s="30" t="n">
        <v>1156</v>
      </c>
      <c r="E13" s="30" t="n">
        <v>371</v>
      </c>
      <c r="F13" s="30" t="n">
        <v>0.97</v>
      </c>
      <c r="G13" s="30" t="n">
        <v>22.98977</v>
      </c>
      <c r="H13" s="30" t="n">
        <v>1</v>
      </c>
      <c r="I13" s="30" t="n">
        <v>1.54</v>
      </c>
      <c r="J13" s="30" t="n">
        <v>2.23</v>
      </c>
      <c r="K13" s="30" t="n">
        <v>5.139</v>
      </c>
      <c r="L13" s="30" t="n">
        <v>1.23</v>
      </c>
      <c r="M13" s="21" t="n">
        <v>141</v>
      </c>
      <c r="N13" s="21" t="n">
        <v>20.1</v>
      </c>
      <c r="O13" s="22" t="n">
        <v>2.601</v>
      </c>
      <c r="P13" s="30" t="n">
        <v>98.01</v>
      </c>
      <c r="Q13" s="30" t="n">
        <v>0.93</v>
      </c>
      <c r="R13" s="21" t="n">
        <f aca="true">YEAR(NOW())-1807</f>
        <v>214</v>
      </c>
      <c r="S13" s="23" t="s">
        <v>89</v>
      </c>
      <c r="T13" s="21" t="n">
        <v>1</v>
      </c>
      <c r="U13" s="21" t="s">
        <v>41</v>
      </c>
      <c r="V13" s="21" t="s">
        <v>2955</v>
      </c>
      <c r="Z13" s="24" t="n">
        <v>0.000236</v>
      </c>
      <c r="AA13" s="25" t="n">
        <v>10800</v>
      </c>
      <c r="AB13" s="25" t="n">
        <v>0.14</v>
      </c>
      <c r="AC13" s="33" t="n">
        <f aca="false">LEN(A13)</f>
        <v>6</v>
      </c>
    </row>
    <row r="14" customFormat="false" ht="12" hidden="false" customHeight="false" outlineLevel="0" collapsed="false">
      <c r="A14" s="23" t="s">
        <v>2971</v>
      </c>
      <c r="B14" s="30" t="n">
        <f aca="false">B13+1</f>
        <v>12</v>
      </c>
      <c r="C14" s="30" t="s">
        <v>346</v>
      </c>
      <c r="D14" s="30" t="n">
        <v>1380</v>
      </c>
      <c r="E14" s="30" t="n">
        <v>922</v>
      </c>
      <c r="F14" s="30" t="n">
        <v>1.74</v>
      </c>
      <c r="G14" s="30" t="n">
        <v>24.305</v>
      </c>
      <c r="H14" s="30" t="n">
        <v>2</v>
      </c>
      <c r="I14" s="30" t="n">
        <v>1.36</v>
      </c>
      <c r="J14" s="30" t="n">
        <v>1.72</v>
      </c>
      <c r="K14" s="30" t="n">
        <v>7.646</v>
      </c>
      <c r="L14" s="30" t="n">
        <v>1.02</v>
      </c>
      <c r="M14" s="21" t="n">
        <v>156</v>
      </c>
      <c r="N14" s="21" t="n">
        <v>22.4</v>
      </c>
      <c r="O14" s="22" t="n">
        <v>8.95</v>
      </c>
      <c r="P14" s="30" t="n">
        <v>127.6</v>
      </c>
      <c r="Q14" s="30" t="n">
        <v>1.31</v>
      </c>
      <c r="R14" s="21" t="n">
        <f aca="true">YEAR(NOW())-1808</f>
        <v>213</v>
      </c>
      <c r="S14" s="23" t="s">
        <v>2960</v>
      </c>
      <c r="T14" s="21" t="n">
        <v>2</v>
      </c>
      <c r="U14" s="21" t="s">
        <v>41</v>
      </c>
      <c r="V14" s="21" t="s">
        <v>2955</v>
      </c>
      <c r="Z14" s="24" t="n">
        <v>23300</v>
      </c>
      <c r="AA14" s="25" t="n">
        <v>1290</v>
      </c>
      <c r="AB14" s="25" t="n">
        <v>0.027</v>
      </c>
      <c r="AC14" s="33" t="n">
        <f aca="false">LEN(A14)</f>
        <v>9</v>
      </c>
    </row>
    <row r="15" customFormat="false" ht="12" hidden="false" customHeight="false" outlineLevel="0" collapsed="false">
      <c r="A15" s="23" t="s">
        <v>2972</v>
      </c>
      <c r="B15" s="30" t="n">
        <f aca="false">B14+1</f>
        <v>13</v>
      </c>
      <c r="C15" s="30" t="s">
        <v>373</v>
      </c>
      <c r="D15" s="30" t="n">
        <v>2740</v>
      </c>
      <c r="E15" s="30" t="n">
        <v>933.5</v>
      </c>
      <c r="F15" s="30" t="n">
        <v>2.7</v>
      </c>
      <c r="G15" s="30" t="n">
        <v>26.98154</v>
      </c>
      <c r="H15" s="30" t="n">
        <v>3</v>
      </c>
      <c r="I15" s="30" t="n">
        <v>1.18</v>
      </c>
      <c r="J15" s="30" t="n">
        <v>1.62</v>
      </c>
      <c r="K15" s="30" t="n">
        <v>5.986</v>
      </c>
      <c r="L15" s="30" t="n">
        <v>0.9</v>
      </c>
      <c r="M15" s="21" t="n">
        <v>237</v>
      </c>
      <c r="N15" s="21" t="n">
        <v>37.7</v>
      </c>
      <c r="O15" s="22" t="n">
        <v>10.7</v>
      </c>
      <c r="P15" s="30" t="n">
        <v>290.8</v>
      </c>
      <c r="Q15" s="30" t="n">
        <v>1.61</v>
      </c>
      <c r="R15" s="21" t="n">
        <f aca="true">YEAR(NOW())-1825</f>
        <v>196</v>
      </c>
      <c r="S15" s="23" t="s">
        <v>149</v>
      </c>
      <c r="T15" s="21" t="n">
        <v>13</v>
      </c>
      <c r="U15" s="21" t="s">
        <v>151</v>
      </c>
      <c r="V15" s="21" t="s">
        <v>2955</v>
      </c>
      <c r="Z15" s="24" t="n">
        <v>82300</v>
      </c>
      <c r="AA15" s="25" t="n">
        <v>0.002</v>
      </c>
      <c r="AB15" s="25" t="n">
        <v>9E-005</v>
      </c>
      <c r="AC15" s="33" t="n">
        <f aca="false">LEN(A15)</f>
        <v>8</v>
      </c>
    </row>
    <row r="16" customFormat="false" ht="12" hidden="false" customHeight="false" outlineLevel="0" collapsed="false">
      <c r="A16" s="23" t="s">
        <v>2973</v>
      </c>
      <c r="B16" s="30" t="n">
        <f aca="false">B15+1</f>
        <v>14</v>
      </c>
      <c r="C16" s="30" t="s">
        <v>403</v>
      </c>
      <c r="D16" s="30" t="n">
        <v>2630</v>
      </c>
      <c r="E16" s="30" t="n">
        <v>1683</v>
      </c>
      <c r="F16" s="30" t="n">
        <v>2.33</v>
      </c>
      <c r="G16" s="30" t="n">
        <v>28.0855</v>
      </c>
      <c r="H16" s="30" t="n">
        <v>4</v>
      </c>
      <c r="I16" s="30" t="n">
        <v>1.11</v>
      </c>
      <c r="J16" s="30" t="n">
        <v>1.44</v>
      </c>
      <c r="K16" s="30" t="n">
        <v>8.151</v>
      </c>
      <c r="L16" s="30" t="n">
        <v>0.7</v>
      </c>
      <c r="M16" s="21" t="n">
        <v>148</v>
      </c>
      <c r="N16" s="21" t="n">
        <v>0.0004</v>
      </c>
      <c r="O16" s="22" t="n">
        <v>50.2</v>
      </c>
      <c r="P16" s="30" t="n">
        <v>359</v>
      </c>
      <c r="Q16" s="30" t="n">
        <v>1.9</v>
      </c>
      <c r="R16" s="21" t="n">
        <f aca="true">YEAR(NOW())-1824</f>
        <v>197</v>
      </c>
      <c r="S16" s="23" t="s">
        <v>181</v>
      </c>
      <c r="T16" s="21" t="n">
        <v>14</v>
      </c>
      <c r="V16" s="21" t="s">
        <v>213</v>
      </c>
      <c r="W16" s="21" t="n">
        <v>2</v>
      </c>
      <c r="Z16" s="24" t="n">
        <v>282000</v>
      </c>
      <c r="AA16" s="25" t="n">
        <v>2.2</v>
      </c>
      <c r="AB16" s="25" t="n">
        <v>0.026</v>
      </c>
      <c r="AC16" s="33" t="n">
        <f aca="false">LEN(A16)</f>
        <v>7</v>
      </c>
    </row>
    <row r="17" customFormat="false" ht="12" hidden="false" customHeight="false" outlineLevel="0" collapsed="false">
      <c r="A17" s="23" t="s">
        <v>2974</v>
      </c>
      <c r="B17" s="30" t="n">
        <f aca="false">B16+1</f>
        <v>15</v>
      </c>
      <c r="C17" s="30" t="s">
        <v>431</v>
      </c>
      <c r="D17" s="30" t="n">
        <v>553</v>
      </c>
      <c r="E17" s="30" t="n">
        <v>317.3</v>
      </c>
      <c r="F17" s="30" t="n">
        <v>1.82</v>
      </c>
      <c r="G17" s="30" t="n">
        <v>30.97376</v>
      </c>
      <c r="H17" s="30" t="n">
        <v>5</v>
      </c>
      <c r="I17" s="30" t="n">
        <v>1.06</v>
      </c>
      <c r="J17" s="30" t="n">
        <v>1.23</v>
      </c>
      <c r="K17" s="30" t="n">
        <v>10.486</v>
      </c>
      <c r="L17" s="30" t="n">
        <v>0.769</v>
      </c>
      <c r="M17" s="21" t="n">
        <v>0.235</v>
      </c>
      <c r="N17" s="21" t="n">
        <v>1E-016</v>
      </c>
      <c r="O17" s="22" t="n">
        <v>0.63</v>
      </c>
      <c r="P17" s="30" t="n">
        <v>12.4</v>
      </c>
      <c r="Q17" s="30" t="n">
        <v>2.19</v>
      </c>
      <c r="R17" s="21" t="n">
        <f aca="true">YEAR(NOW())-1669</f>
        <v>352</v>
      </c>
      <c r="S17" s="23" t="s">
        <v>2965</v>
      </c>
      <c r="T17" s="21" t="n">
        <v>15</v>
      </c>
      <c r="U17" s="21" t="s">
        <v>151</v>
      </c>
      <c r="V17" s="21" t="s">
        <v>213</v>
      </c>
      <c r="W17" s="21" t="n">
        <v>5</v>
      </c>
      <c r="X17" s="21" t="n">
        <v>4</v>
      </c>
      <c r="Z17" s="24" t="n">
        <v>1050</v>
      </c>
      <c r="AA17" s="25" t="n">
        <v>0.06</v>
      </c>
      <c r="AB17" s="25" t="n">
        <v>1.1</v>
      </c>
      <c r="AC17" s="33" t="n">
        <f aca="false">LEN(A17)</f>
        <v>10</v>
      </c>
    </row>
    <row r="18" customFormat="false" ht="12" hidden="false" customHeight="false" outlineLevel="0" collapsed="false">
      <c r="A18" s="23" t="s">
        <v>2975</v>
      </c>
      <c r="B18" s="30" t="n">
        <f aca="false">B17+1</f>
        <v>16</v>
      </c>
      <c r="C18" s="30" t="s">
        <v>462</v>
      </c>
      <c r="D18" s="30" t="n">
        <v>717.82</v>
      </c>
      <c r="E18" s="30" t="n">
        <v>392.2</v>
      </c>
      <c r="F18" s="30" t="n">
        <v>2.07</v>
      </c>
      <c r="G18" s="30" t="n">
        <v>32.066</v>
      </c>
      <c r="H18" s="30" t="n">
        <v>6</v>
      </c>
      <c r="I18" s="30" t="n">
        <v>1.02</v>
      </c>
      <c r="J18" s="30" t="n">
        <v>1.09</v>
      </c>
      <c r="K18" s="30" t="n">
        <v>10.36</v>
      </c>
      <c r="L18" s="30" t="n">
        <v>0.71</v>
      </c>
      <c r="M18" s="21" t="n">
        <v>0.269</v>
      </c>
      <c r="N18" s="21" t="n">
        <v>5E-016</v>
      </c>
      <c r="O18" s="22" t="n">
        <v>1.73</v>
      </c>
      <c r="P18" s="39" t="n">
        <v>10</v>
      </c>
      <c r="Q18" s="30" t="n">
        <v>2.58</v>
      </c>
      <c r="R18" s="21" t="s">
        <v>2963</v>
      </c>
      <c r="S18" s="23" t="s">
        <v>2967</v>
      </c>
      <c r="T18" s="21" t="n">
        <v>16</v>
      </c>
      <c r="U18" s="21" t="s">
        <v>151</v>
      </c>
      <c r="V18" s="21" t="s">
        <v>213</v>
      </c>
      <c r="W18" s="21" t="n">
        <v>4</v>
      </c>
      <c r="X18" s="21" t="n">
        <v>6</v>
      </c>
      <c r="Z18" s="24" t="n">
        <v>350</v>
      </c>
      <c r="AA18" s="25" t="n">
        <v>905</v>
      </c>
      <c r="AB18" s="25" t="n">
        <v>0.2</v>
      </c>
      <c r="AC18" s="33" t="n">
        <f aca="false">LEN(A18)</f>
        <v>6</v>
      </c>
    </row>
    <row r="19" customFormat="false" ht="12" hidden="false" customHeight="false" outlineLevel="0" collapsed="false">
      <c r="A19" s="31" t="s">
        <v>2976</v>
      </c>
      <c r="B19" s="32" t="n">
        <f aca="false">B18+1</f>
        <v>17</v>
      </c>
      <c r="C19" s="32" t="s">
        <v>493</v>
      </c>
      <c r="D19" s="32" t="n">
        <v>239.18</v>
      </c>
      <c r="E19" s="32" t="n">
        <v>172.17</v>
      </c>
      <c r="F19" s="32" t="n">
        <v>3.214</v>
      </c>
      <c r="G19" s="32" t="n">
        <v>35.4527</v>
      </c>
      <c r="H19" s="32" t="n">
        <v>1</v>
      </c>
      <c r="I19" s="32" t="n">
        <v>0.99</v>
      </c>
      <c r="J19" s="32" t="n">
        <v>0.97</v>
      </c>
      <c r="K19" s="32" t="n">
        <v>12.967</v>
      </c>
      <c r="L19" s="32" t="n">
        <v>0.48</v>
      </c>
      <c r="M19" s="33" t="n">
        <v>0.0089</v>
      </c>
      <c r="N19" s="33"/>
      <c r="O19" s="34" t="n">
        <v>3.21</v>
      </c>
      <c r="P19" s="32" t="n">
        <v>10.2</v>
      </c>
      <c r="Q19" s="32" t="n">
        <v>3.16</v>
      </c>
      <c r="R19" s="33" t="n">
        <f aca="true">YEAR(NOW())-1774</f>
        <v>247</v>
      </c>
      <c r="S19" s="31" t="s">
        <v>268</v>
      </c>
      <c r="T19" s="33" t="n">
        <v>17</v>
      </c>
      <c r="U19" s="33" t="s">
        <v>151</v>
      </c>
      <c r="V19" s="33" t="s">
        <v>213</v>
      </c>
      <c r="W19" s="33" t="n">
        <v>3</v>
      </c>
      <c r="X19" s="33" t="n">
        <v>5</v>
      </c>
      <c r="Y19" s="33" t="n">
        <v>7</v>
      </c>
      <c r="Z19" s="36" t="n">
        <v>145</v>
      </c>
      <c r="AA19" s="37" t="n">
        <v>19400</v>
      </c>
      <c r="AB19" s="37" t="n">
        <v>0.12</v>
      </c>
      <c r="AC19" s="33" t="n">
        <f aca="false">LEN(A19)</f>
        <v>8</v>
      </c>
    </row>
    <row r="20" customFormat="false" ht="12" hidden="false" customHeight="false" outlineLevel="0" collapsed="false">
      <c r="A20" s="31" t="s">
        <v>2977</v>
      </c>
      <c r="B20" s="32" t="n">
        <f aca="false">B19+1</f>
        <v>18</v>
      </c>
      <c r="C20" s="32" t="s">
        <v>519</v>
      </c>
      <c r="D20" s="32" t="n">
        <v>87.45</v>
      </c>
      <c r="E20" s="32" t="n">
        <v>83.95</v>
      </c>
      <c r="F20" s="32" t="n">
        <v>1.784</v>
      </c>
      <c r="G20" s="32" t="n">
        <v>39.948</v>
      </c>
      <c r="H20" s="32" t="n">
        <v>0</v>
      </c>
      <c r="I20" s="32" t="n">
        <v>0.98</v>
      </c>
      <c r="J20" s="32" t="n">
        <v>0.88</v>
      </c>
      <c r="K20" s="32" t="n">
        <v>15.759</v>
      </c>
      <c r="L20" s="32" t="n">
        <v>0.52</v>
      </c>
      <c r="M20" s="34" t="n">
        <v>0.0177</v>
      </c>
      <c r="N20" s="33"/>
      <c r="O20" s="34" t="n">
        <v>1.188</v>
      </c>
      <c r="P20" s="32" t="n">
        <v>6.506</v>
      </c>
      <c r="Q20" s="38"/>
      <c r="R20" s="33" t="n">
        <f aca="true">YEAR(NOW())-1894</f>
        <v>127</v>
      </c>
      <c r="S20" s="31" t="s">
        <v>2957</v>
      </c>
      <c r="T20" s="33" t="n">
        <v>18</v>
      </c>
      <c r="U20" s="33" t="s">
        <v>151</v>
      </c>
      <c r="V20" s="33" t="s">
        <v>213</v>
      </c>
      <c r="W20" s="33"/>
      <c r="X20" s="33"/>
      <c r="Y20" s="33"/>
      <c r="Z20" s="36" t="n">
        <v>3.5</v>
      </c>
      <c r="AA20" s="37" t="n">
        <v>0.45</v>
      </c>
      <c r="AB20" s="37"/>
      <c r="AC20" s="33" t="n">
        <f aca="false">LEN(A20)</f>
        <v>5</v>
      </c>
    </row>
    <row r="21" customFormat="false" ht="12" hidden="false" customHeight="false" outlineLevel="0" collapsed="false">
      <c r="A21" s="23" t="s">
        <v>2978</v>
      </c>
      <c r="B21" s="30" t="n">
        <f aca="false">B20+1</f>
        <v>19</v>
      </c>
      <c r="C21" s="30" t="s">
        <v>544</v>
      </c>
      <c r="D21" s="30" t="n">
        <v>1033</v>
      </c>
      <c r="E21" s="30" t="n">
        <v>336.8</v>
      </c>
      <c r="F21" s="30" t="n">
        <v>0.86</v>
      </c>
      <c r="G21" s="30" t="n">
        <v>39.0983</v>
      </c>
      <c r="H21" s="30" t="n">
        <v>1</v>
      </c>
      <c r="I21" s="30" t="n">
        <v>2.03</v>
      </c>
      <c r="J21" s="30" t="n">
        <v>2.77</v>
      </c>
      <c r="K21" s="30" t="n">
        <v>4.341</v>
      </c>
      <c r="L21" s="30" t="n">
        <v>0.757</v>
      </c>
      <c r="M21" s="21" t="n">
        <v>102.5</v>
      </c>
      <c r="N21" s="21" t="n">
        <v>16.4</v>
      </c>
      <c r="O21" s="22" t="n">
        <v>2.33</v>
      </c>
      <c r="P21" s="30" t="n">
        <v>76.9</v>
      </c>
      <c r="Q21" s="30" t="n">
        <v>0.82</v>
      </c>
      <c r="R21" s="21" t="n">
        <f aca="true">YEAR(NOW())-1807</f>
        <v>214</v>
      </c>
      <c r="S21" s="23" t="s">
        <v>89</v>
      </c>
      <c r="T21" s="21" t="n">
        <v>1</v>
      </c>
      <c r="U21" s="21" t="s">
        <v>41</v>
      </c>
      <c r="V21" s="21" t="s">
        <v>2955</v>
      </c>
      <c r="Z21" s="24" t="n">
        <v>20900</v>
      </c>
      <c r="AA21" s="25" t="n">
        <v>399</v>
      </c>
      <c r="AB21" s="25" t="n">
        <v>0.2</v>
      </c>
      <c r="AC21" s="33" t="n">
        <f aca="false">LEN(A21)</f>
        <v>9</v>
      </c>
    </row>
    <row r="22" customFormat="false" ht="12" hidden="false" customHeight="false" outlineLevel="0" collapsed="false">
      <c r="A22" s="23" t="s">
        <v>2979</v>
      </c>
      <c r="B22" s="30" t="n">
        <f aca="false">B21+1</f>
        <v>20</v>
      </c>
      <c r="C22" s="30" t="s">
        <v>571</v>
      </c>
      <c r="D22" s="30" t="n">
        <v>1757</v>
      </c>
      <c r="E22" s="30" t="n">
        <v>1112</v>
      </c>
      <c r="F22" s="30" t="n">
        <v>1.55</v>
      </c>
      <c r="G22" s="30" t="n">
        <v>40.078</v>
      </c>
      <c r="H22" s="30" t="n">
        <v>2</v>
      </c>
      <c r="I22" s="30" t="n">
        <v>1.74</v>
      </c>
      <c r="J22" s="30" t="n">
        <v>2.23</v>
      </c>
      <c r="K22" s="30" t="n">
        <v>6.113</v>
      </c>
      <c r="L22" s="30" t="n">
        <v>0.647</v>
      </c>
      <c r="M22" s="21" t="n">
        <v>200</v>
      </c>
      <c r="N22" s="21" t="n">
        <v>31.3</v>
      </c>
      <c r="O22" s="22" t="n">
        <v>8.53</v>
      </c>
      <c r="P22" s="30" t="n">
        <v>154.67</v>
      </c>
      <c r="Q22" s="30" t="n">
        <v>1</v>
      </c>
      <c r="R22" s="21" t="n">
        <f aca="true">YEAR(NOW())-1808</f>
        <v>213</v>
      </c>
      <c r="S22" s="23" t="s">
        <v>2960</v>
      </c>
      <c r="T22" s="21" t="n">
        <v>2</v>
      </c>
      <c r="U22" s="21" t="s">
        <v>41</v>
      </c>
      <c r="V22" s="21" t="s">
        <v>2955</v>
      </c>
      <c r="Z22" s="24" t="n">
        <v>41500</v>
      </c>
      <c r="AA22" s="25" t="n">
        <v>412</v>
      </c>
      <c r="AB22" s="25" t="n">
        <v>1.4</v>
      </c>
      <c r="AC22" s="33" t="n">
        <f aca="false">LEN(A22)</f>
        <v>7</v>
      </c>
    </row>
    <row r="23" customFormat="false" ht="12" hidden="false" customHeight="false" outlineLevel="0" collapsed="false">
      <c r="A23" s="23" t="s">
        <v>2980</v>
      </c>
      <c r="B23" s="30" t="n">
        <f aca="false">B22+1</f>
        <v>21</v>
      </c>
      <c r="C23" s="30" t="s">
        <v>596</v>
      </c>
      <c r="D23" s="30" t="n">
        <v>3109</v>
      </c>
      <c r="E23" s="30" t="n">
        <v>1814</v>
      </c>
      <c r="F23" s="30" t="n">
        <v>2.99</v>
      </c>
      <c r="G23" s="30" t="n">
        <v>44.9559</v>
      </c>
      <c r="H23" s="30" t="n">
        <v>3</v>
      </c>
      <c r="I23" s="30" t="n">
        <v>1.44</v>
      </c>
      <c r="J23" s="30" t="n">
        <v>2.09</v>
      </c>
      <c r="K23" s="30" t="n">
        <v>6.54</v>
      </c>
      <c r="L23" s="30" t="n">
        <v>0.568</v>
      </c>
      <c r="M23" s="21" t="n">
        <v>15.8</v>
      </c>
      <c r="N23" s="21" t="n">
        <v>1.5</v>
      </c>
      <c r="O23" s="22" t="n">
        <v>16.11</v>
      </c>
      <c r="P23" s="30" t="n">
        <v>304.8</v>
      </c>
      <c r="Q23" s="30" t="n">
        <v>1.36</v>
      </c>
      <c r="R23" s="21" t="n">
        <f aca="true">YEAR(NOW())-1870</f>
        <v>151</v>
      </c>
      <c r="S23" s="23" t="s">
        <v>597</v>
      </c>
      <c r="T23" s="21" t="n">
        <v>3</v>
      </c>
      <c r="U23" s="21" t="s">
        <v>598</v>
      </c>
      <c r="V23" s="21" t="s">
        <v>2955</v>
      </c>
      <c r="Z23" s="24" t="n">
        <v>22</v>
      </c>
      <c r="AA23" s="25" t="n">
        <v>6E-007</v>
      </c>
      <c r="AC23" s="33" t="n">
        <f aca="false">LEN(A23)</f>
        <v>8</v>
      </c>
    </row>
    <row r="24" customFormat="false" ht="12" hidden="false" customHeight="false" outlineLevel="0" collapsed="false">
      <c r="A24" s="23" t="s">
        <v>2981</v>
      </c>
      <c r="B24" s="30" t="n">
        <f aca="false">B23+1</f>
        <v>22</v>
      </c>
      <c r="C24" s="30" t="s">
        <v>627</v>
      </c>
      <c r="D24" s="30" t="n">
        <v>3560</v>
      </c>
      <c r="E24" s="30" t="n">
        <v>1935</v>
      </c>
      <c r="F24" s="30" t="n">
        <v>4.54</v>
      </c>
      <c r="G24" s="30" t="n">
        <v>47.88</v>
      </c>
      <c r="H24" s="30" t="n">
        <v>4</v>
      </c>
      <c r="I24" s="30" t="n">
        <v>1.32</v>
      </c>
      <c r="J24" s="30" t="n">
        <v>2</v>
      </c>
      <c r="K24" s="30" t="n">
        <v>6.82</v>
      </c>
      <c r="L24" s="30" t="n">
        <v>0.523</v>
      </c>
      <c r="M24" s="21" t="n">
        <v>21.9</v>
      </c>
      <c r="N24" s="21" t="n">
        <v>2.6</v>
      </c>
      <c r="O24" s="22" t="n">
        <v>18.6</v>
      </c>
      <c r="P24" s="30" t="n">
        <v>425.2</v>
      </c>
      <c r="Q24" s="30" t="n">
        <v>1.54</v>
      </c>
      <c r="R24" s="21" t="n">
        <f aca="true">YEAR(NOW())-1791</f>
        <v>230</v>
      </c>
      <c r="S24" s="23" t="s">
        <v>597</v>
      </c>
      <c r="T24" s="21" t="n">
        <v>4</v>
      </c>
      <c r="U24" s="21" t="s">
        <v>598</v>
      </c>
      <c r="V24" s="21" t="s">
        <v>2955</v>
      </c>
      <c r="W24" s="21" t="n">
        <v>3</v>
      </c>
      <c r="Z24" s="24" t="n">
        <v>5650</v>
      </c>
      <c r="AA24" s="25" t="n">
        <v>0.001</v>
      </c>
      <c r="AC24" s="33" t="n">
        <f aca="false">LEN(A24)</f>
        <v>8</v>
      </c>
    </row>
    <row r="25" customFormat="false" ht="12" hidden="false" customHeight="false" outlineLevel="0" collapsed="false">
      <c r="A25" s="23" t="s">
        <v>2982</v>
      </c>
      <c r="B25" s="30" t="n">
        <f aca="false">B24+1</f>
        <v>23</v>
      </c>
      <c r="C25" s="30" t="s">
        <v>657</v>
      </c>
      <c r="D25" s="30" t="n">
        <v>3650</v>
      </c>
      <c r="E25" s="30" t="n">
        <v>2163</v>
      </c>
      <c r="F25" s="30" t="n">
        <v>6.11</v>
      </c>
      <c r="G25" s="30" t="n">
        <v>50.9415</v>
      </c>
      <c r="H25" s="30" t="n">
        <v>5</v>
      </c>
      <c r="I25" s="30" t="n">
        <v>1.22</v>
      </c>
      <c r="J25" s="30" t="n">
        <v>1.92</v>
      </c>
      <c r="K25" s="30" t="n">
        <v>6.74</v>
      </c>
      <c r="L25" s="30" t="n">
        <v>0.489</v>
      </c>
      <c r="M25" s="21" t="n">
        <v>30.7</v>
      </c>
      <c r="N25" s="21" t="n">
        <v>4</v>
      </c>
      <c r="O25" s="22" t="n">
        <v>22.8</v>
      </c>
      <c r="P25" s="30" t="n">
        <v>446.7</v>
      </c>
      <c r="Q25" s="30" t="n">
        <v>1.63</v>
      </c>
      <c r="R25" s="21" t="n">
        <f aca="true">YEAR(NOW())-1830</f>
        <v>191</v>
      </c>
      <c r="S25" s="23" t="s">
        <v>597</v>
      </c>
      <c r="T25" s="21" t="n">
        <v>5</v>
      </c>
      <c r="U25" s="21" t="s">
        <v>598</v>
      </c>
      <c r="V25" s="21" t="s">
        <v>2955</v>
      </c>
      <c r="W25" s="21" t="n">
        <v>4</v>
      </c>
      <c r="X25" s="21" t="n">
        <v>3</v>
      </c>
      <c r="Y25" s="21" t="n">
        <v>2</v>
      </c>
      <c r="Z25" s="24" t="n">
        <v>120</v>
      </c>
      <c r="AA25" s="25" t="n">
        <v>0.0025</v>
      </c>
      <c r="AC25" s="33" t="n">
        <f aca="false">LEN(A25)</f>
        <v>8</v>
      </c>
    </row>
    <row r="26" customFormat="false" ht="12" hidden="false" customHeight="false" outlineLevel="0" collapsed="false">
      <c r="A26" s="23" t="s">
        <v>2983</v>
      </c>
      <c r="B26" s="30" t="n">
        <f aca="false">B25+1</f>
        <v>24</v>
      </c>
      <c r="C26" s="30" t="s">
        <v>687</v>
      </c>
      <c r="D26" s="30" t="n">
        <v>2945</v>
      </c>
      <c r="E26" s="30" t="n">
        <v>2130</v>
      </c>
      <c r="F26" s="30" t="n">
        <v>7.19</v>
      </c>
      <c r="G26" s="30" t="n">
        <v>51.996</v>
      </c>
      <c r="H26" s="30" t="n">
        <v>3</v>
      </c>
      <c r="I26" s="30" t="n">
        <v>1.18</v>
      </c>
      <c r="J26" s="30" t="n">
        <v>1.85</v>
      </c>
      <c r="K26" s="30" t="n">
        <v>6.766</v>
      </c>
      <c r="L26" s="30" t="n">
        <v>0.449</v>
      </c>
      <c r="M26" s="21" t="n">
        <v>93.7</v>
      </c>
      <c r="N26" s="21" t="n">
        <v>7.9</v>
      </c>
      <c r="O26" s="22" t="n">
        <v>20</v>
      </c>
      <c r="P26" s="30" t="n">
        <v>339.5</v>
      </c>
      <c r="Q26" s="30" t="n">
        <v>1.66</v>
      </c>
      <c r="R26" s="21" t="n">
        <f aca="true">YEAR(NOW())-1797</f>
        <v>224</v>
      </c>
      <c r="S26" s="23" t="s">
        <v>597</v>
      </c>
      <c r="T26" s="21" t="n">
        <v>6</v>
      </c>
      <c r="U26" s="21" t="s">
        <v>598</v>
      </c>
      <c r="V26" s="21" t="s">
        <v>2955</v>
      </c>
      <c r="W26" s="21" t="n">
        <v>6</v>
      </c>
      <c r="X26" s="21" t="n">
        <v>2</v>
      </c>
      <c r="Z26" s="24" t="n">
        <v>102</v>
      </c>
      <c r="AA26" s="25" t="n">
        <v>0.0003</v>
      </c>
      <c r="AB26" s="25" t="n">
        <v>3E-006</v>
      </c>
      <c r="AC26" s="33" t="n">
        <f aca="false">LEN(A26)</f>
        <v>8</v>
      </c>
    </row>
    <row r="27" customFormat="false" ht="12" hidden="false" customHeight="false" outlineLevel="0" collapsed="false">
      <c r="A27" s="23" t="s">
        <v>2984</v>
      </c>
      <c r="B27" s="30" t="n">
        <f aca="false">B26+1</f>
        <v>25</v>
      </c>
      <c r="C27" s="30" t="s">
        <v>716</v>
      </c>
      <c r="D27" s="30" t="n">
        <v>2235</v>
      </c>
      <c r="E27" s="30" t="n">
        <v>1518</v>
      </c>
      <c r="F27" s="30" t="n">
        <v>7.44</v>
      </c>
      <c r="G27" s="30" t="n">
        <v>54.938</v>
      </c>
      <c r="H27" s="30" t="n">
        <v>4</v>
      </c>
      <c r="I27" s="30" t="n">
        <v>1.17</v>
      </c>
      <c r="J27" s="30" t="n">
        <v>1.79</v>
      </c>
      <c r="K27" s="30" t="n">
        <v>7.435</v>
      </c>
      <c r="L27" s="30" t="n">
        <v>0.48</v>
      </c>
      <c r="M27" s="21" t="n">
        <v>7.82</v>
      </c>
      <c r="N27" s="21" t="n">
        <v>0.5</v>
      </c>
      <c r="O27" s="22" t="n">
        <v>14.64</v>
      </c>
      <c r="P27" s="30" t="n">
        <v>219.74</v>
      </c>
      <c r="Q27" s="30" t="n">
        <v>1.55</v>
      </c>
      <c r="R27" s="21" t="n">
        <f aca="true">YEAR(NOW())-1774</f>
        <v>247</v>
      </c>
      <c r="S27" s="23" t="s">
        <v>597</v>
      </c>
      <c r="T27" s="21" t="n">
        <v>7</v>
      </c>
      <c r="U27" s="21" t="s">
        <v>598</v>
      </c>
      <c r="V27" s="21" t="s">
        <v>2955</v>
      </c>
      <c r="W27" s="21" t="n">
        <v>2</v>
      </c>
      <c r="X27" s="21" t="n">
        <v>7</v>
      </c>
      <c r="Y27" s="21" t="n">
        <v>6</v>
      </c>
      <c r="Z27" s="24" t="n">
        <v>950</v>
      </c>
      <c r="AA27" s="25" t="n">
        <v>0.0002</v>
      </c>
      <c r="AB27" s="25" t="n">
        <v>2E-005</v>
      </c>
      <c r="AC27" s="33" t="n">
        <f aca="false">LEN(A27)</f>
        <v>9</v>
      </c>
    </row>
    <row r="28" customFormat="false" ht="12" hidden="false" customHeight="false" outlineLevel="0" collapsed="false">
      <c r="A28" s="23" t="s">
        <v>2985</v>
      </c>
      <c r="B28" s="30" t="n">
        <f aca="false">B27+1</f>
        <v>26</v>
      </c>
      <c r="C28" s="30" t="s">
        <v>744</v>
      </c>
      <c r="D28" s="30" t="n">
        <v>3023</v>
      </c>
      <c r="E28" s="30" t="n">
        <v>1808</v>
      </c>
      <c r="F28" s="30" t="n">
        <v>7.874</v>
      </c>
      <c r="G28" s="30" t="n">
        <v>55.847</v>
      </c>
      <c r="H28" s="30" t="n">
        <v>3</v>
      </c>
      <c r="I28" s="30" t="n">
        <v>1.17</v>
      </c>
      <c r="J28" s="30" t="n">
        <v>1.72</v>
      </c>
      <c r="K28" s="30" t="n">
        <v>7.87</v>
      </c>
      <c r="L28" s="30" t="n">
        <v>0.449</v>
      </c>
      <c r="M28" s="21" t="n">
        <v>80.2</v>
      </c>
      <c r="N28" s="21" t="n">
        <v>11.2</v>
      </c>
      <c r="O28" s="22" t="n">
        <v>13.8</v>
      </c>
      <c r="P28" s="30" t="n">
        <v>349.5</v>
      </c>
      <c r="Q28" s="30" t="n">
        <v>1.83</v>
      </c>
      <c r="R28" s="21" t="s">
        <v>2963</v>
      </c>
      <c r="S28" s="23" t="s">
        <v>597</v>
      </c>
      <c r="T28" s="21" t="n">
        <v>8</v>
      </c>
      <c r="U28" s="21" t="s">
        <v>598</v>
      </c>
      <c r="V28" s="21" t="s">
        <v>2955</v>
      </c>
      <c r="W28" s="21" t="n">
        <v>3</v>
      </c>
      <c r="Z28" s="24" t="n">
        <v>56300</v>
      </c>
      <c r="AA28" s="25" t="n">
        <v>0.002</v>
      </c>
      <c r="AB28" s="25" t="n">
        <v>0.006</v>
      </c>
      <c r="AC28" s="33" t="n">
        <f aca="false">LEN(A28)</f>
        <v>4</v>
      </c>
    </row>
    <row r="29" customFormat="false" ht="12" hidden="false" customHeight="false" outlineLevel="0" collapsed="false">
      <c r="A29" s="23" t="s">
        <v>2986</v>
      </c>
      <c r="B29" s="30" t="n">
        <f aca="false">B28+1</f>
        <v>27</v>
      </c>
      <c r="C29" s="30" t="s">
        <v>771</v>
      </c>
      <c r="D29" s="30" t="n">
        <v>3143</v>
      </c>
      <c r="E29" s="30" t="n">
        <v>1768</v>
      </c>
      <c r="F29" s="30" t="n">
        <v>8.9</v>
      </c>
      <c r="G29" s="30" t="n">
        <v>58.9332</v>
      </c>
      <c r="H29" s="30" t="n">
        <v>2</v>
      </c>
      <c r="I29" s="30" t="n">
        <v>1.16</v>
      </c>
      <c r="J29" s="30" t="n">
        <v>1.67</v>
      </c>
      <c r="K29" s="30" t="n">
        <v>7.86</v>
      </c>
      <c r="L29" s="30" t="n">
        <v>0.421</v>
      </c>
      <c r="M29" s="21" t="n">
        <v>100</v>
      </c>
      <c r="N29" s="21" t="n">
        <v>17.9</v>
      </c>
      <c r="O29" s="22" t="n">
        <v>16.19</v>
      </c>
      <c r="P29" s="30" t="n">
        <v>373.3</v>
      </c>
      <c r="Q29" s="30" t="n">
        <v>1.88</v>
      </c>
      <c r="R29" s="21" t="n">
        <f aca="true">YEAR(NOW())-1735</f>
        <v>286</v>
      </c>
      <c r="S29" s="23" t="s">
        <v>597</v>
      </c>
      <c r="T29" s="21" t="n">
        <v>9</v>
      </c>
      <c r="U29" s="21" t="s">
        <v>598</v>
      </c>
      <c r="V29" s="21" t="s">
        <v>2955</v>
      </c>
      <c r="W29" s="21" t="n">
        <v>3</v>
      </c>
      <c r="Z29" s="24" t="n">
        <v>25</v>
      </c>
      <c r="AA29" s="25" t="n">
        <v>2E-005</v>
      </c>
      <c r="AB29" s="25" t="n">
        <v>2E-006</v>
      </c>
      <c r="AC29" s="33" t="n">
        <f aca="false">LEN(A29)</f>
        <v>6</v>
      </c>
    </row>
    <row r="30" customFormat="false" ht="12" hidden="false" customHeight="false" outlineLevel="0" collapsed="false">
      <c r="A30" s="23" t="s">
        <v>2987</v>
      </c>
      <c r="B30" s="30" t="n">
        <f aca="false">B29+1</f>
        <v>28</v>
      </c>
      <c r="C30" s="30" t="s">
        <v>801</v>
      </c>
      <c r="D30" s="30" t="n">
        <v>3005</v>
      </c>
      <c r="E30" s="30" t="n">
        <v>1726</v>
      </c>
      <c r="F30" s="30" t="n">
        <v>8.9</v>
      </c>
      <c r="G30" s="30" t="n">
        <v>58.6934</v>
      </c>
      <c r="H30" s="30" t="n">
        <v>2</v>
      </c>
      <c r="I30" s="30" t="n">
        <v>1.15</v>
      </c>
      <c r="J30" s="30" t="n">
        <v>1.62</v>
      </c>
      <c r="K30" s="30" t="n">
        <v>7.635</v>
      </c>
      <c r="L30" s="30" t="n">
        <v>0.444</v>
      </c>
      <c r="M30" s="21" t="n">
        <v>90.7</v>
      </c>
      <c r="N30" s="21" t="n">
        <v>14.6</v>
      </c>
      <c r="O30" s="22" t="n">
        <v>17.2</v>
      </c>
      <c r="P30" s="30" t="n">
        <v>377.5</v>
      </c>
      <c r="Q30" s="30" t="n">
        <v>1.91</v>
      </c>
      <c r="R30" s="21" t="n">
        <f aca="true">YEAR(NOW())-1751</f>
        <v>270</v>
      </c>
      <c r="S30" s="23" t="s">
        <v>597</v>
      </c>
      <c r="T30" s="21" t="n">
        <v>10</v>
      </c>
      <c r="U30" s="21" t="s">
        <v>598</v>
      </c>
      <c r="V30" s="21" t="s">
        <v>2955</v>
      </c>
      <c r="W30" s="21" t="n">
        <v>3</v>
      </c>
      <c r="Z30" s="24" t="n">
        <v>84</v>
      </c>
      <c r="AA30" s="25" t="n">
        <v>5.6E-014</v>
      </c>
      <c r="AB30" s="25" t="n">
        <v>1E-005</v>
      </c>
      <c r="AC30" s="33" t="n">
        <f aca="false">LEN(A30)</f>
        <v>6</v>
      </c>
    </row>
    <row r="31" customFormat="false" ht="12" hidden="false" customHeight="false" outlineLevel="0" collapsed="false">
      <c r="A31" s="23" t="s">
        <v>2988</v>
      </c>
      <c r="B31" s="30" t="n">
        <f aca="false">B30+1</f>
        <v>29</v>
      </c>
      <c r="C31" s="30" t="s">
        <v>827</v>
      </c>
      <c r="D31" s="30" t="n">
        <v>2840</v>
      </c>
      <c r="E31" s="30" t="n">
        <v>1356.6</v>
      </c>
      <c r="F31" s="30" t="n">
        <v>8.96</v>
      </c>
      <c r="G31" s="30" t="n">
        <v>63.456</v>
      </c>
      <c r="H31" s="30" t="n">
        <v>2</v>
      </c>
      <c r="I31" s="30" t="n">
        <v>1.17</v>
      </c>
      <c r="J31" s="30" t="n">
        <v>1.57</v>
      </c>
      <c r="K31" s="30" t="n">
        <v>7.726</v>
      </c>
      <c r="L31" s="30" t="n">
        <v>0.385</v>
      </c>
      <c r="M31" s="21" t="n">
        <v>401</v>
      </c>
      <c r="N31" s="21" t="n">
        <v>60.7</v>
      </c>
      <c r="O31" s="22" t="n">
        <v>13.14</v>
      </c>
      <c r="P31" s="30" t="n">
        <v>300.5</v>
      </c>
      <c r="Q31" s="30" t="n">
        <v>1.9</v>
      </c>
      <c r="R31" s="21" t="s">
        <v>2963</v>
      </c>
      <c r="S31" s="23" t="s">
        <v>597</v>
      </c>
      <c r="T31" s="21" t="n">
        <v>11</v>
      </c>
      <c r="U31" s="21" t="s">
        <v>598</v>
      </c>
      <c r="V31" s="21" t="s">
        <v>2955</v>
      </c>
      <c r="W31" s="21" t="n">
        <v>1</v>
      </c>
      <c r="Z31" s="24" t="n">
        <v>60</v>
      </c>
      <c r="AA31" s="25" t="n">
        <v>2.5E-014</v>
      </c>
      <c r="AB31" s="25" t="n">
        <v>0.0001</v>
      </c>
      <c r="AC31" s="33" t="n">
        <f aca="false">LEN(A31)</f>
        <v>6</v>
      </c>
    </row>
    <row r="32" customFormat="false" ht="12" hidden="false" customHeight="false" outlineLevel="0" collapsed="false">
      <c r="A32" s="23" t="s">
        <v>2989</v>
      </c>
      <c r="B32" s="30" t="n">
        <f aca="false">B31+1</f>
        <v>30</v>
      </c>
      <c r="C32" s="30" t="s">
        <v>854</v>
      </c>
      <c r="D32" s="30" t="n">
        <v>1180</v>
      </c>
      <c r="E32" s="30" t="n">
        <v>692.73</v>
      </c>
      <c r="F32" s="30" t="n">
        <v>7.13</v>
      </c>
      <c r="G32" s="30" t="n">
        <v>65.39</v>
      </c>
      <c r="H32" s="30" t="n">
        <v>2</v>
      </c>
      <c r="I32" s="30" t="n">
        <v>1.25</v>
      </c>
      <c r="J32" s="30" t="n">
        <v>1.53</v>
      </c>
      <c r="K32" s="30" t="n">
        <v>9.394</v>
      </c>
      <c r="L32" s="30" t="n">
        <v>0.388</v>
      </c>
      <c r="M32" s="21" t="n">
        <v>116</v>
      </c>
      <c r="N32" s="21" t="n">
        <v>16.9</v>
      </c>
      <c r="O32" s="22" t="n">
        <v>7.38</v>
      </c>
      <c r="P32" s="30" t="n">
        <v>115.3</v>
      </c>
      <c r="Q32" s="30" t="n">
        <v>1.65</v>
      </c>
      <c r="R32" s="21" t="n">
        <f aca="true">YEAR(NOW())-1250</f>
        <v>771</v>
      </c>
      <c r="S32" s="23" t="s">
        <v>597</v>
      </c>
      <c r="T32" s="21" t="n">
        <v>12</v>
      </c>
      <c r="U32" s="21" t="s">
        <v>598</v>
      </c>
      <c r="V32" s="21" t="s">
        <v>2955</v>
      </c>
      <c r="Z32" s="24" t="n">
        <v>70</v>
      </c>
      <c r="AA32" s="25" t="n">
        <v>0.0049</v>
      </c>
      <c r="AB32" s="25" t="n">
        <v>0.0033</v>
      </c>
      <c r="AC32" s="33" t="n">
        <f aca="false">LEN(A32)</f>
        <v>4</v>
      </c>
    </row>
    <row r="33" customFormat="false" ht="12" hidden="false" customHeight="false" outlineLevel="0" collapsed="false">
      <c r="A33" s="23" t="s">
        <v>2990</v>
      </c>
      <c r="B33" s="30" t="n">
        <f aca="false">B32+1</f>
        <v>31</v>
      </c>
      <c r="C33" s="30" t="s">
        <v>882</v>
      </c>
      <c r="D33" s="30" t="n">
        <v>2478</v>
      </c>
      <c r="E33" s="30" t="n">
        <v>302.92</v>
      </c>
      <c r="F33" s="30" t="n">
        <v>5.91</v>
      </c>
      <c r="G33" s="30" t="n">
        <v>69.723</v>
      </c>
      <c r="H33" s="30" t="n">
        <v>3</v>
      </c>
      <c r="I33" s="30" t="n">
        <v>1.26</v>
      </c>
      <c r="J33" s="30" t="n">
        <v>1.81</v>
      </c>
      <c r="K33" s="30" t="n">
        <v>5.999</v>
      </c>
      <c r="L33" s="30" t="n">
        <v>0.371</v>
      </c>
      <c r="M33" s="21" t="n">
        <v>40.6</v>
      </c>
      <c r="N33" s="21" t="n">
        <v>1.8</v>
      </c>
      <c r="O33" s="22" t="n">
        <v>5.59</v>
      </c>
      <c r="P33" s="30" t="n">
        <v>256.06</v>
      </c>
      <c r="Q33" s="30" t="n">
        <v>1.81</v>
      </c>
      <c r="R33" s="21" t="n">
        <f aca="true">YEAR(NOW())-1875</f>
        <v>146</v>
      </c>
      <c r="S33" s="23" t="s">
        <v>149</v>
      </c>
      <c r="T33" s="21" t="n">
        <v>13</v>
      </c>
      <c r="U33" s="21" t="s">
        <v>151</v>
      </c>
      <c r="V33" s="21" t="s">
        <v>2955</v>
      </c>
      <c r="Z33" s="24" t="n">
        <v>19</v>
      </c>
      <c r="AA33" s="25" t="n">
        <v>3E-005</v>
      </c>
      <c r="AC33" s="33" t="n">
        <f aca="false">LEN(A33)</f>
        <v>7</v>
      </c>
    </row>
    <row r="34" customFormat="false" ht="12" hidden="false" customHeight="false" outlineLevel="0" collapsed="false">
      <c r="A34" s="23" t="s">
        <v>2991</v>
      </c>
      <c r="B34" s="30" t="n">
        <f aca="false">B33+1</f>
        <v>32</v>
      </c>
      <c r="C34" s="30" t="s">
        <v>911</v>
      </c>
      <c r="D34" s="30" t="n">
        <v>3107</v>
      </c>
      <c r="E34" s="30" t="n">
        <v>1211.5</v>
      </c>
      <c r="F34" s="30" t="n">
        <v>5.32</v>
      </c>
      <c r="G34" s="30" t="n">
        <v>72.61</v>
      </c>
      <c r="H34" s="30" t="n">
        <v>4</v>
      </c>
      <c r="I34" s="30" t="n">
        <v>1.22</v>
      </c>
      <c r="J34" s="30" t="n">
        <v>1.52</v>
      </c>
      <c r="K34" s="30" t="n">
        <v>7.899</v>
      </c>
      <c r="L34" s="30" t="n">
        <v>0.32</v>
      </c>
      <c r="M34" s="21" t="n">
        <v>59.9</v>
      </c>
      <c r="N34" s="21" t="n">
        <v>3E-006</v>
      </c>
      <c r="O34" s="22" t="n">
        <v>31.8</v>
      </c>
      <c r="P34" s="30" t="n">
        <v>334.3</v>
      </c>
      <c r="Q34" s="30" t="n">
        <v>2.01</v>
      </c>
      <c r="R34" s="21" t="n">
        <f aca="true">YEAR(NOW())-1886</f>
        <v>135</v>
      </c>
      <c r="S34" s="23" t="s">
        <v>181</v>
      </c>
      <c r="T34" s="21" t="n">
        <v>14</v>
      </c>
      <c r="U34" s="21" t="s">
        <v>151</v>
      </c>
      <c r="V34" s="21" t="s">
        <v>2955</v>
      </c>
      <c r="Z34" s="24" t="n">
        <v>1.5</v>
      </c>
      <c r="AA34" s="25" t="n">
        <v>5E-005</v>
      </c>
      <c r="AC34" s="33" t="n">
        <f aca="false">LEN(A34)</f>
        <v>9</v>
      </c>
    </row>
    <row r="35" customFormat="false" ht="12" hidden="false" customHeight="false" outlineLevel="0" collapsed="false">
      <c r="A35" s="23" t="s">
        <v>2992</v>
      </c>
      <c r="B35" s="30" t="n">
        <f aca="false">B34+1</f>
        <v>33</v>
      </c>
      <c r="C35" s="30" t="s">
        <v>938</v>
      </c>
      <c r="D35" s="32" t="n">
        <v>876</v>
      </c>
      <c r="E35" s="32" t="n">
        <v>1090</v>
      </c>
      <c r="F35" s="30" t="n">
        <v>5.78</v>
      </c>
      <c r="G35" s="30" t="n">
        <v>74.9216</v>
      </c>
      <c r="H35" s="30" t="n">
        <v>3</v>
      </c>
      <c r="I35" s="30" t="n">
        <v>1.2</v>
      </c>
      <c r="J35" s="30" t="n">
        <v>1.33</v>
      </c>
      <c r="K35" s="30" t="n">
        <v>9.81</v>
      </c>
      <c r="L35" s="30" t="n">
        <v>0.33</v>
      </c>
      <c r="M35" s="21" t="n">
        <v>50</v>
      </c>
      <c r="N35" s="21" t="n">
        <v>3.8</v>
      </c>
      <c r="O35" s="22" t="n">
        <v>27.7</v>
      </c>
      <c r="P35" s="30" t="n">
        <v>32.4</v>
      </c>
      <c r="Q35" s="30" t="n">
        <v>2.16</v>
      </c>
      <c r="R35" s="21" t="n">
        <f aca="true">YEAR(NOW())-1250</f>
        <v>771</v>
      </c>
      <c r="S35" s="23" t="s">
        <v>2965</v>
      </c>
      <c r="T35" s="21" t="n">
        <v>15</v>
      </c>
      <c r="U35" s="21" t="s">
        <v>151</v>
      </c>
      <c r="V35" s="21" t="s">
        <v>213</v>
      </c>
      <c r="W35" s="21" t="n">
        <v>5</v>
      </c>
      <c r="Z35" s="24" t="n">
        <v>1.8</v>
      </c>
      <c r="AA35" s="25" t="n">
        <v>0.0037</v>
      </c>
      <c r="AC35" s="33" t="n">
        <f aca="false">LEN(A35)</f>
        <v>7</v>
      </c>
    </row>
    <row r="36" customFormat="false" ht="12" hidden="false" customHeight="false" outlineLevel="0" collapsed="false">
      <c r="A36" s="23" t="s">
        <v>2993</v>
      </c>
      <c r="B36" s="30" t="n">
        <f aca="false">B35+1</f>
        <v>34</v>
      </c>
      <c r="C36" s="30" t="s">
        <v>967</v>
      </c>
      <c r="D36" s="30" t="n">
        <v>958</v>
      </c>
      <c r="E36" s="30" t="n">
        <v>494</v>
      </c>
      <c r="F36" s="30" t="n">
        <v>4.79</v>
      </c>
      <c r="G36" s="30" t="n">
        <v>78.96</v>
      </c>
      <c r="H36" s="30" t="n">
        <v>4</v>
      </c>
      <c r="I36" s="30" t="n">
        <v>1.16</v>
      </c>
      <c r="J36" s="30" t="n">
        <v>1.22</v>
      </c>
      <c r="K36" s="30" t="n">
        <v>9.752</v>
      </c>
      <c r="L36" s="30" t="n">
        <v>0.32</v>
      </c>
      <c r="M36" s="21" t="n">
        <v>2.04</v>
      </c>
      <c r="N36" s="21" t="n">
        <v>8</v>
      </c>
      <c r="O36" s="22" t="n">
        <v>5.54</v>
      </c>
      <c r="P36" s="30" t="n">
        <v>26.32</v>
      </c>
      <c r="Q36" s="30" t="n">
        <v>2.55</v>
      </c>
      <c r="R36" s="21" t="n">
        <f aca="true">YEAR(NOW())-1817</f>
        <v>204</v>
      </c>
      <c r="S36" s="23" t="s">
        <v>2967</v>
      </c>
      <c r="T36" s="21" t="n">
        <v>16</v>
      </c>
      <c r="U36" s="21" t="s">
        <v>151</v>
      </c>
      <c r="V36" s="21" t="s">
        <v>213</v>
      </c>
      <c r="W36" s="21" t="n">
        <v>-2</v>
      </c>
      <c r="X36" s="21" t="n">
        <v>6</v>
      </c>
      <c r="Z36" s="24" t="n">
        <v>0.05</v>
      </c>
      <c r="AA36" s="25" t="n">
        <v>0.0002</v>
      </c>
      <c r="AC36" s="33" t="n">
        <f aca="false">LEN(A36)</f>
        <v>8</v>
      </c>
    </row>
    <row r="37" customFormat="false" ht="12" hidden="false" customHeight="false" outlineLevel="0" collapsed="false">
      <c r="A37" s="40" t="s">
        <v>2994</v>
      </c>
      <c r="B37" s="41" t="n">
        <f aca="false">B36+1</f>
        <v>35</v>
      </c>
      <c r="C37" s="41" t="s">
        <v>993</v>
      </c>
      <c r="D37" s="41" t="n">
        <v>331.85</v>
      </c>
      <c r="E37" s="41" t="n">
        <v>265.95</v>
      </c>
      <c r="F37" s="41" t="n">
        <v>3.12</v>
      </c>
      <c r="G37" s="41" t="n">
        <v>79.904</v>
      </c>
      <c r="H37" s="41" t="n">
        <v>1</v>
      </c>
      <c r="I37" s="41" t="n">
        <v>1.14</v>
      </c>
      <c r="J37" s="41" t="n">
        <v>1.12</v>
      </c>
      <c r="K37" s="41" t="n">
        <v>11.814</v>
      </c>
      <c r="L37" s="41" t="n">
        <v>0.226</v>
      </c>
      <c r="M37" s="41" t="n">
        <v>0.122</v>
      </c>
      <c r="N37" s="41" t="n">
        <v>1E-016</v>
      </c>
      <c r="O37" s="41" t="n">
        <v>5.286</v>
      </c>
      <c r="P37" s="41" t="n">
        <v>14.725</v>
      </c>
      <c r="Q37" s="41" t="n">
        <v>2.96</v>
      </c>
      <c r="R37" s="41" t="n">
        <f aca="true">YEAR(NOW())-1826</f>
        <v>195</v>
      </c>
      <c r="S37" s="40" t="s">
        <v>268</v>
      </c>
      <c r="T37" s="41" t="n">
        <v>17</v>
      </c>
      <c r="U37" s="41" t="s">
        <v>151</v>
      </c>
      <c r="V37" s="41" t="s">
        <v>213</v>
      </c>
      <c r="W37" s="41" t="n">
        <v>5</v>
      </c>
      <c r="X37" s="41" t="n">
        <v>7</v>
      </c>
      <c r="Y37" s="41"/>
      <c r="Z37" s="42" t="n">
        <v>2.4</v>
      </c>
      <c r="AA37" s="42" t="n">
        <v>67.3</v>
      </c>
      <c r="AB37" s="42" t="n">
        <v>0.00029</v>
      </c>
      <c r="AC37" s="33" t="n">
        <f aca="false">LEN(A37)</f>
        <v>7</v>
      </c>
    </row>
    <row r="38" customFormat="false" ht="12" hidden="false" customHeight="false" outlineLevel="0" collapsed="false">
      <c r="A38" s="31" t="s">
        <v>2995</v>
      </c>
      <c r="B38" s="32" t="n">
        <f aca="false">B37+1</f>
        <v>36</v>
      </c>
      <c r="C38" s="32" t="s">
        <v>1018</v>
      </c>
      <c r="D38" s="32" t="n">
        <v>120.85</v>
      </c>
      <c r="E38" s="32" t="n">
        <v>116</v>
      </c>
      <c r="F38" s="32" t="n">
        <v>3.75</v>
      </c>
      <c r="G38" s="32" t="n">
        <v>83.8</v>
      </c>
      <c r="H38" s="32" t="n">
        <v>0</v>
      </c>
      <c r="I38" s="32" t="n">
        <v>1.89</v>
      </c>
      <c r="J38" s="32" t="n">
        <v>1.03</v>
      </c>
      <c r="K38" s="32" t="n">
        <v>13.999</v>
      </c>
      <c r="L38" s="32" t="n">
        <v>0.248</v>
      </c>
      <c r="M38" s="33" t="n">
        <v>0.00949</v>
      </c>
      <c r="N38" s="33"/>
      <c r="O38" s="34" t="n">
        <v>1.638</v>
      </c>
      <c r="P38" s="32" t="n">
        <v>9.029</v>
      </c>
      <c r="Q38" s="38"/>
      <c r="R38" s="33" t="n">
        <f aca="true">YEAR(NOW())-1898</f>
        <v>123</v>
      </c>
      <c r="S38" s="31" t="s">
        <v>2957</v>
      </c>
      <c r="T38" s="33" t="n">
        <v>18</v>
      </c>
      <c r="U38" s="33" t="s">
        <v>151</v>
      </c>
      <c r="V38" s="33" t="s">
        <v>213</v>
      </c>
      <c r="W38" s="33" t="n">
        <v>2</v>
      </c>
      <c r="X38" s="33"/>
      <c r="Y38" s="33"/>
      <c r="Z38" s="36" t="n">
        <v>0.0001</v>
      </c>
      <c r="AA38" s="37" t="n">
        <v>0.00021</v>
      </c>
      <c r="AB38" s="37"/>
      <c r="AC38" s="33" t="n">
        <f aca="false">LEN(A38)</f>
        <v>7</v>
      </c>
    </row>
    <row r="39" customFormat="false" ht="12" hidden="false" customHeight="false" outlineLevel="0" collapsed="false">
      <c r="A39" s="23" t="s">
        <v>2996</v>
      </c>
      <c r="B39" s="30" t="n">
        <f aca="false">B38+1</f>
        <v>37</v>
      </c>
      <c r="C39" s="30" t="s">
        <v>1041</v>
      </c>
      <c r="D39" s="30" t="n">
        <v>961</v>
      </c>
      <c r="E39" s="30" t="n">
        <v>312.63</v>
      </c>
      <c r="F39" s="30" t="n">
        <v>1.532</v>
      </c>
      <c r="G39" s="30" t="n">
        <v>85.4678</v>
      </c>
      <c r="H39" s="30" t="n">
        <v>1</v>
      </c>
      <c r="I39" s="30" t="n">
        <v>2.16</v>
      </c>
      <c r="J39" s="30" t="n">
        <v>2.98</v>
      </c>
      <c r="K39" s="30" t="n">
        <v>4.177</v>
      </c>
      <c r="L39" s="30" t="n">
        <v>0.363</v>
      </c>
      <c r="M39" s="21" t="n">
        <v>58.2</v>
      </c>
      <c r="N39" s="21" t="n">
        <v>47.8</v>
      </c>
      <c r="O39" s="22" t="n">
        <v>2.34</v>
      </c>
      <c r="P39" s="30" t="n">
        <v>69.2</v>
      </c>
      <c r="Q39" s="30" t="n">
        <v>0.82</v>
      </c>
      <c r="R39" s="21" t="n">
        <f aca="true">YEAR(NOW())-1861</f>
        <v>160</v>
      </c>
      <c r="S39" s="23" t="s">
        <v>89</v>
      </c>
      <c r="T39" s="21" t="n">
        <v>1</v>
      </c>
      <c r="U39" s="21" t="s">
        <v>41</v>
      </c>
      <c r="V39" s="21" t="s">
        <v>2955</v>
      </c>
      <c r="Z39" s="24" t="n">
        <v>90</v>
      </c>
      <c r="AA39" s="25" t="n">
        <v>0.12</v>
      </c>
      <c r="AB39" s="25" t="n">
        <v>0.00046</v>
      </c>
      <c r="AC39" s="33" t="n">
        <f aca="false">LEN(A39)</f>
        <v>8</v>
      </c>
    </row>
    <row r="40" customFormat="false" ht="12" hidden="false" customHeight="false" outlineLevel="0" collapsed="false">
      <c r="A40" s="23" t="s">
        <v>2997</v>
      </c>
      <c r="B40" s="30" t="n">
        <f aca="false">B39+1</f>
        <v>38</v>
      </c>
      <c r="C40" s="30" t="s">
        <v>1070</v>
      </c>
      <c r="D40" s="30" t="n">
        <v>1655</v>
      </c>
      <c r="E40" s="30" t="n">
        <v>1042</v>
      </c>
      <c r="F40" s="30" t="n">
        <v>2.54</v>
      </c>
      <c r="G40" s="30" t="n">
        <v>87.62</v>
      </c>
      <c r="H40" s="30" t="n">
        <v>2</v>
      </c>
      <c r="I40" s="30" t="n">
        <v>1.91</v>
      </c>
      <c r="J40" s="30" t="n">
        <v>2.45</v>
      </c>
      <c r="K40" s="30" t="n">
        <v>5.695</v>
      </c>
      <c r="L40" s="30" t="n">
        <v>0.3</v>
      </c>
      <c r="M40" s="21" t="n">
        <v>3.53</v>
      </c>
      <c r="N40" s="21" t="n">
        <v>5</v>
      </c>
      <c r="O40" s="22" t="n">
        <v>8.2</v>
      </c>
      <c r="P40" s="30" t="n">
        <v>136.9</v>
      </c>
      <c r="Q40" s="30" t="n">
        <v>0.95</v>
      </c>
      <c r="R40" s="21" t="n">
        <f aca="true">YEAR(NOW())-1790</f>
        <v>231</v>
      </c>
      <c r="S40" s="23" t="s">
        <v>2960</v>
      </c>
      <c r="T40" s="21" t="n">
        <v>2</v>
      </c>
      <c r="U40" s="21" t="s">
        <v>41</v>
      </c>
      <c r="V40" s="21" t="s">
        <v>2955</v>
      </c>
      <c r="Z40" s="24" t="n">
        <v>370</v>
      </c>
      <c r="AA40" s="25" t="n">
        <v>7.2</v>
      </c>
      <c r="AB40" s="25" t="n">
        <v>0.00046</v>
      </c>
      <c r="AC40" s="33" t="n">
        <f aca="false">LEN(A40)</f>
        <v>9</v>
      </c>
    </row>
    <row r="41" customFormat="false" ht="12" hidden="false" customHeight="false" outlineLevel="0" collapsed="false">
      <c r="A41" s="23" t="s">
        <v>2998</v>
      </c>
      <c r="B41" s="30" t="n">
        <f aca="false">B40+1</f>
        <v>39</v>
      </c>
      <c r="C41" s="30" t="s">
        <v>1098</v>
      </c>
      <c r="D41" s="30" t="n">
        <v>3611</v>
      </c>
      <c r="E41" s="30" t="n">
        <v>1795</v>
      </c>
      <c r="F41" s="30" t="n">
        <v>4.47</v>
      </c>
      <c r="G41" s="30" t="n">
        <v>88.9059</v>
      </c>
      <c r="H41" s="30" t="n">
        <v>3</v>
      </c>
      <c r="I41" s="30" t="n">
        <v>1.62</v>
      </c>
      <c r="J41" s="30" t="n">
        <v>2.27</v>
      </c>
      <c r="K41" s="30" t="n">
        <v>6.38</v>
      </c>
      <c r="L41" s="30" t="n">
        <v>0.3</v>
      </c>
      <c r="M41" s="21" t="n">
        <v>17.2</v>
      </c>
      <c r="N41" s="21" t="n">
        <v>1.8</v>
      </c>
      <c r="O41" s="22" t="n">
        <v>17.15</v>
      </c>
      <c r="P41" s="30" t="n">
        <v>393.3</v>
      </c>
      <c r="Q41" s="30" t="n">
        <v>1.22</v>
      </c>
      <c r="R41" s="21" t="n">
        <f aca="true">YEAR(NOW())-1828</f>
        <v>193</v>
      </c>
      <c r="S41" s="23" t="s">
        <v>597</v>
      </c>
      <c r="T41" s="21" t="n">
        <v>3</v>
      </c>
      <c r="U41" s="21" t="s">
        <v>598</v>
      </c>
      <c r="V41" s="21" t="s">
        <v>2955</v>
      </c>
      <c r="Z41" s="24" t="n">
        <v>33</v>
      </c>
      <c r="AA41" s="25" t="n">
        <v>1.3E-005</v>
      </c>
      <c r="AC41" s="33" t="n">
        <f aca="false">LEN(A41)</f>
        <v>7</v>
      </c>
    </row>
    <row r="42" customFormat="false" ht="12" hidden="false" customHeight="false" outlineLevel="0" collapsed="false">
      <c r="A42" s="23" t="s">
        <v>2999</v>
      </c>
      <c r="B42" s="30" t="n">
        <f aca="false">B41+1</f>
        <v>40</v>
      </c>
      <c r="C42" s="30" t="s">
        <v>1125</v>
      </c>
      <c r="D42" s="30" t="n">
        <v>4682</v>
      </c>
      <c r="E42" s="30" t="n">
        <v>2128</v>
      </c>
      <c r="F42" s="30" t="n">
        <v>6.51</v>
      </c>
      <c r="G42" s="30" t="n">
        <v>91.224</v>
      </c>
      <c r="H42" s="30" t="n">
        <v>4</v>
      </c>
      <c r="I42" s="30" t="n">
        <v>1.45</v>
      </c>
      <c r="J42" s="30" t="n">
        <v>2.16</v>
      </c>
      <c r="K42" s="30" t="n">
        <v>6.34</v>
      </c>
      <c r="L42" s="30" t="n">
        <v>0.278</v>
      </c>
      <c r="M42" s="21" t="n">
        <v>22.7</v>
      </c>
      <c r="N42" s="21" t="n">
        <v>2.3</v>
      </c>
      <c r="O42" s="22" t="n">
        <v>21</v>
      </c>
      <c r="P42" s="30" t="n">
        <v>590.5</v>
      </c>
      <c r="Q42" s="30" t="n">
        <v>1.33</v>
      </c>
      <c r="R42" s="21" t="n">
        <f aca="true">YEAR(NOW())-1789</f>
        <v>232</v>
      </c>
      <c r="S42" s="23" t="s">
        <v>597</v>
      </c>
      <c r="T42" s="21" t="n">
        <v>4</v>
      </c>
      <c r="U42" s="21" t="s">
        <v>598</v>
      </c>
      <c r="V42" s="21" t="s">
        <v>2955</v>
      </c>
      <c r="Z42" s="24" t="n">
        <v>165</v>
      </c>
      <c r="AA42" s="25" t="n">
        <v>3E-005</v>
      </c>
      <c r="AC42" s="33" t="n">
        <f aca="false">LEN(A42)</f>
        <v>9</v>
      </c>
    </row>
    <row r="43" customFormat="false" ht="12" hidden="false" customHeight="false" outlineLevel="0" collapsed="false">
      <c r="A43" s="23" t="s">
        <v>3000</v>
      </c>
      <c r="B43" s="30" t="n">
        <f aca="false">B42+1</f>
        <v>41</v>
      </c>
      <c r="C43" s="30" t="s">
        <v>1151</v>
      </c>
      <c r="D43" s="30" t="n">
        <v>5015</v>
      </c>
      <c r="E43" s="30" t="n">
        <v>2742</v>
      </c>
      <c r="F43" s="30" t="n">
        <v>8.57</v>
      </c>
      <c r="G43" s="30" t="n">
        <v>92.9064</v>
      </c>
      <c r="H43" s="30" t="n">
        <v>5</v>
      </c>
      <c r="I43" s="30" t="n">
        <v>1.34</v>
      </c>
      <c r="J43" s="30" t="n">
        <v>2.08</v>
      </c>
      <c r="K43" s="30" t="n">
        <v>6.88</v>
      </c>
      <c r="L43" s="30" t="n">
        <v>0.265</v>
      </c>
      <c r="M43" s="21" t="n">
        <v>53.7</v>
      </c>
      <c r="N43" s="21" t="n">
        <v>6.6</v>
      </c>
      <c r="O43" s="22" t="n">
        <v>26.9</v>
      </c>
      <c r="P43" s="30" t="n">
        <v>690.1</v>
      </c>
      <c r="Q43" s="30" t="n">
        <v>1.6</v>
      </c>
      <c r="R43" s="21" t="n">
        <f aca="true">YEAR(NOW())-1864</f>
        <v>157</v>
      </c>
      <c r="S43" s="23" t="s">
        <v>597</v>
      </c>
      <c r="T43" s="21" t="n">
        <v>5</v>
      </c>
      <c r="U43" s="21" t="s">
        <v>598</v>
      </c>
      <c r="V43" s="21" t="s">
        <v>2955</v>
      </c>
      <c r="W43" s="21" t="n">
        <v>3</v>
      </c>
      <c r="Z43" s="24" t="n">
        <v>20</v>
      </c>
      <c r="AA43" s="25" t="n">
        <v>1E-005</v>
      </c>
      <c r="AC43" s="33" t="n">
        <f aca="false">LEN(A43)</f>
        <v>7</v>
      </c>
    </row>
    <row r="44" customFormat="false" ht="12" hidden="false" customHeight="false" outlineLevel="0" collapsed="false">
      <c r="A44" s="23" t="s">
        <v>3001</v>
      </c>
      <c r="B44" s="30" t="n">
        <f aca="false">B43+1</f>
        <v>42</v>
      </c>
      <c r="C44" s="30" t="s">
        <v>1181</v>
      </c>
      <c r="D44" s="30" t="n">
        <v>4912</v>
      </c>
      <c r="E44" s="30" t="n">
        <v>2896</v>
      </c>
      <c r="F44" s="30" t="n">
        <v>10.22</v>
      </c>
      <c r="G44" s="30" t="n">
        <v>95.94</v>
      </c>
      <c r="H44" s="30" t="n">
        <v>6</v>
      </c>
      <c r="I44" s="30" t="n">
        <v>1.3</v>
      </c>
      <c r="J44" s="30" t="n">
        <v>2.01</v>
      </c>
      <c r="K44" s="30" t="n">
        <v>7.099</v>
      </c>
      <c r="L44" s="30" t="n">
        <v>0.25</v>
      </c>
      <c r="M44" s="21" t="n">
        <v>138</v>
      </c>
      <c r="N44" s="21" t="n">
        <v>17.3</v>
      </c>
      <c r="O44" s="22" t="n">
        <v>36</v>
      </c>
      <c r="P44" s="30" t="n">
        <v>590.4</v>
      </c>
      <c r="Q44" s="30" t="n">
        <v>2.16</v>
      </c>
      <c r="R44" s="21" t="n">
        <f aca="true">YEAR(NOW())-1782</f>
        <v>239</v>
      </c>
      <c r="S44" s="23" t="s">
        <v>597</v>
      </c>
      <c r="T44" s="21" t="n">
        <v>6</v>
      </c>
      <c r="U44" s="21" t="s">
        <v>598</v>
      </c>
      <c r="V44" s="21" t="s">
        <v>2955</v>
      </c>
      <c r="W44" s="21" t="n">
        <v>5</v>
      </c>
      <c r="X44" s="21" t="n">
        <v>4</v>
      </c>
      <c r="Y44" s="21" t="n">
        <v>3</v>
      </c>
      <c r="Z44" s="24" t="n">
        <v>1.2</v>
      </c>
      <c r="AA44" s="25" t="n">
        <v>0.01</v>
      </c>
      <c r="AB44" s="25" t="n">
        <v>1E-005</v>
      </c>
      <c r="AC44" s="33" t="n">
        <f aca="false">LEN(A44)</f>
        <v>10</v>
      </c>
    </row>
    <row r="45" customFormat="false" ht="12" hidden="false" customHeight="false" outlineLevel="0" collapsed="false">
      <c r="A45" s="23" t="s">
        <v>3002</v>
      </c>
      <c r="B45" s="30" t="n">
        <f aca="false">B44+1</f>
        <v>43</v>
      </c>
      <c r="C45" s="30" t="s">
        <v>1209</v>
      </c>
      <c r="D45" s="30" t="n">
        <v>4538</v>
      </c>
      <c r="E45" s="30" t="n">
        <v>2477</v>
      </c>
      <c r="F45" s="30" t="n">
        <v>11.5</v>
      </c>
      <c r="G45" s="30" t="n">
        <v>98</v>
      </c>
      <c r="H45" s="30" t="n">
        <v>7</v>
      </c>
      <c r="I45" s="30" t="n">
        <v>1.27</v>
      </c>
      <c r="J45" s="30" t="n">
        <v>1.95</v>
      </c>
      <c r="K45" s="30" t="n">
        <v>7.28</v>
      </c>
      <c r="L45" s="30" t="n">
        <v>0.24</v>
      </c>
      <c r="M45" s="21" t="n">
        <v>50.6</v>
      </c>
      <c r="N45" s="21" t="n">
        <v>0.001</v>
      </c>
      <c r="O45" s="22" t="n">
        <v>23</v>
      </c>
      <c r="P45" s="30" t="n">
        <v>502</v>
      </c>
      <c r="Q45" s="30" t="n">
        <v>1.9</v>
      </c>
      <c r="R45" s="21" t="n">
        <f aca="true">YEAR(NOW())-1937</f>
        <v>84</v>
      </c>
      <c r="S45" s="23" t="s">
        <v>597</v>
      </c>
      <c r="T45" s="21" t="n">
        <v>7</v>
      </c>
      <c r="U45" s="21" t="s">
        <v>598</v>
      </c>
      <c r="V45" s="21" t="s">
        <v>2955</v>
      </c>
      <c r="AC45" s="33" t="n">
        <f aca="false">LEN(A45)</f>
        <v>10</v>
      </c>
    </row>
    <row r="46" customFormat="false" ht="12" hidden="false" customHeight="false" outlineLevel="0" collapsed="false">
      <c r="A46" s="23" t="s">
        <v>3003</v>
      </c>
      <c r="B46" s="30" t="n">
        <f aca="false">B45+1</f>
        <v>44</v>
      </c>
      <c r="C46" s="30" t="s">
        <v>1240</v>
      </c>
      <c r="D46" s="30" t="n">
        <v>4425</v>
      </c>
      <c r="E46" s="30" t="n">
        <v>2610</v>
      </c>
      <c r="F46" s="30" t="n">
        <v>12.37</v>
      </c>
      <c r="G46" s="30" t="n">
        <v>101.07</v>
      </c>
      <c r="H46" s="30" t="n">
        <v>3</v>
      </c>
      <c r="I46" s="30" t="n">
        <v>1.25</v>
      </c>
      <c r="J46" s="30" t="n">
        <v>1.89</v>
      </c>
      <c r="K46" s="30" t="n">
        <v>7.37</v>
      </c>
      <c r="L46" s="30" t="n">
        <v>0.238</v>
      </c>
      <c r="M46" s="21" t="n">
        <v>117</v>
      </c>
      <c r="N46" s="21" t="n">
        <v>14.9</v>
      </c>
      <c r="O46" s="22" t="n">
        <v>25.52</v>
      </c>
      <c r="P46" s="30" t="n">
        <v>567.77</v>
      </c>
      <c r="Q46" s="30" t="n">
        <v>2.2</v>
      </c>
      <c r="R46" s="21" t="n">
        <f aca="true">YEAR(NOW())-1844</f>
        <v>177</v>
      </c>
      <c r="S46" s="23" t="s">
        <v>597</v>
      </c>
      <c r="T46" s="21" t="n">
        <v>8</v>
      </c>
      <c r="U46" s="21" t="s">
        <v>598</v>
      </c>
      <c r="V46" s="21" t="s">
        <v>2955</v>
      </c>
      <c r="W46" s="21" t="n">
        <v>4</v>
      </c>
      <c r="X46" s="21" t="n">
        <v>2</v>
      </c>
      <c r="Y46" s="21" t="n">
        <v>6</v>
      </c>
      <c r="Z46" s="24" t="n">
        <v>0.001</v>
      </c>
      <c r="AA46" s="25" t="n">
        <v>7E-007</v>
      </c>
      <c r="AC46" s="33" t="n">
        <f aca="false">LEN(A46)</f>
        <v>9</v>
      </c>
    </row>
    <row r="47" customFormat="false" ht="12" hidden="false" customHeight="false" outlineLevel="0" collapsed="false">
      <c r="A47" s="23" t="s">
        <v>3004</v>
      </c>
      <c r="B47" s="30" t="n">
        <f aca="false">B46+1</f>
        <v>45</v>
      </c>
      <c r="C47" s="30" t="s">
        <v>1270</v>
      </c>
      <c r="D47" s="30" t="n">
        <v>3970</v>
      </c>
      <c r="E47" s="30" t="n">
        <v>2236</v>
      </c>
      <c r="F47" s="30" t="n">
        <v>12.41</v>
      </c>
      <c r="G47" s="30" t="n">
        <v>102.9055</v>
      </c>
      <c r="H47" s="30" t="n">
        <v>3</v>
      </c>
      <c r="I47" s="30" t="n">
        <v>1.25</v>
      </c>
      <c r="J47" s="30" t="n">
        <v>1.83</v>
      </c>
      <c r="K47" s="30" t="n">
        <v>7.46</v>
      </c>
      <c r="L47" s="30" t="n">
        <v>0.242</v>
      </c>
      <c r="M47" s="21" t="n">
        <v>150</v>
      </c>
      <c r="N47" s="21" t="n">
        <v>23</v>
      </c>
      <c r="O47" s="22" t="n">
        <v>21.76</v>
      </c>
      <c r="P47" s="30" t="n">
        <v>495.39</v>
      </c>
      <c r="Q47" s="30" t="n">
        <v>2.28</v>
      </c>
      <c r="R47" s="21" t="n">
        <f aca="true">YEAR(NOW())-1803</f>
        <v>218</v>
      </c>
      <c r="S47" s="23" t="s">
        <v>597</v>
      </c>
      <c r="T47" s="21" t="n">
        <v>9</v>
      </c>
      <c r="U47" s="21" t="s">
        <v>598</v>
      </c>
      <c r="V47" s="21" t="s">
        <v>2955</v>
      </c>
      <c r="W47" s="21" t="n">
        <v>2</v>
      </c>
      <c r="X47" s="21" t="n">
        <v>4</v>
      </c>
      <c r="Z47" s="24" t="n">
        <v>0.001</v>
      </c>
      <c r="AC47" s="33" t="n">
        <f aca="false">LEN(A47)</f>
        <v>7</v>
      </c>
    </row>
    <row r="48" customFormat="false" ht="12" hidden="false" customHeight="false" outlineLevel="0" collapsed="false">
      <c r="A48" s="23" t="s">
        <v>3005</v>
      </c>
      <c r="B48" s="30" t="n">
        <f aca="false">B47+1</f>
        <v>46</v>
      </c>
      <c r="C48" s="30" t="s">
        <v>1298</v>
      </c>
      <c r="D48" s="30" t="n">
        <v>3240</v>
      </c>
      <c r="E48" s="30" t="n">
        <v>1825</v>
      </c>
      <c r="F48" s="30" t="n">
        <v>12</v>
      </c>
      <c r="G48" s="30" t="n">
        <v>106.42</v>
      </c>
      <c r="H48" s="30" t="n">
        <v>2</v>
      </c>
      <c r="I48" s="30" t="n">
        <v>1.28</v>
      </c>
      <c r="J48" s="30" t="n">
        <v>1.79</v>
      </c>
      <c r="K48" s="30" t="n">
        <v>8.34</v>
      </c>
      <c r="L48" s="30" t="n">
        <v>0.244</v>
      </c>
      <c r="M48" s="21" t="n">
        <v>71.8</v>
      </c>
      <c r="N48" s="21" t="n">
        <v>10</v>
      </c>
      <c r="O48" s="22" t="n">
        <v>16.74</v>
      </c>
      <c r="P48" s="30" t="n">
        <v>393.3</v>
      </c>
      <c r="Q48" s="30" t="n">
        <v>2.2</v>
      </c>
      <c r="R48" s="21" t="n">
        <f aca="true">YEAR(NOW())-1803</f>
        <v>218</v>
      </c>
      <c r="S48" s="23" t="s">
        <v>597</v>
      </c>
      <c r="T48" s="21" t="n">
        <v>10</v>
      </c>
      <c r="U48" s="21" t="s">
        <v>598</v>
      </c>
      <c r="V48" s="21" t="s">
        <v>2955</v>
      </c>
      <c r="W48" s="21" t="n">
        <v>4</v>
      </c>
      <c r="Z48" s="24" t="n">
        <v>0.015</v>
      </c>
      <c r="AC48" s="33" t="n">
        <f aca="false">LEN(A48)</f>
        <v>9</v>
      </c>
    </row>
    <row r="49" customFormat="false" ht="12" hidden="false" customHeight="false" outlineLevel="0" collapsed="false">
      <c r="A49" s="23" t="s">
        <v>3006</v>
      </c>
      <c r="B49" s="30" t="n">
        <f aca="false">B48+1</f>
        <v>47</v>
      </c>
      <c r="C49" s="30" t="s">
        <v>1324</v>
      </c>
      <c r="D49" s="30" t="n">
        <v>2436</v>
      </c>
      <c r="E49" s="30" t="n">
        <v>1235.08</v>
      </c>
      <c r="F49" s="30" t="n">
        <v>10.5</v>
      </c>
      <c r="G49" s="30" t="n">
        <v>107.868</v>
      </c>
      <c r="H49" s="30" t="n">
        <v>1</v>
      </c>
      <c r="I49" s="30" t="n">
        <v>1.34</v>
      </c>
      <c r="J49" s="30" t="n">
        <v>1.75</v>
      </c>
      <c r="K49" s="30" t="n">
        <v>7.576</v>
      </c>
      <c r="L49" s="30" t="n">
        <v>0.235</v>
      </c>
      <c r="M49" s="21" t="n">
        <v>429</v>
      </c>
      <c r="N49" s="21" t="n">
        <v>62.9</v>
      </c>
      <c r="O49" s="22" t="n">
        <v>11.3</v>
      </c>
      <c r="P49" s="30" t="n">
        <v>250.63</v>
      </c>
      <c r="Q49" s="30" t="n">
        <v>1.93</v>
      </c>
      <c r="R49" s="21" t="s">
        <v>2963</v>
      </c>
      <c r="S49" s="23" t="s">
        <v>597</v>
      </c>
      <c r="T49" s="21" t="n">
        <v>11</v>
      </c>
      <c r="U49" s="21" t="s">
        <v>598</v>
      </c>
      <c r="V49" s="21" t="s">
        <v>2955</v>
      </c>
      <c r="Z49" s="24" t="n">
        <v>0.075</v>
      </c>
      <c r="AA49" s="25" t="n">
        <v>4E-005</v>
      </c>
      <c r="AC49" s="33" t="n">
        <f aca="false">LEN(A49)</f>
        <v>6</v>
      </c>
    </row>
    <row r="50" customFormat="false" ht="12" hidden="false" customHeight="false" outlineLevel="0" collapsed="false">
      <c r="A50" s="23" t="s">
        <v>3007</v>
      </c>
      <c r="B50" s="30" t="n">
        <f aca="false">B49+1</f>
        <v>48</v>
      </c>
      <c r="C50" s="30" t="s">
        <v>1348</v>
      </c>
      <c r="D50" s="30" t="n">
        <v>1040</v>
      </c>
      <c r="E50" s="30" t="n">
        <v>594.26</v>
      </c>
      <c r="F50" s="30" t="n">
        <v>8.65</v>
      </c>
      <c r="G50" s="30" t="n">
        <v>112.41</v>
      </c>
      <c r="H50" s="30" t="n">
        <v>2</v>
      </c>
      <c r="I50" s="30" t="n">
        <v>1.41</v>
      </c>
      <c r="J50" s="30" t="n">
        <v>1.71</v>
      </c>
      <c r="K50" s="30" t="n">
        <v>8.993</v>
      </c>
      <c r="L50" s="30" t="n">
        <v>0.232</v>
      </c>
      <c r="M50" s="21" t="n">
        <v>96.8</v>
      </c>
      <c r="N50" s="21" t="n">
        <v>14.7</v>
      </c>
      <c r="O50" s="22" t="n">
        <v>6.07</v>
      </c>
      <c r="P50" s="30" t="n">
        <v>99.87</v>
      </c>
      <c r="Q50" s="30" t="n">
        <v>1.69</v>
      </c>
      <c r="R50" s="21" t="n">
        <f aca="true">YEAR(NOW())-1817</f>
        <v>204</v>
      </c>
      <c r="S50" s="23" t="s">
        <v>597</v>
      </c>
      <c r="T50" s="21" t="n">
        <v>12</v>
      </c>
      <c r="U50" s="21" t="s">
        <v>598</v>
      </c>
      <c r="V50" s="21" t="s">
        <v>2955</v>
      </c>
      <c r="Z50" s="24" t="n">
        <v>0.15</v>
      </c>
      <c r="AA50" s="25" t="n">
        <v>0.00011</v>
      </c>
      <c r="AB50" s="25" t="n">
        <v>7E-005</v>
      </c>
      <c r="AC50" s="33" t="n">
        <f aca="false">LEN(A50)</f>
        <v>7</v>
      </c>
    </row>
    <row r="51" customFormat="false" ht="12" hidden="false" customHeight="false" outlineLevel="0" collapsed="false">
      <c r="A51" s="23" t="s">
        <v>3008</v>
      </c>
      <c r="B51" s="30" t="n">
        <f aca="false">B50+1</f>
        <v>49</v>
      </c>
      <c r="C51" s="30" t="s">
        <v>1376</v>
      </c>
      <c r="D51" s="30" t="n">
        <v>2350</v>
      </c>
      <c r="E51" s="30" t="n">
        <v>429.78</v>
      </c>
      <c r="F51" s="30" t="n">
        <v>7.31</v>
      </c>
      <c r="G51" s="30" t="n">
        <v>114.82</v>
      </c>
      <c r="H51" s="30" t="n">
        <v>3</v>
      </c>
      <c r="I51" s="30" t="n">
        <v>1.44</v>
      </c>
      <c r="J51" s="30" t="n">
        <v>2</v>
      </c>
      <c r="K51" s="30" t="n">
        <v>5.786</v>
      </c>
      <c r="L51" s="30" t="n">
        <v>0.233</v>
      </c>
      <c r="M51" s="21" t="n">
        <v>81.6</v>
      </c>
      <c r="N51" s="21" t="n">
        <v>3.4</v>
      </c>
      <c r="O51" s="22" t="n">
        <v>3.26</v>
      </c>
      <c r="P51" s="30" t="n">
        <v>226.335</v>
      </c>
      <c r="Q51" s="30" t="n">
        <v>1.78</v>
      </c>
      <c r="R51" s="21" t="n">
        <f aca="true">YEAR(NOW())-1924</f>
        <v>97</v>
      </c>
      <c r="S51" s="23" t="s">
        <v>149</v>
      </c>
      <c r="T51" s="21" t="n">
        <v>13</v>
      </c>
      <c r="U51" s="21" t="s">
        <v>151</v>
      </c>
      <c r="V51" s="21" t="s">
        <v>2955</v>
      </c>
      <c r="Z51" s="24" t="n">
        <v>0.25</v>
      </c>
      <c r="AA51" s="25" t="n">
        <v>0.002</v>
      </c>
      <c r="AC51" s="33" t="n">
        <f aca="false">LEN(A51)</f>
        <v>6</v>
      </c>
    </row>
    <row r="52" customFormat="false" ht="12" hidden="false" customHeight="false" outlineLevel="0" collapsed="false">
      <c r="A52" s="23" t="s">
        <v>3009</v>
      </c>
      <c r="B52" s="30" t="n">
        <f aca="false">B51+1</f>
        <v>50</v>
      </c>
      <c r="C52" s="30" t="s">
        <v>1404</v>
      </c>
      <c r="D52" s="30" t="n">
        <v>2876</v>
      </c>
      <c r="E52" s="30" t="n">
        <v>505.12</v>
      </c>
      <c r="F52" s="30" t="n">
        <v>7.31</v>
      </c>
      <c r="G52" s="30" t="n">
        <v>118.71</v>
      </c>
      <c r="H52" s="30" t="n">
        <v>4</v>
      </c>
      <c r="I52" s="30" t="n">
        <v>1.41</v>
      </c>
      <c r="J52" s="30" t="n">
        <v>1.72</v>
      </c>
      <c r="K52" s="30" t="n">
        <v>7.344</v>
      </c>
      <c r="L52" s="30" t="n">
        <v>0.228</v>
      </c>
      <c r="M52" s="21" t="n">
        <v>66.6</v>
      </c>
      <c r="N52" s="21" t="n">
        <v>8.7</v>
      </c>
      <c r="O52" s="22" t="n">
        <v>7.2</v>
      </c>
      <c r="P52" s="30" t="n">
        <v>290.37</v>
      </c>
      <c r="Q52" s="30" t="n">
        <v>1.96</v>
      </c>
      <c r="R52" s="21" t="s">
        <v>2963</v>
      </c>
      <c r="S52" s="23" t="s">
        <v>181</v>
      </c>
      <c r="T52" s="21" t="n">
        <v>14</v>
      </c>
      <c r="U52" s="21" t="s">
        <v>151</v>
      </c>
      <c r="V52" s="21" t="s">
        <v>2955</v>
      </c>
      <c r="W52" s="21" t="n">
        <v>2</v>
      </c>
      <c r="Z52" s="24" t="n">
        <v>2.3</v>
      </c>
      <c r="AA52" s="25" t="n">
        <v>4E-006</v>
      </c>
      <c r="AB52" s="25" t="n">
        <v>2E-005</v>
      </c>
      <c r="AC52" s="33" t="n">
        <f aca="false">LEN(A52)</f>
        <v>3</v>
      </c>
    </row>
    <row r="53" customFormat="false" ht="12" hidden="false" customHeight="false" outlineLevel="0" collapsed="false">
      <c r="A53" s="23" t="s">
        <v>3010</v>
      </c>
      <c r="B53" s="30" t="n">
        <f aca="false">B52+1</f>
        <v>51</v>
      </c>
      <c r="C53" s="30" t="s">
        <v>1430</v>
      </c>
      <c r="D53" s="30" t="n">
        <v>1860</v>
      </c>
      <c r="E53" s="30" t="n">
        <v>903.91</v>
      </c>
      <c r="F53" s="30" t="n">
        <v>6.69</v>
      </c>
      <c r="G53" s="30" t="n">
        <v>121.757</v>
      </c>
      <c r="H53" s="30" t="n">
        <v>3</v>
      </c>
      <c r="I53" s="30" t="n">
        <v>1.4</v>
      </c>
      <c r="J53" s="30" t="n">
        <v>1.53</v>
      </c>
      <c r="K53" s="30" t="n">
        <v>8.641</v>
      </c>
      <c r="L53" s="30" t="n">
        <v>0.207</v>
      </c>
      <c r="M53" s="21" t="n">
        <v>24.3</v>
      </c>
      <c r="N53" s="21" t="n">
        <v>2.6</v>
      </c>
      <c r="O53" s="22" t="n">
        <v>19.83</v>
      </c>
      <c r="P53" s="30" t="n">
        <v>67.97</v>
      </c>
      <c r="Q53" s="30" t="n">
        <v>2.05</v>
      </c>
      <c r="R53" s="21" t="n">
        <f aca="true">YEAR(NOW())-1600</f>
        <v>421</v>
      </c>
      <c r="S53" s="23" t="s">
        <v>2965</v>
      </c>
      <c r="T53" s="21" t="n">
        <v>15</v>
      </c>
      <c r="U53" s="21" t="s">
        <v>151</v>
      </c>
      <c r="V53" s="21" t="s">
        <v>2955</v>
      </c>
      <c r="W53" s="21" t="n">
        <v>5</v>
      </c>
      <c r="Z53" s="24" t="n">
        <v>0.2</v>
      </c>
      <c r="AA53" s="25" t="n">
        <v>0.00024</v>
      </c>
      <c r="AC53" s="33" t="n">
        <f aca="false">LEN(A53)</f>
        <v>8</v>
      </c>
    </row>
    <row r="54" customFormat="false" ht="12" hidden="false" customHeight="false" outlineLevel="0" collapsed="false">
      <c r="A54" s="23" t="s">
        <v>3011</v>
      </c>
      <c r="B54" s="30" t="n">
        <f aca="false">B53+1</f>
        <v>52</v>
      </c>
      <c r="C54" s="30" t="s">
        <v>1456</v>
      </c>
      <c r="D54" s="30" t="n">
        <v>1261</v>
      </c>
      <c r="E54" s="30" t="n">
        <v>722.72</v>
      </c>
      <c r="F54" s="30" t="n">
        <v>6.24</v>
      </c>
      <c r="G54" s="30" t="n">
        <v>127.6</v>
      </c>
      <c r="H54" s="30" t="n">
        <v>4</v>
      </c>
      <c r="I54" s="30" t="n">
        <v>1.36</v>
      </c>
      <c r="J54" s="30" t="n">
        <v>1.42</v>
      </c>
      <c r="K54" s="30" t="n">
        <v>9.009</v>
      </c>
      <c r="L54" s="30" t="n">
        <v>0.202</v>
      </c>
      <c r="M54" s="21" t="n">
        <v>2.35</v>
      </c>
      <c r="N54" s="21" t="n">
        <v>0.0002</v>
      </c>
      <c r="O54" s="22" t="n">
        <v>17.49</v>
      </c>
      <c r="P54" s="30" t="n">
        <v>50.63</v>
      </c>
      <c r="Q54" s="30" t="n">
        <v>2.1</v>
      </c>
      <c r="R54" s="21" t="n">
        <f aca="true">YEAR(NOW())-1782</f>
        <v>239</v>
      </c>
      <c r="S54" s="23" t="s">
        <v>2967</v>
      </c>
      <c r="T54" s="21" t="n">
        <v>16</v>
      </c>
      <c r="U54" s="21" t="s">
        <v>151</v>
      </c>
      <c r="V54" s="21" t="s">
        <v>213</v>
      </c>
      <c r="W54" s="21" t="n">
        <v>-2</v>
      </c>
      <c r="X54" s="21" t="n">
        <v>6</v>
      </c>
      <c r="Z54" s="24" t="n">
        <v>0.001</v>
      </c>
      <c r="AC54" s="33" t="n">
        <f aca="false">LEN(A54)</f>
        <v>9</v>
      </c>
    </row>
    <row r="55" customFormat="false" ht="12" hidden="false" customHeight="false" outlineLevel="0" collapsed="false">
      <c r="A55" s="23" t="s">
        <v>3012</v>
      </c>
      <c r="B55" s="30" t="n">
        <f aca="false">B54+1</f>
        <v>53</v>
      </c>
      <c r="C55" s="30" t="s">
        <v>1485</v>
      </c>
      <c r="D55" s="30" t="n">
        <v>457.5</v>
      </c>
      <c r="E55" s="30" t="n">
        <v>386.7</v>
      </c>
      <c r="F55" s="30" t="n">
        <v>4.93</v>
      </c>
      <c r="G55" s="30" t="n">
        <v>126.9045</v>
      </c>
      <c r="H55" s="30" t="n">
        <v>1</v>
      </c>
      <c r="I55" s="30" t="n">
        <v>1.33</v>
      </c>
      <c r="J55" s="30" t="n">
        <v>1.32</v>
      </c>
      <c r="K55" s="30" t="n">
        <v>10.451</v>
      </c>
      <c r="L55" s="30" t="n">
        <v>0.145</v>
      </c>
      <c r="M55" s="21" t="n">
        <v>0.449</v>
      </c>
      <c r="N55" s="21" t="n">
        <v>1E-011</v>
      </c>
      <c r="O55" s="22" t="n">
        <v>7.76</v>
      </c>
      <c r="P55" s="30" t="n">
        <v>20.9</v>
      </c>
      <c r="Q55" s="30" t="n">
        <v>2.66</v>
      </c>
      <c r="R55" s="21" t="n">
        <f aca="true">YEAR(NOW())-1811</f>
        <v>210</v>
      </c>
      <c r="S55" s="23" t="s">
        <v>268</v>
      </c>
      <c r="T55" s="21" t="n">
        <v>17</v>
      </c>
      <c r="U55" s="21" t="s">
        <v>151</v>
      </c>
      <c r="V55" s="21" t="s">
        <v>213</v>
      </c>
      <c r="W55" s="21" t="n">
        <v>5</v>
      </c>
      <c r="X55" s="21" t="n">
        <v>7</v>
      </c>
      <c r="Z55" s="24" t="n">
        <v>0.45</v>
      </c>
      <c r="AA55" s="25" t="n">
        <v>0.06</v>
      </c>
      <c r="AB55" s="25" t="n">
        <v>2E-005</v>
      </c>
      <c r="AC55" s="33" t="n">
        <f aca="false">LEN(A55)</f>
        <v>6</v>
      </c>
    </row>
    <row r="56" customFormat="false" ht="12" hidden="false" customHeight="false" outlineLevel="0" collapsed="false">
      <c r="A56" s="31" t="s">
        <v>3013</v>
      </c>
      <c r="B56" s="32" t="n">
        <f aca="false">B55+1</f>
        <v>54</v>
      </c>
      <c r="C56" s="32" t="s">
        <v>1513</v>
      </c>
      <c r="D56" s="32" t="n">
        <v>165.1</v>
      </c>
      <c r="E56" s="32" t="n">
        <v>161.39</v>
      </c>
      <c r="F56" s="32" t="n">
        <v>5.9</v>
      </c>
      <c r="G56" s="32" t="n">
        <v>131.29</v>
      </c>
      <c r="H56" s="32" t="n">
        <v>0</v>
      </c>
      <c r="I56" s="32" t="n">
        <v>1.31</v>
      </c>
      <c r="J56" s="32" t="n">
        <v>1.24</v>
      </c>
      <c r="K56" s="32" t="n">
        <v>12.13</v>
      </c>
      <c r="L56" s="32" t="n">
        <v>0.158</v>
      </c>
      <c r="M56" s="33" t="n">
        <v>0.00569</v>
      </c>
      <c r="N56" s="33"/>
      <c r="O56" s="34" t="n">
        <v>2.3</v>
      </c>
      <c r="P56" s="32" t="n">
        <v>12.64</v>
      </c>
      <c r="Q56" s="38"/>
      <c r="R56" s="33" t="n">
        <f aca="true">YEAR(NOW())-1898</f>
        <v>123</v>
      </c>
      <c r="S56" s="31" t="s">
        <v>2957</v>
      </c>
      <c r="T56" s="33" t="n">
        <v>18</v>
      </c>
      <c r="U56" s="33" t="s">
        <v>151</v>
      </c>
      <c r="V56" s="33" t="s">
        <v>213</v>
      </c>
      <c r="W56" s="33" t="n">
        <v>2</v>
      </c>
      <c r="X56" s="33" t="n">
        <v>4</v>
      </c>
      <c r="Y56" s="33" t="n">
        <v>6</v>
      </c>
      <c r="Z56" s="36" t="n">
        <v>3E-005</v>
      </c>
      <c r="AA56" s="37" t="n">
        <v>5E-005</v>
      </c>
      <c r="AB56" s="37"/>
      <c r="AC56" s="33" t="n">
        <f aca="false">LEN(A56)</f>
        <v>5</v>
      </c>
    </row>
    <row r="57" customFormat="false" ht="12" hidden="false" customHeight="false" outlineLevel="0" collapsed="false">
      <c r="A57" s="43" t="s">
        <v>3014</v>
      </c>
      <c r="B57" s="41" t="n">
        <f aca="false">B56+1</f>
        <v>55</v>
      </c>
      <c r="C57" s="41" t="s">
        <v>1537</v>
      </c>
      <c r="D57" s="41" t="n">
        <v>944</v>
      </c>
      <c r="E57" s="41" t="n">
        <v>301.54</v>
      </c>
      <c r="F57" s="41" t="n">
        <v>1.87</v>
      </c>
      <c r="G57" s="41" t="n">
        <v>132.9054</v>
      </c>
      <c r="H57" s="41" t="n">
        <v>1</v>
      </c>
      <c r="I57" s="41" t="n">
        <v>2.35</v>
      </c>
      <c r="J57" s="41" t="n">
        <v>3.34</v>
      </c>
      <c r="K57" s="41" t="n">
        <v>3.894</v>
      </c>
      <c r="L57" s="41" t="n">
        <v>0.24</v>
      </c>
      <c r="M57" s="44" t="n">
        <v>35.9</v>
      </c>
      <c r="N57" s="44" t="n">
        <v>5.3</v>
      </c>
      <c r="O57" s="45" t="n">
        <v>2.092</v>
      </c>
      <c r="P57" s="41" t="n">
        <v>67.74</v>
      </c>
      <c r="Q57" s="41" t="n">
        <v>0.79</v>
      </c>
      <c r="R57" s="44" t="n">
        <f aca="true">YEAR(NOW())-1860</f>
        <v>161</v>
      </c>
      <c r="S57" s="40" t="s">
        <v>89</v>
      </c>
      <c r="T57" s="44" t="n">
        <v>1</v>
      </c>
      <c r="U57" s="44" t="s">
        <v>41</v>
      </c>
      <c r="V57" s="44" t="s">
        <v>2955</v>
      </c>
      <c r="W57" s="44"/>
      <c r="X57" s="44"/>
      <c r="Y57" s="44"/>
      <c r="Z57" s="46" t="n">
        <v>3</v>
      </c>
      <c r="AA57" s="47" t="n">
        <v>0.0003</v>
      </c>
      <c r="AB57" s="47" t="n">
        <v>2E-006</v>
      </c>
      <c r="AC57" s="33" t="n">
        <f aca="false">LEN(A57)</f>
        <v>6</v>
      </c>
    </row>
    <row r="58" customFormat="false" ht="12" hidden="false" customHeight="false" outlineLevel="0" collapsed="false">
      <c r="A58" s="23" t="s">
        <v>3015</v>
      </c>
      <c r="B58" s="30" t="n">
        <f aca="false">B57+1</f>
        <v>56</v>
      </c>
      <c r="C58" s="30" t="s">
        <v>1562</v>
      </c>
      <c r="D58" s="30" t="n">
        <v>2078</v>
      </c>
      <c r="E58" s="30" t="n">
        <v>1002</v>
      </c>
      <c r="F58" s="30" t="n">
        <v>3.59</v>
      </c>
      <c r="G58" s="30" t="n">
        <v>137.33</v>
      </c>
      <c r="H58" s="30" t="n">
        <v>2</v>
      </c>
      <c r="I58" s="30" t="n">
        <v>1.98</v>
      </c>
      <c r="J58" s="30" t="n">
        <v>2.76</v>
      </c>
      <c r="K58" s="30" t="n">
        <v>5.212</v>
      </c>
      <c r="L58" s="30" t="n">
        <v>0.204</v>
      </c>
      <c r="M58" s="21" t="n">
        <v>18.4</v>
      </c>
      <c r="N58" s="21" t="n">
        <v>2.8</v>
      </c>
      <c r="O58" s="22" t="n">
        <v>8.01</v>
      </c>
      <c r="P58" s="30" t="n">
        <v>140.2</v>
      </c>
      <c r="Q58" s="30" t="n">
        <v>0.89</v>
      </c>
      <c r="R58" s="21" t="n">
        <f aca="true">YEAR(NOW())-1808</f>
        <v>213</v>
      </c>
      <c r="S58" s="23" t="s">
        <v>2960</v>
      </c>
      <c r="T58" s="21" t="n">
        <v>2</v>
      </c>
      <c r="U58" s="21" t="s">
        <v>41</v>
      </c>
      <c r="V58" s="21" t="s">
        <v>2955</v>
      </c>
      <c r="Z58" s="24" t="n">
        <v>425</v>
      </c>
      <c r="AA58" s="25" t="n">
        <v>0.013</v>
      </c>
      <c r="AB58" s="25" t="n">
        <v>3E-005</v>
      </c>
      <c r="AC58" s="33" t="n">
        <f aca="false">LEN(A58)</f>
        <v>6</v>
      </c>
    </row>
    <row r="59" customFormat="false" ht="12" hidden="false" customHeight="false" outlineLevel="0" collapsed="false">
      <c r="A59" s="23" t="s">
        <v>3016</v>
      </c>
      <c r="B59" s="30" t="n">
        <f aca="false">B58+1</f>
        <v>57</v>
      </c>
      <c r="C59" s="30" t="s">
        <v>1588</v>
      </c>
      <c r="D59" s="30" t="n">
        <v>3737</v>
      </c>
      <c r="E59" s="30" t="n">
        <v>1191</v>
      </c>
      <c r="F59" s="30" t="n">
        <v>6.15</v>
      </c>
      <c r="G59" s="30" t="n">
        <v>138.9055</v>
      </c>
      <c r="H59" s="30" t="n">
        <v>3</v>
      </c>
      <c r="I59" s="30" t="n">
        <v>1.25</v>
      </c>
      <c r="J59" s="30" t="n">
        <v>2.74</v>
      </c>
      <c r="K59" s="30" t="n">
        <v>5.58</v>
      </c>
      <c r="L59" s="30" t="n">
        <v>0.19</v>
      </c>
      <c r="M59" s="21" t="n">
        <v>13.5</v>
      </c>
      <c r="N59" s="21" t="n">
        <v>1.9</v>
      </c>
      <c r="O59" s="22" t="n">
        <v>11.3</v>
      </c>
      <c r="P59" s="30" t="n">
        <v>399.57</v>
      </c>
      <c r="Q59" s="30" t="n">
        <v>1.1</v>
      </c>
      <c r="R59" s="21" t="n">
        <f aca="true">YEAR(NOW())-1839</f>
        <v>182</v>
      </c>
      <c r="S59" s="23" t="s">
        <v>1617</v>
      </c>
      <c r="T59" s="21" t="n">
        <v>3</v>
      </c>
      <c r="U59" s="21" t="s">
        <v>598</v>
      </c>
      <c r="V59" s="21" t="s">
        <v>2955</v>
      </c>
      <c r="Z59" s="24" t="n">
        <v>39</v>
      </c>
      <c r="AA59" s="25" t="n">
        <v>3.4E-006</v>
      </c>
      <c r="AC59" s="33" t="n">
        <f aca="false">LEN(A59)</f>
        <v>9</v>
      </c>
    </row>
    <row r="60" customFormat="false" ht="12" hidden="false" customHeight="false" outlineLevel="0" collapsed="false">
      <c r="A60" s="23" t="s">
        <v>3017</v>
      </c>
      <c r="B60" s="30" t="n">
        <f aca="false">B59+1</f>
        <v>58</v>
      </c>
      <c r="C60" s="30" t="s">
        <v>1616</v>
      </c>
      <c r="D60" s="30" t="n">
        <v>3715</v>
      </c>
      <c r="E60" s="30" t="n">
        <v>1071</v>
      </c>
      <c r="F60" s="30" t="n">
        <v>6.77</v>
      </c>
      <c r="G60" s="30" t="n">
        <v>140.12</v>
      </c>
      <c r="H60" s="30" t="n">
        <v>3</v>
      </c>
      <c r="I60" s="30" t="n">
        <v>1.65</v>
      </c>
      <c r="J60" s="30" t="n">
        <v>2.7</v>
      </c>
      <c r="K60" s="30" t="n">
        <v>5.54</v>
      </c>
      <c r="L60" s="30" t="n">
        <v>0.19</v>
      </c>
      <c r="M60" s="21" t="n">
        <v>11.4</v>
      </c>
      <c r="N60" s="21" t="n">
        <v>1.4</v>
      </c>
      <c r="O60" s="22" t="n">
        <v>9.2</v>
      </c>
      <c r="P60" s="30" t="n">
        <v>313.8</v>
      </c>
      <c r="Q60" s="30" t="n">
        <v>1.12</v>
      </c>
      <c r="R60" s="21" t="n">
        <f aca="true">YEAR(NOW())-1803</f>
        <v>218</v>
      </c>
      <c r="S60" s="23" t="s">
        <v>1617</v>
      </c>
      <c r="T60" s="21" t="n">
        <v>3</v>
      </c>
      <c r="U60" s="21" t="s">
        <v>1618</v>
      </c>
      <c r="V60" s="21" t="s">
        <v>2955</v>
      </c>
      <c r="W60" s="21" t="n">
        <v>4</v>
      </c>
      <c r="Z60" s="24" t="n">
        <v>66.5</v>
      </c>
      <c r="AA60" s="25" t="n">
        <v>1.2E-006</v>
      </c>
      <c r="AC60" s="33" t="n">
        <f aca="false">LEN(A60)</f>
        <v>6</v>
      </c>
    </row>
    <row r="61" customFormat="false" ht="12" hidden="false" customHeight="false" outlineLevel="0" collapsed="false">
      <c r="A61" s="23" t="s">
        <v>3018</v>
      </c>
      <c r="B61" s="30" t="n">
        <f aca="false">B60+1</f>
        <v>59</v>
      </c>
      <c r="C61" s="30" t="s">
        <v>1646</v>
      </c>
      <c r="D61" s="30" t="n">
        <v>3785</v>
      </c>
      <c r="E61" s="30" t="n">
        <v>1204</v>
      </c>
      <c r="F61" s="30" t="n">
        <v>6.77</v>
      </c>
      <c r="G61" s="30" t="n">
        <v>140.9077</v>
      </c>
      <c r="H61" s="30" t="n">
        <v>3</v>
      </c>
      <c r="I61" s="30" t="n">
        <v>1.65</v>
      </c>
      <c r="J61" s="30" t="n">
        <v>2.67</v>
      </c>
      <c r="K61" s="30" t="n">
        <v>5.46</v>
      </c>
      <c r="L61" s="30" t="n">
        <v>0.193</v>
      </c>
      <c r="M61" s="21" t="n">
        <v>12.5</v>
      </c>
      <c r="N61" s="21" t="n">
        <v>1.5</v>
      </c>
      <c r="O61" s="22" t="n">
        <v>10.04</v>
      </c>
      <c r="P61" s="30" t="n">
        <v>332.63</v>
      </c>
      <c r="Q61" s="30" t="n">
        <v>1.13</v>
      </c>
      <c r="R61" s="21" t="n">
        <f aca="true">YEAR(NOW())-1885</f>
        <v>136</v>
      </c>
      <c r="S61" s="23" t="s">
        <v>1617</v>
      </c>
      <c r="T61" s="21" t="n">
        <v>3</v>
      </c>
      <c r="U61" s="21" t="s">
        <v>1618</v>
      </c>
      <c r="V61" s="21" t="s">
        <v>2955</v>
      </c>
      <c r="W61" s="21" t="n">
        <v>4</v>
      </c>
      <c r="Z61" s="24" t="n">
        <v>9.2</v>
      </c>
      <c r="AA61" s="25" t="n">
        <v>6.4E-007</v>
      </c>
      <c r="AC61" s="33" t="n">
        <f aca="false">LEN(A61)</f>
        <v>12</v>
      </c>
    </row>
    <row r="62" customFormat="false" ht="12" hidden="false" customHeight="false" outlineLevel="0" collapsed="false">
      <c r="A62" s="23" t="s">
        <v>3019</v>
      </c>
      <c r="B62" s="30" t="n">
        <f aca="false">B61+1</f>
        <v>60</v>
      </c>
      <c r="C62" s="30" t="s">
        <v>1674</v>
      </c>
      <c r="D62" s="30" t="n">
        <v>3347</v>
      </c>
      <c r="E62" s="30" t="n">
        <v>1294</v>
      </c>
      <c r="F62" s="30" t="n">
        <v>7.01</v>
      </c>
      <c r="G62" s="30" t="n">
        <v>144.24</v>
      </c>
      <c r="H62" s="30" t="n">
        <v>3</v>
      </c>
      <c r="I62" s="30" t="n">
        <v>1.64</v>
      </c>
      <c r="J62" s="30" t="n">
        <v>2.64</v>
      </c>
      <c r="K62" s="30" t="n">
        <v>5.53</v>
      </c>
      <c r="L62" s="30" t="n">
        <v>0.19</v>
      </c>
      <c r="M62" s="21" t="n">
        <v>16.5</v>
      </c>
      <c r="N62" s="21" t="n">
        <v>1.6</v>
      </c>
      <c r="O62" s="22" t="n">
        <v>10.88</v>
      </c>
      <c r="P62" s="30" t="n">
        <v>283.68</v>
      </c>
      <c r="Q62" s="30" t="n">
        <v>1.14</v>
      </c>
      <c r="R62" s="21" t="n">
        <f aca="true">YEAR(NOW())-1841</f>
        <v>180</v>
      </c>
      <c r="S62" s="23" t="s">
        <v>1617</v>
      </c>
      <c r="T62" s="21" t="n">
        <v>3</v>
      </c>
      <c r="U62" s="21" t="s">
        <v>1618</v>
      </c>
      <c r="V62" s="21" t="s">
        <v>2955</v>
      </c>
      <c r="Z62" s="24" t="n">
        <v>41.5</v>
      </c>
      <c r="AA62" s="25" t="n">
        <v>2.8E-006</v>
      </c>
      <c r="AC62" s="33" t="n">
        <f aca="false">LEN(A62)</f>
        <v>9</v>
      </c>
    </row>
    <row r="63" customFormat="false" ht="12" hidden="false" customHeight="false" outlineLevel="0" collapsed="false">
      <c r="A63" s="23" t="s">
        <v>3020</v>
      </c>
      <c r="B63" s="30" t="n">
        <f aca="false">B62+1</f>
        <v>61</v>
      </c>
      <c r="C63" s="30" t="s">
        <v>1699</v>
      </c>
      <c r="D63" s="30" t="n">
        <v>3273</v>
      </c>
      <c r="E63" s="30" t="n">
        <v>1315</v>
      </c>
      <c r="F63" s="30" t="n">
        <v>7.22</v>
      </c>
      <c r="G63" s="30" t="n">
        <v>145</v>
      </c>
      <c r="H63" s="30" t="n">
        <v>3</v>
      </c>
      <c r="I63" s="30" t="n">
        <v>1.63</v>
      </c>
      <c r="J63" s="30" t="n">
        <v>2.62</v>
      </c>
      <c r="K63" s="30" t="n">
        <v>5.554</v>
      </c>
      <c r="L63" s="30"/>
      <c r="M63" s="21" t="n">
        <v>17.9</v>
      </c>
      <c r="N63" s="21" t="n">
        <v>2</v>
      </c>
      <c r="P63" s="48"/>
      <c r="Q63" s="30" t="n">
        <v>1.13</v>
      </c>
      <c r="R63" s="21" t="n">
        <f aca="true">YEAR(NOW())-1941</f>
        <v>80</v>
      </c>
      <c r="S63" s="23" t="s">
        <v>1617</v>
      </c>
      <c r="T63" s="21" t="n">
        <v>3</v>
      </c>
      <c r="U63" s="21" t="s">
        <v>1618</v>
      </c>
      <c r="V63" s="21" t="s">
        <v>2955</v>
      </c>
      <c r="AC63" s="33" t="n">
        <f aca="false">LEN(A63)</f>
        <v>10</v>
      </c>
    </row>
    <row r="64" customFormat="false" ht="12" hidden="false" customHeight="false" outlineLevel="0" collapsed="false">
      <c r="A64" s="23" t="s">
        <v>3021</v>
      </c>
      <c r="B64" s="30" t="n">
        <f aca="false">B63+1</f>
        <v>62</v>
      </c>
      <c r="C64" s="30" t="s">
        <v>1723</v>
      </c>
      <c r="D64" s="30" t="n">
        <v>2067</v>
      </c>
      <c r="E64" s="30" t="n">
        <v>1347</v>
      </c>
      <c r="F64" s="30" t="n">
        <v>2.75</v>
      </c>
      <c r="G64" s="30" t="n">
        <v>150.36</v>
      </c>
      <c r="H64" s="30" t="n">
        <v>3</v>
      </c>
      <c r="I64" s="30" t="n">
        <v>1.62</v>
      </c>
      <c r="J64" s="30" t="n">
        <v>2.59</v>
      </c>
      <c r="K64" s="30" t="n">
        <v>5.64</v>
      </c>
      <c r="L64" s="30" t="n">
        <v>0.197</v>
      </c>
      <c r="M64" s="21" t="s">
        <v>3022</v>
      </c>
      <c r="N64" s="21" t="n">
        <v>1.1</v>
      </c>
      <c r="O64" s="22" t="n">
        <v>11.09</v>
      </c>
      <c r="P64" s="30" t="n">
        <v>191.63</v>
      </c>
      <c r="Q64" s="30" t="n">
        <v>1.17</v>
      </c>
      <c r="R64" s="21" t="n">
        <f aca="true">YEAR(NOW())-1879</f>
        <v>142</v>
      </c>
      <c r="S64" s="23" t="s">
        <v>1617</v>
      </c>
      <c r="T64" s="21" t="n">
        <v>3</v>
      </c>
      <c r="U64" s="21" t="s">
        <v>1618</v>
      </c>
      <c r="V64" s="21" t="s">
        <v>2955</v>
      </c>
      <c r="W64" s="21" t="n">
        <v>2</v>
      </c>
      <c r="Z64" s="24" t="n">
        <v>7.05</v>
      </c>
      <c r="AA64" s="25" t="n">
        <v>4.5E-007</v>
      </c>
      <c r="AC64" s="33" t="n">
        <f aca="false">LEN(A64)</f>
        <v>8</v>
      </c>
    </row>
    <row r="65" customFormat="false" ht="12" hidden="false" customHeight="false" outlineLevel="0" collapsed="false">
      <c r="A65" s="23" t="s">
        <v>3023</v>
      </c>
      <c r="B65" s="30" t="n">
        <f aca="false">B64+1</f>
        <v>63</v>
      </c>
      <c r="C65" s="30" t="s">
        <v>1749</v>
      </c>
      <c r="D65" s="30" t="n">
        <v>1800</v>
      </c>
      <c r="E65" s="30" t="n">
        <v>1095</v>
      </c>
      <c r="F65" s="30" t="n">
        <v>5.24</v>
      </c>
      <c r="G65" s="30" t="n">
        <v>151.965</v>
      </c>
      <c r="H65" s="30" t="n">
        <v>3</v>
      </c>
      <c r="I65" s="30" t="n">
        <v>1.85</v>
      </c>
      <c r="J65" s="30" t="n">
        <v>2.56</v>
      </c>
      <c r="K65" s="30" t="n">
        <v>5.67</v>
      </c>
      <c r="L65" s="30" t="n">
        <v>0.182</v>
      </c>
      <c r="M65" s="21" t="n">
        <v>13.9</v>
      </c>
      <c r="N65" s="21" t="n">
        <v>1.1</v>
      </c>
      <c r="O65" s="22" t="n">
        <v>10.46</v>
      </c>
      <c r="P65" s="30" t="n">
        <v>175.73</v>
      </c>
      <c r="Q65" s="30" t="n">
        <v>1.2</v>
      </c>
      <c r="R65" s="21" t="n">
        <f aca="true">YEAR(NOW())-1901</f>
        <v>120</v>
      </c>
      <c r="S65" s="23" t="s">
        <v>1617</v>
      </c>
      <c r="T65" s="21" t="n">
        <v>3</v>
      </c>
      <c r="U65" s="21" t="s">
        <v>1618</v>
      </c>
      <c r="V65" s="21" t="s">
        <v>2955</v>
      </c>
      <c r="W65" s="21" t="n">
        <v>2</v>
      </c>
      <c r="Z65" s="24" t="n">
        <v>2</v>
      </c>
      <c r="AA65" s="25" t="n">
        <v>1.3E-007</v>
      </c>
      <c r="AC65" s="33" t="n">
        <f aca="false">LEN(A65)</f>
        <v>8</v>
      </c>
    </row>
    <row r="66" customFormat="false" ht="12" hidden="false" customHeight="false" outlineLevel="0" collapsed="false">
      <c r="A66" s="23" t="s">
        <v>3024</v>
      </c>
      <c r="B66" s="30" t="n">
        <f aca="false">B65+1</f>
        <v>64</v>
      </c>
      <c r="C66" s="30" t="s">
        <v>1774</v>
      </c>
      <c r="D66" s="30" t="n">
        <v>3545</v>
      </c>
      <c r="E66" s="30" t="n">
        <v>1585</v>
      </c>
      <c r="F66" s="30" t="n">
        <v>7.9</v>
      </c>
      <c r="G66" s="30" t="n">
        <v>157.25</v>
      </c>
      <c r="H66" s="30" t="n">
        <v>3</v>
      </c>
      <c r="I66" s="30" t="n">
        <v>1.61</v>
      </c>
      <c r="J66" s="30" t="n">
        <v>2.54</v>
      </c>
      <c r="K66" s="30" t="n">
        <v>6.15</v>
      </c>
      <c r="L66" s="30" t="n">
        <v>0.236</v>
      </c>
      <c r="M66" s="21" t="n">
        <v>10.6</v>
      </c>
      <c r="N66" s="21" t="n">
        <v>0.8</v>
      </c>
      <c r="O66" s="22" t="n">
        <v>15.48</v>
      </c>
      <c r="P66" s="30" t="n">
        <v>311.71</v>
      </c>
      <c r="Q66" s="30" t="n">
        <v>1.2</v>
      </c>
      <c r="R66" s="21" t="n">
        <f aca="true">YEAR(NOW())-1886</f>
        <v>135</v>
      </c>
      <c r="S66" s="23" t="s">
        <v>1617</v>
      </c>
      <c r="T66" s="21" t="n">
        <v>3</v>
      </c>
      <c r="U66" s="21" t="s">
        <v>1618</v>
      </c>
      <c r="V66" s="21" t="s">
        <v>2955</v>
      </c>
      <c r="Z66" s="24" t="n">
        <v>6.2</v>
      </c>
      <c r="AA66" s="25" t="n">
        <v>7E-007</v>
      </c>
      <c r="AC66" s="33" t="n">
        <f aca="false">LEN(A66)</f>
        <v>10</v>
      </c>
    </row>
    <row r="67" customFormat="false" ht="12" hidden="false" customHeight="false" outlineLevel="0" collapsed="false">
      <c r="A67" s="23" t="s">
        <v>3025</v>
      </c>
      <c r="B67" s="30" t="n">
        <f aca="false">B66+1</f>
        <v>65</v>
      </c>
      <c r="C67" s="30" t="s">
        <v>1803</v>
      </c>
      <c r="D67" s="30" t="n">
        <v>3500</v>
      </c>
      <c r="E67" s="30" t="n">
        <v>1629</v>
      </c>
      <c r="F67" s="30" t="n">
        <v>8.23</v>
      </c>
      <c r="G67" s="30" t="n">
        <v>158.9253</v>
      </c>
      <c r="H67" s="30" t="n">
        <v>3</v>
      </c>
      <c r="I67" s="30" t="n">
        <v>1.59</v>
      </c>
      <c r="J67" s="30" t="n">
        <v>2.51</v>
      </c>
      <c r="K67" s="30" t="n">
        <v>5.86</v>
      </c>
      <c r="L67" s="30" t="n">
        <v>0.18</v>
      </c>
      <c r="M67" s="21" t="n">
        <v>11.1</v>
      </c>
      <c r="N67" s="21" t="n">
        <v>0.9</v>
      </c>
      <c r="P67" s="30"/>
      <c r="Q67" s="30" t="n">
        <v>1.2</v>
      </c>
      <c r="R67" s="21" t="n">
        <f aca="true">YEAR(NOW())-1843</f>
        <v>178</v>
      </c>
      <c r="S67" s="23" t="s">
        <v>1617</v>
      </c>
      <c r="T67" s="21" t="n">
        <v>3</v>
      </c>
      <c r="U67" s="21" t="s">
        <v>1618</v>
      </c>
      <c r="V67" s="21" t="s">
        <v>2955</v>
      </c>
      <c r="W67" s="21" t="n">
        <v>4</v>
      </c>
      <c r="Z67" s="24" t="n">
        <v>1.2</v>
      </c>
      <c r="AA67" s="25" t="n">
        <v>1.4E-007</v>
      </c>
      <c r="AC67" s="33" t="n">
        <f aca="false">LEN(A67)</f>
        <v>7</v>
      </c>
    </row>
    <row r="68" customFormat="false" ht="12" hidden="false" customHeight="false" outlineLevel="0" collapsed="false">
      <c r="A68" s="23" t="s">
        <v>3026</v>
      </c>
      <c r="B68" s="30" t="n">
        <f aca="false">B67+1</f>
        <v>66</v>
      </c>
      <c r="C68" s="30" t="s">
        <v>1829</v>
      </c>
      <c r="D68" s="30" t="n">
        <v>2840</v>
      </c>
      <c r="E68" s="30" t="n">
        <v>1685</v>
      </c>
      <c r="F68" s="30" t="n">
        <v>8.55</v>
      </c>
      <c r="G68" s="30" t="n">
        <v>162.5</v>
      </c>
      <c r="H68" s="30" t="n">
        <v>3</v>
      </c>
      <c r="I68" s="30" t="n">
        <v>1.59</v>
      </c>
      <c r="J68" s="30" t="n">
        <v>2.49</v>
      </c>
      <c r="K68" s="30" t="n">
        <v>5.94</v>
      </c>
      <c r="L68" s="30" t="n">
        <v>0.173</v>
      </c>
      <c r="M68" s="21" t="n">
        <v>10.7</v>
      </c>
      <c r="N68" s="21" t="n">
        <v>1.1</v>
      </c>
      <c r="O68" s="22" t="n">
        <v>11.06</v>
      </c>
      <c r="P68" s="30" t="n">
        <v>230</v>
      </c>
      <c r="Q68" s="30" t="n">
        <v>1.22</v>
      </c>
      <c r="R68" s="21" t="n">
        <f aca="true">YEAR(NOW())-1886</f>
        <v>135</v>
      </c>
      <c r="S68" s="23" t="s">
        <v>1617</v>
      </c>
      <c r="T68" s="21" t="n">
        <v>3</v>
      </c>
      <c r="U68" s="21" t="s">
        <v>1618</v>
      </c>
      <c r="V68" s="21" t="s">
        <v>2955</v>
      </c>
      <c r="Z68" s="24" t="n">
        <v>5.2</v>
      </c>
      <c r="AA68" s="25" t="n">
        <v>9.1E-007</v>
      </c>
      <c r="AC68" s="33" t="n">
        <f aca="false">LEN(A68)</f>
        <v>10</v>
      </c>
    </row>
    <row r="69" customFormat="false" ht="12" hidden="false" customHeight="false" outlineLevel="0" collapsed="false">
      <c r="A69" s="23" t="s">
        <v>3027</v>
      </c>
      <c r="B69" s="30" t="n">
        <f aca="false">B68+1</f>
        <v>67</v>
      </c>
      <c r="C69" s="30" t="s">
        <v>1855</v>
      </c>
      <c r="D69" s="30" t="n">
        <v>2968</v>
      </c>
      <c r="E69" s="30" t="n">
        <v>1747</v>
      </c>
      <c r="F69" s="30" t="n">
        <v>8.8</v>
      </c>
      <c r="G69" s="30" t="n">
        <v>164.9303</v>
      </c>
      <c r="H69" s="30" t="n">
        <v>3</v>
      </c>
      <c r="I69" s="30" t="n">
        <v>1.58</v>
      </c>
      <c r="J69" s="30" t="n">
        <v>2.47</v>
      </c>
      <c r="K69" s="30" t="n">
        <v>6.018</v>
      </c>
      <c r="L69" s="30" t="n">
        <v>0.165</v>
      </c>
      <c r="M69" s="21" t="n">
        <v>16.2</v>
      </c>
      <c r="N69" s="21" t="n">
        <v>1.1</v>
      </c>
      <c r="O69" s="22" t="n">
        <v>17.15</v>
      </c>
      <c r="P69" s="30" t="n">
        <v>251.04</v>
      </c>
      <c r="Q69" s="30" t="n">
        <v>1.23</v>
      </c>
      <c r="R69" s="21" t="n">
        <f aca="true">YEAR(NOW())-1878</f>
        <v>143</v>
      </c>
      <c r="S69" s="23" t="s">
        <v>1617</v>
      </c>
      <c r="T69" s="21" t="n">
        <v>3</v>
      </c>
      <c r="U69" s="21" t="s">
        <v>1618</v>
      </c>
      <c r="V69" s="21" t="s">
        <v>2955</v>
      </c>
      <c r="Z69" s="24" t="n">
        <v>1.3</v>
      </c>
      <c r="AA69" s="25" t="n">
        <v>2.2E-007</v>
      </c>
      <c r="AC69" s="33" t="n">
        <f aca="false">LEN(A69)</f>
        <v>7</v>
      </c>
    </row>
    <row r="70" customFormat="false" ht="12" hidden="false" customHeight="false" outlineLevel="0" collapsed="false">
      <c r="A70" s="23" t="s">
        <v>3028</v>
      </c>
      <c r="B70" s="30" t="n">
        <f aca="false">B69+1</f>
        <v>68</v>
      </c>
      <c r="C70" s="30" t="s">
        <v>1882</v>
      </c>
      <c r="D70" s="30" t="n">
        <v>3140</v>
      </c>
      <c r="E70" s="30" t="n">
        <v>1802</v>
      </c>
      <c r="F70" s="30" t="n">
        <v>9.07</v>
      </c>
      <c r="G70" s="30" t="n">
        <v>167.26</v>
      </c>
      <c r="H70" s="30" t="n">
        <v>3</v>
      </c>
      <c r="I70" s="30" t="n">
        <v>1.57</v>
      </c>
      <c r="J70" s="30" t="n">
        <v>2.45</v>
      </c>
      <c r="K70" s="30" t="n">
        <v>6.101</v>
      </c>
      <c r="L70" s="30" t="n">
        <v>0.168</v>
      </c>
      <c r="M70" s="21" t="n">
        <v>14.3</v>
      </c>
      <c r="N70" s="21" t="n">
        <v>1.2</v>
      </c>
      <c r="O70" s="22" t="n">
        <v>17.15</v>
      </c>
      <c r="P70" s="30" t="n">
        <v>292.88</v>
      </c>
      <c r="Q70" s="30" t="n">
        <v>1.24</v>
      </c>
      <c r="R70" s="21" t="n">
        <f aca="true">YEAR(NOW())-1842</f>
        <v>179</v>
      </c>
      <c r="S70" s="23" t="s">
        <v>1617</v>
      </c>
      <c r="T70" s="21" t="n">
        <v>3</v>
      </c>
      <c r="U70" s="21" t="s">
        <v>1618</v>
      </c>
      <c r="V70" s="21" t="s">
        <v>2955</v>
      </c>
      <c r="Z70" s="24" t="n">
        <v>3.5</v>
      </c>
      <c r="AA70" s="25" t="n">
        <v>8.7E-007</v>
      </c>
      <c r="AC70" s="33" t="n">
        <f aca="false">LEN(A70)</f>
        <v>6</v>
      </c>
    </row>
    <row r="71" customFormat="false" ht="12" hidden="false" customHeight="false" outlineLevel="0" collapsed="false">
      <c r="A71" s="23" t="s">
        <v>3029</v>
      </c>
      <c r="B71" s="30" t="n">
        <f aca="false">B70+1</f>
        <v>69</v>
      </c>
      <c r="C71" s="30" t="s">
        <v>1906</v>
      </c>
      <c r="D71" s="30" t="n">
        <v>2223</v>
      </c>
      <c r="E71" s="30" t="n">
        <v>1818</v>
      </c>
      <c r="F71" s="30" t="n">
        <v>9.32</v>
      </c>
      <c r="G71" s="30" t="n">
        <v>168.9342</v>
      </c>
      <c r="H71" s="30" t="n">
        <v>3</v>
      </c>
      <c r="I71" s="30" t="n">
        <v>1.56</v>
      </c>
      <c r="J71" s="30" t="n">
        <v>2.42</v>
      </c>
      <c r="K71" s="30" t="n">
        <v>6.184</v>
      </c>
      <c r="L71" s="30" t="n">
        <v>0.16</v>
      </c>
      <c r="M71" s="21" t="n">
        <v>16.8</v>
      </c>
      <c r="N71" s="21" t="n">
        <v>1.3</v>
      </c>
      <c r="O71" s="22" t="n">
        <v>16.8</v>
      </c>
      <c r="P71" s="30" t="n">
        <v>191</v>
      </c>
      <c r="Q71" s="30" t="n">
        <v>1.25</v>
      </c>
      <c r="R71" s="21" t="n">
        <f aca="true">YEAR(NOW())-1879</f>
        <v>142</v>
      </c>
      <c r="S71" s="23" t="s">
        <v>1617</v>
      </c>
      <c r="T71" s="21" t="n">
        <v>3</v>
      </c>
      <c r="U71" s="21" t="s">
        <v>1618</v>
      </c>
      <c r="V71" s="21" t="s">
        <v>2955</v>
      </c>
      <c r="W71" s="21" t="n">
        <v>2</v>
      </c>
      <c r="Z71" s="24" t="n">
        <v>0.52</v>
      </c>
      <c r="AA71" s="25" t="n">
        <v>1.7E-007</v>
      </c>
      <c r="AC71" s="33" t="n">
        <f aca="false">LEN(A71)</f>
        <v>7</v>
      </c>
    </row>
    <row r="72" customFormat="false" ht="12" hidden="false" customHeight="false" outlineLevel="0" collapsed="false">
      <c r="A72" s="23" t="s">
        <v>3030</v>
      </c>
      <c r="B72" s="30" t="n">
        <f aca="false">B71+1</f>
        <v>70</v>
      </c>
      <c r="C72" s="30" t="s">
        <v>1933</v>
      </c>
      <c r="D72" s="30" t="n">
        <v>1469</v>
      </c>
      <c r="E72" s="30" t="n">
        <v>1092</v>
      </c>
      <c r="F72" s="30" t="n">
        <v>6.97</v>
      </c>
      <c r="G72" s="30" t="n">
        <v>173.04</v>
      </c>
      <c r="H72" s="30" t="n">
        <v>3</v>
      </c>
      <c r="I72" s="30" t="n">
        <v>1.7</v>
      </c>
      <c r="J72" s="30" t="n">
        <v>2.4</v>
      </c>
      <c r="K72" s="30" t="n">
        <v>6.254</v>
      </c>
      <c r="L72" s="30" t="n">
        <v>0.155</v>
      </c>
      <c r="M72" s="21" t="n">
        <v>34.9</v>
      </c>
      <c r="N72" s="21" t="n">
        <v>3.7</v>
      </c>
      <c r="O72" s="22" t="n">
        <v>7.7</v>
      </c>
      <c r="P72" s="30" t="n">
        <v>128</v>
      </c>
      <c r="Q72" s="30" t="n">
        <v>1.1</v>
      </c>
      <c r="R72" s="21" t="n">
        <f aca="true">YEAR(NOW())-1907</f>
        <v>114</v>
      </c>
      <c r="S72" s="23" t="s">
        <v>1617</v>
      </c>
      <c r="T72" s="21" t="n">
        <v>3</v>
      </c>
      <c r="U72" s="21" t="s">
        <v>1618</v>
      </c>
      <c r="V72" s="21" t="s">
        <v>2955</v>
      </c>
      <c r="W72" s="21" t="n">
        <v>2</v>
      </c>
      <c r="Z72" s="24" t="n">
        <v>3.2</v>
      </c>
      <c r="AA72" s="25" t="n">
        <v>8.2E-007</v>
      </c>
      <c r="AC72" s="33" t="n">
        <f aca="false">LEN(A72)</f>
        <v>9</v>
      </c>
    </row>
    <row r="73" customFormat="false" ht="12" hidden="false" customHeight="false" outlineLevel="0" collapsed="false">
      <c r="A73" s="23" t="s">
        <v>3031</v>
      </c>
      <c r="B73" s="30" t="n">
        <f aca="false">B72+1</f>
        <v>71</v>
      </c>
      <c r="C73" s="30" t="s">
        <v>1959</v>
      </c>
      <c r="D73" s="30" t="n">
        <v>3668</v>
      </c>
      <c r="E73" s="30" t="n">
        <v>1936</v>
      </c>
      <c r="F73" s="30" t="n">
        <v>9.84</v>
      </c>
      <c r="G73" s="30" t="n">
        <v>174.967</v>
      </c>
      <c r="H73" s="30" t="n">
        <v>3</v>
      </c>
      <c r="I73" s="30" t="n">
        <v>1.56</v>
      </c>
      <c r="J73" s="30" t="n">
        <v>2.25</v>
      </c>
      <c r="K73" s="30" t="n">
        <v>5.43</v>
      </c>
      <c r="L73" s="30" t="n">
        <v>0.15</v>
      </c>
      <c r="M73" s="21" t="n">
        <v>16.4</v>
      </c>
      <c r="N73" s="21" t="n">
        <v>1.5</v>
      </c>
      <c r="O73" s="22" t="n">
        <v>18.6</v>
      </c>
      <c r="P73" s="30" t="n">
        <v>355</v>
      </c>
      <c r="Q73" s="30" t="n">
        <v>1.27</v>
      </c>
      <c r="R73" s="21" t="n">
        <f aca="true">YEAR(NOW())-1907</f>
        <v>114</v>
      </c>
      <c r="S73" s="23" t="s">
        <v>1617</v>
      </c>
      <c r="T73" s="21" t="n">
        <v>3</v>
      </c>
      <c r="U73" s="21" t="s">
        <v>598</v>
      </c>
      <c r="V73" s="21" t="s">
        <v>2955</v>
      </c>
      <c r="Z73" s="24" t="n">
        <v>0.8</v>
      </c>
      <c r="AA73" s="25" t="n">
        <v>1.5E-007</v>
      </c>
      <c r="AC73" s="33" t="n">
        <f aca="false">LEN(A73)</f>
        <v>8</v>
      </c>
    </row>
    <row r="74" customFormat="false" ht="12" hidden="false" customHeight="false" outlineLevel="0" collapsed="false">
      <c r="A74" s="23" t="s">
        <v>3032</v>
      </c>
      <c r="B74" s="30" t="n">
        <f aca="false">B73+1</f>
        <v>72</v>
      </c>
      <c r="C74" s="30" t="s">
        <v>1985</v>
      </c>
      <c r="D74" s="30" t="n">
        <v>4875</v>
      </c>
      <c r="E74" s="30" t="n">
        <v>2504</v>
      </c>
      <c r="F74" s="30" t="n">
        <v>13.31</v>
      </c>
      <c r="G74" s="30" t="n">
        <v>178.49</v>
      </c>
      <c r="H74" s="30" t="n">
        <v>4</v>
      </c>
      <c r="I74" s="30" t="n">
        <v>1.44</v>
      </c>
      <c r="J74" s="30" t="n">
        <v>2.16</v>
      </c>
      <c r="K74" s="30" t="n">
        <v>6.65</v>
      </c>
      <c r="L74" s="30" t="n">
        <v>0.14</v>
      </c>
      <c r="M74" s="21" t="n">
        <v>23</v>
      </c>
      <c r="N74" s="21" t="n">
        <v>3.4</v>
      </c>
      <c r="O74" s="22" t="n">
        <v>21.76</v>
      </c>
      <c r="P74" s="30" t="n">
        <v>661.07</v>
      </c>
      <c r="Q74" s="30" t="n">
        <v>1.3</v>
      </c>
      <c r="R74" s="21" t="n">
        <f aca="true">YEAR(NOW())-1923</f>
        <v>98</v>
      </c>
      <c r="S74" s="23" t="s">
        <v>597</v>
      </c>
      <c r="T74" s="21" t="n">
        <v>4</v>
      </c>
      <c r="U74" s="21" t="s">
        <v>598</v>
      </c>
      <c r="V74" s="21" t="s">
        <v>2955</v>
      </c>
      <c r="Z74" s="24" t="n">
        <v>3</v>
      </c>
      <c r="AA74" s="25" t="n">
        <v>7E-006</v>
      </c>
      <c r="AC74" s="33" t="n">
        <f aca="false">LEN(A74)</f>
        <v>7</v>
      </c>
    </row>
    <row r="75" customFormat="false" ht="12" hidden="false" customHeight="false" outlineLevel="0" collapsed="false">
      <c r="A75" s="23" t="s">
        <v>3033</v>
      </c>
      <c r="B75" s="30" t="n">
        <f aca="false">B74+1</f>
        <v>73</v>
      </c>
      <c r="C75" s="30" t="s">
        <v>2011</v>
      </c>
      <c r="D75" s="30" t="n">
        <v>5730</v>
      </c>
      <c r="E75" s="30" t="n">
        <v>3293</v>
      </c>
      <c r="F75" s="30" t="n">
        <v>16.65</v>
      </c>
      <c r="G75" s="30" t="n">
        <v>180.9479</v>
      </c>
      <c r="H75" s="30" t="n">
        <v>5</v>
      </c>
      <c r="I75" s="30" t="n">
        <v>1.34</v>
      </c>
      <c r="J75" s="30" t="n">
        <v>2.09</v>
      </c>
      <c r="K75" s="30" t="n">
        <v>7.89</v>
      </c>
      <c r="L75" s="30" t="n">
        <v>0.14</v>
      </c>
      <c r="M75" s="21" t="n">
        <v>57.5</v>
      </c>
      <c r="N75" s="21" t="n">
        <v>8.1</v>
      </c>
      <c r="O75" s="22" t="n">
        <v>36</v>
      </c>
      <c r="P75" s="30" t="n">
        <v>737</v>
      </c>
      <c r="Q75" s="30" t="n">
        <v>1.5</v>
      </c>
      <c r="R75" s="21" t="n">
        <f aca="true">YEAR(NOW())-1802</f>
        <v>219</v>
      </c>
      <c r="S75" s="23" t="s">
        <v>597</v>
      </c>
      <c r="T75" s="21" t="n">
        <v>5</v>
      </c>
      <c r="U75" s="21" t="s">
        <v>598</v>
      </c>
      <c r="V75" s="21" t="s">
        <v>2955</v>
      </c>
      <c r="Z75" s="24" t="n">
        <v>2</v>
      </c>
      <c r="AA75" s="25" t="n">
        <v>2E-006</v>
      </c>
      <c r="AC75" s="33" t="n">
        <f aca="false">LEN(A75)</f>
        <v>8</v>
      </c>
    </row>
    <row r="76" customFormat="false" ht="12" hidden="false" customHeight="false" outlineLevel="0" collapsed="false">
      <c r="A76" s="23" t="s">
        <v>3034</v>
      </c>
      <c r="B76" s="30" t="n">
        <f aca="false">B75+1</f>
        <v>74</v>
      </c>
      <c r="C76" s="30" t="s">
        <v>2033</v>
      </c>
      <c r="D76" s="30" t="n">
        <v>5825</v>
      </c>
      <c r="E76" s="30" t="n">
        <v>3695</v>
      </c>
      <c r="F76" s="30" t="n">
        <v>19.3</v>
      </c>
      <c r="G76" s="30" t="n">
        <v>183.85</v>
      </c>
      <c r="H76" s="30" t="n">
        <v>6</v>
      </c>
      <c r="I76" s="30" t="n">
        <v>1.3</v>
      </c>
      <c r="J76" s="30" t="n">
        <v>2.02</v>
      </c>
      <c r="K76" s="30" t="n">
        <v>7.98</v>
      </c>
      <c r="L76" s="30" t="n">
        <v>0.13</v>
      </c>
      <c r="M76" s="21" t="n">
        <v>174</v>
      </c>
      <c r="N76" s="21" t="n">
        <v>18.2</v>
      </c>
      <c r="O76" s="22" t="n">
        <v>35.4</v>
      </c>
      <c r="P76" s="30" t="n">
        <v>422.58</v>
      </c>
      <c r="Q76" s="30" t="n">
        <v>2.36</v>
      </c>
      <c r="R76" s="21" t="n">
        <f aca="true">YEAR(NOW())-1783</f>
        <v>238</v>
      </c>
      <c r="S76" s="23" t="s">
        <v>597</v>
      </c>
      <c r="T76" s="21" t="n">
        <v>6</v>
      </c>
      <c r="U76" s="21" t="s">
        <v>598</v>
      </c>
      <c r="V76" s="21" t="s">
        <v>2955</v>
      </c>
      <c r="W76" s="21" t="n">
        <v>5</v>
      </c>
      <c r="X76" s="21" t="n">
        <v>4</v>
      </c>
      <c r="Y76" s="21" t="n">
        <v>3</v>
      </c>
      <c r="Z76" s="24" t="n">
        <v>1.25</v>
      </c>
      <c r="AA76" s="25" t="n">
        <v>0.0001</v>
      </c>
      <c r="AC76" s="33" t="n">
        <f aca="false">LEN(A76)</f>
        <v>8</v>
      </c>
    </row>
    <row r="77" customFormat="false" ht="12" hidden="false" customHeight="false" outlineLevel="0" collapsed="false">
      <c r="A77" s="23" t="s">
        <v>3035</v>
      </c>
      <c r="B77" s="30" t="n">
        <f aca="false">B76+1</f>
        <v>75</v>
      </c>
      <c r="C77" s="30" t="s">
        <v>2059</v>
      </c>
      <c r="D77" s="30" t="n">
        <v>5870</v>
      </c>
      <c r="E77" s="30" t="n">
        <v>3455</v>
      </c>
      <c r="F77" s="30" t="n">
        <v>21</v>
      </c>
      <c r="G77" s="30" t="n">
        <v>186.207</v>
      </c>
      <c r="H77" s="30" t="n">
        <v>7</v>
      </c>
      <c r="I77" s="30" t="n">
        <v>1.28</v>
      </c>
      <c r="J77" s="30" t="n">
        <v>1.97</v>
      </c>
      <c r="K77" s="30" t="n">
        <v>7.88</v>
      </c>
      <c r="L77" s="30" t="n">
        <v>0.137</v>
      </c>
      <c r="M77" s="21" t="n">
        <v>47.9</v>
      </c>
      <c r="N77" s="21" t="n">
        <v>5.8</v>
      </c>
      <c r="O77" s="22" t="n">
        <v>33.05</v>
      </c>
      <c r="P77" s="30" t="n">
        <v>707.1</v>
      </c>
      <c r="Q77" s="30" t="n">
        <v>1.9</v>
      </c>
      <c r="R77" s="21" t="n">
        <f aca="true">YEAR(NOW())-1925</f>
        <v>96</v>
      </c>
      <c r="S77" s="23" t="s">
        <v>597</v>
      </c>
      <c r="T77" s="21" t="n">
        <v>7</v>
      </c>
      <c r="U77" s="21" t="s">
        <v>598</v>
      </c>
      <c r="V77" s="21" t="s">
        <v>2955</v>
      </c>
      <c r="W77" s="21" t="n">
        <v>4</v>
      </c>
      <c r="X77" s="21" t="n">
        <v>6</v>
      </c>
      <c r="Y77" s="21" t="n">
        <v>2</v>
      </c>
      <c r="Z77" s="24" t="n">
        <v>0.0007</v>
      </c>
      <c r="AA77" s="25" t="n">
        <v>4E-006</v>
      </c>
      <c r="AC77" s="33" t="n">
        <f aca="false">LEN(A77)</f>
        <v>7</v>
      </c>
    </row>
    <row r="78" customFormat="false" ht="12" hidden="false" customHeight="false" outlineLevel="0" collapsed="false">
      <c r="A78" s="23" t="s">
        <v>3036</v>
      </c>
      <c r="B78" s="30" t="n">
        <f aca="false">B77+1</f>
        <v>76</v>
      </c>
      <c r="C78" s="30" t="s">
        <v>2086</v>
      </c>
      <c r="D78" s="30" t="n">
        <v>5300</v>
      </c>
      <c r="E78" s="30" t="n">
        <v>3300</v>
      </c>
      <c r="F78" s="30" t="n">
        <v>22.6</v>
      </c>
      <c r="G78" s="30" t="n">
        <v>190.2</v>
      </c>
      <c r="H78" s="30" t="n">
        <v>4</v>
      </c>
      <c r="I78" s="30" t="n">
        <v>1.26</v>
      </c>
      <c r="J78" s="30" t="n">
        <v>1.92</v>
      </c>
      <c r="K78" s="30" t="n">
        <v>8.7</v>
      </c>
      <c r="L78" s="30" t="n">
        <v>0.13</v>
      </c>
      <c r="M78" s="21" t="n">
        <v>87.6</v>
      </c>
      <c r="N78" s="21" t="n">
        <v>12.3</v>
      </c>
      <c r="O78" s="22" t="n">
        <v>29.29</v>
      </c>
      <c r="P78" s="30" t="n">
        <v>627.6</v>
      </c>
      <c r="Q78" s="30" t="n">
        <v>2.2</v>
      </c>
      <c r="R78" s="21" t="n">
        <f aca="true">YEAR(NOW())-1803</f>
        <v>218</v>
      </c>
      <c r="S78" s="23" t="s">
        <v>597</v>
      </c>
      <c r="T78" s="21" t="n">
        <v>8</v>
      </c>
      <c r="U78" s="21" t="s">
        <v>598</v>
      </c>
      <c r="V78" s="21" t="s">
        <v>2955</v>
      </c>
      <c r="W78" s="21" t="n">
        <v>3</v>
      </c>
      <c r="X78" s="21" t="n">
        <v>6</v>
      </c>
      <c r="Y78" s="21" t="n">
        <v>8</v>
      </c>
      <c r="Z78" s="24" t="n">
        <v>0.0015</v>
      </c>
      <c r="AC78" s="33" t="n">
        <f aca="false">LEN(A78)</f>
        <v>6</v>
      </c>
    </row>
    <row r="79" customFormat="false" ht="12" hidden="false" customHeight="false" outlineLevel="0" collapsed="false">
      <c r="A79" s="23" t="s">
        <v>3037</v>
      </c>
      <c r="B79" s="30" t="n">
        <f aca="false">B78+1</f>
        <v>77</v>
      </c>
      <c r="C79" s="30" t="s">
        <v>2112</v>
      </c>
      <c r="D79" s="30" t="n">
        <v>4700</v>
      </c>
      <c r="E79" s="30" t="n">
        <v>2720</v>
      </c>
      <c r="F79" s="30" t="n">
        <v>22.6</v>
      </c>
      <c r="G79" s="30" t="n">
        <v>192.22</v>
      </c>
      <c r="H79" s="30" t="n">
        <v>4</v>
      </c>
      <c r="I79" s="30" t="n">
        <v>1.27</v>
      </c>
      <c r="J79" s="30" t="n">
        <v>1.87</v>
      </c>
      <c r="K79" s="30" t="n">
        <v>9.1</v>
      </c>
      <c r="L79" s="30" t="n">
        <v>0.13</v>
      </c>
      <c r="M79" s="21" t="n">
        <v>147</v>
      </c>
      <c r="N79" s="21" t="n">
        <v>21.3</v>
      </c>
      <c r="O79" s="22" t="n">
        <v>26.36</v>
      </c>
      <c r="P79" s="30" t="n">
        <v>563.58</v>
      </c>
      <c r="Q79" s="30" t="n">
        <v>2.2</v>
      </c>
      <c r="R79" s="21" t="n">
        <f aca="true">YEAR(NOW())-1803</f>
        <v>218</v>
      </c>
      <c r="S79" s="23" t="s">
        <v>597</v>
      </c>
      <c r="T79" s="21" t="n">
        <v>9</v>
      </c>
      <c r="U79" s="21" t="s">
        <v>598</v>
      </c>
      <c r="V79" s="21" t="s">
        <v>2955</v>
      </c>
      <c r="W79" s="21" t="n">
        <v>2</v>
      </c>
      <c r="X79" s="21" t="n">
        <v>3</v>
      </c>
      <c r="Y79" s="21" t="n">
        <v>6</v>
      </c>
      <c r="Z79" s="24" t="n">
        <v>0.001</v>
      </c>
      <c r="AC79" s="33" t="n">
        <f aca="false">LEN(A79)</f>
        <v>7</v>
      </c>
    </row>
    <row r="80" customFormat="false" ht="12" hidden="false" customHeight="false" outlineLevel="0" collapsed="false">
      <c r="A80" s="23" t="s">
        <v>3038</v>
      </c>
      <c r="B80" s="30" t="n">
        <f aca="false">B79+1</f>
        <v>78</v>
      </c>
      <c r="C80" s="30" t="s">
        <v>2136</v>
      </c>
      <c r="D80" s="30" t="n">
        <v>4100</v>
      </c>
      <c r="E80" s="30" t="n">
        <v>2042.1</v>
      </c>
      <c r="F80" s="30" t="n">
        <v>21.45</v>
      </c>
      <c r="G80" s="30" t="n">
        <v>195.08</v>
      </c>
      <c r="H80" s="30" t="n">
        <v>4</v>
      </c>
      <c r="I80" s="30" t="n">
        <v>1.3</v>
      </c>
      <c r="J80" s="30" t="n">
        <v>1.83</v>
      </c>
      <c r="K80" s="30" t="n">
        <v>9</v>
      </c>
      <c r="L80" s="30" t="n">
        <v>0.13</v>
      </c>
      <c r="M80" s="21" t="n">
        <v>71.6</v>
      </c>
      <c r="N80" s="21" t="n">
        <v>9.4</v>
      </c>
      <c r="O80" s="22" t="n">
        <v>19.66</v>
      </c>
      <c r="P80" s="30" t="n">
        <v>510.45</v>
      </c>
      <c r="Q80" s="30" t="n">
        <v>2.28</v>
      </c>
      <c r="R80" s="21" t="n">
        <f aca="true">YEAR(NOW())-1735</f>
        <v>286</v>
      </c>
      <c r="S80" s="23" t="s">
        <v>597</v>
      </c>
      <c r="T80" s="21" t="n">
        <v>10</v>
      </c>
      <c r="U80" s="21" t="s">
        <v>598</v>
      </c>
      <c r="V80" s="21" t="s">
        <v>2955</v>
      </c>
      <c r="W80" s="21" t="n">
        <v>2</v>
      </c>
      <c r="Z80" s="24" t="n">
        <v>0.005</v>
      </c>
      <c r="AC80" s="33" t="n">
        <f aca="false">LEN(A80)</f>
        <v>8</v>
      </c>
    </row>
    <row r="81" customFormat="false" ht="12" hidden="false" customHeight="false" outlineLevel="0" collapsed="false">
      <c r="A81" s="23" t="s">
        <v>3039</v>
      </c>
      <c r="B81" s="30" t="n">
        <f aca="false">B80+1</f>
        <v>79</v>
      </c>
      <c r="C81" s="30" t="s">
        <v>2160</v>
      </c>
      <c r="D81" s="30" t="n">
        <v>3130</v>
      </c>
      <c r="E81" s="30" t="n">
        <v>1337.58</v>
      </c>
      <c r="F81" s="30" t="n">
        <v>19.3</v>
      </c>
      <c r="G81" s="30" t="n">
        <v>196.9665</v>
      </c>
      <c r="H81" s="30" t="n">
        <v>3</v>
      </c>
      <c r="I81" s="30" t="n">
        <v>1.34</v>
      </c>
      <c r="J81" s="30" t="n">
        <v>1.79</v>
      </c>
      <c r="K81" s="30" t="n">
        <v>9.225</v>
      </c>
      <c r="L81" s="30" t="n">
        <v>0.128</v>
      </c>
      <c r="M81" s="21" t="n">
        <v>317</v>
      </c>
      <c r="N81" s="21" t="n">
        <v>48.8</v>
      </c>
      <c r="O81" s="22" t="n">
        <v>12.36</v>
      </c>
      <c r="P81" s="30" t="n">
        <v>324.43</v>
      </c>
      <c r="Q81" s="30" t="n">
        <v>2.54</v>
      </c>
      <c r="R81" s="21" t="s">
        <v>2963</v>
      </c>
      <c r="S81" s="23" t="s">
        <v>597</v>
      </c>
      <c r="T81" s="21" t="n">
        <v>11</v>
      </c>
      <c r="U81" s="21" t="s">
        <v>598</v>
      </c>
      <c r="V81" s="21" t="s">
        <v>2955</v>
      </c>
      <c r="W81" s="21" t="n">
        <v>1</v>
      </c>
      <c r="Z81" s="24" t="n">
        <v>0.004</v>
      </c>
      <c r="AA81" s="25" t="n">
        <v>0.004</v>
      </c>
      <c r="AB81" s="25" t="n">
        <v>1E-005</v>
      </c>
      <c r="AC81" s="33" t="n">
        <f aca="false">LEN(A81)</f>
        <v>4</v>
      </c>
    </row>
    <row r="82" customFormat="false" ht="12" hidden="false" customHeight="false" outlineLevel="0" collapsed="false">
      <c r="A82" s="43" t="s">
        <v>3040</v>
      </c>
      <c r="B82" s="41" t="n">
        <f aca="false">B81+1</f>
        <v>80</v>
      </c>
      <c r="C82" s="41" t="s">
        <v>2186</v>
      </c>
      <c r="D82" s="41" t="n">
        <v>629.88</v>
      </c>
      <c r="E82" s="41" t="n">
        <v>234.31</v>
      </c>
      <c r="F82" s="41" t="n">
        <v>13.55</v>
      </c>
      <c r="G82" s="41" t="n">
        <v>200.59</v>
      </c>
      <c r="H82" s="41" t="n">
        <v>2</v>
      </c>
      <c r="I82" s="41" t="n">
        <v>1.49</v>
      </c>
      <c r="J82" s="41" t="n">
        <v>1.76</v>
      </c>
      <c r="K82" s="41" t="n">
        <v>10.437</v>
      </c>
      <c r="L82" s="41" t="n">
        <v>0.14</v>
      </c>
      <c r="M82" s="44" t="n">
        <v>8.34</v>
      </c>
      <c r="N82" s="44" t="n">
        <v>1</v>
      </c>
      <c r="O82" s="45" t="n">
        <v>2.292</v>
      </c>
      <c r="P82" s="41" t="n">
        <v>59.3</v>
      </c>
      <c r="Q82" s="41" t="n">
        <v>2</v>
      </c>
      <c r="R82" s="44" t="s">
        <v>2963</v>
      </c>
      <c r="S82" s="23" t="s">
        <v>597</v>
      </c>
      <c r="T82" s="44" t="n">
        <v>12</v>
      </c>
      <c r="U82" s="44" t="s">
        <v>598</v>
      </c>
      <c r="V82" s="44" t="s">
        <v>2955</v>
      </c>
      <c r="W82" s="44" t="n">
        <v>1</v>
      </c>
      <c r="X82" s="44"/>
      <c r="Y82" s="44"/>
      <c r="Z82" s="46" t="n">
        <v>0.085</v>
      </c>
      <c r="AA82" s="47" t="n">
        <v>3E-005</v>
      </c>
      <c r="AB82" s="47"/>
      <c r="AC82" s="33" t="n">
        <f aca="false">LEN(A82)</f>
        <v>7</v>
      </c>
    </row>
    <row r="83" customFormat="false" ht="12" hidden="false" customHeight="false" outlineLevel="0" collapsed="false">
      <c r="A83" s="23" t="s">
        <v>3041</v>
      </c>
      <c r="B83" s="30" t="n">
        <f aca="false">B82+1</f>
        <v>81</v>
      </c>
      <c r="C83" s="30" t="s">
        <v>2214</v>
      </c>
      <c r="D83" s="30" t="n">
        <v>1746</v>
      </c>
      <c r="E83" s="30" t="n">
        <v>577</v>
      </c>
      <c r="F83" s="30" t="n">
        <v>11.85</v>
      </c>
      <c r="G83" s="30" t="n">
        <v>204.383</v>
      </c>
      <c r="H83" s="30" t="n">
        <v>1</v>
      </c>
      <c r="I83" s="30" t="n">
        <v>1.48</v>
      </c>
      <c r="J83" s="30" t="n">
        <v>2.08</v>
      </c>
      <c r="K83" s="30" t="n">
        <v>6.108</v>
      </c>
      <c r="L83" s="30" t="n">
        <v>0.129</v>
      </c>
      <c r="M83" s="21" t="n">
        <v>46.1</v>
      </c>
      <c r="N83" s="21" t="n">
        <v>5.6</v>
      </c>
      <c r="O83" s="22" t="n">
        <v>4.27</v>
      </c>
      <c r="P83" s="30" t="n">
        <v>162.09</v>
      </c>
      <c r="Q83" s="30" t="n">
        <v>2.04</v>
      </c>
      <c r="R83" s="21" t="n">
        <f aca="true">YEAR(NOW())-1861</f>
        <v>160</v>
      </c>
      <c r="S83" s="23" t="s">
        <v>149</v>
      </c>
      <c r="T83" s="21" t="n">
        <v>13</v>
      </c>
      <c r="U83" s="21" t="s">
        <v>151</v>
      </c>
      <c r="V83" s="21" t="s">
        <v>2955</v>
      </c>
      <c r="W83" s="21" t="n">
        <v>3</v>
      </c>
      <c r="Z83" s="24" t="n">
        <v>0.85</v>
      </c>
      <c r="AA83" s="25" t="n">
        <v>1.9E-005</v>
      </c>
      <c r="AC83" s="33" t="n">
        <f aca="false">LEN(A83)</f>
        <v>8</v>
      </c>
    </row>
    <row r="84" customFormat="false" ht="12" hidden="false" customHeight="false" outlineLevel="0" collapsed="false">
      <c r="A84" s="23" t="s">
        <v>3042</v>
      </c>
      <c r="B84" s="30" t="n">
        <f aca="false">B83+1</f>
        <v>82</v>
      </c>
      <c r="C84" s="30" t="s">
        <v>2241</v>
      </c>
      <c r="D84" s="30" t="n">
        <v>2023</v>
      </c>
      <c r="E84" s="30" t="n">
        <v>600.65</v>
      </c>
      <c r="F84" s="30" t="n">
        <v>11.35</v>
      </c>
      <c r="G84" s="30" t="n">
        <v>207.2</v>
      </c>
      <c r="H84" s="30" t="n">
        <v>2</v>
      </c>
      <c r="I84" s="30" t="n">
        <v>1.47</v>
      </c>
      <c r="J84" s="30" t="n">
        <v>1.81</v>
      </c>
      <c r="K84" s="30" t="n">
        <v>7.416</v>
      </c>
      <c r="L84" s="30" t="n">
        <v>0.129</v>
      </c>
      <c r="M84" s="21" t="n">
        <v>35.3</v>
      </c>
      <c r="N84" s="21" t="n">
        <v>4.8</v>
      </c>
      <c r="O84" s="22" t="n">
        <v>4.77</v>
      </c>
      <c r="P84" s="30" t="n">
        <v>177.9</v>
      </c>
      <c r="Q84" s="30" t="n">
        <v>2.33</v>
      </c>
      <c r="R84" s="21" t="s">
        <v>2963</v>
      </c>
      <c r="S84" s="23" t="s">
        <v>181</v>
      </c>
      <c r="T84" s="21" t="n">
        <v>14</v>
      </c>
      <c r="U84" s="21" t="s">
        <v>151</v>
      </c>
      <c r="V84" s="21" t="s">
        <v>2955</v>
      </c>
      <c r="W84" s="21" t="n">
        <v>4</v>
      </c>
      <c r="Z84" s="24" t="n">
        <v>0.14</v>
      </c>
      <c r="AA84" s="25" t="n">
        <v>3E-005</v>
      </c>
      <c r="AB84" s="25" t="n">
        <v>0.00017</v>
      </c>
      <c r="AC84" s="33" t="n">
        <f aca="false">LEN(A84)</f>
        <v>4</v>
      </c>
    </row>
    <row r="85" customFormat="false" ht="12" hidden="false" customHeight="false" outlineLevel="0" collapsed="false">
      <c r="A85" s="23" t="s">
        <v>3043</v>
      </c>
      <c r="B85" s="30" t="n">
        <f aca="false">B84+1</f>
        <v>83</v>
      </c>
      <c r="C85" s="30" t="s">
        <v>2265</v>
      </c>
      <c r="D85" s="30" t="n">
        <v>1837</v>
      </c>
      <c r="E85" s="30" t="n">
        <v>544.59</v>
      </c>
      <c r="F85" s="30" t="n">
        <v>9.75</v>
      </c>
      <c r="G85" s="30" t="n">
        <v>208.9804</v>
      </c>
      <c r="H85" s="30" t="n">
        <v>3</v>
      </c>
      <c r="I85" s="30" t="n">
        <v>1.46</v>
      </c>
      <c r="J85" s="30" t="n">
        <v>1.63</v>
      </c>
      <c r="K85" s="30" t="n">
        <v>7.289</v>
      </c>
      <c r="L85" s="30" t="n">
        <v>0.122</v>
      </c>
      <c r="M85" s="21" t="n">
        <v>7.87</v>
      </c>
      <c r="N85" s="21" t="n">
        <v>0.9</v>
      </c>
      <c r="O85" s="22" t="n">
        <v>11</v>
      </c>
      <c r="P85" s="30" t="n">
        <v>179</v>
      </c>
      <c r="Q85" s="30" t="n">
        <v>2.02</v>
      </c>
      <c r="R85" s="21" t="n">
        <f aca="true">YEAR(NOW())-1753</f>
        <v>268</v>
      </c>
      <c r="S85" s="23" t="s">
        <v>2965</v>
      </c>
      <c r="T85" s="21" t="n">
        <v>15</v>
      </c>
      <c r="U85" s="21" t="s">
        <v>151</v>
      </c>
      <c r="V85" s="21" t="s">
        <v>2955</v>
      </c>
      <c r="W85" s="21" t="n">
        <v>5</v>
      </c>
      <c r="Z85" s="24" t="n">
        <v>0.0085</v>
      </c>
      <c r="AA85" s="25" t="n">
        <v>2E-005</v>
      </c>
      <c r="AC85" s="33" t="n">
        <f aca="false">LEN(A85)</f>
        <v>7</v>
      </c>
    </row>
    <row r="86" customFormat="false" ht="12" hidden="false" customHeight="false" outlineLevel="0" collapsed="false">
      <c r="A86" s="23" t="s">
        <v>3044</v>
      </c>
      <c r="B86" s="30" t="n">
        <f aca="false">B85+1</f>
        <v>84</v>
      </c>
      <c r="C86" s="30" t="s">
        <v>2289</v>
      </c>
      <c r="D86" s="30" t="n">
        <v>1235</v>
      </c>
      <c r="E86" s="30" t="n">
        <v>527</v>
      </c>
      <c r="F86" s="30" t="n">
        <v>9.3</v>
      </c>
      <c r="G86" s="30" t="n">
        <v>209</v>
      </c>
      <c r="H86" s="30" t="n">
        <v>4</v>
      </c>
      <c r="I86" s="30" t="n">
        <v>1.53</v>
      </c>
      <c r="J86" s="30" t="n">
        <v>1.53</v>
      </c>
      <c r="K86" s="30" t="n">
        <v>8.42</v>
      </c>
      <c r="L86" s="30"/>
      <c r="M86" s="21" t="n">
        <v>20</v>
      </c>
      <c r="N86" s="21" t="n">
        <v>0.7</v>
      </c>
      <c r="O86" s="22" t="n">
        <v>13</v>
      </c>
      <c r="P86" s="30" t="n">
        <v>120</v>
      </c>
      <c r="Q86" s="30" t="n">
        <v>2</v>
      </c>
      <c r="R86" s="21" t="n">
        <f aca="true">YEAR(NOW())-1898</f>
        <v>123</v>
      </c>
      <c r="S86" s="23" t="s">
        <v>2967</v>
      </c>
      <c r="T86" s="21" t="n">
        <v>16</v>
      </c>
      <c r="U86" s="21" t="s">
        <v>151</v>
      </c>
      <c r="V86" s="21" t="s">
        <v>2955</v>
      </c>
      <c r="W86" s="21" t="n">
        <v>2</v>
      </c>
      <c r="X86" s="21" t="n">
        <v>6</v>
      </c>
      <c r="Z86" s="24" t="n">
        <v>2E-010</v>
      </c>
      <c r="AA86" s="25" t="n">
        <v>1.4E-014</v>
      </c>
      <c r="AC86" s="33" t="n">
        <f aca="false">LEN(A86)</f>
        <v>8</v>
      </c>
    </row>
    <row r="87" customFormat="false" ht="12" hidden="false" customHeight="false" outlineLevel="0" collapsed="false">
      <c r="A87" s="23" t="s">
        <v>3045</v>
      </c>
      <c r="B87" s="30" t="n">
        <f aca="false">B86+1</f>
        <v>85</v>
      </c>
      <c r="C87" s="30" t="s">
        <v>2310</v>
      </c>
      <c r="D87" s="30" t="n">
        <v>610</v>
      </c>
      <c r="E87" s="30" t="n">
        <v>575</v>
      </c>
      <c r="F87" s="30"/>
      <c r="G87" s="30" t="n">
        <v>210</v>
      </c>
      <c r="H87" s="30" t="n">
        <v>1</v>
      </c>
      <c r="I87" s="30" t="n">
        <v>1.47</v>
      </c>
      <c r="J87" s="30" t="n">
        <v>1.43</v>
      </c>
      <c r="K87" s="30" t="s">
        <v>3046</v>
      </c>
      <c r="L87" s="30"/>
      <c r="M87" s="21" t="n">
        <v>1.7</v>
      </c>
      <c r="O87" s="22" t="n">
        <v>12</v>
      </c>
      <c r="P87" s="30" t="n">
        <v>30</v>
      </c>
      <c r="Q87" s="30" t="n">
        <v>2.2</v>
      </c>
      <c r="R87" s="21" t="n">
        <f aca="true">YEAR(NOW())-1940</f>
        <v>81</v>
      </c>
      <c r="S87" s="23" t="s">
        <v>268</v>
      </c>
      <c r="T87" s="21" t="n">
        <v>17</v>
      </c>
      <c r="U87" s="21" t="s">
        <v>151</v>
      </c>
      <c r="V87" s="21" t="s">
        <v>213</v>
      </c>
      <c r="W87" s="21" t="n">
        <v>3</v>
      </c>
      <c r="X87" s="21" t="n">
        <v>5</v>
      </c>
      <c r="Y87" s="21" t="n">
        <v>7</v>
      </c>
      <c r="AC87" s="33" t="n">
        <f aca="false">LEN(A87)</f>
        <v>8</v>
      </c>
    </row>
    <row r="88" customFormat="false" ht="12" hidden="false" customHeight="false" outlineLevel="0" collapsed="false">
      <c r="A88" s="31" t="s">
        <v>3047</v>
      </c>
      <c r="B88" s="32" t="n">
        <f aca="false">B87+1</f>
        <v>86</v>
      </c>
      <c r="C88" s="32" t="s">
        <v>2325</v>
      </c>
      <c r="D88" s="32" t="n">
        <v>211.4</v>
      </c>
      <c r="E88" s="32" t="n">
        <v>202</v>
      </c>
      <c r="F88" s="32" t="n">
        <v>9.73</v>
      </c>
      <c r="G88" s="32" t="n">
        <v>222</v>
      </c>
      <c r="H88" s="32" t="n">
        <v>0</v>
      </c>
      <c r="I88" s="32"/>
      <c r="J88" s="32" t="n">
        <v>1.34</v>
      </c>
      <c r="K88" s="32" t="n">
        <v>10.748</v>
      </c>
      <c r="L88" s="32" t="n">
        <v>0.094</v>
      </c>
      <c r="M88" s="33" t="n">
        <v>0.00364</v>
      </c>
      <c r="N88" s="33"/>
      <c r="O88" s="34" t="n">
        <v>2.9</v>
      </c>
      <c r="P88" s="32" t="n">
        <v>16.4</v>
      </c>
      <c r="Q88" s="38"/>
      <c r="R88" s="33" t="n">
        <f aca="true">YEAR(NOW())-1900</f>
        <v>121</v>
      </c>
      <c r="S88" s="31" t="s">
        <v>2957</v>
      </c>
      <c r="T88" s="33" t="n">
        <v>18</v>
      </c>
      <c r="U88" s="33" t="s">
        <v>151</v>
      </c>
      <c r="V88" s="33" t="s">
        <v>213</v>
      </c>
      <c r="W88" s="33" t="n">
        <v>2</v>
      </c>
      <c r="X88" s="33"/>
      <c r="Y88" s="33"/>
      <c r="Z88" s="36" t="n">
        <v>4E-013</v>
      </c>
      <c r="AA88" s="37" t="n">
        <v>6E-016</v>
      </c>
      <c r="AB88" s="37"/>
      <c r="AC88" s="33" t="n">
        <f aca="false">LEN(A88)</f>
        <v>5</v>
      </c>
    </row>
    <row r="89" customFormat="false" ht="12" hidden="false" customHeight="false" outlineLevel="0" collapsed="false">
      <c r="A89" s="40" t="s">
        <v>3048</v>
      </c>
      <c r="B89" s="41" t="n">
        <f aca="false">B88+1</f>
        <v>87</v>
      </c>
      <c r="C89" s="41" t="s">
        <v>2344</v>
      </c>
      <c r="D89" s="41" t="n">
        <v>950</v>
      </c>
      <c r="E89" s="41" t="n">
        <v>300</v>
      </c>
      <c r="F89" s="41"/>
      <c r="G89" s="41" t="n">
        <v>223</v>
      </c>
      <c r="H89" s="41" t="n">
        <v>1</v>
      </c>
      <c r="I89" s="41"/>
      <c r="J89" s="41" t="n">
        <v>2.7</v>
      </c>
      <c r="K89" s="41" t="s">
        <v>3046</v>
      </c>
      <c r="L89" s="41"/>
      <c r="M89" s="41" t="n">
        <v>15</v>
      </c>
      <c r="N89" s="41"/>
      <c r="O89" s="41" t="n">
        <v>2.1</v>
      </c>
      <c r="P89" s="41" t="n">
        <v>64</v>
      </c>
      <c r="Q89" s="41" t="n">
        <v>0.7</v>
      </c>
      <c r="R89" s="41" t="n">
        <f aca="true">YEAR(NOW())-1939</f>
        <v>82</v>
      </c>
      <c r="S89" s="40" t="s">
        <v>89</v>
      </c>
      <c r="T89" s="41" t="n">
        <v>1</v>
      </c>
      <c r="U89" s="41" t="s">
        <v>41</v>
      </c>
      <c r="V89" s="41" t="s">
        <v>2955</v>
      </c>
      <c r="W89" s="40"/>
      <c r="X89" s="40"/>
      <c r="Y89" s="40"/>
      <c r="Z89" s="49"/>
      <c r="AA89" s="49"/>
      <c r="AB89" s="49"/>
      <c r="AC89" s="33" t="n">
        <f aca="false">LEN(A89)</f>
        <v>8</v>
      </c>
    </row>
    <row r="90" customFormat="false" ht="12" hidden="false" customHeight="false" outlineLevel="0" collapsed="false">
      <c r="A90" s="23" t="s">
        <v>3049</v>
      </c>
      <c r="B90" s="30" t="n">
        <f aca="false">B89+1</f>
        <v>88</v>
      </c>
      <c r="C90" s="30" t="s">
        <v>2359</v>
      </c>
      <c r="D90" s="30" t="n">
        <v>1413</v>
      </c>
      <c r="E90" s="30" t="n">
        <v>973</v>
      </c>
      <c r="F90" s="30" t="n">
        <v>5</v>
      </c>
      <c r="G90" s="30" t="n">
        <v>226.0254</v>
      </c>
      <c r="H90" s="30" t="n">
        <v>2</v>
      </c>
      <c r="I90" s="30"/>
      <c r="J90" s="39" t="n">
        <v>2.23</v>
      </c>
      <c r="K90" s="30" t="n">
        <v>5.279</v>
      </c>
      <c r="L90" s="30" t="n">
        <v>0.094</v>
      </c>
      <c r="M90" s="21" t="n">
        <v>18.6</v>
      </c>
      <c r="N90" s="21" t="n">
        <v>1</v>
      </c>
      <c r="O90" s="22" t="n">
        <v>8.37</v>
      </c>
      <c r="P90" s="30" t="n">
        <v>136.82</v>
      </c>
      <c r="Q90" s="30" t="n">
        <v>0.9</v>
      </c>
      <c r="R90" s="21" t="n">
        <f aca="true">YEAR(NOW())-1898</f>
        <v>123</v>
      </c>
      <c r="S90" s="23" t="s">
        <v>2960</v>
      </c>
      <c r="T90" s="21" t="n">
        <v>2</v>
      </c>
      <c r="U90" s="21" t="s">
        <v>41</v>
      </c>
      <c r="V90" s="21" t="s">
        <v>2955</v>
      </c>
      <c r="Z90" s="24" t="n">
        <v>9E-007</v>
      </c>
      <c r="AA90" s="25" t="n">
        <v>8.9E-011</v>
      </c>
      <c r="AC90" s="33" t="n">
        <f aca="false">LEN(A90)</f>
        <v>6</v>
      </c>
    </row>
    <row r="91" customFormat="false" ht="12" hidden="false" customHeight="false" outlineLevel="0" collapsed="false">
      <c r="A91" s="23" t="s">
        <v>3050</v>
      </c>
      <c r="B91" s="30" t="n">
        <f aca="false">B90+1</f>
        <v>89</v>
      </c>
      <c r="C91" s="30" t="s">
        <v>2377</v>
      </c>
      <c r="D91" s="30" t="n">
        <v>3470</v>
      </c>
      <c r="E91" s="30" t="n">
        <v>1324</v>
      </c>
      <c r="F91" s="30" t="n">
        <v>10.07</v>
      </c>
      <c r="G91" s="30" t="n">
        <v>227</v>
      </c>
      <c r="H91" s="30" t="n">
        <v>3</v>
      </c>
      <c r="I91" s="30"/>
      <c r="J91" s="39" t="n">
        <v>1.88</v>
      </c>
      <c r="K91" s="30" t="n">
        <v>5.17</v>
      </c>
      <c r="L91" s="30" t="n">
        <v>0.12</v>
      </c>
      <c r="M91" s="21" t="n">
        <v>12</v>
      </c>
      <c r="P91" s="30"/>
      <c r="Q91" s="30" t="n">
        <v>1.1</v>
      </c>
      <c r="R91" s="21" t="n">
        <f aca="true">YEAR(NOW())-1899</f>
        <v>122</v>
      </c>
      <c r="S91" s="23" t="s">
        <v>1617</v>
      </c>
      <c r="T91" s="21" t="n">
        <v>3</v>
      </c>
      <c r="U91" s="21" t="s">
        <v>598</v>
      </c>
      <c r="V91" s="21" t="s">
        <v>2955</v>
      </c>
      <c r="Z91" s="24" t="n">
        <v>5.5E-010</v>
      </c>
      <c r="AC91" s="33" t="n">
        <f aca="false">LEN(A91)</f>
        <v>8</v>
      </c>
    </row>
    <row r="92" customFormat="false" ht="12" hidden="false" customHeight="false" outlineLevel="0" collapsed="false">
      <c r="A92" s="23" t="s">
        <v>3051</v>
      </c>
      <c r="B92" s="30" t="n">
        <f aca="false">B91+1</f>
        <v>90</v>
      </c>
      <c r="C92" s="30" t="s">
        <v>2395</v>
      </c>
      <c r="D92" s="30" t="n">
        <v>5060</v>
      </c>
      <c r="E92" s="30" t="n">
        <v>2028</v>
      </c>
      <c r="F92" s="30" t="n">
        <v>11.72</v>
      </c>
      <c r="G92" s="30" t="n">
        <v>232.0381</v>
      </c>
      <c r="H92" s="30" t="n">
        <v>4</v>
      </c>
      <c r="I92" s="30" t="n">
        <v>1.65</v>
      </c>
      <c r="J92" s="39" t="n">
        <v>1.8</v>
      </c>
      <c r="K92" s="30" t="n">
        <v>6.01</v>
      </c>
      <c r="L92" s="30" t="n">
        <v>0.113</v>
      </c>
      <c r="M92" s="21" t="n">
        <v>54</v>
      </c>
      <c r="N92" s="21" t="n">
        <v>7.1</v>
      </c>
      <c r="O92" s="22" t="n">
        <v>15.65</v>
      </c>
      <c r="P92" s="30" t="n">
        <v>543.92</v>
      </c>
      <c r="Q92" s="30" t="n">
        <v>1.3</v>
      </c>
      <c r="R92" s="21" t="n">
        <f aca="true">YEAR(NOW())-1828</f>
        <v>193</v>
      </c>
      <c r="S92" s="23" t="s">
        <v>1617</v>
      </c>
      <c r="T92" s="21" t="n">
        <v>3</v>
      </c>
      <c r="U92" s="21" t="s">
        <v>1618</v>
      </c>
      <c r="V92" s="21" t="s">
        <v>2955</v>
      </c>
      <c r="Z92" s="24" t="n">
        <v>9.6</v>
      </c>
      <c r="AA92" s="25" t="n">
        <v>1E-006</v>
      </c>
      <c r="AC92" s="33" t="n">
        <f aca="false">LEN(A92)</f>
        <v>7</v>
      </c>
    </row>
    <row r="93" customFormat="false" ht="12" hidden="false" customHeight="false" outlineLevel="0" collapsed="false">
      <c r="A93" s="23" t="s">
        <v>3052</v>
      </c>
      <c r="B93" s="30" t="n">
        <f aca="false">B92+1</f>
        <v>91</v>
      </c>
      <c r="C93" s="30" t="s">
        <v>2415</v>
      </c>
      <c r="D93" s="30" t="n">
        <v>4300</v>
      </c>
      <c r="E93" s="30" t="n">
        <v>1845</v>
      </c>
      <c r="F93" s="30" t="n">
        <v>15.4</v>
      </c>
      <c r="G93" s="30" t="n">
        <v>231.0359</v>
      </c>
      <c r="H93" s="30" t="n">
        <v>5</v>
      </c>
      <c r="I93" s="30"/>
      <c r="J93" s="39" t="n">
        <v>1.61</v>
      </c>
      <c r="K93" s="30" t="n">
        <v>5.89</v>
      </c>
      <c r="L93" s="30"/>
      <c r="M93" s="21" t="n">
        <v>47</v>
      </c>
      <c r="N93" s="21" t="n">
        <v>5.6</v>
      </c>
      <c r="P93" s="30"/>
      <c r="Q93" s="30" t="n">
        <v>1.5</v>
      </c>
      <c r="R93" s="21" t="n">
        <f aca="true">YEAR(NOW())-1913</f>
        <v>108</v>
      </c>
      <c r="S93" s="23" t="s">
        <v>1617</v>
      </c>
      <c r="T93" s="21" t="n">
        <v>3</v>
      </c>
      <c r="U93" s="21" t="s">
        <v>1618</v>
      </c>
      <c r="V93" s="21" t="s">
        <v>2955</v>
      </c>
      <c r="W93" s="21" t="n">
        <v>4</v>
      </c>
      <c r="Z93" s="24" t="n">
        <v>1.4E-006</v>
      </c>
      <c r="AA93" s="25" t="n">
        <v>5E-011</v>
      </c>
      <c r="AC93" s="33" t="n">
        <f aca="false">LEN(A93)</f>
        <v>12</v>
      </c>
    </row>
    <row r="94" customFormat="false" ht="12" hidden="false" customHeight="false" outlineLevel="0" collapsed="false">
      <c r="A94" s="23" t="s">
        <v>3053</v>
      </c>
      <c r="B94" s="30" t="n">
        <f aca="false">B93+1</f>
        <v>92</v>
      </c>
      <c r="C94" s="30" t="s">
        <v>2436</v>
      </c>
      <c r="D94" s="30" t="n">
        <v>4407</v>
      </c>
      <c r="E94" s="30" t="n">
        <v>1408</v>
      </c>
      <c r="F94" s="30" t="n">
        <v>18.95</v>
      </c>
      <c r="G94" s="30" t="n">
        <v>238.029</v>
      </c>
      <c r="H94" s="30" t="n">
        <v>6</v>
      </c>
      <c r="I94" s="30" t="n">
        <v>1.42</v>
      </c>
      <c r="J94" s="39" t="n">
        <v>1.38</v>
      </c>
      <c r="K94" s="30" t="n">
        <v>6.05</v>
      </c>
      <c r="L94" s="30" t="n">
        <v>0.12</v>
      </c>
      <c r="M94" s="21" t="n">
        <v>27.6</v>
      </c>
      <c r="N94" s="21" t="n">
        <v>3.6</v>
      </c>
      <c r="O94" s="22" t="n">
        <v>15.48</v>
      </c>
      <c r="P94" s="30" t="n">
        <v>422.58</v>
      </c>
      <c r="Q94" s="30" t="n">
        <v>1.38</v>
      </c>
      <c r="R94" s="21" t="n">
        <f aca="true">YEAR(NOW())-1789</f>
        <v>232</v>
      </c>
      <c r="S94" s="23" t="s">
        <v>1617</v>
      </c>
      <c r="T94" s="21" t="n">
        <v>3</v>
      </c>
      <c r="U94" s="21" t="s">
        <v>1618</v>
      </c>
      <c r="V94" s="21" t="s">
        <v>2955</v>
      </c>
      <c r="W94" s="21" t="n">
        <v>5</v>
      </c>
      <c r="X94" s="21" t="n">
        <v>4</v>
      </c>
      <c r="Y94" s="21" t="n">
        <v>3</v>
      </c>
      <c r="Z94" s="24" t="n">
        <v>2.7</v>
      </c>
      <c r="AA94" s="25" t="n">
        <v>0.0032</v>
      </c>
      <c r="AB94" s="25" t="n">
        <v>1E-007</v>
      </c>
      <c r="AC94" s="33" t="n">
        <f aca="false">LEN(A94)</f>
        <v>7</v>
      </c>
    </row>
    <row r="95" customFormat="false" ht="12" hidden="false" customHeight="false" outlineLevel="0" collapsed="false">
      <c r="A95" s="23" t="s">
        <v>3054</v>
      </c>
      <c r="B95" s="30" t="n">
        <f aca="false">B94+1</f>
        <v>93</v>
      </c>
      <c r="C95" s="30" t="s">
        <v>2461</v>
      </c>
      <c r="D95" s="30" t="n">
        <v>4175</v>
      </c>
      <c r="E95" s="30" t="n">
        <v>912</v>
      </c>
      <c r="F95" s="30" t="n">
        <v>20.2</v>
      </c>
      <c r="G95" s="30" t="n">
        <v>237.0482</v>
      </c>
      <c r="H95" s="30" t="n">
        <v>5</v>
      </c>
      <c r="I95" s="30"/>
      <c r="J95" s="39" t="n">
        <v>1.3</v>
      </c>
      <c r="K95" s="30" t="n">
        <v>6.19</v>
      </c>
      <c r="L95" s="30"/>
      <c r="M95" s="21" t="n">
        <v>6.3</v>
      </c>
      <c r="N95" s="21" t="n">
        <v>0.8</v>
      </c>
      <c r="P95" s="30"/>
      <c r="Q95" s="30" t="n">
        <v>1.36</v>
      </c>
      <c r="R95" s="21" t="n">
        <f aca="true">YEAR(NOW())-1940</f>
        <v>81</v>
      </c>
      <c r="S95" s="23" t="s">
        <v>1617</v>
      </c>
      <c r="T95" s="21" t="n">
        <v>3</v>
      </c>
      <c r="U95" s="21" t="s">
        <v>1618</v>
      </c>
      <c r="V95" s="21" t="s">
        <v>2955</v>
      </c>
      <c r="W95" s="21" t="n">
        <v>6</v>
      </c>
      <c r="X95" s="21" t="n">
        <v>4</v>
      </c>
      <c r="Y95" s="21" t="n">
        <v>3</v>
      </c>
      <c r="AC95" s="33" t="n">
        <f aca="false">LEN(A95)</f>
        <v>9</v>
      </c>
    </row>
    <row r="96" customFormat="false" ht="12" hidden="false" customHeight="false" outlineLevel="0" collapsed="false">
      <c r="A96" s="23" t="s">
        <v>3055</v>
      </c>
      <c r="B96" s="30" t="n">
        <f aca="false">B95+1</f>
        <v>94</v>
      </c>
      <c r="C96" s="30" t="s">
        <v>2485</v>
      </c>
      <c r="D96" s="30" t="n">
        <v>3505</v>
      </c>
      <c r="E96" s="30" t="n">
        <v>913</v>
      </c>
      <c r="F96" s="30" t="n">
        <v>19.84</v>
      </c>
      <c r="G96" s="30" t="n">
        <v>244</v>
      </c>
      <c r="H96" s="30" t="n">
        <v>4</v>
      </c>
      <c r="I96" s="30" t="n">
        <v>1.08</v>
      </c>
      <c r="J96" s="39" t="n">
        <v>1.51</v>
      </c>
      <c r="K96" s="30" t="n">
        <v>6.06</v>
      </c>
      <c r="L96" s="30" t="n">
        <v>0.13</v>
      </c>
      <c r="M96" s="21" t="n">
        <v>6.74</v>
      </c>
      <c r="N96" s="21" t="n">
        <v>0.7</v>
      </c>
      <c r="P96" s="30"/>
      <c r="Q96" s="30" t="n">
        <v>1.28</v>
      </c>
      <c r="R96" s="21" t="n">
        <f aca="true">YEAR(NOW())-1940</f>
        <v>81</v>
      </c>
      <c r="S96" s="23" t="s">
        <v>1617</v>
      </c>
      <c r="T96" s="21" t="n">
        <v>3</v>
      </c>
      <c r="U96" s="21" t="s">
        <v>1618</v>
      </c>
      <c r="V96" s="21" t="s">
        <v>2955</v>
      </c>
      <c r="W96" s="21" t="n">
        <v>6</v>
      </c>
      <c r="X96" s="21" t="n">
        <v>5</v>
      </c>
      <c r="Y96" s="21" t="n">
        <v>3</v>
      </c>
      <c r="AC96" s="33" t="n">
        <f aca="false">LEN(A96)</f>
        <v>9</v>
      </c>
    </row>
    <row r="97" customFormat="false" ht="12" hidden="false" customHeight="false" outlineLevel="0" collapsed="false">
      <c r="A97" s="23" t="s">
        <v>3056</v>
      </c>
      <c r="B97" s="30" t="n">
        <f aca="false">B96+1</f>
        <v>95</v>
      </c>
      <c r="C97" s="30" t="s">
        <v>2510</v>
      </c>
      <c r="D97" s="30" t="n">
        <v>2880</v>
      </c>
      <c r="E97" s="30" t="n">
        <v>1449</v>
      </c>
      <c r="F97" s="30" t="n">
        <v>13.7</v>
      </c>
      <c r="G97" s="30" t="n">
        <v>243</v>
      </c>
      <c r="H97" s="30" t="n">
        <v>3</v>
      </c>
      <c r="I97" s="30"/>
      <c r="J97" s="39" t="n">
        <v>1.84</v>
      </c>
      <c r="K97" s="30" t="n">
        <v>5.993</v>
      </c>
      <c r="L97" s="30"/>
      <c r="M97" s="21" t="n">
        <v>10</v>
      </c>
      <c r="N97" s="21" t="n">
        <v>0.7</v>
      </c>
      <c r="P97" s="30"/>
      <c r="Q97" s="30" t="n">
        <v>1.3</v>
      </c>
      <c r="R97" s="21" t="n">
        <f aca="true">YEAR(NOW())-1944</f>
        <v>77</v>
      </c>
      <c r="S97" s="23" t="s">
        <v>1617</v>
      </c>
      <c r="T97" s="21" t="n">
        <v>3</v>
      </c>
      <c r="U97" s="21" t="s">
        <v>1618</v>
      </c>
      <c r="V97" s="21" t="s">
        <v>2955</v>
      </c>
      <c r="W97" s="21" t="n">
        <v>6</v>
      </c>
      <c r="X97" s="21" t="n">
        <v>5</v>
      </c>
      <c r="Y97" s="21" t="n">
        <v>4</v>
      </c>
      <c r="AC97" s="33" t="n">
        <f aca="false">LEN(A97)</f>
        <v>9</v>
      </c>
    </row>
    <row r="98" customFormat="false" ht="12" hidden="false" customHeight="false" outlineLevel="0" collapsed="false">
      <c r="A98" s="23" t="s">
        <v>3057</v>
      </c>
      <c r="B98" s="30" t="n">
        <f aca="false">B97+1</f>
        <v>96</v>
      </c>
      <c r="C98" s="30" t="s">
        <v>2533</v>
      </c>
      <c r="D98" s="30"/>
      <c r="E98" s="30" t="n">
        <v>1620</v>
      </c>
      <c r="F98" s="30" t="n">
        <v>13.5</v>
      </c>
      <c r="G98" s="30" t="n">
        <v>247</v>
      </c>
      <c r="H98" s="30" t="n">
        <v>3</v>
      </c>
      <c r="I98" s="30"/>
      <c r="J98" s="48"/>
      <c r="K98" s="30" t="n">
        <v>6.02</v>
      </c>
      <c r="L98" s="30"/>
      <c r="M98" s="21" t="n">
        <v>10</v>
      </c>
      <c r="P98" s="30"/>
      <c r="Q98" s="30" t="n">
        <v>1.3</v>
      </c>
      <c r="R98" s="21" t="n">
        <f aca="true">YEAR(NOW())-1944</f>
        <v>77</v>
      </c>
      <c r="S98" s="23" t="s">
        <v>1617</v>
      </c>
      <c r="T98" s="21" t="n">
        <v>3</v>
      </c>
      <c r="U98" s="21" t="s">
        <v>1618</v>
      </c>
      <c r="V98" s="21" t="s">
        <v>2955</v>
      </c>
      <c r="AC98" s="33" t="n">
        <f aca="false">LEN(A98)</f>
        <v>6</v>
      </c>
    </row>
    <row r="99" customFormat="false" ht="12" hidden="false" customHeight="false" outlineLevel="0" collapsed="false">
      <c r="A99" s="23" t="s">
        <v>3058</v>
      </c>
      <c r="B99" s="30" t="n">
        <f aca="false">B98+1</f>
        <v>97</v>
      </c>
      <c r="C99" s="30" t="s">
        <v>2547</v>
      </c>
      <c r="D99" s="30"/>
      <c r="E99" s="30" t="n">
        <v>1620</v>
      </c>
      <c r="F99" s="30" t="n">
        <v>14</v>
      </c>
      <c r="G99" s="30" t="n">
        <v>247</v>
      </c>
      <c r="H99" s="30" t="n">
        <v>3</v>
      </c>
      <c r="I99" s="30"/>
      <c r="J99" s="48"/>
      <c r="K99" s="30" t="n">
        <v>6.23</v>
      </c>
      <c r="L99" s="30"/>
      <c r="M99" s="21" t="n">
        <v>10</v>
      </c>
      <c r="P99" s="30"/>
      <c r="Q99" s="30" t="n">
        <v>1.3</v>
      </c>
      <c r="R99" s="21" t="n">
        <f aca="true">YEAR(NOW())-1949</f>
        <v>72</v>
      </c>
      <c r="S99" s="23" t="s">
        <v>1617</v>
      </c>
      <c r="T99" s="21" t="n">
        <v>3</v>
      </c>
      <c r="U99" s="21" t="s">
        <v>1618</v>
      </c>
      <c r="V99" s="21" t="s">
        <v>2955</v>
      </c>
      <c r="W99" s="21" t="n">
        <v>4</v>
      </c>
      <c r="AC99" s="33" t="n">
        <f aca="false">LEN(A99)</f>
        <v>9</v>
      </c>
    </row>
    <row r="100" customFormat="false" ht="12" hidden="false" customHeight="false" outlineLevel="0" collapsed="false">
      <c r="A100" s="23" t="s">
        <v>3059</v>
      </c>
      <c r="B100" s="30" t="n">
        <f aca="false">B99+1</f>
        <v>98</v>
      </c>
      <c r="C100" s="30" t="s">
        <v>2558</v>
      </c>
      <c r="D100" s="30"/>
      <c r="E100" s="30" t="n">
        <v>1170</v>
      </c>
      <c r="F100" s="30"/>
      <c r="G100" s="30" t="n">
        <v>251</v>
      </c>
      <c r="J100" s="48"/>
      <c r="K100" s="30" t="n">
        <v>6.3</v>
      </c>
      <c r="L100" s="30"/>
      <c r="M100" s="21" t="n">
        <v>10</v>
      </c>
      <c r="P100" s="30"/>
      <c r="Q100" s="30" t="n">
        <v>1.3</v>
      </c>
      <c r="R100" s="21" t="n">
        <f aca="true">YEAR(NOW())-1950</f>
        <v>71</v>
      </c>
      <c r="S100" s="23" t="s">
        <v>1617</v>
      </c>
      <c r="T100" s="21" t="n">
        <v>3</v>
      </c>
      <c r="U100" s="21" t="s">
        <v>1618</v>
      </c>
      <c r="V100" s="21" t="s">
        <v>2955</v>
      </c>
      <c r="AC100" s="33" t="n">
        <f aca="false">LEN(A100)</f>
        <v>11</v>
      </c>
    </row>
    <row r="101" customFormat="false" ht="12" hidden="false" customHeight="false" outlineLevel="0" collapsed="false">
      <c r="A101" s="23" t="s">
        <v>3060</v>
      </c>
      <c r="B101" s="30" t="n">
        <f aca="false">B100+1</f>
        <v>99</v>
      </c>
      <c r="C101" s="30" t="s">
        <v>2568</v>
      </c>
      <c r="D101" s="30"/>
      <c r="E101" s="30" t="n">
        <v>1170</v>
      </c>
      <c r="F101" s="30"/>
      <c r="G101" s="30" t="n">
        <v>252</v>
      </c>
      <c r="H101" s="21" t="n">
        <v>3</v>
      </c>
      <c r="J101" s="48"/>
      <c r="K101" s="30" t="n">
        <v>6.42</v>
      </c>
      <c r="L101" s="30"/>
      <c r="M101" s="21" t="n">
        <v>10</v>
      </c>
      <c r="P101" s="30"/>
      <c r="Q101" s="30" t="n">
        <v>1.3</v>
      </c>
      <c r="R101" s="21" t="n">
        <f aca="true">YEAR(NOW())-1952</f>
        <v>69</v>
      </c>
      <c r="S101" s="23" t="s">
        <v>1617</v>
      </c>
      <c r="T101" s="21" t="n">
        <v>3</v>
      </c>
      <c r="U101" s="21" t="s">
        <v>1618</v>
      </c>
      <c r="V101" s="21" t="s">
        <v>2955</v>
      </c>
      <c r="AC101" s="33" t="n">
        <f aca="false">LEN(A101)</f>
        <v>11</v>
      </c>
    </row>
    <row r="102" customFormat="false" ht="12" hidden="false" customHeight="false" outlineLevel="0" collapsed="false">
      <c r="A102" s="23" t="s">
        <v>3061</v>
      </c>
      <c r="B102" s="30" t="n">
        <f aca="false">B101+1</f>
        <v>100</v>
      </c>
      <c r="C102" s="30" t="s">
        <v>2577</v>
      </c>
      <c r="D102" s="30"/>
      <c r="E102" s="30" t="n">
        <v>1130</v>
      </c>
      <c r="F102" s="30"/>
      <c r="G102" s="30" t="n">
        <v>257</v>
      </c>
      <c r="H102" s="21" t="n">
        <v>3</v>
      </c>
      <c r="J102" s="48"/>
      <c r="K102" s="30" t="n">
        <v>6.5</v>
      </c>
      <c r="L102" s="30"/>
      <c r="M102" s="21" t="n">
        <v>10</v>
      </c>
      <c r="P102" s="30"/>
      <c r="Q102" s="30" t="n">
        <v>1.3</v>
      </c>
      <c r="R102" s="21" t="n">
        <f aca="true">YEAR(NOW())-1952</f>
        <v>69</v>
      </c>
      <c r="S102" s="23" t="s">
        <v>1617</v>
      </c>
      <c r="T102" s="21" t="n">
        <v>3</v>
      </c>
      <c r="U102" s="21" t="s">
        <v>1618</v>
      </c>
      <c r="V102" s="21" t="s">
        <v>2955</v>
      </c>
      <c r="AC102" s="33" t="n">
        <f aca="false">LEN(A102)</f>
        <v>7</v>
      </c>
    </row>
    <row r="103" customFormat="false" ht="12" hidden="false" customHeight="false" outlineLevel="0" collapsed="false">
      <c r="A103" s="23" t="s">
        <v>3062</v>
      </c>
      <c r="B103" s="30" t="n">
        <f aca="false">B102+1</f>
        <v>101</v>
      </c>
      <c r="C103" s="30" t="s">
        <v>2585</v>
      </c>
      <c r="D103" s="30"/>
      <c r="E103" s="30" t="n">
        <v>1800</v>
      </c>
      <c r="F103" s="30"/>
      <c r="G103" s="30" t="n">
        <v>258</v>
      </c>
      <c r="H103" s="21" t="n">
        <v>3</v>
      </c>
      <c r="J103" s="48"/>
      <c r="K103" s="30" t="n">
        <v>6.58</v>
      </c>
      <c r="L103" s="30"/>
      <c r="M103" s="21" t="n">
        <v>10</v>
      </c>
      <c r="P103" s="30"/>
      <c r="Q103" s="30" t="n">
        <v>1.3</v>
      </c>
      <c r="R103" s="21" t="n">
        <f aca="true">YEAR(NOW())-1955</f>
        <v>66</v>
      </c>
      <c r="S103" s="23" t="s">
        <v>1617</v>
      </c>
      <c r="T103" s="21" t="n">
        <v>3</v>
      </c>
      <c r="U103" s="21" t="s">
        <v>1618</v>
      </c>
      <c r="V103" s="21" t="s">
        <v>2955</v>
      </c>
      <c r="AC103" s="33" t="n">
        <f aca="false">LEN(A103)</f>
        <v>11</v>
      </c>
    </row>
    <row r="104" customFormat="false" ht="12" hidden="false" customHeight="false" outlineLevel="0" collapsed="false">
      <c r="A104" s="23" t="s">
        <v>3063</v>
      </c>
      <c r="B104" s="30" t="n">
        <f aca="false">B103+1</f>
        <v>102</v>
      </c>
      <c r="C104" s="30" t="s">
        <v>2593</v>
      </c>
      <c r="D104" s="30"/>
      <c r="E104" s="30" t="n">
        <v>1100</v>
      </c>
      <c r="F104" s="30"/>
      <c r="G104" s="30" t="n">
        <v>259</v>
      </c>
      <c r="H104" s="21" t="n">
        <v>3</v>
      </c>
      <c r="J104" s="48"/>
      <c r="K104" s="30" t="n">
        <v>6.65</v>
      </c>
      <c r="L104" s="30"/>
      <c r="M104" s="21" t="n">
        <v>10</v>
      </c>
      <c r="P104" s="30"/>
      <c r="Q104" s="30" t="n">
        <v>1.3</v>
      </c>
      <c r="R104" s="21" t="n">
        <f aca="true">YEAR(NOW())-1958</f>
        <v>63</v>
      </c>
      <c r="S104" s="23" t="s">
        <v>1617</v>
      </c>
      <c r="T104" s="21" t="n">
        <v>3</v>
      </c>
      <c r="U104" s="21" t="s">
        <v>1618</v>
      </c>
      <c r="V104" s="21" t="s">
        <v>2955</v>
      </c>
      <c r="W104" s="21" t="n">
        <v>2</v>
      </c>
      <c r="AC104" s="33" t="n">
        <f aca="false">LEN(A104)</f>
        <v>8</v>
      </c>
    </row>
    <row r="105" customFormat="false" ht="12" hidden="false" customHeight="false" outlineLevel="0" collapsed="false">
      <c r="A105" s="23" t="s">
        <v>3064</v>
      </c>
      <c r="B105" s="30" t="n">
        <f aca="false">B104+1</f>
        <v>103</v>
      </c>
      <c r="C105" s="30" t="s">
        <v>2602</v>
      </c>
      <c r="D105" s="30"/>
      <c r="E105" s="30" t="n">
        <v>1900</v>
      </c>
      <c r="F105" s="30"/>
      <c r="G105" s="30" t="n">
        <v>260</v>
      </c>
      <c r="H105" s="21" t="n">
        <v>3</v>
      </c>
      <c r="J105" s="48"/>
      <c r="K105" s="48"/>
      <c r="L105" s="48"/>
      <c r="M105" s="21" t="n">
        <v>10</v>
      </c>
      <c r="P105" s="30"/>
      <c r="Q105" s="48"/>
      <c r="R105" s="21" t="n">
        <f aca="true">YEAR(NOW())-1961</f>
        <v>60</v>
      </c>
      <c r="S105" s="23" t="s">
        <v>1617</v>
      </c>
      <c r="T105" s="21" t="n">
        <v>3</v>
      </c>
      <c r="U105" s="21" t="s">
        <v>598</v>
      </c>
      <c r="V105" s="21" t="s">
        <v>2955</v>
      </c>
      <c r="AC105" s="33" t="n">
        <f aca="false">LEN(A105)</f>
        <v>10</v>
      </c>
    </row>
    <row r="106" customFormat="false" ht="12" hidden="false" customHeight="false" outlineLevel="0" collapsed="false">
      <c r="A106" s="23" t="s">
        <v>3065</v>
      </c>
      <c r="B106" s="30" t="n">
        <f aca="false">B105+1</f>
        <v>104</v>
      </c>
      <c r="C106" s="30" t="s">
        <v>2610</v>
      </c>
      <c r="D106" s="30"/>
      <c r="E106" s="30"/>
      <c r="F106" s="30"/>
      <c r="G106" s="30" t="n">
        <v>261</v>
      </c>
      <c r="J106" s="48"/>
      <c r="K106" s="48"/>
      <c r="L106" s="48"/>
      <c r="P106" s="30"/>
      <c r="Q106" s="48"/>
      <c r="R106" s="21" t="n">
        <f aca="true">YEAR(NOW())-1964</f>
        <v>57</v>
      </c>
      <c r="S106" s="23" t="s">
        <v>597</v>
      </c>
      <c r="T106" s="21" t="n">
        <v>4</v>
      </c>
      <c r="U106" s="21" t="s">
        <v>598</v>
      </c>
      <c r="V106" s="21" t="s">
        <v>2955</v>
      </c>
      <c r="AC106" s="33" t="n">
        <f aca="false">LEN(A106)</f>
        <v>13</v>
      </c>
    </row>
    <row r="107" customFormat="false" ht="12" hidden="false" customHeight="false" outlineLevel="0" collapsed="false">
      <c r="A107" s="23" t="s">
        <v>3066</v>
      </c>
      <c r="B107" s="30" t="n">
        <f aca="false">B106+1</f>
        <v>105</v>
      </c>
      <c r="C107" s="30" t="s">
        <v>2619</v>
      </c>
      <c r="D107" s="30"/>
      <c r="E107" s="30"/>
      <c r="F107" s="30"/>
      <c r="G107" s="30" t="n">
        <v>262</v>
      </c>
      <c r="J107" s="48"/>
      <c r="K107" s="48"/>
      <c r="L107" s="48"/>
      <c r="P107" s="30"/>
      <c r="Q107" s="48"/>
      <c r="R107" s="21" t="n">
        <f aca="true">YEAR(NOW())-1967</f>
        <v>54</v>
      </c>
      <c r="S107" s="23" t="s">
        <v>597</v>
      </c>
      <c r="T107" s="21" t="n">
        <v>5</v>
      </c>
      <c r="U107" s="21" t="s">
        <v>598</v>
      </c>
      <c r="V107" s="21" t="s">
        <v>2955</v>
      </c>
      <c r="AC107" s="33" t="n">
        <f aca="false">LEN(A107)</f>
        <v>7</v>
      </c>
    </row>
    <row r="108" customFormat="false" ht="12" hidden="false" customHeight="false" outlineLevel="0" collapsed="false">
      <c r="A108" s="23" t="s">
        <v>3067</v>
      </c>
      <c r="B108" s="30" t="n">
        <f aca="false">B107+1</f>
        <v>106</v>
      </c>
      <c r="C108" s="30" t="s">
        <v>2627</v>
      </c>
      <c r="D108" s="30"/>
      <c r="E108" s="30"/>
      <c r="F108" s="30"/>
      <c r="G108" s="30" t="n">
        <v>263</v>
      </c>
      <c r="J108" s="48"/>
      <c r="K108" s="48"/>
      <c r="L108" s="48"/>
      <c r="P108" s="30"/>
      <c r="Q108" s="48"/>
      <c r="R108" s="21" t="n">
        <f aca="true">YEAR(NOW())-1974</f>
        <v>47</v>
      </c>
      <c r="S108" s="23" t="s">
        <v>597</v>
      </c>
      <c r="T108" s="21" t="n">
        <v>6</v>
      </c>
      <c r="U108" s="21" t="s">
        <v>598</v>
      </c>
      <c r="V108" s="21" t="s">
        <v>2955</v>
      </c>
      <c r="AC108" s="33" t="n">
        <f aca="false">LEN(A108)</f>
        <v>10</v>
      </c>
    </row>
    <row r="109" customFormat="false" ht="12" hidden="false" customHeight="false" outlineLevel="0" collapsed="false">
      <c r="A109" s="23" t="s">
        <v>3068</v>
      </c>
      <c r="B109" s="30" t="n">
        <f aca="false">B108+1</f>
        <v>107</v>
      </c>
      <c r="C109" s="21" t="s">
        <v>2644</v>
      </c>
      <c r="G109" s="21" t="n">
        <v>262</v>
      </c>
      <c r="P109" s="30"/>
      <c r="R109" s="21" t="n">
        <f aca="true">YEAR(NOW())-1976</f>
        <v>45</v>
      </c>
      <c r="S109" s="23" t="s">
        <v>597</v>
      </c>
      <c r="T109" s="21" t="n">
        <v>7</v>
      </c>
      <c r="U109" s="21" t="s">
        <v>598</v>
      </c>
      <c r="V109" s="21" t="s">
        <v>2955</v>
      </c>
      <c r="AC109" s="33" t="n">
        <f aca="false">LEN(A109)</f>
        <v>7</v>
      </c>
    </row>
    <row r="110" customFormat="false" ht="12" hidden="false" customHeight="false" outlineLevel="0" collapsed="false">
      <c r="A110" s="23" t="s">
        <v>3069</v>
      </c>
      <c r="B110" s="30" t="n">
        <f aca="false">B109+1</f>
        <v>108</v>
      </c>
      <c r="C110" s="21" t="s">
        <v>3070</v>
      </c>
      <c r="G110" s="21" t="n">
        <v>265</v>
      </c>
      <c r="P110" s="30"/>
      <c r="S110" s="23" t="s">
        <v>597</v>
      </c>
      <c r="T110" s="21" t="n">
        <v>8</v>
      </c>
      <c r="U110" s="21" t="s">
        <v>598</v>
      </c>
      <c r="V110" s="21" t="s">
        <v>2955</v>
      </c>
      <c r="AC110" s="33" t="n">
        <f aca="false">LEN(A110)</f>
        <v>7</v>
      </c>
    </row>
    <row r="111" customFormat="false" ht="12" hidden="false" customHeight="false" outlineLevel="0" collapsed="false">
      <c r="A111" s="23" t="s">
        <v>3071</v>
      </c>
      <c r="B111" s="30" t="n">
        <f aca="false">B110+1</f>
        <v>109</v>
      </c>
      <c r="C111" s="21" t="s">
        <v>2651</v>
      </c>
      <c r="G111" s="21" t="n">
        <v>266</v>
      </c>
      <c r="P111" s="30"/>
      <c r="R111" s="21" t="n">
        <f aca="true">YEAR(NOW())-1982</f>
        <v>39</v>
      </c>
      <c r="S111" s="23" t="s">
        <v>597</v>
      </c>
      <c r="T111" s="21" t="n">
        <v>9</v>
      </c>
      <c r="U111" s="21" t="s">
        <v>598</v>
      </c>
      <c r="V111" s="21" t="s">
        <v>2955</v>
      </c>
      <c r="AC111" s="33" t="n">
        <f aca="false">LEN(A111)</f>
        <v>10</v>
      </c>
    </row>
    <row r="112" customFormat="false" ht="12" hidden="false" customHeight="false" outlineLevel="0" collapsed="false">
      <c r="A112" s="23" t="s">
        <v>3072</v>
      </c>
      <c r="B112" s="30" t="n">
        <v>110</v>
      </c>
      <c r="C112" s="21" t="s">
        <v>3073</v>
      </c>
      <c r="P112" s="30"/>
      <c r="S112" s="23" t="s">
        <v>597</v>
      </c>
      <c r="T112" s="21" t="n">
        <v>10</v>
      </c>
      <c r="U112" s="21" t="s">
        <v>598</v>
      </c>
      <c r="V112" s="21" t="s">
        <v>2955</v>
      </c>
      <c r="AC112" s="33" t="n">
        <f aca="false">LEN(A112)</f>
        <v>10</v>
      </c>
    </row>
    <row r="113" customFormat="false" ht="12" hidden="false" customHeight="false" outlineLevel="0" collapsed="false">
      <c r="B113" s="30"/>
      <c r="P113" s="30"/>
    </row>
    <row r="114" customFormat="false" ht="12" hidden="false" customHeight="false" outlineLevel="0" collapsed="false">
      <c r="B114" s="30"/>
      <c r="P114" s="30"/>
    </row>
    <row r="115" customFormat="false" ht="12" hidden="false" customHeight="false" outlineLevel="0" collapsed="false">
      <c r="B115" s="30"/>
      <c r="P115" s="30"/>
    </row>
    <row r="116" customFormat="false" ht="12" hidden="false" customHeight="false" outlineLevel="0" collapsed="false">
      <c r="B116" s="30"/>
      <c r="P116" s="30"/>
    </row>
    <row r="117" customFormat="false" ht="12" hidden="false" customHeight="false" outlineLevel="0" collapsed="false">
      <c r="B117" s="30"/>
      <c r="P117" s="30"/>
    </row>
    <row r="118" customFormat="false" ht="12" hidden="false" customHeight="false" outlineLevel="0" collapsed="false">
      <c r="B118" s="30"/>
      <c r="P118" s="30"/>
    </row>
    <row r="119" customFormat="false" ht="12" hidden="false" customHeight="false" outlineLevel="0" collapsed="false">
      <c r="B119" s="30"/>
      <c r="P119" s="30"/>
    </row>
    <row r="120" customFormat="false" ht="12" hidden="false" customHeight="false" outlineLevel="0" collapsed="false">
      <c r="B120" s="30"/>
    </row>
    <row r="121" customFormat="false" ht="12" hidden="false" customHeight="false" outlineLevel="0" collapsed="false">
      <c r="B121" s="30"/>
    </row>
    <row r="122" customFormat="false" ht="12" hidden="false" customHeight="false" outlineLevel="0" collapsed="false">
      <c r="B122" s="30"/>
    </row>
    <row r="123" customFormat="false" ht="12" hidden="false" customHeight="false" outlineLevel="0" collapsed="false">
      <c r="B123" s="30"/>
    </row>
    <row r="124" customFormat="false" ht="12" hidden="false" customHeight="false" outlineLevel="0" collapsed="false">
      <c r="B124" s="30"/>
    </row>
    <row r="125" customFormat="false" ht="12" hidden="false" customHeight="false" outlineLevel="0" collapsed="false">
      <c r="B125" s="3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59765625" defaultRowHeight="17" zeroHeight="false" outlineLevelRow="0" outlineLevelCol="0"/>
  <cols>
    <col collapsed="false" customWidth="true" hidden="false" outlineLevel="0" max="1" min="1" style="50" width="3.86"/>
    <col collapsed="false" customWidth="false" hidden="false" outlineLevel="0" max="4" min="2" style="51" width="10.58"/>
    <col collapsed="false" customWidth="true" hidden="false" outlineLevel="0" max="5" min="5" style="51" width="10.72"/>
    <col collapsed="false" customWidth="false" hidden="false" outlineLevel="0" max="6" min="6" style="51" width="10.58"/>
    <col collapsed="false" customWidth="true" hidden="false" outlineLevel="0" max="7" min="7" style="51" width="11.86"/>
    <col collapsed="false" customWidth="false" hidden="false" outlineLevel="0" max="1024" min="8" style="51" width="10.58"/>
  </cols>
  <sheetData>
    <row r="1" customFormat="false" ht="28" hidden="false" customHeight="true" outlineLevel="0" collapsed="false">
      <c r="A1" s="52"/>
      <c r="B1" s="53" t="s">
        <v>1485</v>
      </c>
      <c r="C1" s="54" t="s">
        <v>3074</v>
      </c>
      <c r="D1" s="54"/>
      <c r="E1" s="54"/>
      <c r="F1" s="54"/>
      <c r="G1" s="54"/>
      <c r="H1" s="54"/>
      <c r="I1" s="54"/>
      <c r="J1" s="54"/>
      <c r="K1" s="54"/>
      <c r="L1" s="54"/>
      <c r="M1" s="54"/>
      <c r="N1" s="54"/>
      <c r="O1" s="54"/>
      <c r="P1" s="54"/>
      <c r="Q1" s="54"/>
      <c r="R1" s="54"/>
      <c r="S1" s="53" t="s">
        <v>3075</v>
      </c>
    </row>
    <row r="2" customFormat="false" ht="12.75" hidden="false" customHeight="true" outlineLevel="0" collapsed="false">
      <c r="A2" s="55" t="n">
        <v>1</v>
      </c>
      <c r="B2" s="56" t="n">
        <v>1</v>
      </c>
      <c r="C2" s="57" t="s">
        <v>3076</v>
      </c>
      <c r="D2" s="58"/>
      <c r="E2" s="58"/>
      <c r="F2" s="59"/>
      <c r="G2" s="59"/>
      <c r="I2" s="60"/>
      <c r="J2" s="61"/>
      <c r="K2" s="58"/>
      <c r="L2" s="58"/>
      <c r="M2" s="58"/>
      <c r="N2" s="53" t="s">
        <v>3077</v>
      </c>
      <c r="O2" s="53" t="s">
        <v>3078</v>
      </c>
      <c r="P2" s="53" t="s">
        <v>3079</v>
      </c>
      <c r="Q2" s="53" t="s">
        <v>3080</v>
      </c>
      <c r="R2" s="62" t="s">
        <v>3081</v>
      </c>
      <c r="S2" s="63" t="n">
        <v>2</v>
      </c>
    </row>
    <row r="3" customFormat="false" ht="16.5" hidden="false" customHeight="true" outlineLevel="0" collapsed="false">
      <c r="A3" s="55"/>
      <c r="B3" s="64" t="s">
        <v>39</v>
      </c>
      <c r="C3" s="57"/>
      <c r="D3" s="58"/>
      <c r="E3" s="58"/>
      <c r="F3" s="59"/>
      <c r="G3" s="59"/>
      <c r="H3" s="65" t="n">
        <v>38</v>
      </c>
      <c r="I3" s="65"/>
      <c r="J3" s="61"/>
      <c r="K3" s="58"/>
      <c r="L3" s="58"/>
      <c r="M3" s="58"/>
      <c r="N3" s="53"/>
      <c r="O3" s="53"/>
      <c r="P3" s="53"/>
      <c r="Q3" s="53"/>
      <c r="R3" s="62"/>
      <c r="S3" s="66" t="s">
        <v>66</v>
      </c>
    </row>
    <row r="4" customFormat="false" ht="12.75" hidden="false" customHeight="true" outlineLevel="0" collapsed="false">
      <c r="A4" s="55"/>
      <c r="B4" s="67" t="n">
        <v>1.008</v>
      </c>
      <c r="C4" s="57"/>
      <c r="D4" s="58"/>
      <c r="E4" s="58"/>
      <c r="F4" s="59"/>
      <c r="G4" s="59"/>
      <c r="H4" s="68" t="s">
        <v>1070</v>
      </c>
      <c r="I4" s="68"/>
      <c r="J4" s="61"/>
      <c r="K4" s="58"/>
      <c r="L4" s="58"/>
      <c r="M4" s="58"/>
      <c r="N4" s="53"/>
      <c r="O4" s="53"/>
      <c r="P4" s="53"/>
      <c r="Q4" s="53"/>
      <c r="R4" s="62"/>
      <c r="S4" s="69" t="n">
        <v>4.003</v>
      </c>
    </row>
    <row r="5" customFormat="false" ht="10.5" hidden="false" customHeight="true" outlineLevel="0" collapsed="false">
      <c r="A5" s="55"/>
      <c r="B5" s="70" t="s">
        <v>38</v>
      </c>
      <c r="C5" s="57"/>
      <c r="D5" s="58"/>
      <c r="E5" s="58"/>
      <c r="F5" s="59"/>
      <c r="G5" s="59"/>
      <c r="H5" s="68"/>
      <c r="I5" s="68"/>
      <c r="J5" s="61"/>
      <c r="K5" s="58"/>
      <c r="L5" s="58"/>
      <c r="M5" s="58"/>
      <c r="N5" s="53"/>
      <c r="O5" s="53"/>
      <c r="P5" s="53"/>
      <c r="Q5" s="53"/>
      <c r="R5" s="62"/>
      <c r="S5" s="71" t="s">
        <v>65</v>
      </c>
    </row>
    <row r="6" customFormat="false" ht="9.75" hidden="false" customHeight="true" outlineLevel="0" collapsed="false">
      <c r="A6" s="55"/>
      <c r="B6" s="72" t="n">
        <v>1</v>
      </c>
      <c r="C6" s="57"/>
      <c r="D6" s="58"/>
      <c r="E6" s="58"/>
      <c r="F6" s="59"/>
      <c r="G6" s="59"/>
      <c r="H6" s="73" t="n">
        <v>87.62</v>
      </c>
      <c r="I6" s="73"/>
      <c r="J6" s="61"/>
      <c r="K6" s="58"/>
      <c r="L6" s="58"/>
      <c r="M6" s="58"/>
      <c r="N6" s="53"/>
      <c r="O6" s="53"/>
      <c r="P6" s="53"/>
      <c r="Q6" s="53"/>
      <c r="R6" s="62"/>
      <c r="S6" s="74" t="n">
        <v>2</v>
      </c>
    </row>
    <row r="7" customFormat="false" ht="12.75" hidden="false" customHeight="true" outlineLevel="0" collapsed="false">
      <c r="A7" s="55" t="n">
        <v>2</v>
      </c>
      <c r="B7" s="75" t="n">
        <v>3</v>
      </c>
      <c r="C7" s="76" t="n">
        <v>4</v>
      </c>
      <c r="D7" s="77"/>
      <c r="E7" s="78"/>
      <c r="F7" s="78"/>
      <c r="G7" s="78"/>
      <c r="H7" s="73"/>
      <c r="I7" s="73"/>
      <c r="J7" s="78"/>
      <c r="K7" s="78"/>
      <c r="L7" s="78"/>
      <c r="M7" s="79"/>
      <c r="N7" s="80" t="n">
        <v>5</v>
      </c>
      <c r="O7" s="81" t="n">
        <v>6</v>
      </c>
      <c r="P7" s="81" t="n">
        <v>7</v>
      </c>
      <c r="Q7" s="81" t="n">
        <v>8</v>
      </c>
      <c r="R7" s="82" t="n">
        <v>9</v>
      </c>
      <c r="S7" s="63" t="n">
        <v>10</v>
      </c>
    </row>
    <row r="8" customFormat="false" ht="18.75" hidden="false" customHeight="true" outlineLevel="0" collapsed="false">
      <c r="A8" s="55"/>
      <c r="B8" s="83" t="s">
        <v>88</v>
      </c>
      <c r="C8" s="84" t="s">
        <v>119</v>
      </c>
      <c r="D8" s="77"/>
      <c r="E8" s="78"/>
      <c r="F8" s="78"/>
      <c r="G8" s="78"/>
      <c r="H8" s="85" t="s">
        <v>1069</v>
      </c>
      <c r="I8" s="85"/>
      <c r="J8" s="78"/>
      <c r="K8" s="78"/>
      <c r="L8" s="78"/>
      <c r="M8" s="79"/>
      <c r="N8" s="86" t="s">
        <v>150</v>
      </c>
      <c r="O8" s="64" t="s">
        <v>182</v>
      </c>
      <c r="P8" s="87" t="s">
        <v>213</v>
      </c>
      <c r="Q8" s="87" t="s">
        <v>240</v>
      </c>
      <c r="R8" s="88" t="s">
        <v>267</v>
      </c>
      <c r="S8" s="66" t="s">
        <v>294</v>
      </c>
    </row>
    <row r="9" customFormat="false" ht="12.75" hidden="false" customHeight="true" outlineLevel="0" collapsed="false">
      <c r="A9" s="55"/>
      <c r="B9" s="89" t="n">
        <v>6.941</v>
      </c>
      <c r="C9" s="90" t="n">
        <v>9.012</v>
      </c>
      <c r="D9" s="77"/>
      <c r="E9" s="78"/>
      <c r="F9" s="78"/>
      <c r="G9" s="78"/>
      <c r="H9" s="91" t="s">
        <v>3082</v>
      </c>
      <c r="I9" s="91"/>
      <c r="J9" s="78"/>
      <c r="K9" s="78"/>
      <c r="L9" s="78"/>
      <c r="M9" s="79"/>
      <c r="N9" s="92" t="n">
        <v>10.811</v>
      </c>
      <c r="O9" s="67" t="n">
        <v>12.011</v>
      </c>
      <c r="P9" s="67" t="n">
        <v>14.007</v>
      </c>
      <c r="Q9" s="67" t="n">
        <v>15.999</v>
      </c>
      <c r="R9" s="93" t="n">
        <v>18.998</v>
      </c>
      <c r="S9" s="69" t="n">
        <v>20.18</v>
      </c>
    </row>
    <row r="10" customFormat="false" ht="10.5" hidden="false" customHeight="true" outlineLevel="0" collapsed="false">
      <c r="A10" s="55"/>
      <c r="B10" s="94" t="s">
        <v>87</v>
      </c>
      <c r="C10" s="95" t="s">
        <v>118</v>
      </c>
      <c r="D10" s="77"/>
      <c r="E10" s="78"/>
      <c r="F10" s="78"/>
      <c r="G10" s="78"/>
      <c r="H10" s="91"/>
      <c r="I10" s="91"/>
      <c r="J10" s="78"/>
      <c r="K10" s="78"/>
      <c r="L10" s="78"/>
      <c r="M10" s="79"/>
      <c r="N10" s="96" t="s">
        <v>149</v>
      </c>
      <c r="O10" s="70" t="s">
        <v>181</v>
      </c>
      <c r="P10" s="70" t="s">
        <v>212</v>
      </c>
      <c r="Q10" s="70" t="s">
        <v>239</v>
      </c>
      <c r="R10" s="97" t="s">
        <v>3083</v>
      </c>
      <c r="S10" s="71" t="s">
        <v>293</v>
      </c>
    </row>
    <row r="11" customFormat="false" ht="10.5" hidden="false" customHeight="true" outlineLevel="0" collapsed="false">
      <c r="A11" s="55"/>
      <c r="B11" s="98" t="s">
        <v>3084</v>
      </c>
      <c r="C11" s="99" t="s">
        <v>3085</v>
      </c>
      <c r="D11" s="77"/>
      <c r="E11" s="78"/>
      <c r="F11" s="78"/>
      <c r="G11" s="78"/>
      <c r="H11" s="100"/>
      <c r="I11" s="100"/>
      <c r="J11" s="78"/>
      <c r="K11" s="78"/>
      <c r="L11" s="78"/>
      <c r="M11" s="79"/>
      <c r="N11" s="101" t="s">
        <v>3086</v>
      </c>
      <c r="O11" s="72" t="s">
        <v>3087</v>
      </c>
      <c r="P11" s="72" t="s">
        <v>3088</v>
      </c>
      <c r="Q11" s="72" t="s">
        <v>3089</v>
      </c>
      <c r="R11" s="102" t="s">
        <v>3090</v>
      </c>
      <c r="S11" s="74" t="s">
        <v>3091</v>
      </c>
    </row>
    <row r="12" customFormat="false" ht="12" hidden="false" customHeight="true" outlineLevel="0" collapsed="false">
      <c r="A12" s="55" t="n">
        <v>3</v>
      </c>
      <c r="B12" s="75" t="n">
        <v>11</v>
      </c>
      <c r="C12" s="76" t="n">
        <v>12</v>
      </c>
      <c r="D12" s="57" t="s">
        <v>3092</v>
      </c>
      <c r="E12" s="53" t="s">
        <v>3093</v>
      </c>
      <c r="F12" s="53" t="s">
        <v>657</v>
      </c>
      <c r="G12" s="53" t="s">
        <v>3094</v>
      </c>
      <c r="H12" s="53" t="s">
        <v>3095</v>
      </c>
      <c r="I12" s="53" t="s">
        <v>3096</v>
      </c>
      <c r="J12" s="53" t="s">
        <v>3097</v>
      </c>
      <c r="K12" s="53" t="s">
        <v>3098</v>
      </c>
      <c r="L12" s="53" t="s">
        <v>3099</v>
      </c>
      <c r="M12" s="62" t="s">
        <v>3100</v>
      </c>
      <c r="N12" s="103" t="n">
        <v>13</v>
      </c>
      <c r="O12" s="80" t="n">
        <v>14</v>
      </c>
      <c r="P12" s="81" t="n">
        <v>15</v>
      </c>
      <c r="Q12" s="81" t="n">
        <v>16</v>
      </c>
      <c r="R12" s="82" t="n">
        <v>17</v>
      </c>
      <c r="S12" s="63" t="n">
        <v>18</v>
      </c>
    </row>
    <row r="13" customFormat="false" ht="16" hidden="false" customHeight="false" outlineLevel="0" collapsed="false">
      <c r="A13" s="55"/>
      <c r="B13" s="83" t="s">
        <v>318</v>
      </c>
      <c r="C13" s="84" t="s">
        <v>346</v>
      </c>
      <c r="D13" s="57"/>
      <c r="E13" s="53"/>
      <c r="F13" s="53"/>
      <c r="G13" s="53"/>
      <c r="H13" s="53"/>
      <c r="I13" s="53"/>
      <c r="J13" s="53"/>
      <c r="K13" s="53"/>
      <c r="L13" s="53"/>
      <c r="M13" s="62"/>
      <c r="N13" s="104" t="s">
        <v>373</v>
      </c>
      <c r="O13" s="86" t="s">
        <v>403</v>
      </c>
      <c r="P13" s="64" t="s">
        <v>431</v>
      </c>
      <c r="Q13" s="64" t="s">
        <v>462</v>
      </c>
      <c r="R13" s="88" t="s">
        <v>493</v>
      </c>
      <c r="S13" s="66" t="s">
        <v>519</v>
      </c>
    </row>
    <row r="14" customFormat="false" ht="12" hidden="false" customHeight="false" outlineLevel="0" collapsed="false">
      <c r="A14" s="55"/>
      <c r="B14" s="89" t="n">
        <v>22.99</v>
      </c>
      <c r="C14" s="90" t="n">
        <v>24.305</v>
      </c>
      <c r="D14" s="57"/>
      <c r="E14" s="53"/>
      <c r="F14" s="53"/>
      <c r="G14" s="53"/>
      <c r="H14" s="53"/>
      <c r="I14" s="53"/>
      <c r="J14" s="53"/>
      <c r="K14" s="53"/>
      <c r="L14" s="53"/>
      <c r="M14" s="62"/>
      <c r="N14" s="105" t="n">
        <v>26.982</v>
      </c>
      <c r="O14" s="92" t="n">
        <v>28.086</v>
      </c>
      <c r="P14" s="67" t="n">
        <v>30.974</v>
      </c>
      <c r="Q14" s="67" t="n">
        <v>32.066</v>
      </c>
      <c r="R14" s="93" t="n">
        <v>35.453</v>
      </c>
      <c r="S14" s="69" t="n">
        <v>39.948</v>
      </c>
    </row>
    <row r="15" customFormat="false" ht="10.5" hidden="false" customHeight="true" outlineLevel="0" collapsed="false">
      <c r="A15" s="55"/>
      <c r="B15" s="94" t="s">
        <v>317</v>
      </c>
      <c r="C15" s="95" t="s">
        <v>345</v>
      </c>
      <c r="D15" s="57"/>
      <c r="E15" s="53"/>
      <c r="F15" s="53"/>
      <c r="G15" s="53"/>
      <c r="H15" s="53"/>
      <c r="I15" s="53"/>
      <c r="J15" s="53"/>
      <c r="K15" s="53"/>
      <c r="L15" s="53"/>
      <c r="M15" s="62"/>
      <c r="N15" s="106" t="s">
        <v>372</v>
      </c>
      <c r="O15" s="96" t="s">
        <v>402</v>
      </c>
      <c r="P15" s="70" t="s">
        <v>3101</v>
      </c>
      <c r="Q15" s="70" t="s">
        <v>461</v>
      </c>
      <c r="R15" s="97" t="s">
        <v>492</v>
      </c>
      <c r="S15" s="71" t="s">
        <v>518</v>
      </c>
    </row>
    <row r="16" customFormat="false" ht="10.5" hidden="false" customHeight="true" outlineLevel="0" collapsed="false">
      <c r="A16" s="55"/>
      <c r="B16" s="98" t="s">
        <v>3102</v>
      </c>
      <c r="C16" s="107" t="s">
        <v>3103</v>
      </c>
      <c r="D16" s="57"/>
      <c r="E16" s="53"/>
      <c r="F16" s="53"/>
      <c r="G16" s="53"/>
      <c r="H16" s="53"/>
      <c r="I16" s="53"/>
      <c r="J16" s="53"/>
      <c r="K16" s="53"/>
      <c r="L16" s="53"/>
      <c r="M16" s="62"/>
      <c r="N16" s="108" t="s">
        <v>3104</v>
      </c>
      <c r="O16" s="101" t="s">
        <v>3105</v>
      </c>
      <c r="P16" s="72" t="s">
        <v>3106</v>
      </c>
      <c r="Q16" s="72" t="s">
        <v>3107</v>
      </c>
      <c r="R16" s="102" t="s">
        <v>3108</v>
      </c>
      <c r="S16" s="74" t="s">
        <v>3109</v>
      </c>
    </row>
    <row r="17" customFormat="false" ht="12" hidden="false" customHeight="false" outlineLevel="0" collapsed="false">
      <c r="A17" s="55" t="n">
        <v>4</v>
      </c>
      <c r="B17" s="75" t="n">
        <v>19</v>
      </c>
      <c r="C17" s="76" t="n">
        <v>20</v>
      </c>
      <c r="D17" s="109" t="n">
        <v>21</v>
      </c>
      <c r="E17" s="109" t="n">
        <v>22</v>
      </c>
      <c r="F17" s="109" t="n">
        <v>23</v>
      </c>
      <c r="G17" s="109" t="n">
        <v>24</v>
      </c>
      <c r="H17" s="109" t="n">
        <v>25</v>
      </c>
      <c r="I17" s="109" t="n">
        <v>26</v>
      </c>
      <c r="J17" s="109" t="n">
        <v>27</v>
      </c>
      <c r="K17" s="109" t="n">
        <v>28</v>
      </c>
      <c r="L17" s="109" t="n">
        <v>29</v>
      </c>
      <c r="M17" s="109" t="n">
        <v>30</v>
      </c>
      <c r="N17" s="103" t="n">
        <v>31</v>
      </c>
      <c r="O17" s="80" t="n">
        <v>32</v>
      </c>
      <c r="P17" s="80" t="n">
        <v>33</v>
      </c>
      <c r="Q17" s="81" t="n">
        <v>34</v>
      </c>
      <c r="R17" s="82" t="n">
        <v>35</v>
      </c>
      <c r="S17" s="63" t="n">
        <v>36</v>
      </c>
    </row>
    <row r="18" customFormat="false" ht="16" hidden="false" customHeight="false" outlineLevel="0" collapsed="false">
      <c r="A18" s="55"/>
      <c r="B18" s="83" t="s">
        <v>544</v>
      </c>
      <c r="C18" s="84" t="s">
        <v>571</v>
      </c>
      <c r="D18" s="110" t="s">
        <v>596</v>
      </c>
      <c r="E18" s="110" t="s">
        <v>627</v>
      </c>
      <c r="F18" s="110" t="s">
        <v>657</v>
      </c>
      <c r="G18" s="110" t="s">
        <v>687</v>
      </c>
      <c r="H18" s="110" t="s">
        <v>716</v>
      </c>
      <c r="I18" s="110" t="s">
        <v>744</v>
      </c>
      <c r="J18" s="110" t="s">
        <v>771</v>
      </c>
      <c r="K18" s="110" t="s">
        <v>801</v>
      </c>
      <c r="L18" s="110" t="s">
        <v>827</v>
      </c>
      <c r="M18" s="110" t="s">
        <v>854</v>
      </c>
      <c r="N18" s="104" t="s">
        <v>882</v>
      </c>
      <c r="O18" s="86" t="s">
        <v>911</v>
      </c>
      <c r="P18" s="86" t="s">
        <v>938</v>
      </c>
      <c r="Q18" s="64" t="s">
        <v>967</v>
      </c>
      <c r="R18" s="111" t="s">
        <v>993</v>
      </c>
      <c r="S18" s="66" t="s">
        <v>1018</v>
      </c>
    </row>
    <row r="19" customFormat="false" ht="12" hidden="false" customHeight="false" outlineLevel="0" collapsed="false">
      <c r="A19" s="55"/>
      <c r="B19" s="89" t="n">
        <v>39.098</v>
      </c>
      <c r="C19" s="90" t="n">
        <v>40.078</v>
      </c>
      <c r="D19" s="112" t="n">
        <v>44.956</v>
      </c>
      <c r="E19" s="112" t="n">
        <v>47.88</v>
      </c>
      <c r="F19" s="112" t="n">
        <v>50.942</v>
      </c>
      <c r="G19" s="112" t="n">
        <v>51.996</v>
      </c>
      <c r="H19" s="112" t="n">
        <v>54.938</v>
      </c>
      <c r="I19" s="112" t="n">
        <v>55.847</v>
      </c>
      <c r="J19" s="112" t="n">
        <v>58.933</v>
      </c>
      <c r="K19" s="112" t="n">
        <v>58.69</v>
      </c>
      <c r="L19" s="112" t="n">
        <v>63.546</v>
      </c>
      <c r="M19" s="112" t="n">
        <v>65.39</v>
      </c>
      <c r="N19" s="105" t="n">
        <v>69.723</v>
      </c>
      <c r="O19" s="92" t="n">
        <v>72.61</v>
      </c>
      <c r="P19" s="92" t="n">
        <v>74.922</v>
      </c>
      <c r="Q19" s="67" t="n">
        <v>78.96</v>
      </c>
      <c r="R19" s="93" t="n">
        <v>79.904</v>
      </c>
      <c r="S19" s="69" t="n">
        <v>83.8</v>
      </c>
    </row>
    <row r="20" customFormat="false" ht="12" hidden="false" customHeight="false" outlineLevel="0" collapsed="false">
      <c r="A20" s="55"/>
      <c r="B20" s="94" t="s">
        <v>543</v>
      </c>
      <c r="C20" s="95" t="s">
        <v>570</v>
      </c>
      <c r="D20" s="113" t="s">
        <v>595</v>
      </c>
      <c r="E20" s="113" t="s">
        <v>626</v>
      </c>
      <c r="F20" s="113" t="s">
        <v>656</v>
      </c>
      <c r="G20" s="113" t="s">
        <v>686</v>
      </c>
      <c r="H20" s="113" t="s">
        <v>715</v>
      </c>
      <c r="I20" s="113" t="s">
        <v>743</v>
      </c>
      <c r="J20" s="113" t="s">
        <v>770</v>
      </c>
      <c r="K20" s="113" t="s">
        <v>800</v>
      </c>
      <c r="L20" s="113" t="s">
        <v>826</v>
      </c>
      <c r="M20" s="113" t="s">
        <v>853</v>
      </c>
      <c r="N20" s="106" t="s">
        <v>881</v>
      </c>
      <c r="O20" s="96" t="s">
        <v>910</v>
      </c>
      <c r="P20" s="96" t="s">
        <v>937</v>
      </c>
      <c r="Q20" s="70" t="s">
        <v>966</v>
      </c>
      <c r="R20" s="97" t="s">
        <v>992</v>
      </c>
      <c r="S20" s="71" t="s">
        <v>1017</v>
      </c>
    </row>
    <row r="21" customFormat="false" ht="13" hidden="false" customHeight="false" outlineLevel="0" collapsed="false">
      <c r="A21" s="55"/>
      <c r="B21" s="98" t="s">
        <v>3110</v>
      </c>
      <c r="C21" s="99" t="s">
        <v>3111</v>
      </c>
      <c r="D21" s="114" t="s">
        <v>3112</v>
      </c>
      <c r="E21" s="114" t="s">
        <v>3113</v>
      </c>
      <c r="F21" s="114" t="s">
        <v>3114</v>
      </c>
      <c r="G21" s="114" t="s">
        <v>3115</v>
      </c>
      <c r="H21" s="114" t="s">
        <v>3116</v>
      </c>
      <c r="I21" s="114" t="s">
        <v>3117</v>
      </c>
      <c r="J21" s="114" t="s">
        <v>3118</v>
      </c>
      <c r="K21" s="114" t="s">
        <v>3119</v>
      </c>
      <c r="L21" s="114" t="s">
        <v>3120</v>
      </c>
      <c r="M21" s="114" t="s">
        <v>3121</v>
      </c>
      <c r="N21" s="108" t="s">
        <v>3122</v>
      </c>
      <c r="O21" s="101" t="s">
        <v>3123</v>
      </c>
      <c r="P21" s="101" t="s">
        <v>3124</v>
      </c>
      <c r="Q21" s="72" t="s">
        <v>3125</v>
      </c>
      <c r="R21" s="102" t="s">
        <v>3126</v>
      </c>
      <c r="S21" s="74" t="s">
        <v>3127</v>
      </c>
    </row>
    <row r="22" customFormat="false" ht="12" hidden="false" customHeight="false" outlineLevel="0" collapsed="false">
      <c r="A22" s="55" t="n">
        <v>5</v>
      </c>
      <c r="B22" s="75" t="n">
        <v>37</v>
      </c>
      <c r="C22" s="76" t="n">
        <v>38</v>
      </c>
      <c r="D22" s="109" t="n">
        <v>39</v>
      </c>
      <c r="E22" s="109" t="n">
        <v>40</v>
      </c>
      <c r="F22" s="109" t="n">
        <v>41</v>
      </c>
      <c r="G22" s="109" t="n">
        <v>42</v>
      </c>
      <c r="H22" s="109" t="n">
        <v>43</v>
      </c>
      <c r="I22" s="109" t="n">
        <v>44</v>
      </c>
      <c r="J22" s="109" t="n">
        <v>45</v>
      </c>
      <c r="K22" s="109" t="n">
        <v>46</v>
      </c>
      <c r="L22" s="109" t="n">
        <v>47</v>
      </c>
      <c r="M22" s="109" t="n">
        <v>48</v>
      </c>
      <c r="N22" s="103" t="n">
        <v>49</v>
      </c>
      <c r="O22" s="103" t="n">
        <v>50</v>
      </c>
      <c r="P22" s="80" t="n">
        <v>51</v>
      </c>
      <c r="Q22" s="80" t="n">
        <v>52</v>
      </c>
      <c r="R22" s="82" t="n">
        <v>53</v>
      </c>
      <c r="S22" s="63" t="n">
        <v>54</v>
      </c>
    </row>
    <row r="23" customFormat="false" ht="16" hidden="false" customHeight="false" outlineLevel="0" collapsed="false">
      <c r="A23" s="55"/>
      <c r="B23" s="83" t="s">
        <v>1041</v>
      </c>
      <c r="C23" s="84" t="s">
        <v>1070</v>
      </c>
      <c r="D23" s="110" t="s">
        <v>1098</v>
      </c>
      <c r="E23" s="110" t="s">
        <v>1125</v>
      </c>
      <c r="F23" s="110" t="s">
        <v>1151</v>
      </c>
      <c r="G23" s="110" t="s">
        <v>1181</v>
      </c>
      <c r="H23" s="110" t="s">
        <v>1209</v>
      </c>
      <c r="I23" s="110" t="s">
        <v>1240</v>
      </c>
      <c r="J23" s="110" t="s">
        <v>1270</v>
      </c>
      <c r="K23" s="110" t="s">
        <v>1298</v>
      </c>
      <c r="L23" s="110" t="s">
        <v>1324</v>
      </c>
      <c r="M23" s="110" t="s">
        <v>1348</v>
      </c>
      <c r="N23" s="104" t="s">
        <v>1376</v>
      </c>
      <c r="O23" s="104" t="s">
        <v>1404</v>
      </c>
      <c r="P23" s="86" t="s">
        <v>1430</v>
      </c>
      <c r="Q23" s="86" t="s">
        <v>1456</v>
      </c>
      <c r="R23" s="115" t="s">
        <v>1485</v>
      </c>
      <c r="S23" s="66" t="s">
        <v>1513</v>
      </c>
    </row>
    <row r="24" customFormat="false" ht="12" hidden="false" customHeight="false" outlineLevel="0" collapsed="false">
      <c r="A24" s="55"/>
      <c r="B24" s="89" t="n">
        <v>85.468</v>
      </c>
      <c r="C24" s="90" t="n">
        <v>87.62</v>
      </c>
      <c r="D24" s="112" t="n">
        <v>88.906</v>
      </c>
      <c r="E24" s="112" t="n">
        <v>91.224</v>
      </c>
      <c r="F24" s="112" t="n">
        <v>92.906</v>
      </c>
      <c r="G24" s="112" t="n">
        <v>95.94</v>
      </c>
      <c r="H24" s="116" t="s">
        <v>3128</v>
      </c>
      <c r="I24" s="112" t="n">
        <v>101.07</v>
      </c>
      <c r="J24" s="112" t="n">
        <v>102.906</v>
      </c>
      <c r="K24" s="112" t="n">
        <v>106.42</v>
      </c>
      <c r="L24" s="112" t="n">
        <v>107.868</v>
      </c>
      <c r="M24" s="112" t="n">
        <v>112.411</v>
      </c>
      <c r="N24" s="105" t="n">
        <v>114.818</v>
      </c>
      <c r="O24" s="105" t="n">
        <v>118.71</v>
      </c>
      <c r="P24" s="92" t="n">
        <v>121.75</v>
      </c>
      <c r="Q24" s="92" t="n">
        <v>127.6</v>
      </c>
      <c r="R24" s="93" t="n">
        <v>126.904</v>
      </c>
      <c r="S24" s="69" t="n">
        <v>131.29</v>
      </c>
    </row>
    <row r="25" customFormat="false" ht="12" hidden="false" customHeight="false" outlineLevel="0" collapsed="false">
      <c r="A25" s="55"/>
      <c r="B25" s="94" t="s">
        <v>1040</v>
      </c>
      <c r="C25" s="95" t="s">
        <v>1069</v>
      </c>
      <c r="D25" s="113" t="s">
        <v>1097</v>
      </c>
      <c r="E25" s="113" t="s">
        <v>1124</v>
      </c>
      <c r="F25" s="113" t="s">
        <v>1150</v>
      </c>
      <c r="G25" s="113" t="s">
        <v>1180</v>
      </c>
      <c r="H25" s="113" t="s">
        <v>1208</v>
      </c>
      <c r="I25" s="113" t="s">
        <v>1239</v>
      </c>
      <c r="J25" s="113" t="s">
        <v>1269</v>
      </c>
      <c r="K25" s="113" t="s">
        <v>1297</v>
      </c>
      <c r="L25" s="113" t="s">
        <v>1323</v>
      </c>
      <c r="M25" s="113" t="s">
        <v>1347</v>
      </c>
      <c r="N25" s="106" t="s">
        <v>1375</v>
      </c>
      <c r="O25" s="106" t="s">
        <v>1403</v>
      </c>
      <c r="P25" s="96" t="s">
        <v>1429</v>
      </c>
      <c r="Q25" s="96" t="s">
        <v>1455</v>
      </c>
      <c r="R25" s="97" t="s">
        <v>1484</v>
      </c>
      <c r="S25" s="71" t="s">
        <v>1512</v>
      </c>
    </row>
    <row r="26" customFormat="false" ht="13" hidden="false" customHeight="false" outlineLevel="0" collapsed="false">
      <c r="A26" s="55"/>
      <c r="B26" s="98" t="s">
        <v>3129</v>
      </c>
      <c r="C26" s="99" t="s">
        <v>3082</v>
      </c>
      <c r="D26" s="114" t="s">
        <v>3130</v>
      </c>
      <c r="E26" s="114" t="s">
        <v>3131</v>
      </c>
      <c r="F26" s="114" t="s">
        <v>3132</v>
      </c>
      <c r="G26" s="114" t="s">
        <v>3133</v>
      </c>
      <c r="H26" s="114" t="s">
        <v>3134</v>
      </c>
      <c r="I26" s="114" t="s">
        <v>3135</v>
      </c>
      <c r="J26" s="114" t="s">
        <v>3136</v>
      </c>
      <c r="K26" s="114" t="s">
        <v>3137</v>
      </c>
      <c r="L26" s="114" t="s">
        <v>3138</v>
      </c>
      <c r="M26" s="114" t="s">
        <v>3139</v>
      </c>
      <c r="N26" s="108" t="s">
        <v>3140</v>
      </c>
      <c r="O26" s="108" t="s">
        <v>3141</v>
      </c>
      <c r="P26" s="101" t="s">
        <v>3142</v>
      </c>
      <c r="Q26" s="101" t="s">
        <v>3143</v>
      </c>
      <c r="R26" s="102" t="s">
        <v>3144</v>
      </c>
      <c r="S26" s="74" t="s">
        <v>3145</v>
      </c>
    </row>
    <row r="27" customFormat="false" ht="12" hidden="false" customHeight="false" outlineLevel="0" collapsed="false">
      <c r="A27" s="55" t="n">
        <v>6</v>
      </c>
      <c r="B27" s="75" t="n">
        <v>55</v>
      </c>
      <c r="C27" s="76" t="n">
        <v>56</v>
      </c>
      <c r="E27" s="117" t="n">
        <v>72</v>
      </c>
      <c r="F27" s="109" t="n">
        <v>73</v>
      </c>
      <c r="G27" s="109" t="n">
        <v>74</v>
      </c>
      <c r="H27" s="109" t="n">
        <v>75</v>
      </c>
      <c r="I27" s="109" t="n">
        <v>76</v>
      </c>
      <c r="J27" s="109" t="n">
        <v>77</v>
      </c>
      <c r="K27" s="109" t="n">
        <v>78</v>
      </c>
      <c r="L27" s="109" t="n">
        <v>79</v>
      </c>
      <c r="M27" s="109" t="n">
        <v>80</v>
      </c>
      <c r="N27" s="103" t="n">
        <v>81</v>
      </c>
      <c r="O27" s="103" t="n">
        <v>82</v>
      </c>
      <c r="P27" s="103" t="n">
        <v>83</v>
      </c>
      <c r="Q27" s="80" t="n">
        <v>84</v>
      </c>
      <c r="R27" s="82" t="n">
        <v>85</v>
      </c>
      <c r="S27" s="63" t="n">
        <v>86</v>
      </c>
    </row>
    <row r="28" customFormat="false" ht="16" hidden="false" customHeight="false" outlineLevel="0" collapsed="false">
      <c r="A28" s="55"/>
      <c r="B28" s="83" t="s">
        <v>1537</v>
      </c>
      <c r="C28" s="84" t="s">
        <v>1562</v>
      </c>
      <c r="E28" s="118" t="s">
        <v>1985</v>
      </c>
      <c r="F28" s="110" t="s">
        <v>2011</v>
      </c>
      <c r="G28" s="110" t="s">
        <v>2033</v>
      </c>
      <c r="H28" s="110" t="s">
        <v>2059</v>
      </c>
      <c r="I28" s="110" t="s">
        <v>2086</v>
      </c>
      <c r="J28" s="110" t="s">
        <v>2112</v>
      </c>
      <c r="K28" s="110" t="s">
        <v>2136</v>
      </c>
      <c r="L28" s="110" t="s">
        <v>2160</v>
      </c>
      <c r="M28" s="119" t="s">
        <v>2186</v>
      </c>
      <c r="N28" s="104" t="s">
        <v>2214</v>
      </c>
      <c r="O28" s="104" t="s">
        <v>2241</v>
      </c>
      <c r="P28" s="104" t="s">
        <v>2265</v>
      </c>
      <c r="Q28" s="86" t="s">
        <v>2289</v>
      </c>
      <c r="R28" s="115" t="s">
        <v>2310</v>
      </c>
      <c r="S28" s="66" t="s">
        <v>2325</v>
      </c>
    </row>
    <row r="29" customFormat="false" ht="12" hidden="false" customHeight="false" outlineLevel="0" collapsed="false">
      <c r="A29" s="55"/>
      <c r="B29" s="89" t="n">
        <v>132.905</v>
      </c>
      <c r="C29" s="90" t="n">
        <v>137.327</v>
      </c>
      <c r="E29" s="120" t="n">
        <v>180.948</v>
      </c>
      <c r="F29" s="112" t="n">
        <v>180.948</v>
      </c>
      <c r="G29" s="112" t="n">
        <v>183.85</v>
      </c>
      <c r="H29" s="112" t="n">
        <v>186.207</v>
      </c>
      <c r="I29" s="112" t="n">
        <v>190.23</v>
      </c>
      <c r="J29" s="112" t="n">
        <v>192.22</v>
      </c>
      <c r="K29" s="112" t="n">
        <v>195.08</v>
      </c>
      <c r="L29" s="112" t="n">
        <v>196.967</v>
      </c>
      <c r="M29" s="112" t="n">
        <v>200.59</v>
      </c>
      <c r="N29" s="105" t="n">
        <v>204.383</v>
      </c>
      <c r="O29" s="105" t="n">
        <v>207.2</v>
      </c>
      <c r="P29" s="105" t="n">
        <v>208.98</v>
      </c>
      <c r="Q29" s="121" t="s">
        <v>3146</v>
      </c>
      <c r="R29" s="122" t="s">
        <v>3147</v>
      </c>
      <c r="S29" s="123" t="s">
        <v>3148</v>
      </c>
    </row>
    <row r="30" customFormat="false" ht="12" hidden="false" customHeight="false" outlineLevel="0" collapsed="false">
      <c r="A30" s="55"/>
      <c r="B30" s="94" t="s">
        <v>1536</v>
      </c>
      <c r="C30" s="95" t="s">
        <v>1561</v>
      </c>
      <c r="E30" s="124" t="s">
        <v>1984</v>
      </c>
      <c r="F30" s="113" t="s">
        <v>2010</v>
      </c>
      <c r="G30" s="113" t="s">
        <v>2032</v>
      </c>
      <c r="H30" s="113" t="s">
        <v>2058</v>
      </c>
      <c r="I30" s="113" t="s">
        <v>2085</v>
      </c>
      <c r="J30" s="113" t="s">
        <v>2111</v>
      </c>
      <c r="K30" s="113" t="s">
        <v>2135</v>
      </c>
      <c r="L30" s="113" t="s">
        <v>2159</v>
      </c>
      <c r="M30" s="113" t="s">
        <v>2185</v>
      </c>
      <c r="N30" s="106" t="s">
        <v>2213</v>
      </c>
      <c r="O30" s="106" t="s">
        <v>2240</v>
      </c>
      <c r="P30" s="106" t="s">
        <v>2264</v>
      </c>
      <c r="Q30" s="96" t="s">
        <v>2288</v>
      </c>
      <c r="R30" s="97" t="s">
        <v>2309</v>
      </c>
      <c r="S30" s="71" t="s">
        <v>2324</v>
      </c>
    </row>
    <row r="31" customFormat="false" ht="13" hidden="false" customHeight="false" outlineLevel="0" collapsed="false">
      <c r="A31" s="55"/>
      <c r="B31" s="98" t="s">
        <v>3149</v>
      </c>
      <c r="C31" s="99" t="s">
        <v>3150</v>
      </c>
      <c r="E31" s="125" t="s">
        <v>3151</v>
      </c>
      <c r="F31" s="114" t="s">
        <v>3152</v>
      </c>
      <c r="G31" s="114" t="s">
        <v>3153</v>
      </c>
      <c r="H31" s="114" t="s">
        <v>3154</v>
      </c>
      <c r="I31" s="114" t="s">
        <v>3155</v>
      </c>
      <c r="J31" s="114" t="s">
        <v>3156</v>
      </c>
      <c r="K31" s="114" t="s">
        <v>3157</v>
      </c>
      <c r="L31" s="114" t="s">
        <v>3158</v>
      </c>
      <c r="M31" s="114" t="s">
        <v>3159</v>
      </c>
      <c r="N31" s="108" t="s">
        <v>3160</v>
      </c>
      <c r="O31" s="108" t="s">
        <v>3161</v>
      </c>
      <c r="P31" s="108" t="s">
        <v>3162</v>
      </c>
      <c r="Q31" s="101" t="s">
        <v>3163</v>
      </c>
      <c r="R31" s="102" t="s">
        <v>3164</v>
      </c>
      <c r="S31" s="74" t="s">
        <v>3165</v>
      </c>
    </row>
    <row r="32" customFormat="false" ht="12" hidden="false" customHeight="true" outlineLevel="0" collapsed="false">
      <c r="A32" s="55" t="n">
        <v>7</v>
      </c>
      <c r="B32" s="75" t="n">
        <v>87</v>
      </c>
      <c r="C32" s="76" t="n">
        <v>88</v>
      </c>
      <c r="E32" s="126" t="n">
        <v>104</v>
      </c>
      <c r="F32" s="109" t="n">
        <v>105</v>
      </c>
      <c r="G32" s="109" t="n">
        <v>106</v>
      </c>
      <c r="H32" s="109" t="n">
        <v>107</v>
      </c>
      <c r="I32" s="109" t="n">
        <v>108</v>
      </c>
      <c r="J32" s="109" t="n">
        <v>109</v>
      </c>
      <c r="K32" s="109" t="n">
        <v>110</v>
      </c>
      <c r="L32" s="109" t="n">
        <v>111</v>
      </c>
      <c r="M32" s="109" t="n">
        <v>112</v>
      </c>
      <c r="N32" s="127"/>
      <c r="O32" s="128" t="s">
        <v>3166</v>
      </c>
      <c r="P32" s="129" t="s">
        <v>3167</v>
      </c>
      <c r="Q32" s="130" t="s">
        <v>3168</v>
      </c>
      <c r="R32" s="131"/>
      <c r="S32" s="131"/>
    </row>
    <row r="33" customFormat="false" ht="16" hidden="false" customHeight="false" outlineLevel="0" collapsed="false">
      <c r="A33" s="55"/>
      <c r="B33" s="83" t="s">
        <v>2344</v>
      </c>
      <c r="C33" s="84" t="s">
        <v>2359</v>
      </c>
      <c r="E33" s="118" t="s">
        <v>2610</v>
      </c>
      <c r="F33" s="110" t="s">
        <v>3169</v>
      </c>
      <c r="G33" s="110" t="s">
        <v>2627</v>
      </c>
      <c r="H33" s="110" t="s">
        <v>3070</v>
      </c>
      <c r="I33" s="110" t="s">
        <v>2644</v>
      </c>
      <c r="J33" s="110" t="s">
        <v>2651</v>
      </c>
      <c r="K33" s="110" t="s">
        <v>3170</v>
      </c>
      <c r="L33" s="110" t="s">
        <v>3171</v>
      </c>
      <c r="M33" s="110" t="s">
        <v>3172</v>
      </c>
      <c r="N33" s="127"/>
      <c r="O33" s="128"/>
      <c r="P33" s="129"/>
      <c r="Q33" s="130"/>
      <c r="R33" s="131"/>
      <c r="S33" s="131"/>
    </row>
    <row r="34" customFormat="false" ht="12" hidden="false" customHeight="false" outlineLevel="0" collapsed="false">
      <c r="A34" s="55"/>
      <c r="B34" s="132" t="s">
        <v>3173</v>
      </c>
      <c r="C34" s="90" t="n">
        <v>226.025</v>
      </c>
      <c r="E34" s="133" t="s">
        <v>3174</v>
      </c>
      <c r="F34" s="116" t="s">
        <v>3175</v>
      </c>
      <c r="G34" s="116" t="s">
        <v>3176</v>
      </c>
      <c r="H34" s="116" t="s">
        <v>3175</v>
      </c>
      <c r="I34" s="116" t="s">
        <v>3177</v>
      </c>
      <c r="J34" s="116" t="s">
        <v>3178</v>
      </c>
      <c r="K34" s="116" t="s">
        <v>3179</v>
      </c>
      <c r="L34" s="116" t="s">
        <v>3180</v>
      </c>
      <c r="M34" s="116" t="s">
        <v>3180</v>
      </c>
      <c r="N34" s="127"/>
      <c r="O34" s="128"/>
      <c r="P34" s="129"/>
      <c r="Q34" s="130"/>
      <c r="R34" s="131"/>
      <c r="S34" s="131"/>
    </row>
    <row r="35" customFormat="false" ht="12" hidden="false" customHeight="true" outlineLevel="0" collapsed="false">
      <c r="A35" s="55"/>
      <c r="B35" s="94" t="s">
        <v>2343</v>
      </c>
      <c r="C35" s="95" t="s">
        <v>2358</v>
      </c>
      <c r="E35" s="124" t="s">
        <v>2609</v>
      </c>
      <c r="F35" s="113" t="s">
        <v>3181</v>
      </c>
      <c r="G35" s="113" t="s">
        <v>2626</v>
      </c>
      <c r="H35" s="113" t="s">
        <v>3182</v>
      </c>
      <c r="I35" s="113" t="s">
        <v>3183</v>
      </c>
      <c r="J35" s="113" t="s">
        <v>3184</v>
      </c>
      <c r="K35" s="113" t="s">
        <v>3185</v>
      </c>
      <c r="L35" s="113" t="s">
        <v>3186</v>
      </c>
      <c r="M35" s="113" t="s">
        <v>3187</v>
      </c>
      <c r="N35" s="127"/>
      <c r="O35" s="128"/>
      <c r="P35" s="129"/>
      <c r="Q35" s="130"/>
      <c r="R35" s="131"/>
      <c r="S35" s="131"/>
    </row>
    <row r="36" customFormat="false" ht="19" hidden="false" customHeight="false" outlineLevel="0" collapsed="false">
      <c r="A36" s="55"/>
      <c r="B36" s="98" t="s">
        <v>3188</v>
      </c>
      <c r="C36" s="99" t="s">
        <v>3189</v>
      </c>
      <c r="E36" s="125" t="s">
        <v>3190</v>
      </c>
      <c r="F36" s="114" t="s">
        <v>3191</v>
      </c>
      <c r="G36" s="114" t="s">
        <v>3192</v>
      </c>
      <c r="H36" s="114" t="s">
        <v>3193</v>
      </c>
      <c r="I36" s="114" t="s">
        <v>3194</v>
      </c>
      <c r="J36" s="114" t="s">
        <v>3195</v>
      </c>
      <c r="K36" s="114" t="s">
        <v>3196</v>
      </c>
      <c r="L36" s="114" t="s">
        <v>3197</v>
      </c>
      <c r="M36" s="114" t="s">
        <v>3198</v>
      </c>
      <c r="N36" s="127"/>
      <c r="O36" s="128"/>
      <c r="P36" s="129"/>
      <c r="Q36" s="130"/>
      <c r="R36" s="131"/>
      <c r="S36" s="131"/>
    </row>
    <row r="37" customFormat="false" ht="17" hidden="false" customHeight="false" outlineLevel="0" collapsed="false">
      <c r="A37" s="52"/>
      <c r="B37" s="134"/>
      <c r="C37" s="134"/>
      <c r="D37" s="134"/>
      <c r="E37" s="134"/>
      <c r="F37" s="135"/>
      <c r="G37" s="135"/>
      <c r="H37" s="135"/>
      <c r="I37" s="135"/>
      <c r="J37" s="135"/>
      <c r="K37" s="135"/>
      <c r="L37" s="135"/>
      <c r="M37" s="135"/>
      <c r="N37" s="135"/>
      <c r="O37" s="135"/>
      <c r="P37" s="135"/>
      <c r="Q37" s="135"/>
      <c r="R37" s="135"/>
      <c r="S37" s="135"/>
    </row>
    <row r="38" customFormat="false" ht="15" hidden="false" customHeight="true" outlineLevel="0" collapsed="false">
      <c r="A38" s="136" t="s">
        <v>3199</v>
      </c>
      <c r="B38" s="136"/>
      <c r="C38" s="136"/>
      <c r="D38" s="134"/>
      <c r="E38" s="137" t="n">
        <v>57</v>
      </c>
      <c r="F38" s="137" t="n">
        <v>58</v>
      </c>
      <c r="G38" s="138" t="n">
        <v>59</v>
      </c>
      <c r="H38" s="138" t="n">
        <v>60</v>
      </c>
      <c r="I38" s="138" t="n">
        <v>61</v>
      </c>
      <c r="J38" s="138" t="n">
        <v>62</v>
      </c>
      <c r="K38" s="138" t="n">
        <v>63</v>
      </c>
      <c r="L38" s="138" t="n">
        <v>64</v>
      </c>
      <c r="M38" s="138" t="n">
        <v>65</v>
      </c>
      <c r="N38" s="138" t="n">
        <v>66</v>
      </c>
      <c r="O38" s="138" t="n">
        <v>67</v>
      </c>
      <c r="P38" s="138" t="n">
        <v>68</v>
      </c>
      <c r="Q38" s="138" t="n">
        <v>69</v>
      </c>
      <c r="R38" s="138" t="n">
        <v>70</v>
      </c>
      <c r="S38" s="138" t="n">
        <v>71</v>
      </c>
    </row>
    <row r="39" customFormat="false" ht="18.75" hidden="false" customHeight="true" outlineLevel="0" collapsed="false">
      <c r="A39" s="139" t="s">
        <v>40</v>
      </c>
      <c r="B39" s="139"/>
      <c r="C39" s="139"/>
      <c r="D39" s="134"/>
      <c r="E39" s="140" t="s">
        <v>1588</v>
      </c>
      <c r="F39" s="140" t="s">
        <v>1616</v>
      </c>
      <c r="G39" s="141" t="s">
        <v>1646</v>
      </c>
      <c r="H39" s="141" t="s">
        <v>1674</v>
      </c>
      <c r="I39" s="141" t="s">
        <v>1699</v>
      </c>
      <c r="J39" s="141" t="s">
        <v>1723</v>
      </c>
      <c r="K39" s="141" t="s">
        <v>1749</v>
      </c>
      <c r="L39" s="141" t="s">
        <v>1774</v>
      </c>
      <c r="M39" s="141" t="s">
        <v>1803</v>
      </c>
      <c r="N39" s="141" t="s">
        <v>1829</v>
      </c>
      <c r="O39" s="141" t="s">
        <v>1855</v>
      </c>
      <c r="P39" s="141" t="s">
        <v>1882</v>
      </c>
      <c r="Q39" s="141" t="s">
        <v>1906</v>
      </c>
      <c r="R39" s="141" t="s">
        <v>1933</v>
      </c>
      <c r="S39" s="141" t="s">
        <v>1959</v>
      </c>
    </row>
    <row r="40" customFormat="false" ht="12" hidden="false" customHeight="true" outlineLevel="0" collapsed="false">
      <c r="A40" s="142" t="s">
        <v>3200</v>
      </c>
      <c r="B40" s="142"/>
      <c r="C40" s="142"/>
      <c r="E40" s="143" t="n">
        <v>138.906</v>
      </c>
      <c r="F40" s="143" t="n">
        <v>140.115</v>
      </c>
      <c r="G40" s="144" t="n">
        <v>140.908</v>
      </c>
      <c r="H40" s="144" t="n">
        <v>144.24</v>
      </c>
      <c r="I40" s="145" t="s">
        <v>3201</v>
      </c>
      <c r="J40" s="144" t="n">
        <v>150.36</v>
      </c>
      <c r="K40" s="144" t="n">
        <v>151.965</v>
      </c>
      <c r="L40" s="144" t="n">
        <v>157.25</v>
      </c>
      <c r="M40" s="144" t="n">
        <v>158.925</v>
      </c>
      <c r="N40" s="144" t="n">
        <v>162.5</v>
      </c>
      <c r="O40" s="144" t="n">
        <v>164.93</v>
      </c>
      <c r="P40" s="144" t="n">
        <v>167.26</v>
      </c>
      <c r="Q40" s="144" t="n">
        <v>168.934</v>
      </c>
      <c r="R40" s="144" t="n">
        <v>173.04</v>
      </c>
      <c r="S40" s="144" t="n">
        <v>174.967</v>
      </c>
    </row>
    <row r="41" customFormat="false" ht="12" hidden="false" customHeight="true" outlineLevel="0" collapsed="false">
      <c r="A41" s="146" t="s">
        <v>3202</v>
      </c>
      <c r="B41" s="146"/>
      <c r="C41" s="146"/>
      <c r="E41" s="147" t="s">
        <v>1587</v>
      </c>
      <c r="F41" s="147" t="s">
        <v>1615</v>
      </c>
      <c r="G41" s="148" t="s">
        <v>1645</v>
      </c>
      <c r="H41" s="148" t="s">
        <v>1673</v>
      </c>
      <c r="I41" s="148" t="s">
        <v>1698</v>
      </c>
      <c r="J41" s="148" t="s">
        <v>1722</v>
      </c>
      <c r="K41" s="148" t="s">
        <v>1748</v>
      </c>
      <c r="L41" s="148" t="s">
        <v>1773</v>
      </c>
      <c r="M41" s="148" t="s">
        <v>1802</v>
      </c>
      <c r="N41" s="148" t="s">
        <v>1828</v>
      </c>
      <c r="O41" s="148" t="s">
        <v>1854</v>
      </c>
      <c r="P41" s="148" t="s">
        <v>1881</v>
      </c>
      <c r="Q41" s="148" t="s">
        <v>1905</v>
      </c>
      <c r="R41" s="148" t="s">
        <v>1932</v>
      </c>
      <c r="S41" s="148" t="s">
        <v>1958</v>
      </c>
    </row>
    <row r="42" customFormat="false" ht="13" hidden="false" customHeight="true" outlineLevel="0" collapsed="false">
      <c r="A42" s="149" t="s">
        <v>3203</v>
      </c>
      <c r="B42" s="149"/>
      <c r="C42" s="149"/>
      <c r="E42" s="150" t="s">
        <v>3204</v>
      </c>
      <c r="F42" s="150" t="s">
        <v>3205</v>
      </c>
      <c r="G42" s="151" t="s">
        <v>3206</v>
      </c>
      <c r="H42" s="151" t="s">
        <v>3207</v>
      </c>
      <c r="I42" s="151" t="s">
        <v>3208</v>
      </c>
      <c r="J42" s="151" t="s">
        <v>3209</v>
      </c>
      <c r="K42" s="151" t="s">
        <v>3210</v>
      </c>
      <c r="L42" s="151" t="s">
        <v>3211</v>
      </c>
      <c r="M42" s="151" t="s">
        <v>3212</v>
      </c>
      <c r="N42" s="151" t="s">
        <v>3213</v>
      </c>
      <c r="O42" s="151" t="s">
        <v>3214</v>
      </c>
      <c r="P42" s="151" t="s">
        <v>3215</v>
      </c>
      <c r="Q42" s="151" t="s">
        <v>3216</v>
      </c>
      <c r="R42" s="151" t="s">
        <v>3217</v>
      </c>
      <c r="S42" s="151" t="s">
        <v>3218</v>
      </c>
    </row>
    <row r="43" customFormat="false" ht="12" hidden="false" customHeight="true" outlineLevel="0" collapsed="false">
      <c r="A43" s="152" t="s">
        <v>3219</v>
      </c>
      <c r="B43" s="152"/>
      <c r="C43" s="152"/>
      <c r="E43" s="153" t="n">
        <v>89</v>
      </c>
      <c r="F43" s="153" t="n">
        <v>90</v>
      </c>
      <c r="G43" s="138" t="n">
        <v>91</v>
      </c>
      <c r="H43" s="138" t="n">
        <v>92</v>
      </c>
      <c r="I43" s="138" t="n">
        <v>93</v>
      </c>
      <c r="J43" s="138" t="n">
        <v>94</v>
      </c>
      <c r="K43" s="138" t="n">
        <v>95</v>
      </c>
      <c r="L43" s="138" t="n">
        <v>96</v>
      </c>
      <c r="M43" s="138" t="n">
        <v>97</v>
      </c>
      <c r="N43" s="138" t="n">
        <v>98</v>
      </c>
      <c r="O43" s="138" t="n">
        <v>99</v>
      </c>
      <c r="P43" s="138" t="n">
        <v>100</v>
      </c>
      <c r="Q43" s="138" t="n">
        <v>101</v>
      </c>
      <c r="R43" s="138" t="n">
        <v>102</v>
      </c>
      <c r="S43" s="138" t="n">
        <v>103</v>
      </c>
    </row>
    <row r="44" customFormat="false" ht="16" hidden="false" customHeight="true" outlineLevel="0" collapsed="false">
      <c r="A44" s="154" t="s">
        <v>3220</v>
      </c>
      <c r="B44" s="154"/>
      <c r="C44" s="154"/>
      <c r="E44" s="140" t="s">
        <v>2377</v>
      </c>
      <c r="F44" s="140" t="s">
        <v>2395</v>
      </c>
      <c r="G44" s="141" t="s">
        <v>2415</v>
      </c>
      <c r="H44" s="141" t="s">
        <v>2436</v>
      </c>
      <c r="I44" s="141" t="s">
        <v>2461</v>
      </c>
      <c r="J44" s="141" t="s">
        <v>2485</v>
      </c>
      <c r="K44" s="141" t="s">
        <v>2510</v>
      </c>
      <c r="L44" s="141" t="s">
        <v>2533</v>
      </c>
      <c r="M44" s="141" t="s">
        <v>2547</v>
      </c>
      <c r="N44" s="141" t="s">
        <v>2558</v>
      </c>
      <c r="O44" s="141" t="s">
        <v>2568</v>
      </c>
      <c r="P44" s="141" t="s">
        <v>2577</v>
      </c>
      <c r="Q44" s="141" t="s">
        <v>2585</v>
      </c>
      <c r="R44" s="141" t="s">
        <v>2593</v>
      </c>
      <c r="S44" s="141" t="s">
        <v>2602</v>
      </c>
    </row>
    <row r="45" customFormat="false" ht="12" hidden="false" customHeight="true" outlineLevel="0" collapsed="false">
      <c r="A45" s="155" t="s">
        <v>268</v>
      </c>
      <c r="B45" s="155"/>
      <c r="C45" s="155"/>
      <c r="E45" s="143" t="n">
        <v>227.028</v>
      </c>
      <c r="F45" s="143" t="n">
        <v>232.038</v>
      </c>
      <c r="G45" s="144" t="n">
        <v>231.036</v>
      </c>
      <c r="H45" s="144" t="n">
        <v>238.029</v>
      </c>
      <c r="I45" s="144" t="n">
        <v>237.048</v>
      </c>
      <c r="J45" s="145" t="s">
        <v>3221</v>
      </c>
      <c r="K45" s="145" t="s">
        <v>3222</v>
      </c>
      <c r="L45" s="145" t="s">
        <v>3223</v>
      </c>
      <c r="M45" s="145" t="s">
        <v>3223</v>
      </c>
      <c r="N45" s="145" t="s">
        <v>3224</v>
      </c>
      <c r="O45" s="145" t="s">
        <v>3225</v>
      </c>
      <c r="P45" s="145" t="s">
        <v>3226</v>
      </c>
      <c r="Q45" s="145" t="s">
        <v>3227</v>
      </c>
      <c r="R45" s="145" t="s">
        <v>3228</v>
      </c>
      <c r="S45" s="145" t="s">
        <v>3229</v>
      </c>
    </row>
    <row r="46" customFormat="false" ht="12" hidden="false" customHeight="true" outlineLevel="0" collapsed="false">
      <c r="A46" s="156" t="s">
        <v>3230</v>
      </c>
      <c r="B46" s="156"/>
      <c r="C46" s="156"/>
      <c r="E46" s="147" t="s">
        <v>2376</v>
      </c>
      <c r="F46" s="147" t="s">
        <v>2394</v>
      </c>
      <c r="G46" s="148" t="s">
        <v>2414</v>
      </c>
      <c r="H46" s="148" t="s">
        <v>2435</v>
      </c>
      <c r="I46" s="148" t="s">
        <v>2460</v>
      </c>
      <c r="J46" s="148" t="s">
        <v>2484</v>
      </c>
      <c r="K46" s="148" t="s">
        <v>2509</v>
      </c>
      <c r="L46" s="148" t="s">
        <v>2532</v>
      </c>
      <c r="M46" s="148" t="s">
        <v>2546</v>
      </c>
      <c r="N46" s="148" t="s">
        <v>2557</v>
      </c>
      <c r="O46" s="148" t="s">
        <v>2567</v>
      </c>
      <c r="P46" s="148" t="s">
        <v>2576</v>
      </c>
      <c r="Q46" s="148" t="s">
        <v>2584</v>
      </c>
      <c r="R46" s="148" t="s">
        <v>2592</v>
      </c>
      <c r="S46" s="148" t="s">
        <v>2601</v>
      </c>
    </row>
    <row r="47" customFormat="false" ht="19" hidden="false" customHeight="true" outlineLevel="0" collapsed="false">
      <c r="A47" s="157" t="s">
        <v>1617</v>
      </c>
      <c r="B47" s="157"/>
      <c r="C47" s="157"/>
      <c r="E47" s="150" t="s">
        <v>3231</v>
      </c>
      <c r="F47" s="150" t="s">
        <v>3232</v>
      </c>
      <c r="G47" s="151" t="s">
        <v>3233</v>
      </c>
      <c r="H47" s="151" t="s">
        <v>3234</v>
      </c>
      <c r="I47" s="151" t="s">
        <v>3235</v>
      </c>
      <c r="J47" s="151" t="s">
        <v>3236</v>
      </c>
      <c r="K47" s="151" t="s">
        <v>3237</v>
      </c>
      <c r="L47" s="151" t="s">
        <v>3238</v>
      </c>
      <c r="M47" s="151" t="s">
        <v>3239</v>
      </c>
      <c r="N47" s="151" t="s">
        <v>3240</v>
      </c>
      <c r="O47" s="151" t="s">
        <v>3241</v>
      </c>
      <c r="P47" s="151" t="s">
        <v>3242</v>
      </c>
      <c r="Q47" s="151" t="s">
        <v>3243</v>
      </c>
      <c r="R47" s="151" t="s">
        <v>3244</v>
      </c>
      <c r="S47" s="151" t="s">
        <v>3245</v>
      </c>
    </row>
    <row r="49" customFormat="false" ht="104.25" hidden="false" customHeight="true" outlineLevel="0" collapsed="false">
      <c r="A49" s="158" t="s">
        <v>3246</v>
      </c>
      <c r="B49" s="158"/>
      <c r="C49" s="158"/>
      <c r="D49" s="158"/>
      <c r="E49" s="158"/>
      <c r="F49" s="158"/>
      <c r="G49" s="158"/>
      <c r="H49" s="158"/>
      <c r="I49" s="158"/>
      <c r="J49" s="158"/>
      <c r="K49" s="158"/>
      <c r="L49" s="158"/>
      <c r="M49" s="158"/>
      <c r="N49" s="158"/>
      <c r="O49" s="158"/>
      <c r="P49" s="158"/>
      <c r="Q49" s="158"/>
      <c r="R49" s="158"/>
      <c r="S49" s="158"/>
    </row>
    <row r="50" customFormat="false" ht="48.75" hidden="false" customHeight="true" outlineLevel="0" collapsed="false">
      <c r="A50" s="158" t="s">
        <v>3247</v>
      </c>
      <c r="B50" s="158"/>
      <c r="C50" s="158"/>
      <c r="D50" s="158"/>
      <c r="E50" s="158"/>
      <c r="F50" s="158"/>
      <c r="G50" s="158"/>
      <c r="H50" s="158"/>
      <c r="I50" s="158"/>
      <c r="J50" s="158"/>
      <c r="K50" s="158"/>
      <c r="L50" s="158"/>
      <c r="M50" s="158"/>
      <c r="N50" s="158"/>
      <c r="O50" s="158"/>
      <c r="P50" s="158"/>
      <c r="Q50" s="158"/>
      <c r="R50" s="158"/>
      <c r="S50" s="158"/>
    </row>
    <row r="51" customFormat="false" ht="109.5" hidden="false" customHeight="true" outlineLevel="0" collapsed="false">
      <c r="A51" s="158" t="s">
        <v>3248</v>
      </c>
      <c r="B51" s="158"/>
      <c r="C51" s="158"/>
      <c r="D51" s="158"/>
      <c r="E51" s="158"/>
      <c r="F51" s="158"/>
      <c r="G51" s="158"/>
      <c r="H51" s="158"/>
      <c r="I51" s="158"/>
      <c r="J51" s="158"/>
      <c r="K51" s="158"/>
      <c r="L51" s="158"/>
      <c r="M51" s="158"/>
      <c r="N51" s="158"/>
      <c r="O51" s="158"/>
      <c r="P51" s="158"/>
      <c r="Q51" s="158"/>
      <c r="R51" s="158"/>
      <c r="S51" s="158"/>
    </row>
    <row r="52" customFormat="false" ht="87" hidden="false" customHeight="true" outlineLevel="0" collapsed="false">
      <c r="A52" s="158" t="s">
        <v>3249</v>
      </c>
      <c r="B52" s="158"/>
      <c r="C52" s="158"/>
      <c r="D52" s="158"/>
      <c r="E52" s="158"/>
      <c r="F52" s="158"/>
      <c r="G52" s="158"/>
      <c r="H52" s="158"/>
      <c r="I52" s="158"/>
      <c r="J52" s="158"/>
      <c r="K52" s="158"/>
      <c r="L52" s="158"/>
      <c r="M52" s="158"/>
      <c r="N52" s="158"/>
      <c r="O52" s="158"/>
      <c r="P52" s="158"/>
      <c r="Q52" s="158"/>
      <c r="R52" s="158"/>
      <c r="S52" s="158"/>
    </row>
    <row r="53" customFormat="false" ht="101.25" hidden="false" customHeight="true" outlineLevel="0" collapsed="false">
      <c r="A53" s="159" t="s">
        <v>3250</v>
      </c>
      <c r="B53" s="159"/>
      <c r="C53" s="159"/>
      <c r="D53" s="159"/>
      <c r="E53" s="159"/>
      <c r="F53" s="159"/>
      <c r="G53" s="159"/>
      <c r="H53" s="159"/>
      <c r="I53" s="159"/>
      <c r="J53" s="159"/>
      <c r="K53" s="159"/>
      <c r="L53" s="159"/>
      <c r="M53" s="159"/>
      <c r="N53" s="159"/>
      <c r="O53" s="159"/>
      <c r="P53" s="159"/>
      <c r="Q53" s="159"/>
      <c r="R53" s="159"/>
      <c r="S53" s="159"/>
    </row>
    <row r="54" customFormat="false" ht="87.75" hidden="false" customHeight="true" outlineLevel="0" collapsed="false">
      <c r="A54" s="159" t="s">
        <v>3251</v>
      </c>
      <c r="B54" s="159"/>
      <c r="C54" s="159"/>
      <c r="D54" s="159"/>
      <c r="E54" s="159"/>
      <c r="F54" s="159"/>
      <c r="G54" s="159"/>
      <c r="H54" s="159"/>
      <c r="I54" s="159"/>
      <c r="J54" s="159"/>
      <c r="K54" s="159"/>
      <c r="L54" s="159"/>
      <c r="M54" s="159"/>
      <c r="N54" s="159"/>
      <c r="O54" s="159"/>
      <c r="P54" s="159"/>
      <c r="Q54" s="159"/>
      <c r="R54" s="159"/>
      <c r="S54" s="159"/>
    </row>
    <row r="55" customFormat="false" ht="73.5" hidden="false" customHeight="true" outlineLevel="0" collapsed="false">
      <c r="A55" s="158" t="s">
        <v>3252</v>
      </c>
      <c r="B55" s="158"/>
      <c r="C55" s="158"/>
      <c r="D55" s="158"/>
      <c r="E55" s="158"/>
      <c r="F55" s="158"/>
      <c r="G55" s="158"/>
      <c r="H55" s="158"/>
      <c r="I55" s="158"/>
      <c r="J55" s="158"/>
      <c r="K55" s="158"/>
      <c r="L55" s="158"/>
      <c r="M55" s="158"/>
      <c r="N55" s="158"/>
      <c r="O55" s="158"/>
      <c r="P55" s="158"/>
      <c r="Q55" s="158"/>
      <c r="R55" s="158"/>
      <c r="S55" s="158"/>
    </row>
    <row r="56" customFormat="false" ht="70.5" hidden="false" customHeight="true" outlineLevel="0" collapsed="false">
      <c r="A56" s="158" t="s">
        <v>3253</v>
      </c>
      <c r="B56" s="158"/>
      <c r="C56" s="158"/>
      <c r="D56" s="158"/>
      <c r="E56" s="158"/>
      <c r="F56" s="158"/>
      <c r="G56" s="158"/>
      <c r="H56" s="158"/>
      <c r="I56" s="158"/>
      <c r="J56" s="158"/>
      <c r="K56" s="158"/>
      <c r="L56" s="158"/>
      <c r="M56" s="158"/>
      <c r="N56" s="158"/>
      <c r="O56" s="158"/>
      <c r="P56" s="158"/>
      <c r="Q56" s="158"/>
      <c r="R56" s="158"/>
      <c r="S56" s="158"/>
    </row>
    <row r="57" customFormat="false" ht="67.5" hidden="false" customHeight="true" outlineLevel="0" collapsed="false">
      <c r="A57" s="158" t="s">
        <v>3254</v>
      </c>
      <c r="B57" s="158"/>
      <c r="C57" s="158"/>
      <c r="D57" s="158"/>
      <c r="E57" s="158"/>
      <c r="F57" s="158"/>
      <c r="G57" s="158"/>
      <c r="H57" s="158"/>
      <c r="I57" s="158"/>
      <c r="J57" s="158"/>
      <c r="K57" s="158"/>
      <c r="L57" s="158"/>
      <c r="M57" s="158"/>
      <c r="N57" s="158"/>
      <c r="O57" s="158"/>
      <c r="P57" s="158"/>
      <c r="Q57" s="158"/>
      <c r="R57" s="158"/>
      <c r="S57" s="158"/>
    </row>
    <row r="59" customFormat="false" ht="17" hidden="false" customHeight="false" outlineLevel="0" collapsed="false">
      <c r="A59" s="160" t="s">
        <v>3255</v>
      </c>
      <c r="B59" s="160"/>
      <c r="C59" s="160"/>
    </row>
    <row r="60" customFormat="false" ht="17" hidden="false" customHeight="false" outlineLevel="0" collapsed="false">
      <c r="A60" s="160" t="s">
        <v>3256</v>
      </c>
      <c r="B60" s="160"/>
      <c r="C60" s="160"/>
    </row>
  </sheetData>
  <mergeCells count="70">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 ref="A38:C38"/>
    <mergeCell ref="A39:C39"/>
    <mergeCell ref="A40:C40"/>
    <mergeCell ref="A41:C41"/>
    <mergeCell ref="A42:C42"/>
    <mergeCell ref="A43:C43"/>
    <mergeCell ref="A44:C44"/>
    <mergeCell ref="A45:C45"/>
    <mergeCell ref="A46:C46"/>
    <mergeCell ref="A47:C47"/>
    <mergeCell ref="A49:S49"/>
    <mergeCell ref="A50:S50"/>
    <mergeCell ref="A51:S51"/>
    <mergeCell ref="A52:S52"/>
    <mergeCell ref="A53:S53"/>
    <mergeCell ref="A54:S54"/>
    <mergeCell ref="A55:S55"/>
    <mergeCell ref="A56:S56"/>
    <mergeCell ref="A57:S57"/>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3" activeCellId="0" sqref="E63"/>
    </sheetView>
  </sheetViews>
  <sheetFormatPr defaultColWidth="10.59765625" defaultRowHeight="17" zeroHeight="false" outlineLevelRow="0" outlineLevelCol="0"/>
  <cols>
    <col collapsed="false" customWidth="true" hidden="false" outlineLevel="0" max="1" min="1" style="50" width="2.99"/>
    <col collapsed="false" customWidth="false" hidden="false" outlineLevel="0" max="4" min="2" style="51" width="10.58"/>
    <col collapsed="false" customWidth="true" hidden="false" outlineLevel="0" max="5" min="5" style="51" width="10.72"/>
    <col collapsed="false" customWidth="false" hidden="false" outlineLevel="0" max="6" min="6" style="51" width="10.58"/>
    <col collapsed="false" customWidth="true" hidden="false" outlineLevel="0" max="7" min="7" style="51" width="11.14"/>
    <col collapsed="false" customWidth="false" hidden="false" outlineLevel="0" max="1024" min="8" style="51" width="10.58"/>
  </cols>
  <sheetData>
    <row r="1" customFormat="false" ht="28" hidden="false" customHeight="true" outlineLevel="0" collapsed="false">
      <c r="A1" s="52"/>
      <c r="B1" s="53" t="s">
        <v>1485</v>
      </c>
      <c r="C1" s="54" t="s">
        <v>3074</v>
      </c>
      <c r="D1" s="54"/>
      <c r="E1" s="54"/>
      <c r="F1" s="54"/>
      <c r="G1" s="54"/>
      <c r="H1" s="54"/>
      <c r="I1" s="54"/>
      <c r="J1" s="54"/>
      <c r="K1" s="54"/>
      <c r="L1" s="54"/>
      <c r="M1" s="54"/>
      <c r="N1" s="54"/>
      <c r="O1" s="54"/>
      <c r="P1" s="54"/>
      <c r="Q1" s="54"/>
      <c r="R1" s="54"/>
      <c r="S1" s="53" t="s">
        <v>3075</v>
      </c>
    </row>
    <row r="2" customFormat="false" ht="12.75" hidden="false" customHeight="true" outlineLevel="0" collapsed="false">
      <c r="A2" s="55" t="n">
        <v>1</v>
      </c>
      <c r="B2" s="161" t="n">
        <v>1</v>
      </c>
      <c r="C2" s="57" t="s">
        <v>3076</v>
      </c>
      <c r="D2" s="58"/>
      <c r="E2" s="58"/>
      <c r="F2" s="59"/>
      <c r="G2" s="59"/>
      <c r="I2" s="60"/>
      <c r="J2" s="61"/>
      <c r="K2" s="58"/>
      <c r="L2" s="58"/>
      <c r="M2" s="58"/>
      <c r="N2" s="53" t="s">
        <v>3077</v>
      </c>
      <c r="O2" s="53" t="s">
        <v>3078</v>
      </c>
      <c r="P2" s="53" t="s">
        <v>3079</v>
      </c>
      <c r="Q2" s="53" t="s">
        <v>3080</v>
      </c>
      <c r="R2" s="62" t="s">
        <v>3081</v>
      </c>
      <c r="S2" s="162" t="n">
        <v>2</v>
      </c>
    </row>
    <row r="3" customFormat="false" ht="16.5" hidden="false" customHeight="true" outlineLevel="0" collapsed="false">
      <c r="A3" s="55"/>
      <c r="B3" s="55" t="s">
        <v>39</v>
      </c>
      <c r="C3" s="57"/>
      <c r="D3" s="58"/>
      <c r="E3" s="58"/>
      <c r="F3" s="59"/>
      <c r="G3" s="59"/>
      <c r="H3" s="65" t="n">
        <v>38</v>
      </c>
      <c r="I3" s="65"/>
      <c r="J3" s="61"/>
      <c r="K3" s="58"/>
      <c r="L3" s="58"/>
      <c r="M3" s="58"/>
      <c r="N3" s="53"/>
      <c r="O3" s="53"/>
      <c r="P3" s="53"/>
      <c r="Q3" s="53"/>
      <c r="R3" s="62"/>
      <c r="S3" s="55" t="s">
        <v>66</v>
      </c>
    </row>
    <row r="4" customFormat="false" ht="12.75" hidden="false" customHeight="true" outlineLevel="0" collapsed="false">
      <c r="A4" s="55"/>
      <c r="B4" s="163" t="n">
        <v>1.008</v>
      </c>
      <c r="C4" s="57"/>
      <c r="D4" s="58"/>
      <c r="E4" s="58"/>
      <c r="F4" s="59"/>
      <c r="G4" s="59"/>
      <c r="H4" s="68" t="s">
        <v>1070</v>
      </c>
      <c r="I4" s="68"/>
      <c r="J4" s="61"/>
      <c r="K4" s="58"/>
      <c r="L4" s="58"/>
      <c r="M4" s="58"/>
      <c r="N4" s="53"/>
      <c r="O4" s="53"/>
      <c r="P4" s="53"/>
      <c r="Q4" s="53"/>
      <c r="R4" s="62"/>
      <c r="S4" s="163" t="n">
        <v>4.003</v>
      </c>
    </row>
    <row r="5" customFormat="false" ht="10.5" hidden="false" customHeight="true" outlineLevel="0" collapsed="false">
      <c r="A5" s="55"/>
      <c r="B5" s="164" t="s">
        <v>38</v>
      </c>
      <c r="C5" s="57"/>
      <c r="D5" s="58"/>
      <c r="E5" s="58"/>
      <c r="F5" s="59"/>
      <c r="G5" s="59"/>
      <c r="H5" s="68"/>
      <c r="I5" s="68"/>
      <c r="J5" s="61"/>
      <c r="K5" s="58"/>
      <c r="L5" s="58"/>
      <c r="M5" s="58"/>
      <c r="N5" s="53"/>
      <c r="O5" s="53"/>
      <c r="P5" s="53"/>
      <c r="Q5" s="53"/>
      <c r="R5" s="62"/>
      <c r="S5" s="164" t="s">
        <v>3257</v>
      </c>
    </row>
    <row r="6" customFormat="false" ht="9.75" hidden="false" customHeight="true" outlineLevel="0" collapsed="false">
      <c r="A6" s="55"/>
      <c r="B6" s="165" t="n">
        <v>1</v>
      </c>
      <c r="C6" s="57"/>
      <c r="D6" s="58"/>
      <c r="E6" s="58"/>
      <c r="F6" s="59"/>
      <c r="G6" s="59"/>
      <c r="H6" s="73" t="n">
        <v>87.62</v>
      </c>
      <c r="I6" s="73"/>
      <c r="J6" s="61"/>
      <c r="K6" s="58"/>
      <c r="L6" s="58"/>
      <c r="M6" s="58"/>
      <c r="N6" s="53"/>
      <c r="O6" s="53"/>
      <c r="P6" s="53"/>
      <c r="Q6" s="53"/>
      <c r="R6" s="62"/>
      <c r="S6" s="165" t="n">
        <v>2</v>
      </c>
    </row>
    <row r="7" customFormat="false" ht="12.75" hidden="false" customHeight="true" outlineLevel="0" collapsed="false">
      <c r="A7" s="55" t="n">
        <v>2</v>
      </c>
      <c r="B7" s="162" t="n">
        <v>3</v>
      </c>
      <c r="C7" s="162" t="n">
        <v>4</v>
      </c>
      <c r="D7" s="77"/>
      <c r="E7" s="78"/>
      <c r="F7" s="78"/>
      <c r="G7" s="78"/>
      <c r="H7" s="73"/>
      <c r="I7" s="73"/>
      <c r="J7" s="78"/>
      <c r="K7" s="78"/>
      <c r="L7" s="78"/>
      <c r="M7" s="79"/>
      <c r="N7" s="162" t="n">
        <v>5</v>
      </c>
      <c r="O7" s="162" t="n">
        <v>6</v>
      </c>
      <c r="P7" s="162" t="n">
        <v>7</v>
      </c>
      <c r="Q7" s="162" t="n">
        <v>8</v>
      </c>
      <c r="R7" s="162" t="n">
        <v>9</v>
      </c>
      <c r="S7" s="162" t="n">
        <v>10</v>
      </c>
    </row>
    <row r="8" customFormat="false" ht="18.75" hidden="false" customHeight="true" outlineLevel="0" collapsed="false">
      <c r="A8" s="55"/>
      <c r="B8" s="55" t="s">
        <v>88</v>
      </c>
      <c r="C8" s="55" t="s">
        <v>119</v>
      </c>
      <c r="D8" s="77"/>
      <c r="E8" s="78"/>
      <c r="F8" s="78"/>
      <c r="G8" s="78"/>
      <c r="H8" s="85" t="s">
        <v>1069</v>
      </c>
      <c r="I8" s="85"/>
      <c r="J8" s="78"/>
      <c r="K8" s="78"/>
      <c r="L8" s="78"/>
      <c r="M8" s="79"/>
      <c r="N8" s="55" t="s">
        <v>150</v>
      </c>
      <c r="O8" s="55" t="s">
        <v>182</v>
      </c>
      <c r="P8" s="55" t="s">
        <v>213</v>
      </c>
      <c r="Q8" s="55" t="s">
        <v>240</v>
      </c>
      <c r="R8" s="55" t="s">
        <v>267</v>
      </c>
      <c r="S8" s="55" t="s">
        <v>294</v>
      </c>
    </row>
    <row r="9" customFormat="false" ht="12.75" hidden="false" customHeight="true" outlineLevel="0" collapsed="false">
      <c r="A9" s="55"/>
      <c r="B9" s="163" t="n">
        <v>6.941</v>
      </c>
      <c r="C9" s="163" t="n">
        <v>9.012</v>
      </c>
      <c r="D9" s="77"/>
      <c r="E9" s="78"/>
      <c r="F9" s="78"/>
      <c r="G9" s="78"/>
      <c r="H9" s="91" t="s">
        <v>3082</v>
      </c>
      <c r="I9" s="91"/>
      <c r="J9" s="78"/>
      <c r="K9" s="78"/>
      <c r="L9" s="78"/>
      <c r="M9" s="79"/>
      <c r="N9" s="163" t="n">
        <v>10.811</v>
      </c>
      <c r="O9" s="163" t="n">
        <v>12.011</v>
      </c>
      <c r="P9" s="163" t="n">
        <v>14.007</v>
      </c>
      <c r="Q9" s="163" t="n">
        <v>15.999</v>
      </c>
      <c r="R9" s="163" t="n">
        <v>18.998</v>
      </c>
      <c r="S9" s="163" t="n">
        <v>20.18</v>
      </c>
    </row>
    <row r="10" customFormat="false" ht="10.5" hidden="false" customHeight="true" outlineLevel="0" collapsed="false">
      <c r="A10" s="55"/>
      <c r="B10" s="164" t="s">
        <v>87</v>
      </c>
      <c r="C10" s="164" t="s">
        <v>118</v>
      </c>
      <c r="D10" s="77"/>
      <c r="E10" s="78"/>
      <c r="F10" s="78"/>
      <c r="G10" s="78"/>
      <c r="H10" s="91"/>
      <c r="I10" s="91"/>
      <c r="J10" s="78"/>
      <c r="K10" s="78"/>
      <c r="L10" s="78"/>
      <c r="M10" s="79"/>
      <c r="N10" s="164" t="s">
        <v>149</v>
      </c>
      <c r="O10" s="164" t="s">
        <v>181</v>
      </c>
      <c r="P10" s="164" t="s">
        <v>212</v>
      </c>
      <c r="Q10" s="164" t="s">
        <v>239</v>
      </c>
      <c r="R10" s="164" t="s">
        <v>3083</v>
      </c>
      <c r="S10" s="164" t="s">
        <v>293</v>
      </c>
    </row>
    <row r="11" customFormat="false" ht="10.5" hidden="false" customHeight="true" outlineLevel="0" collapsed="false">
      <c r="A11" s="55"/>
      <c r="B11" s="165" t="s">
        <v>3084</v>
      </c>
      <c r="C11" s="165" t="s">
        <v>3085</v>
      </c>
      <c r="D11" s="77"/>
      <c r="E11" s="78"/>
      <c r="F11" s="78"/>
      <c r="G11" s="78"/>
      <c r="H11" s="100"/>
      <c r="I11" s="100"/>
      <c r="J11" s="78"/>
      <c r="K11" s="78"/>
      <c r="L11" s="78"/>
      <c r="M11" s="79"/>
      <c r="N11" s="165" t="s">
        <v>3086</v>
      </c>
      <c r="O11" s="165" t="s">
        <v>3087</v>
      </c>
      <c r="P11" s="165" t="s">
        <v>3088</v>
      </c>
      <c r="Q11" s="165" t="s">
        <v>3089</v>
      </c>
      <c r="R11" s="165" t="s">
        <v>3090</v>
      </c>
      <c r="S11" s="165" t="s">
        <v>3091</v>
      </c>
    </row>
    <row r="12" customFormat="false" ht="12" hidden="false" customHeight="true" outlineLevel="0" collapsed="false">
      <c r="A12" s="55" t="n">
        <v>3</v>
      </c>
      <c r="B12" s="162" t="n">
        <v>11</v>
      </c>
      <c r="C12" s="162" t="n">
        <v>12</v>
      </c>
      <c r="D12" s="57" t="s">
        <v>3092</v>
      </c>
      <c r="E12" s="53" t="s">
        <v>3093</v>
      </c>
      <c r="F12" s="53" t="s">
        <v>657</v>
      </c>
      <c r="G12" s="53" t="s">
        <v>3094</v>
      </c>
      <c r="H12" s="53" t="s">
        <v>3095</v>
      </c>
      <c r="I12" s="53" t="s">
        <v>3096</v>
      </c>
      <c r="J12" s="53" t="s">
        <v>3097</v>
      </c>
      <c r="K12" s="53" t="s">
        <v>3098</v>
      </c>
      <c r="L12" s="53" t="s">
        <v>3099</v>
      </c>
      <c r="M12" s="62" t="s">
        <v>3100</v>
      </c>
      <c r="N12" s="162" t="n">
        <v>13</v>
      </c>
      <c r="O12" s="162" t="n">
        <v>14</v>
      </c>
      <c r="P12" s="162" t="n">
        <v>15</v>
      </c>
      <c r="Q12" s="162" t="n">
        <v>16</v>
      </c>
      <c r="R12" s="162" t="n">
        <v>17</v>
      </c>
      <c r="S12" s="162" t="n">
        <v>18</v>
      </c>
    </row>
    <row r="13" customFormat="false" ht="16" hidden="false" customHeight="false" outlineLevel="0" collapsed="false">
      <c r="A13" s="55"/>
      <c r="B13" s="55" t="s">
        <v>318</v>
      </c>
      <c r="C13" s="55" t="s">
        <v>346</v>
      </c>
      <c r="D13" s="57"/>
      <c r="E13" s="53"/>
      <c r="F13" s="53"/>
      <c r="G13" s="53"/>
      <c r="H13" s="53"/>
      <c r="I13" s="53"/>
      <c r="J13" s="53"/>
      <c r="K13" s="53"/>
      <c r="L13" s="53"/>
      <c r="M13" s="62"/>
      <c r="N13" s="55" t="s">
        <v>373</v>
      </c>
      <c r="O13" s="55" t="s">
        <v>403</v>
      </c>
      <c r="P13" s="55" t="s">
        <v>431</v>
      </c>
      <c r="Q13" s="55" t="s">
        <v>462</v>
      </c>
      <c r="R13" s="55" t="s">
        <v>493</v>
      </c>
      <c r="S13" s="55" t="s">
        <v>519</v>
      </c>
    </row>
    <row r="14" customFormat="false" ht="12" hidden="false" customHeight="false" outlineLevel="0" collapsed="false">
      <c r="A14" s="55"/>
      <c r="B14" s="163" t="n">
        <v>22.99</v>
      </c>
      <c r="C14" s="163" t="n">
        <v>24.305</v>
      </c>
      <c r="D14" s="57"/>
      <c r="E14" s="53"/>
      <c r="F14" s="53"/>
      <c r="G14" s="53"/>
      <c r="H14" s="53"/>
      <c r="I14" s="53"/>
      <c r="J14" s="53"/>
      <c r="K14" s="53"/>
      <c r="L14" s="53"/>
      <c r="M14" s="62"/>
      <c r="N14" s="163" t="n">
        <v>26.982</v>
      </c>
      <c r="O14" s="163" t="n">
        <v>28.086</v>
      </c>
      <c r="P14" s="163" t="n">
        <v>30.974</v>
      </c>
      <c r="Q14" s="163" t="n">
        <v>32.066</v>
      </c>
      <c r="R14" s="163" t="n">
        <v>35.453</v>
      </c>
      <c r="S14" s="163" t="n">
        <v>39.948</v>
      </c>
    </row>
    <row r="15" customFormat="false" ht="10.5" hidden="false" customHeight="true" outlineLevel="0" collapsed="false">
      <c r="A15" s="55"/>
      <c r="B15" s="164" t="s">
        <v>317</v>
      </c>
      <c r="C15" s="164" t="s">
        <v>345</v>
      </c>
      <c r="D15" s="57"/>
      <c r="E15" s="53"/>
      <c r="F15" s="53"/>
      <c r="G15" s="53"/>
      <c r="H15" s="53"/>
      <c r="I15" s="53"/>
      <c r="J15" s="53"/>
      <c r="K15" s="53"/>
      <c r="L15" s="53"/>
      <c r="M15" s="62"/>
      <c r="N15" s="164" t="s">
        <v>372</v>
      </c>
      <c r="O15" s="164" t="s">
        <v>402</v>
      </c>
      <c r="P15" s="164" t="s">
        <v>3101</v>
      </c>
      <c r="Q15" s="164" t="s">
        <v>461</v>
      </c>
      <c r="R15" s="164" t="s">
        <v>492</v>
      </c>
      <c r="S15" s="164" t="s">
        <v>518</v>
      </c>
    </row>
    <row r="16" customFormat="false" ht="10.5" hidden="false" customHeight="true" outlineLevel="0" collapsed="false">
      <c r="A16" s="55"/>
      <c r="B16" s="165" t="s">
        <v>3102</v>
      </c>
      <c r="C16" s="166" t="s">
        <v>3103</v>
      </c>
      <c r="D16" s="57"/>
      <c r="E16" s="53"/>
      <c r="F16" s="53"/>
      <c r="G16" s="53"/>
      <c r="H16" s="53"/>
      <c r="I16" s="53"/>
      <c r="J16" s="53"/>
      <c r="K16" s="53"/>
      <c r="L16" s="53"/>
      <c r="M16" s="62"/>
      <c r="N16" s="165" t="s">
        <v>3104</v>
      </c>
      <c r="O16" s="165" t="s">
        <v>3105</v>
      </c>
      <c r="P16" s="165" t="s">
        <v>3106</v>
      </c>
      <c r="Q16" s="165" t="s">
        <v>3107</v>
      </c>
      <c r="R16" s="165" t="s">
        <v>3108</v>
      </c>
      <c r="S16" s="165" t="s">
        <v>3109</v>
      </c>
    </row>
    <row r="17" customFormat="false" ht="12" hidden="false" customHeight="false" outlineLevel="0" collapsed="false">
      <c r="A17" s="55" t="n">
        <v>4</v>
      </c>
      <c r="B17" s="162" t="n">
        <v>19</v>
      </c>
      <c r="C17" s="162" t="n">
        <v>20</v>
      </c>
      <c r="D17" s="162" t="n">
        <v>21</v>
      </c>
      <c r="E17" s="162" t="n">
        <v>22</v>
      </c>
      <c r="F17" s="162" t="n">
        <v>23</v>
      </c>
      <c r="G17" s="162" t="n">
        <v>24</v>
      </c>
      <c r="H17" s="162" t="n">
        <v>25</v>
      </c>
      <c r="I17" s="162" t="n">
        <v>26</v>
      </c>
      <c r="J17" s="162" t="n">
        <v>27</v>
      </c>
      <c r="K17" s="162" t="n">
        <v>28</v>
      </c>
      <c r="L17" s="162" t="n">
        <v>29</v>
      </c>
      <c r="M17" s="162" t="n">
        <v>30</v>
      </c>
      <c r="N17" s="162" t="n">
        <v>31</v>
      </c>
      <c r="O17" s="162" t="n">
        <v>32</v>
      </c>
      <c r="P17" s="162" t="n">
        <v>33</v>
      </c>
      <c r="Q17" s="162" t="n">
        <v>34</v>
      </c>
      <c r="R17" s="162" t="n">
        <v>35</v>
      </c>
      <c r="S17" s="162" t="n">
        <v>36</v>
      </c>
    </row>
    <row r="18" customFormat="false" ht="16" hidden="false" customHeight="false" outlineLevel="0" collapsed="false">
      <c r="A18" s="55"/>
      <c r="B18" s="55" t="s">
        <v>544</v>
      </c>
      <c r="C18" s="55" t="s">
        <v>571</v>
      </c>
      <c r="D18" s="55" t="s">
        <v>596</v>
      </c>
      <c r="E18" s="55" t="s">
        <v>627</v>
      </c>
      <c r="F18" s="55" t="s">
        <v>657</v>
      </c>
      <c r="G18" s="55" t="s">
        <v>687</v>
      </c>
      <c r="H18" s="55" t="s">
        <v>716</v>
      </c>
      <c r="I18" s="55" t="s">
        <v>744</v>
      </c>
      <c r="J18" s="55" t="s">
        <v>771</v>
      </c>
      <c r="K18" s="55" t="s">
        <v>801</v>
      </c>
      <c r="L18" s="55" t="s">
        <v>827</v>
      </c>
      <c r="M18" s="55" t="s">
        <v>854</v>
      </c>
      <c r="N18" s="55" t="s">
        <v>882</v>
      </c>
      <c r="O18" s="55" t="s">
        <v>911</v>
      </c>
      <c r="P18" s="55" t="s">
        <v>938</v>
      </c>
      <c r="Q18" s="55" t="s">
        <v>967</v>
      </c>
      <c r="R18" s="55" t="s">
        <v>993</v>
      </c>
      <c r="S18" s="55" t="s">
        <v>1018</v>
      </c>
    </row>
    <row r="19" customFormat="false" ht="12" hidden="false" customHeight="false" outlineLevel="0" collapsed="false">
      <c r="A19" s="55"/>
      <c r="B19" s="163" t="n">
        <v>39.098</v>
      </c>
      <c r="C19" s="163" t="n">
        <v>40.078</v>
      </c>
      <c r="D19" s="163" t="n">
        <v>44.956</v>
      </c>
      <c r="E19" s="163" t="n">
        <v>47.88</v>
      </c>
      <c r="F19" s="163" t="n">
        <v>50.942</v>
      </c>
      <c r="G19" s="163" t="n">
        <v>51.996</v>
      </c>
      <c r="H19" s="163" t="n">
        <v>54.938</v>
      </c>
      <c r="I19" s="163" t="n">
        <v>55.847</v>
      </c>
      <c r="J19" s="163" t="n">
        <v>58.933</v>
      </c>
      <c r="K19" s="163" t="n">
        <v>58.69</v>
      </c>
      <c r="L19" s="163" t="n">
        <v>63.546</v>
      </c>
      <c r="M19" s="163" t="n">
        <v>65.39</v>
      </c>
      <c r="N19" s="163" t="n">
        <v>69.723</v>
      </c>
      <c r="O19" s="163" t="n">
        <v>72.61</v>
      </c>
      <c r="P19" s="163" t="n">
        <v>74.922</v>
      </c>
      <c r="Q19" s="163" t="n">
        <v>78.96</v>
      </c>
      <c r="R19" s="163" t="n">
        <v>79.904</v>
      </c>
      <c r="S19" s="163" t="n">
        <v>83.8</v>
      </c>
    </row>
    <row r="20" customFormat="false" ht="12" hidden="false" customHeight="false" outlineLevel="0" collapsed="false">
      <c r="A20" s="55"/>
      <c r="B20" s="164" t="s">
        <v>543</v>
      </c>
      <c r="C20" s="164" t="s">
        <v>570</v>
      </c>
      <c r="D20" s="164" t="s">
        <v>595</v>
      </c>
      <c r="E20" s="164" t="s">
        <v>626</v>
      </c>
      <c r="F20" s="164" t="s">
        <v>656</v>
      </c>
      <c r="G20" s="164" t="s">
        <v>686</v>
      </c>
      <c r="H20" s="164" t="s">
        <v>715</v>
      </c>
      <c r="I20" s="164" t="s">
        <v>743</v>
      </c>
      <c r="J20" s="164" t="s">
        <v>770</v>
      </c>
      <c r="K20" s="164" t="s">
        <v>800</v>
      </c>
      <c r="L20" s="164" t="s">
        <v>826</v>
      </c>
      <c r="M20" s="164" t="s">
        <v>853</v>
      </c>
      <c r="N20" s="164" t="s">
        <v>881</v>
      </c>
      <c r="O20" s="164" t="s">
        <v>910</v>
      </c>
      <c r="P20" s="164" t="s">
        <v>937</v>
      </c>
      <c r="Q20" s="164" t="s">
        <v>966</v>
      </c>
      <c r="R20" s="164" t="s">
        <v>992</v>
      </c>
      <c r="S20" s="164" t="s">
        <v>1017</v>
      </c>
    </row>
    <row r="21" customFormat="false" ht="13" hidden="false" customHeight="false" outlineLevel="0" collapsed="false">
      <c r="A21" s="55"/>
      <c r="B21" s="165" t="s">
        <v>3110</v>
      </c>
      <c r="C21" s="165" t="s">
        <v>3111</v>
      </c>
      <c r="D21" s="165" t="s">
        <v>3112</v>
      </c>
      <c r="E21" s="165" t="s">
        <v>3113</v>
      </c>
      <c r="F21" s="165" t="s">
        <v>3114</v>
      </c>
      <c r="G21" s="165" t="s">
        <v>3115</v>
      </c>
      <c r="H21" s="165" t="s">
        <v>3116</v>
      </c>
      <c r="I21" s="165" t="s">
        <v>3117</v>
      </c>
      <c r="J21" s="165" t="s">
        <v>3118</v>
      </c>
      <c r="K21" s="165" t="s">
        <v>3119</v>
      </c>
      <c r="L21" s="165" t="s">
        <v>3120</v>
      </c>
      <c r="M21" s="165" t="s">
        <v>3121</v>
      </c>
      <c r="N21" s="165" t="s">
        <v>3122</v>
      </c>
      <c r="O21" s="165" t="s">
        <v>3123</v>
      </c>
      <c r="P21" s="165" t="s">
        <v>3124</v>
      </c>
      <c r="Q21" s="165" t="s">
        <v>3125</v>
      </c>
      <c r="R21" s="165" t="s">
        <v>3126</v>
      </c>
      <c r="S21" s="165" t="s">
        <v>3127</v>
      </c>
    </row>
    <row r="22" customFormat="false" ht="12" hidden="false" customHeight="false" outlineLevel="0" collapsed="false">
      <c r="A22" s="55" t="n">
        <v>5</v>
      </c>
      <c r="B22" s="162" t="n">
        <v>37</v>
      </c>
      <c r="C22" s="162" t="n">
        <v>38</v>
      </c>
      <c r="D22" s="162" t="n">
        <v>39</v>
      </c>
      <c r="E22" s="162" t="n">
        <v>40</v>
      </c>
      <c r="F22" s="162" t="n">
        <v>41</v>
      </c>
      <c r="G22" s="162" t="n">
        <v>42</v>
      </c>
      <c r="H22" s="162" t="n">
        <v>43</v>
      </c>
      <c r="I22" s="162" t="n">
        <v>44</v>
      </c>
      <c r="J22" s="162" t="n">
        <v>45</v>
      </c>
      <c r="K22" s="162" t="n">
        <v>46</v>
      </c>
      <c r="L22" s="162" t="n">
        <v>47</v>
      </c>
      <c r="M22" s="162" t="n">
        <v>48</v>
      </c>
      <c r="N22" s="162" t="n">
        <v>49</v>
      </c>
      <c r="O22" s="162" t="n">
        <v>50</v>
      </c>
      <c r="P22" s="162" t="n">
        <v>51</v>
      </c>
      <c r="Q22" s="162" t="n">
        <v>52</v>
      </c>
      <c r="R22" s="162" t="n">
        <v>53</v>
      </c>
      <c r="S22" s="162" t="n">
        <v>54</v>
      </c>
    </row>
    <row r="23" customFormat="false" ht="16" hidden="false" customHeight="false" outlineLevel="0" collapsed="false">
      <c r="A23" s="55"/>
      <c r="B23" s="55" t="s">
        <v>1041</v>
      </c>
      <c r="C23" s="55" t="s">
        <v>1070</v>
      </c>
      <c r="D23" s="55" t="s">
        <v>1098</v>
      </c>
      <c r="E23" s="55" t="s">
        <v>1125</v>
      </c>
      <c r="F23" s="55" t="s">
        <v>1151</v>
      </c>
      <c r="G23" s="55" t="s">
        <v>1181</v>
      </c>
      <c r="H23" s="55" t="s">
        <v>1209</v>
      </c>
      <c r="I23" s="55" t="s">
        <v>1240</v>
      </c>
      <c r="J23" s="55" t="s">
        <v>1270</v>
      </c>
      <c r="K23" s="55" t="s">
        <v>1298</v>
      </c>
      <c r="L23" s="55" t="s">
        <v>1324</v>
      </c>
      <c r="M23" s="55" t="s">
        <v>1348</v>
      </c>
      <c r="N23" s="55" t="s">
        <v>1376</v>
      </c>
      <c r="O23" s="55" t="s">
        <v>1404</v>
      </c>
      <c r="P23" s="55" t="s">
        <v>1430</v>
      </c>
      <c r="Q23" s="55" t="s">
        <v>1456</v>
      </c>
      <c r="R23" s="55" t="s">
        <v>1485</v>
      </c>
      <c r="S23" s="55" t="s">
        <v>1513</v>
      </c>
    </row>
    <row r="24" customFormat="false" ht="12" hidden="false" customHeight="false" outlineLevel="0" collapsed="false">
      <c r="A24" s="55"/>
      <c r="B24" s="163" t="n">
        <v>85.468</v>
      </c>
      <c r="C24" s="163" t="n">
        <v>87.62</v>
      </c>
      <c r="D24" s="163" t="n">
        <v>88.906</v>
      </c>
      <c r="E24" s="163" t="n">
        <v>91.224</v>
      </c>
      <c r="F24" s="163" t="n">
        <v>92.906</v>
      </c>
      <c r="G24" s="163" t="n">
        <v>95.94</v>
      </c>
      <c r="H24" s="167" t="s">
        <v>3128</v>
      </c>
      <c r="I24" s="163" t="n">
        <v>101.07</v>
      </c>
      <c r="J24" s="163" t="n">
        <v>102.906</v>
      </c>
      <c r="K24" s="163" t="n">
        <v>106.42</v>
      </c>
      <c r="L24" s="163" t="n">
        <v>107.868</v>
      </c>
      <c r="M24" s="163" t="n">
        <v>112.411</v>
      </c>
      <c r="N24" s="163" t="n">
        <v>114.818</v>
      </c>
      <c r="O24" s="163" t="n">
        <v>118.71</v>
      </c>
      <c r="P24" s="163" t="n">
        <v>121.75</v>
      </c>
      <c r="Q24" s="163" t="n">
        <v>127.6</v>
      </c>
      <c r="R24" s="163" t="n">
        <v>126.904</v>
      </c>
      <c r="S24" s="163" t="n">
        <v>131.29</v>
      </c>
    </row>
    <row r="25" customFormat="false" ht="12" hidden="false" customHeight="false" outlineLevel="0" collapsed="false">
      <c r="A25" s="55"/>
      <c r="B25" s="164" t="s">
        <v>1040</v>
      </c>
      <c r="C25" s="164" t="s">
        <v>1069</v>
      </c>
      <c r="D25" s="164" t="s">
        <v>1097</v>
      </c>
      <c r="E25" s="164" t="s">
        <v>1124</v>
      </c>
      <c r="F25" s="164" t="s">
        <v>1150</v>
      </c>
      <c r="G25" s="164" t="s">
        <v>1180</v>
      </c>
      <c r="H25" s="164" t="s">
        <v>1208</v>
      </c>
      <c r="I25" s="164" t="s">
        <v>1239</v>
      </c>
      <c r="J25" s="164" t="s">
        <v>1269</v>
      </c>
      <c r="K25" s="164" t="s">
        <v>1297</v>
      </c>
      <c r="L25" s="164" t="s">
        <v>1323</v>
      </c>
      <c r="M25" s="164" t="s">
        <v>1347</v>
      </c>
      <c r="N25" s="164" t="s">
        <v>1375</v>
      </c>
      <c r="O25" s="164" t="s">
        <v>1403</v>
      </c>
      <c r="P25" s="164" t="s">
        <v>1429</v>
      </c>
      <c r="Q25" s="164" t="s">
        <v>1455</v>
      </c>
      <c r="R25" s="164" t="s">
        <v>1484</v>
      </c>
      <c r="S25" s="164" t="s">
        <v>1512</v>
      </c>
    </row>
    <row r="26" customFormat="false" ht="13" hidden="false" customHeight="false" outlineLevel="0" collapsed="false">
      <c r="A26" s="55"/>
      <c r="B26" s="165" t="s">
        <v>3129</v>
      </c>
      <c r="C26" s="165" t="s">
        <v>3082</v>
      </c>
      <c r="D26" s="165" t="s">
        <v>3130</v>
      </c>
      <c r="E26" s="165" t="s">
        <v>3131</v>
      </c>
      <c r="F26" s="165" t="s">
        <v>3132</v>
      </c>
      <c r="G26" s="165" t="s">
        <v>3133</v>
      </c>
      <c r="H26" s="165" t="s">
        <v>3134</v>
      </c>
      <c r="I26" s="165" t="s">
        <v>3135</v>
      </c>
      <c r="J26" s="165" t="s">
        <v>3136</v>
      </c>
      <c r="K26" s="165" t="s">
        <v>3137</v>
      </c>
      <c r="L26" s="165" t="s">
        <v>3138</v>
      </c>
      <c r="M26" s="165" t="s">
        <v>3139</v>
      </c>
      <c r="N26" s="165" t="s">
        <v>3140</v>
      </c>
      <c r="O26" s="165" t="s">
        <v>3141</v>
      </c>
      <c r="P26" s="165" t="s">
        <v>3142</v>
      </c>
      <c r="Q26" s="165" t="s">
        <v>3143</v>
      </c>
      <c r="R26" s="165" t="s">
        <v>3144</v>
      </c>
      <c r="S26" s="165" t="s">
        <v>3145</v>
      </c>
    </row>
    <row r="27" customFormat="false" ht="12" hidden="false" customHeight="false" outlineLevel="0" collapsed="false">
      <c r="A27" s="55" t="n">
        <v>6</v>
      </c>
      <c r="B27" s="162" t="n">
        <v>55</v>
      </c>
      <c r="C27" s="162" t="n">
        <v>56</v>
      </c>
      <c r="E27" s="168" t="n">
        <v>72</v>
      </c>
      <c r="F27" s="162" t="n">
        <v>73</v>
      </c>
      <c r="G27" s="162" t="n">
        <v>74</v>
      </c>
      <c r="H27" s="162" t="n">
        <v>75</v>
      </c>
      <c r="I27" s="162" t="n">
        <v>76</v>
      </c>
      <c r="J27" s="162" t="n">
        <v>77</v>
      </c>
      <c r="K27" s="162" t="n">
        <v>78</v>
      </c>
      <c r="L27" s="162" t="n">
        <v>79</v>
      </c>
      <c r="M27" s="162" t="n">
        <v>80</v>
      </c>
      <c r="N27" s="162" t="n">
        <v>81</v>
      </c>
      <c r="O27" s="162" t="n">
        <v>82</v>
      </c>
      <c r="P27" s="162" t="n">
        <v>83</v>
      </c>
      <c r="Q27" s="162" t="n">
        <v>84</v>
      </c>
      <c r="R27" s="162" t="n">
        <v>85</v>
      </c>
      <c r="S27" s="162" t="n">
        <v>86</v>
      </c>
    </row>
    <row r="28" customFormat="false" ht="16" hidden="false" customHeight="false" outlineLevel="0" collapsed="false">
      <c r="A28" s="55"/>
      <c r="B28" s="55" t="s">
        <v>1537</v>
      </c>
      <c r="C28" s="55" t="s">
        <v>1562</v>
      </c>
      <c r="E28" s="169" t="s">
        <v>1985</v>
      </c>
      <c r="F28" s="55" t="s">
        <v>2011</v>
      </c>
      <c r="G28" s="55" t="s">
        <v>2033</v>
      </c>
      <c r="H28" s="55" t="s">
        <v>2059</v>
      </c>
      <c r="I28" s="55" t="s">
        <v>2086</v>
      </c>
      <c r="J28" s="55" t="s">
        <v>2112</v>
      </c>
      <c r="K28" s="55" t="s">
        <v>2136</v>
      </c>
      <c r="L28" s="55" t="s">
        <v>2160</v>
      </c>
      <c r="M28" s="55" t="s">
        <v>2186</v>
      </c>
      <c r="N28" s="55" t="s">
        <v>2214</v>
      </c>
      <c r="O28" s="55" t="s">
        <v>2241</v>
      </c>
      <c r="P28" s="55" t="s">
        <v>2265</v>
      </c>
      <c r="Q28" s="55" t="s">
        <v>2289</v>
      </c>
      <c r="R28" s="55" t="s">
        <v>2310</v>
      </c>
      <c r="S28" s="55" t="s">
        <v>2325</v>
      </c>
    </row>
    <row r="29" customFormat="false" ht="12" hidden="false" customHeight="false" outlineLevel="0" collapsed="false">
      <c r="A29" s="55"/>
      <c r="B29" s="163" t="n">
        <v>132.905</v>
      </c>
      <c r="C29" s="163" t="n">
        <v>137.327</v>
      </c>
      <c r="E29" s="170" t="n">
        <v>180.948</v>
      </c>
      <c r="F29" s="163" t="n">
        <v>180.948</v>
      </c>
      <c r="G29" s="163" t="n">
        <v>183.85</v>
      </c>
      <c r="H29" s="163" t="n">
        <v>186.207</v>
      </c>
      <c r="I29" s="163" t="n">
        <v>190.23</v>
      </c>
      <c r="J29" s="163" t="n">
        <v>192.22</v>
      </c>
      <c r="K29" s="163" t="n">
        <v>195.08</v>
      </c>
      <c r="L29" s="163" t="n">
        <v>196.967</v>
      </c>
      <c r="M29" s="163" t="n">
        <v>200.59</v>
      </c>
      <c r="N29" s="163" t="n">
        <v>204.383</v>
      </c>
      <c r="O29" s="163" t="n">
        <v>207.2</v>
      </c>
      <c r="P29" s="163" t="n">
        <v>208.98</v>
      </c>
      <c r="Q29" s="167" t="s">
        <v>3146</v>
      </c>
      <c r="R29" s="167" t="s">
        <v>3147</v>
      </c>
      <c r="S29" s="167" t="s">
        <v>3148</v>
      </c>
    </row>
    <row r="30" customFormat="false" ht="12" hidden="false" customHeight="false" outlineLevel="0" collapsed="false">
      <c r="A30" s="55"/>
      <c r="B30" s="164" t="s">
        <v>1536</v>
      </c>
      <c r="C30" s="164" t="s">
        <v>1561</v>
      </c>
      <c r="E30" s="171" t="s">
        <v>1984</v>
      </c>
      <c r="F30" s="164" t="s">
        <v>2010</v>
      </c>
      <c r="G30" s="164" t="s">
        <v>2032</v>
      </c>
      <c r="H30" s="164" t="s">
        <v>2058</v>
      </c>
      <c r="I30" s="164" t="s">
        <v>2085</v>
      </c>
      <c r="J30" s="164" t="s">
        <v>2111</v>
      </c>
      <c r="K30" s="164" t="s">
        <v>2135</v>
      </c>
      <c r="L30" s="164" t="s">
        <v>2159</v>
      </c>
      <c r="M30" s="164" t="s">
        <v>2185</v>
      </c>
      <c r="N30" s="164" t="s">
        <v>2213</v>
      </c>
      <c r="O30" s="164" t="s">
        <v>2240</v>
      </c>
      <c r="P30" s="164" t="s">
        <v>2264</v>
      </c>
      <c r="Q30" s="164" t="s">
        <v>2288</v>
      </c>
      <c r="R30" s="164" t="s">
        <v>2309</v>
      </c>
      <c r="S30" s="164" t="s">
        <v>2324</v>
      </c>
    </row>
    <row r="31" customFormat="false" ht="13" hidden="false" customHeight="false" outlineLevel="0" collapsed="false">
      <c r="A31" s="55"/>
      <c r="B31" s="165" t="s">
        <v>3149</v>
      </c>
      <c r="C31" s="165" t="s">
        <v>3150</v>
      </c>
      <c r="E31" s="172" t="s">
        <v>3151</v>
      </c>
      <c r="F31" s="165" t="s">
        <v>3152</v>
      </c>
      <c r="G31" s="165" t="s">
        <v>3153</v>
      </c>
      <c r="H31" s="165" t="s">
        <v>3154</v>
      </c>
      <c r="I31" s="165" t="s">
        <v>3155</v>
      </c>
      <c r="J31" s="165" t="s">
        <v>3156</v>
      </c>
      <c r="K31" s="165" t="s">
        <v>3157</v>
      </c>
      <c r="L31" s="165" t="s">
        <v>3158</v>
      </c>
      <c r="M31" s="165" t="s">
        <v>3159</v>
      </c>
      <c r="N31" s="165" t="s">
        <v>3160</v>
      </c>
      <c r="O31" s="165" t="s">
        <v>3161</v>
      </c>
      <c r="P31" s="165" t="s">
        <v>3162</v>
      </c>
      <c r="Q31" s="165" t="s">
        <v>3163</v>
      </c>
      <c r="R31" s="165" t="s">
        <v>3164</v>
      </c>
      <c r="S31" s="165" t="s">
        <v>3165</v>
      </c>
    </row>
    <row r="32" customFormat="false" ht="12" hidden="false" customHeight="false" outlineLevel="0" collapsed="false">
      <c r="A32" s="55" t="n">
        <v>7</v>
      </c>
      <c r="B32" s="162" t="n">
        <v>87</v>
      </c>
      <c r="C32" s="162" t="n">
        <v>88</v>
      </c>
      <c r="E32" s="173" t="n">
        <v>104</v>
      </c>
      <c r="F32" s="162" t="n">
        <v>105</v>
      </c>
      <c r="G32" s="162" t="n">
        <v>106</v>
      </c>
      <c r="H32" s="162" t="n">
        <v>107</v>
      </c>
      <c r="I32" s="162" t="n">
        <v>108</v>
      </c>
      <c r="J32" s="162" t="n">
        <v>109</v>
      </c>
      <c r="K32" s="162" t="n">
        <v>110</v>
      </c>
      <c r="L32" s="162" t="n">
        <v>111</v>
      </c>
      <c r="M32" s="162" t="n">
        <v>112</v>
      </c>
      <c r="N32" s="127"/>
      <c r="O32" s="131"/>
      <c r="P32" s="131"/>
      <c r="Q32" s="131"/>
      <c r="R32" s="131"/>
      <c r="S32" s="131"/>
    </row>
    <row r="33" customFormat="false" ht="16" hidden="false" customHeight="false" outlineLevel="0" collapsed="false">
      <c r="A33" s="55"/>
      <c r="B33" s="55" t="s">
        <v>2344</v>
      </c>
      <c r="C33" s="55" t="s">
        <v>2359</v>
      </c>
      <c r="E33" s="169" t="s">
        <v>2610</v>
      </c>
      <c r="F33" s="55" t="s">
        <v>3169</v>
      </c>
      <c r="G33" s="55" t="s">
        <v>2627</v>
      </c>
      <c r="H33" s="55" t="s">
        <v>3070</v>
      </c>
      <c r="I33" s="55" t="s">
        <v>2644</v>
      </c>
      <c r="J33" s="55" t="s">
        <v>2651</v>
      </c>
      <c r="K33" s="55" t="s">
        <v>3170</v>
      </c>
      <c r="L33" s="55" t="s">
        <v>3171</v>
      </c>
      <c r="M33" s="55" t="s">
        <v>3172</v>
      </c>
      <c r="N33" s="127"/>
      <c r="O33" s="131"/>
      <c r="P33" s="131"/>
      <c r="Q33" s="131"/>
      <c r="R33" s="131"/>
      <c r="S33" s="131"/>
    </row>
    <row r="34" customFormat="false" ht="12" hidden="false" customHeight="false" outlineLevel="0" collapsed="false">
      <c r="A34" s="55"/>
      <c r="B34" s="167" t="s">
        <v>3173</v>
      </c>
      <c r="C34" s="163" t="n">
        <v>226.025</v>
      </c>
      <c r="E34" s="174" t="s">
        <v>3174</v>
      </c>
      <c r="F34" s="167" t="s">
        <v>3175</v>
      </c>
      <c r="G34" s="167" t="s">
        <v>3176</v>
      </c>
      <c r="H34" s="167" t="s">
        <v>3175</v>
      </c>
      <c r="I34" s="167" t="s">
        <v>3177</v>
      </c>
      <c r="J34" s="167" t="s">
        <v>3178</v>
      </c>
      <c r="K34" s="167" t="s">
        <v>3179</v>
      </c>
      <c r="L34" s="167" t="s">
        <v>3180</v>
      </c>
      <c r="M34" s="167" t="s">
        <v>3180</v>
      </c>
      <c r="N34" s="127"/>
      <c r="O34" s="131"/>
      <c r="P34" s="131"/>
      <c r="Q34" s="131"/>
      <c r="R34" s="131"/>
      <c r="S34" s="131"/>
    </row>
    <row r="35" customFormat="false" ht="12" hidden="false" customHeight="true" outlineLevel="0" collapsed="false">
      <c r="A35" s="55"/>
      <c r="B35" s="164" t="s">
        <v>2343</v>
      </c>
      <c r="C35" s="164" t="s">
        <v>2358</v>
      </c>
      <c r="E35" s="171" t="s">
        <v>2609</v>
      </c>
      <c r="F35" s="164" t="s">
        <v>3181</v>
      </c>
      <c r="G35" s="164" t="s">
        <v>2626</v>
      </c>
      <c r="H35" s="164" t="s">
        <v>3182</v>
      </c>
      <c r="I35" s="164" t="s">
        <v>3183</v>
      </c>
      <c r="J35" s="164" t="s">
        <v>3184</v>
      </c>
      <c r="K35" s="164" t="s">
        <v>3185</v>
      </c>
      <c r="L35" s="164" t="s">
        <v>3186</v>
      </c>
      <c r="M35" s="164" t="s">
        <v>3187</v>
      </c>
      <c r="N35" s="127"/>
      <c r="O35" s="131"/>
      <c r="P35" s="131"/>
      <c r="Q35" s="131"/>
      <c r="R35" s="131"/>
      <c r="S35" s="131"/>
    </row>
    <row r="36" customFormat="false" ht="19" hidden="false" customHeight="false" outlineLevel="0" collapsed="false">
      <c r="A36" s="55"/>
      <c r="B36" s="165" t="s">
        <v>3188</v>
      </c>
      <c r="C36" s="165" t="s">
        <v>3189</v>
      </c>
      <c r="E36" s="172" t="s">
        <v>3190</v>
      </c>
      <c r="F36" s="165" t="s">
        <v>3191</v>
      </c>
      <c r="G36" s="165" t="s">
        <v>3192</v>
      </c>
      <c r="H36" s="165" t="s">
        <v>3193</v>
      </c>
      <c r="I36" s="165" t="s">
        <v>3194</v>
      </c>
      <c r="J36" s="165" t="s">
        <v>3195</v>
      </c>
      <c r="K36" s="165" t="s">
        <v>3196</v>
      </c>
      <c r="L36" s="165" t="s">
        <v>3197</v>
      </c>
      <c r="M36" s="165" t="s">
        <v>3198</v>
      </c>
      <c r="N36" s="127"/>
      <c r="O36" s="131"/>
      <c r="P36" s="131"/>
      <c r="Q36" s="131"/>
      <c r="R36" s="131"/>
      <c r="S36" s="131"/>
    </row>
    <row r="37" customFormat="false" ht="17" hidden="false" customHeight="false" outlineLevel="0" collapsed="false">
      <c r="A37" s="52"/>
      <c r="B37" s="134"/>
      <c r="C37" s="134"/>
      <c r="D37" s="134"/>
      <c r="E37" s="134"/>
      <c r="F37" s="135"/>
      <c r="G37" s="135"/>
      <c r="H37" s="135"/>
      <c r="I37" s="135"/>
      <c r="J37" s="135"/>
      <c r="K37" s="135"/>
      <c r="L37" s="135"/>
      <c r="M37" s="135"/>
      <c r="N37" s="135"/>
      <c r="O37" s="135"/>
      <c r="P37" s="135"/>
      <c r="Q37" s="135"/>
      <c r="R37" s="135"/>
      <c r="S37" s="135"/>
    </row>
    <row r="38" customFormat="false" ht="13.5" hidden="false" customHeight="true" outlineLevel="0" collapsed="false">
      <c r="A38" s="52"/>
      <c r="B38" s="134"/>
      <c r="C38" s="134"/>
      <c r="D38" s="134"/>
      <c r="E38" s="168" t="n">
        <v>57</v>
      </c>
      <c r="F38" s="168" t="n">
        <v>58</v>
      </c>
      <c r="G38" s="162" t="n">
        <v>59</v>
      </c>
      <c r="H38" s="162" t="n">
        <v>60</v>
      </c>
      <c r="I38" s="162" t="n">
        <v>61</v>
      </c>
      <c r="J38" s="162" t="n">
        <v>62</v>
      </c>
      <c r="K38" s="162" t="n">
        <v>63</v>
      </c>
      <c r="L38" s="162" t="n">
        <v>64</v>
      </c>
      <c r="M38" s="162" t="n">
        <v>65</v>
      </c>
      <c r="N38" s="162" t="n">
        <v>66</v>
      </c>
      <c r="O38" s="162" t="n">
        <v>67</v>
      </c>
      <c r="P38" s="162" t="n">
        <v>68</v>
      </c>
      <c r="Q38" s="162" t="n">
        <v>69</v>
      </c>
      <c r="R38" s="162" t="n">
        <v>70</v>
      </c>
      <c r="S38" s="162" t="n">
        <v>71</v>
      </c>
    </row>
    <row r="39" customFormat="false" ht="16" hidden="false" customHeight="false" outlineLevel="0" collapsed="false">
      <c r="A39" s="52"/>
      <c r="B39" s="134"/>
      <c r="C39" s="134"/>
      <c r="D39" s="134"/>
      <c r="E39" s="169" t="s">
        <v>1588</v>
      </c>
      <c r="F39" s="169" t="s">
        <v>1616</v>
      </c>
      <c r="G39" s="55" t="s">
        <v>1646</v>
      </c>
      <c r="H39" s="55" t="s">
        <v>1674</v>
      </c>
      <c r="I39" s="55" t="s">
        <v>1699</v>
      </c>
      <c r="J39" s="55" t="s">
        <v>1723</v>
      </c>
      <c r="K39" s="55" t="s">
        <v>1749</v>
      </c>
      <c r="L39" s="55" t="s">
        <v>1774</v>
      </c>
      <c r="M39" s="55" t="s">
        <v>1803</v>
      </c>
      <c r="N39" s="55" t="s">
        <v>1829</v>
      </c>
      <c r="O39" s="55" t="s">
        <v>1855</v>
      </c>
      <c r="P39" s="55" t="s">
        <v>1882</v>
      </c>
      <c r="Q39" s="55" t="s">
        <v>1906</v>
      </c>
      <c r="R39" s="55" t="s">
        <v>1933</v>
      </c>
      <c r="S39" s="55" t="s">
        <v>1959</v>
      </c>
    </row>
    <row r="40" customFormat="false" ht="14.25" hidden="false" customHeight="true" outlineLevel="0" collapsed="false">
      <c r="E40" s="170" t="n">
        <v>138.906</v>
      </c>
      <c r="F40" s="170" t="n">
        <v>140.115</v>
      </c>
      <c r="G40" s="163" t="n">
        <v>140.908</v>
      </c>
      <c r="H40" s="163" t="n">
        <v>144.24</v>
      </c>
      <c r="I40" s="167" t="s">
        <v>3201</v>
      </c>
      <c r="J40" s="163" t="n">
        <v>150.36</v>
      </c>
      <c r="K40" s="163" t="n">
        <v>151.965</v>
      </c>
      <c r="L40" s="163" t="n">
        <v>157.25</v>
      </c>
      <c r="M40" s="163" t="n">
        <v>158.925</v>
      </c>
      <c r="N40" s="163" t="n">
        <v>162.5</v>
      </c>
      <c r="O40" s="163" t="n">
        <v>164.93</v>
      </c>
      <c r="P40" s="163" t="n">
        <v>167.26</v>
      </c>
      <c r="Q40" s="163" t="n">
        <v>168.934</v>
      </c>
      <c r="R40" s="163" t="n">
        <v>173.04</v>
      </c>
      <c r="S40" s="163" t="n">
        <v>174.967</v>
      </c>
    </row>
    <row r="41" customFormat="false" ht="12.75" hidden="false" customHeight="true" outlineLevel="0" collapsed="false">
      <c r="E41" s="171" t="s">
        <v>1587</v>
      </c>
      <c r="F41" s="171" t="s">
        <v>1615</v>
      </c>
      <c r="G41" s="164" t="s">
        <v>1645</v>
      </c>
      <c r="H41" s="164" t="s">
        <v>1673</v>
      </c>
      <c r="I41" s="164" t="s">
        <v>1698</v>
      </c>
      <c r="J41" s="164" t="s">
        <v>1722</v>
      </c>
      <c r="K41" s="164" t="s">
        <v>1748</v>
      </c>
      <c r="L41" s="164" t="s">
        <v>1773</v>
      </c>
      <c r="M41" s="164" t="s">
        <v>1802</v>
      </c>
      <c r="N41" s="164" t="s">
        <v>1828</v>
      </c>
      <c r="O41" s="164" t="s">
        <v>1854</v>
      </c>
      <c r="P41" s="164" t="s">
        <v>1881</v>
      </c>
      <c r="Q41" s="164" t="s">
        <v>1905</v>
      </c>
      <c r="R41" s="164" t="s">
        <v>1932</v>
      </c>
      <c r="S41" s="164" t="s">
        <v>1958</v>
      </c>
    </row>
    <row r="42" customFormat="false" ht="18" hidden="false" customHeight="false" outlineLevel="0" collapsed="false">
      <c r="E42" s="172" t="s">
        <v>3204</v>
      </c>
      <c r="F42" s="172" t="s">
        <v>3205</v>
      </c>
      <c r="G42" s="165" t="s">
        <v>3206</v>
      </c>
      <c r="H42" s="165" t="s">
        <v>3207</v>
      </c>
      <c r="I42" s="165" t="s">
        <v>3208</v>
      </c>
      <c r="J42" s="165" t="s">
        <v>3209</v>
      </c>
      <c r="K42" s="165" t="s">
        <v>3210</v>
      </c>
      <c r="L42" s="165" t="s">
        <v>3211</v>
      </c>
      <c r="M42" s="165" t="s">
        <v>3212</v>
      </c>
      <c r="N42" s="165" t="s">
        <v>3213</v>
      </c>
      <c r="O42" s="165" t="s">
        <v>3214</v>
      </c>
      <c r="P42" s="165" t="s">
        <v>3215</v>
      </c>
      <c r="Q42" s="165" t="s">
        <v>3216</v>
      </c>
      <c r="R42" s="165" t="s">
        <v>3217</v>
      </c>
      <c r="S42" s="165" t="s">
        <v>3218</v>
      </c>
    </row>
    <row r="43" customFormat="false" ht="14.25" hidden="false" customHeight="true" outlineLevel="0" collapsed="false">
      <c r="E43" s="173" t="n">
        <v>89</v>
      </c>
      <c r="F43" s="173" t="n">
        <v>90</v>
      </c>
      <c r="G43" s="162" t="n">
        <v>91</v>
      </c>
      <c r="H43" s="162" t="n">
        <v>92</v>
      </c>
      <c r="I43" s="162" t="n">
        <v>93</v>
      </c>
      <c r="J43" s="162" t="n">
        <v>94</v>
      </c>
      <c r="K43" s="162" t="n">
        <v>95</v>
      </c>
      <c r="L43" s="162" t="n">
        <v>96</v>
      </c>
      <c r="M43" s="162" t="n">
        <v>97</v>
      </c>
      <c r="N43" s="162" t="n">
        <v>98</v>
      </c>
      <c r="O43" s="162" t="n">
        <v>99</v>
      </c>
      <c r="P43" s="162" t="n">
        <v>100</v>
      </c>
      <c r="Q43" s="162" t="n">
        <v>101</v>
      </c>
      <c r="R43" s="162" t="n">
        <v>102</v>
      </c>
      <c r="S43" s="162" t="n">
        <v>103</v>
      </c>
    </row>
    <row r="44" customFormat="false" ht="17" hidden="false" customHeight="false" outlineLevel="0" collapsed="false">
      <c r="E44" s="169" t="s">
        <v>2377</v>
      </c>
      <c r="F44" s="169" t="s">
        <v>2395</v>
      </c>
      <c r="G44" s="55" t="s">
        <v>2415</v>
      </c>
      <c r="H44" s="55" t="s">
        <v>2436</v>
      </c>
      <c r="I44" s="55" t="s">
        <v>2461</v>
      </c>
      <c r="J44" s="55" t="s">
        <v>2485</v>
      </c>
      <c r="K44" s="55" t="s">
        <v>2510</v>
      </c>
      <c r="L44" s="55" t="s">
        <v>2533</v>
      </c>
      <c r="M44" s="55" t="s">
        <v>2547</v>
      </c>
      <c r="N44" s="55" t="s">
        <v>2558</v>
      </c>
      <c r="O44" s="55" t="s">
        <v>2568</v>
      </c>
      <c r="P44" s="55" t="s">
        <v>2577</v>
      </c>
      <c r="Q44" s="55" t="s">
        <v>2585</v>
      </c>
      <c r="R44" s="55" t="s">
        <v>2593</v>
      </c>
      <c r="S44" s="55" t="s">
        <v>2602</v>
      </c>
    </row>
    <row r="45" customFormat="false" ht="12.75" hidden="false" customHeight="true" outlineLevel="0" collapsed="false">
      <c r="E45" s="170" t="n">
        <v>227.028</v>
      </c>
      <c r="F45" s="170" t="n">
        <v>232.038</v>
      </c>
      <c r="G45" s="163" t="n">
        <v>231.036</v>
      </c>
      <c r="H45" s="163" t="n">
        <v>238.029</v>
      </c>
      <c r="I45" s="163" t="n">
        <v>237.048</v>
      </c>
      <c r="J45" s="167" t="s">
        <v>3221</v>
      </c>
      <c r="K45" s="167" t="s">
        <v>3222</v>
      </c>
      <c r="L45" s="167" t="s">
        <v>3223</v>
      </c>
      <c r="M45" s="167" t="s">
        <v>3223</v>
      </c>
      <c r="N45" s="167" t="s">
        <v>3224</v>
      </c>
      <c r="O45" s="167" t="s">
        <v>3225</v>
      </c>
      <c r="P45" s="167" t="s">
        <v>3226</v>
      </c>
      <c r="Q45" s="167" t="s">
        <v>3227</v>
      </c>
      <c r="R45" s="167" t="s">
        <v>3228</v>
      </c>
      <c r="S45" s="167" t="s">
        <v>3229</v>
      </c>
    </row>
    <row r="46" customFormat="false" ht="12" hidden="false" customHeight="true" outlineLevel="0" collapsed="false">
      <c r="E46" s="171" t="s">
        <v>2376</v>
      </c>
      <c r="F46" s="171" t="s">
        <v>2394</v>
      </c>
      <c r="G46" s="164" t="s">
        <v>2414</v>
      </c>
      <c r="H46" s="164" t="s">
        <v>2435</v>
      </c>
      <c r="I46" s="164" t="s">
        <v>2460</v>
      </c>
      <c r="J46" s="164" t="s">
        <v>2484</v>
      </c>
      <c r="K46" s="164" t="s">
        <v>2509</v>
      </c>
      <c r="L46" s="164" t="s">
        <v>2532</v>
      </c>
      <c r="M46" s="164" t="s">
        <v>2546</v>
      </c>
      <c r="N46" s="164" t="s">
        <v>2557</v>
      </c>
      <c r="O46" s="164" t="s">
        <v>2567</v>
      </c>
      <c r="P46" s="164" t="s">
        <v>2576</v>
      </c>
      <c r="Q46" s="164" t="s">
        <v>2584</v>
      </c>
      <c r="R46" s="164" t="s">
        <v>2592</v>
      </c>
      <c r="S46" s="164" t="s">
        <v>2601</v>
      </c>
    </row>
    <row r="47" customFormat="false" ht="19" hidden="false" customHeight="false" outlineLevel="0" collapsed="false">
      <c r="E47" s="172" t="s">
        <v>3231</v>
      </c>
      <c r="F47" s="172" t="s">
        <v>3232</v>
      </c>
      <c r="G47" s="165" t="s">
        <v>3233</v>
      </c>
      <c r="H47" s="165" t="s">
        <v>3234</v>
      </c>
      <c r="I47" s="165" t="s">
        <v>3235</v>
      </c>
      <c r="J47" s="165" t="s">
        <v>3236</v>
      </c>
      <c r="K47" s="165" t="s">
        <v>3237</v>
      </c>
      <c r="L47" s="165" t="s">
        <v>3238</v>
      </c>
      <c r="M47" s="165" t="s">
        <v>3239</v>
      </c>
      <c r="N47" s="165" t="s">
        <v>3240</v>
      </c>
      <c r="O47" s="165" t="s">
        <v>3241</v>
      </c>
      <c r="P47" s="165" t="s">
        <v>3242</v>
      </c>
      <c r="Q47" s="165" t="s">
        <v>3243</v>
      </c>
      <c r="R47" s="165" t="s">
        <v>3244</v>
      </c>
      <c r="S47" s="165" t="s">
        <v>3245</v>
      </c>
    </row>
    <row r="51" customFormat="false" ht="17" hidden="false" customHeight="false" outlineLevel="0" collapsed="false">
      <c r="B51" s="160" t="s">
        <v>3255</v>
      </c>
      <c r="C51" s="160"/>
      <c r="D51" s="160"/>
    </row>
    <row r="52" customFormat="false" ht="17" hidden="false" customHeight="false" outlineLevel="0" collapsed="false">
      <c r="B52" s="160" t="s">
        <v>3258</v>
      </c>
      <c r="C52" s="160"/>
      <c r="D52" s="160"/>
    </row>
  </sheetData>
  <mergeCells count="51">
    <mergeCell ref="C1:R1"/>
    <mergeCell ref="A2:A6"/>
    <mergeCell ref="C2:C6"/>
    <mergeCell ref="D2:D6"/>
    <mergeCell ref="E2:E6"/>
    <mergeCell ref="F2:F6"/>
    <mergeCell ref="G2:G6"/>
    <mergeCell ref="J2:J6"/>
    <mergeCell ref="K2:K6"/>
    <mergeCell ref="L2:L6"/>
    <mergeCell ref="M2:M6"/>
    <mergeCell ref="N2:N6"/>
    <mergeCell ref="O2:O6"/>
    <mergeCell ref="P2:P6"/>
    <mergeCell ref="Q2:Q6"/>
    <mergeCell ref="R2:R6"/>
    <mergeCell ref="H3:I3"/>
    <mergeCell ref="H4:I5"/>
    <mergeCell ref="H6:I7"/>
    <mergeCell ref="A7:A11"/>
    <mergeCell ref="D7:D11"/>
    <mergeCell ref="E7:E11"/>
    <mergeCell ref="F7:F11"/>
    <mergeCell ref="G7:G11"/>
    <mergeCell ref="J7:J11"/>
    <mergeCell ref="K7:K11"/>
    <mergeCell ref="L7:L11"/>
    <mergeCell ref="M7:M11"/>
    <mergeCell ref="H8:I8"/>
    <mergeCell ref="H9:I10"/>
    <mergeCell ref="A12:A16"/>
    <mergeCell ref="D12:D16"/>
    <mergeCell ref="E12:E16"/>
    <mergeCell ref="F12:F16"/>
    <mergeCell ref="G12:G16"/>
    <mergeCell ref="H12:H16"/>
    <mergeCell ref="I12:I16"/>
    <mergeCell ref="J12:J16"/>
    <mergeCell ref="K12:K16"/>
    <mergeCell ref="L12:L16"/>
    <mergeCell ref="M12:M16"/>
    <mergeCell ref="A17:A21"/>
    <mergeCell ref="A22:A26"/>
    <mergeCell ref="A27:A31"/>
    <mergeCell ref="A32:A36"/>
    <mergeCell ref="N32:N36"/>
    <mergeCell ref="O32:O36"/>
    <mergeCell ref="P32:P36"/>
    <mergeCell ref="Q32:Q36"/>
    <mergeCell ref="R32:R36"/>
    <mergeCell ref="S32:S36"/>
  </mergeCells>
  <printOptions headings="false" gridLines="false" gridLinesSet="true" horizontalCentered="true" verticalCentered="tru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325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2000-09-13T23:45:45Z</dcterms:created>
  <dc:creator/>
  <dc:description/>
  <dc:language>en-IN</dc:language>
  <cp:lastModifiedBy/>
  <dcterms:modified xsi:type="dcterms:W3CDTF">2021-06-01T16:39:16Z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ies>
</file>