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23529\Downloads\"/>
    </mc:Choice>
  </mc:AlternateContent>
  <xr:revisionPtr revIDLastSave="0" documentId="8_{D6364D9A-25B5-4870-8DA8-51BFF8A66EF3}" xr6:coauthVersionLast="47" xr6:coauthVersionMax="47" xr10:uidLastSave="{00000000-0000-0000-0000-000000000000}"/>
  <workbookProtection lockStructure="1"/>
  <bookViews>
    <workbookView xWindow="-108" yWindow="-108" windowWidth="23256" windowHeight="13896" tabRatio="758" firstSheet="1"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53" r:id="rId9"/>
    <pivotCache cacheId="7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 l="1"/>
  <c r="H6" i="7"/>
  <c r="I7" i="7"/>
  <c r="I8" i="7"/>
  <c r="I9" i="7"/>
  <c r="I10" i="7"/>
  <c r="I11" i="7"/>
  <c r="I12" i="7"/>
  <c r="I13" i="7"/>
  <c r="I14" i="7"/>
  <c r="I15" i="7"/>
  <c r="I16" i="7"/>
  <c r="H7" i="7"/>
  <c r="H8" i="7"/>
  <c r="H9" i="7"/>
  <c r="H10" i="7"/>
  <c r="H11" i="7"/>
  <c r="H12" i="7"/>
  <c r="H13" i="7"/>
  <c r="H14" i="7"/>
  <c r="H15" i="7"/>
  <c r="H16" i="7"/>
  <c r="G5" i="7" a="1"/>
  <c r="G5" i="7" s="1"/>
  <c r="G3" i="7" a="1"/>
  <c r="G3" i="7" s="1"/>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<sst xmlns="http://schemas.openxmlformats.org/spreadsheetml/2006/main" count="713" uniqueCount="290">
  <si>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</si>
  <si>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</si>
  <si>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</si>
  <si>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</si>
  <si>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</si>
  <si>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</si>
  <si>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</si>
  <si>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</si>
  <si>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</si>
  <si>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</si>
  <si>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</si>
  <si>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</si>
  <si>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</si>
  <si>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</si>
  <si>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</si>
  <si>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</si>
  <si>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</si>
  <si>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</si>
  <si>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</si>
  <si>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</si>
  <si>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</si>
  <si>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</si>
  <si>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</si>
  <si>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</si>
  <si>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</si>
  <si>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</si>
  <si>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</si>
  <si>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</si>
  <si>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</si>
  <si>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</si>
  <si>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</si>
  <si>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</si>
  <si>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</si>
  <si>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</si>
  <si>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</si>
  <si>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</si>
  <si>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</si>
  <si>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</si>
  <si>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</si>
  <si>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</si>
  <si>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</si>
  <si>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</si>
  <si>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</si>
  <si>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</si>
  <si>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</si>
  <si>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</si>
  <si>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</si>
  <si>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</si>
  <si>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</si>
  <si>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</si>
  <si>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</si>
  <si>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</si>
  <si>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</si>
  <si>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</si>
  <si>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</si>
  <si>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</si>
  <si>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</si>
  <si>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</si>
  <si>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</si>
  <si>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</si>
  <si>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</si>
  <si>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</si>
  <si>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</si>
  <si>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</si>
  <si>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</si>
  <si>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</si>
  <si>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</si>
  <si>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</si>
  <si>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</si>
  <si>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</si>
  <si>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</si>
  <si>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</si>
  <si>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</si>
  <si>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</si>
  <si>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</si>
  <si>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</si>
  <si>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</si>
  <si>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</si>
  <si>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</si>
  <si>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</si>
  <si>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</si>
  <si>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</si>
  <si>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</si>
  <si>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</si>
  <si>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</si>
  <si>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</si>
  <si>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</si>
  <si>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</si>
  <si>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</si>
  <si>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</si>
  <si>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</si>
  <si>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</si>
  <si>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</si>
  <si>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</si>
  <si>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</si>
  <si>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</si>
  <si>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</si>
  <si>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</si>
  <si>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</si>
  <si>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</si>
  <si>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</si>
  <si>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</si>
  <si>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</si>
  <si>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</si>
  <si>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</si>
  <si>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</si>
  <si>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</si>
  <si>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</si>
  <si>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</si>
  <si>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</si>
  <si>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</si>
  <si>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</si>
  <si>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</si>
  <si>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</si>
  <si>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</si>
  <si>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</si>
  <si>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</si>
  <si>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</si>
  <si>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</si>
  <si>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</si>
  <si>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</si>
  <si>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</si>
  <si>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</si>
  <si>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</si>
  <si>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</si>
  <si>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</si>
  <si>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</si>
  <si>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</si>
  <si>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</si>
  <si>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</si>
  <si>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</si>
  <si>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</si>
  <si>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</si>
  <si>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</si>
  <si>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</si>
  <si>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</si>
  <si>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</si>
  <si>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</si>
  <si>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</si>
  <si>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</si>
  <si>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</si>
  <si>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</si>
  <si>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</si>
  <si>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</si>
  <si>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</si>
  <si>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</si>
  <si>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</si>
  <si>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</si>
  <si>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</si>
  <si>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</si>
  <si>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</si>
  <si>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</si>
  <si>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</si>
  <si>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</si>
  <si>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</si>
  <si>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</si>
  <si>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</si>
  <si>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</si>
  <si>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</si>
  <si>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</si>
  <si>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</si>
  <si>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</si>
  <si>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</si>
  <si>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</si>
  <si>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</si>
  <si>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</si>
  <si>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</si>
  <si>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</si>
  <si>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</si>
  <si>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</si>
  <si>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</si>
  <si>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</si>
  <si>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</si>
  <si>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</si>
  <si>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</si>
  <si>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</si>
  <si>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</si>
  <si>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</si>
  <si>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</si>
  <si>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</si>
  <si>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</si>
  <si>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</si>
  <si>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</si>
  <si>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</si>
  <si>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</si>
  <si>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</si>
  <si>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</si>
  <si>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</si>
  <si>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</si>
  <si>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</si>
  <si>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</si>
  <si>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</si>
  <si>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</si>
  <si>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</si>
  <si>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</si>
  <si>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</si>
  <si>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</si>
  <si>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</si>
  <si>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</si>
  <si>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</si>
  <si>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</si>
  <si>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</si>
  <si>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</si>
  <si>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</si>
  <si>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</si>
  <si>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</si>
  <si>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</si>
  <si>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</si>
  <si>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</si>
  <si>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</si>
  <si>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</si>
  <si>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</si>
  <si>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</si>
  <si>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</si>
  <si>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</si>
  <si>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</si>
  <si>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</si>
  <si>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</si>
  <si>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</si>
  <si>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</si>
  <si>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</si>
  <si>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</si>
  <si>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</si>
  <si>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</si>
  <si>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</si>
  <si>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</si>
  <si>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</si>
  <si>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</si>
  <si>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</si>
  <si>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</si>
  <si>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</si>
  <si>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</si>
  <si>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</si>
  <si>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</si>
  <si>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</si>
  <si>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</si>
  <si>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</si>
  <si>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</si>
  <si>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</si>
  <si>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</si>
  <si>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</si>
  <si>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</si>
  <si>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</si>
  <si>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</si>
  <si>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</si>
  <si>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</si>
  <si>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</si>
  <si>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</si>
  <si>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</si>
  <si>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</si>
  <si>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</si>
  <si>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</si>
  <si>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</si>
  <si>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</si>
  <si>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</si>
  <si>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</si>
  <si>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</si>
  <si>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</si>
  <si>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</si>
  <si>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</si>
  <si>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</si>
  <si>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</si>
  <si>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</si>
  <si>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</si>
  <si>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</si>
  <si>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</si>
  <si>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</si>
  <si>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</si>
  <si>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</si>
  <si>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</si>
  <si>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</si>
  <si>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</si>
  <si>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</si>
  <si>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</si>
  <si>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</si>
  <si>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</si>
  <si>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</si>
  <si>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</si>
  <si>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</si>
  <si>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</si>
  <si>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</si>
  <si>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</si>
  <si>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</si>
  <si>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</si>
  <si>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Grand Total</t>
  </si>
  <si>
    <t>Count of GENDER</t>
  </si>
  <si>
    <t>Column Labels</t>
  </si>
  <si>
    <t>(All)</t>
  </si>
  <si>
    <t>Female Total</t>
  </si>
  <si>
    <t>Male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</si>
</sst>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14009]dd\ mmm\'\ yyyy;@"/>
    <numFmt numFmtId="167" formatCode="00\ &quot;kg&quot;"/>
    <numFmt numFmtId="170" formatCode="[&gt;=100000]\ 0.0,&quot;k&quot;;[&lt;100000]\ \ 0.0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40" fontId="0" fillId="0" borderId="1" xfId="0" applyNumberFormat="1" applyBorder="1" applyAlignment="1">
      <alignment horizontal="right"/>
    </xf>
    <xf numFmtId="165" fontId="0" fillId="0" borderId="1" xfId="0" applyNumberFormat="1" applyBorder="1"/>
    <xf numFmtId="166" fontId="1" fillId="2" borderId="1" xfId="0" applyNumberFormat="1" applyFont="1" applyFill="1" applyBorder="1" applyAlignment="1">
      <alignment horizontal="left"/>
    </xf>
    <xf numFmtId="166" fontId="0" fillId="0" borderId="1" xfId="0" applyNumberFormat="1" applyBorder="1" applyAlignment="1">
      <alignment horizontal="right"/>
    </xf>
    <xf numFmtId="166"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7" fontId="0" fillId="0" borderId="1" xfId="0" applyNumberFormat="1" applyBorder="1"/>
    <xf numFmtId="170" fontId="1" fillId="2" borderId="1" xfId="0" applyNumberFormat="1" applyFont="1" applyFill="1" applyBorder="1" applyAlignment="1">
      <alignment horizontal="left"/>
    </xf>
    <xf numFmtId="170" fontId="0" fillId="0" borderId="1" xfId="0" applyNumberFormat="1" applyBorder="1"/>
    <xf numFmtId="170" fontId="0" fillId="0" borderId="0" xfId="0" applyNumberFormat="1"/>
    <xf numFmtId="0" fontId="0" fillId="0" borderId="0" xfId="0" pivotButton="1"/>
    <xf numFmtId="0" fontId="0" fillId="0" borderId="0" xfId="0" applyNumberForma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ohilla" refreshedDate="45618.074891087963" createdVersion="8" refreshedVersion="8" minRefreshableVersion="3" recordCount="50" xr:uid="{DB8FBBA2-44BC-4F18-A8B8-AC4E2C273D95}">
  <cacheSource type="worksheet">
    <worksheetSource ref="I1:K51" sheet="SPORTSMEN"/>
  </cacheSource>
  <cacheFields count="3">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ohilla" refreshedDate="45627.694753935182" createdVersion="8" refreshedVersion="8" minRefreshableVersion="3" recordCount="50" xr:uid="{76B3CD72-20A3-4BA1-9AE3-985C40167391}">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ount="16">
        <s v="Ms."/>
        <s v="Sr."/>
        <s v="Dr."/>
        <s v="Mr."/>
        <s v="Sir"/>
        <s v="Mrs."/>
        <s v="Hr."/>
        <s v="Prof."/>
        <s v="Mme."/>
        <s v="M."/>
        <s v="Sra."/>
        <s v="Mw."/>
        <s v="dhr."/>
        <s v="Mw"/>
        <s v="Fru."/>
        <s v="H."/>
      </sharedItems>
    </cacheField>
    <cacheField name="FIRSTNAME" numFmtId="0">
      <sharedItems count="49">
        <s v="Annie"/>
        <s v="Aurelie"/>
        <s v="Tomas"/>
        <s v="Darby"/>
        <s v="Jaydon"/>
        <s v="Moriah "/>
        <s v="Amiya"/>
        <s v="Pierce"/>
        <s v="Amelia"/>
        <s v="Toby"/>
        <s v="Ethan"/>
        <s v="Ashley"/>
        <s v="Megan"/>
        <s v="Helmut"/>
        <s v="Milena"/>
        <s v="Lothar"/>
        <s v="Pietro"/>
        <s v="Richard "/>
        <s v="Earnestine"/>
        <s v="Jason"/>
        <s v="Kendrick"/>
        <s v="Annabell"/>
        <s v="Jena"/>
        <s v="Shanny"/>
        <s v="Tia"/>
        <s v="Isabel"/>
        <s v="Barney"/>
        <s v="Baruch"/>
        <s v="Liesbeth"/>
        <s v="Valentine"/>
        <s v="Paulette"/>
        <s v="Laure-Alix"/>
        <s v="Claude"/>
        <s v="Victor"/>
        <s v="Arthur"/>
        <s v="Benjamin"/>
        <s v="Antoine"/>
        <s v="Bernard"/>
        <s v="Hidalgo"/>
        <s v="Hadalgo"/>
        <s v="Laura"/>
        <s v="Ainhoa"/>
        <s v="Carolota"/>
        <s v="Elize"/>
        <s v="Ryan"/>
        <s v="Elise"/>
        <s v="Mirjam"/>
        <s v="Berndt"/>
        <s v="Adriano"/>
      </sharedItems>
    </cacheField>
    <cacheField name="MIDDLENAME" numFmtId="0">
      <sharedItems containsBlank="1" count="4">
        <m/>
        <s v="Ferreira"/>
        <s v="Cantu"/>
        <s v="Pontes"/>
      </sharedItems>
    </cacheField>
    <cacheField name="LASTNAME" numFmtId="0">
      <sharedItems count="49">
        <s v="Abbott"/>
        <s v="Liesuchke"/>
        <s v="Filho"/>
        <s v="Cruickshank"/>
        <s v="Borer"/>
        <s v="Lynch"/>
        <s v="Eichmann"/>
        <s v="Rau"/>
        <s v="Stevens"/>
        <s v="Simpson"/>
        <s v="Murphy"/>
        <s v="Wood"/>
        <s v="Scott"/>
        <s v="Weinhae"/>
        <s v="Schotin"/>
        <s v="Birnbaum"/>
        <s v="Stolze"/>
        <s v="Tlustek"/>
        <s v="Raynor"/>
        <s v="Gaylord"/>
        <s v="Sauer"/>
        <s v="Olson"/>
        <s v="Upton"/>
        <s v="Bins"/>
        <s v="Abshire"/>
        <s v="Runolfsdottir"/>
        <s v="Wesack"/>
        <s v="Kade"/>
        <s v="Rosemann"/>
        <s v="Moreau"/>
        <s v="Durand"/>
        <s v="Chevalier"/>
        <s v="Toussaint"/>
        <s v="Lenoir"/>
        <s v="Lebrun-Brun"/>
        <s v="Maillard"/>
        <s v="Hoarau-Guyon"/>
        <s v="Tercero"/>
        <s v="Polanco"/>
        <s v="Oliviera"/>
        <s v="Garza"/>
        <s v="Banda"/>
        <s v="Mateos"/>
        <s v="Prins"/>
        <s v="Pham"/>
        <s v="Rotteveel"/>
        <s v="Soderberg"/>
        <s v="Palsson"/>
        <s v="Sobrinho"/>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ount="12">
        <s v="Libra"/>
        <s v="Aquarius"/>
        <s v="Cancer"/>
        <s v="Taurus"/>
        <s v="Sagittarius"/>
        <s v="Leo"/>
        <s v="Scorpio"/>
        <s v="Virgo"/>
        <s v="Pisces"/>
        <s v="Capricorn"/>
        <s v="Aries"/>
        <s v="Gemini"/>
      </sharedItems>
    </cacheField>
    <cacheField name="GENDER" numFmtId="0">
      <sharedItems count="2">
        <s v="Female"/>
        <s v="Male"/>
      </sharedItems>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40">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acheField>
    <cacheField name="SALARY" numFmtId="170">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US"/>
    <x v="0"/>
  </r>
  <r>
    <x v="0"/>
    <s v="US"/>
    <x v="0"/>
  </r>
  <r>
    <x v="1"/>
    <s v="BR"/>
    <x v="1"/>
  </r>
  <r>
    <x v="0"/>
    <s v="US"/>
    <x v="0"/>
  </r>
  <r>
    <x v="1"/>
    <s v="US"/>
    <x v="0"/>
  </r>
  <r>
    <x v="1"/>
    <s v="US"/>
    <x v="0"/>
  </r>
  <r>
    <x v="0"/>
    <s v="US"/>
    <x v="0"/>
  </r>
  <r>
    <x v="1"/>
    <s v="US"/>
    <x v="0"/>
  </r>
  <r>
    <x v="0"/>
    <s v="GB"/>
    <x v="2"/>
  </r>
  <r>
    <x v="1"/>
    <s v="GB"/>
    <x v="2"/>
  </r>
  <r>
    <x v="1"/>
    <s v="GB"/>
    <x v="2"/>
  </r>
  <r>
    <x v="0"/>
    <s v="GB"/>
    <x v="2"/>
  </r>
  <r>
    <x v="0"/>
    <s v="GB"/>
    <x v="2"/>
  </r>
  <r>
    <x v="1"/>
    <s v="DE"/>
    <x v="3"/>
  </r>
  <r>
    <x v="0"/>
    <s v="DE"/>
    <x v="3"/>
  </r>
  <r>
    <x v="1"/>
    <s v="DE"/>
    <x v="3"/>
  </r>
  <r>
    <x v="1"/>
    <s v="DE"/>
    <x v="3"/>
  </r>
  <r>
    <x v="1"/>
    <s v="DE"/>
    <x v="3"/>
  </r>
  <r>
    <x v="0"/>
    <s v="OZ"/>
    <x v="4"/>
  </r>
  <r>
    <x v="1"/>
    <s v="OZ"/>
    <x v="4"/>
  </r>
  <r>
    <x v="1"/>
    <s v="OZ"/>
    <x v="4"/>
  </r>
  <r>
    <x v="0"/>
    <s v="OZ"/>
    <x v="4"/>
  </r>
  <r>
    <x v="0"/>
    <s v="OZ"/>
    <x v="4"/>
  </r>
  <r>
    <x v="0"/>
    <s v="OZ"/>
    <x v="4"/>
  </r>
  <r>
    <x v="0"/>
    <s v="OZ"/>
    <x v="4"/>
  </r>
  <r>
    <x v="0"/>
    <s v="OZ"/>
    <x v="4"/>
  </r>
  <r>
    <x v="1"/>
    <s v="AU"/>
    <x v="5"/>
  </r>
  <r>
    <x v="1"/>
    <s v="AU"/>
    <x v="5"/>
  </r>
  <r>
    <x v="0"/>
    <s v="AU"/>
    <x v="5"/>
  </r>
  <r>
    <x v="0"/>
    <s v="FR"/>
    <x v="6"/>
  </r>
  <r>
    <x v="0"/>
    <s v="FR"/>
    <x v="6"/>
  </r>
  <r>
    <x v="0"/>
    <s v="FR"/>
    <x v="6"/>
  </r>
  <r>
    <x v="1"/>
    <s v="FR"/>
    <x v="6"/>
  </r>
  <r>
    <x v="1"/>
    <s v="FR"/>
    <x v="6"/>
  </r>
  <r>
    <x v="1"/>
    <s v="FR"/>
    <x v="6"/>
  </r>
  <r>
    <x v="1"/>
    <s v="FR"/>
    <x v="6"/>
  </r>
  <r>
    <x v="1"/>
    <s v="FR"/>
    <x v="6"/>
  </r>
  <r>
    <x v="1"/>
    <s v="FR"/>
    <x v="6"/>
  </r>
  <r>
    <x v="1"/>
    <s v="AG"/>
    <x v="7"/>
  </r>
  <r>
    <x v="1"/>
    <s v="AG"/>
    <x v="7"/>
  </r>
  <r>
    <x v="0"/>
    <s v="AG"/>
    <x v="7"/>
  </r>
  <r>
    <x v="0"/>
    <s v="ES"/>
    <x v="8"/>
  </r>
  <r>
    <x v="0"/>
    <s v="ES"/>
    <x v="8"/>
  </r>
  <r>
    <x v="0"/>
    <s v="ES"/>
    <x v="8"/>
  </r>
  <r>
    <x v="0"/>
    <s v="DU"/>
    <x v="9"/>
  </r>
  <r>
    <x v="1"/>
    <s v="DU"/>
    <x v="9"/>
  </r>
  <r>
    <x v="0"/>
    <s v="DU"/>
    <x v="9"/>
  </r>
  <r>
    <x v="0"/>
    <s v="SV"/>
    <x v="10"/>
  </r>
  <r>
    <x v="1"/>
    <s v="SV"/>
    <x v="10"/>
  </r>
  <r>
    <x v="1"/>
    <s v="P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x v="0"/>
    <x v="0"/>
    <x v="0"/>
    <x v="0"/>
    <x v="0"/>
    <x v="0"/>
    <x v="0"/>
    <x v="0"/>
    <s v="abbottannie@xyz.org"/>
    <n v="94"/>
    <s v="Green"/>
    <s v="A−"/>
    <x v="0"/>
    <s v="Cycling Track"/>
    <n v="80727"/>
  </r>
  <r>
    <x v="1"/>
    <x v="1"/>
    <x v="0"/>
    <x v="1"/>
    <x v="0"/>
    <x v="1"/>
    <x v="1"/>
    <x v="1"/>
    <x v="0"/>
    <x v="0"/>
    <x v="0"/>
    <x v="0"/>
    <s v="liesuchkeaurelie@xyz.org"/>
    <n v="84.2"/>
    <s v="Brown"/>
    <s v="O−"/>
    <x v="0"/>
    <s v="Boxing"/>
    <n v="87471"/>
  </r>
  <r>
    <x v="2"/>
    <x v="2"/>
    <x v="1"/>
    <x v="2"/>
    <x v="1"/>
    <x v="2"/>
    <x v="2"/>
    <x v="2"/>
    <x v="1"/>
    <x v="1"/>
    <x v="1"/>
    <x v="1"/>
    <s v="filhotomas@xyz.org"/>
    <n v="52.9"/>
    <s v="Amber"/>
    <s v="A−"/>
    <x v="1"/>
    <s v="Football"/>
    <n v="64724"/>
  </r>
  <r>
    <x v="3"/>
    <x v="3"/>
    <x v="0"/>
    <x v="3"/>
    <x v="0"/>
    <x v="3"/>
    <x v="3"/>
    <x v="3"/>
    <x v="0"/>
    <x v="0"/>
    <x v="0"/>
    <x v="0"/>
    <s v="cruickshankdarby@xyz.org"/>
    <n v="48.9"/>
    <s v="Green"/>
    <s v="O−"/>
    <x v="1"/>
    <s v="Alpine Skiing"/>
    <n v="110823"/>
  </r>
  <r>
    <x v="4"/>
    <x v="4"/>
    <x v="2"/>
    <x v="4"/>
    <x v="0"/>
    <x v="4"/>
    <x v="4"/>
    <x v="3"/>
    <x v="1"/>
    <x v="0"/>
    <x v="0"/>
    <x v="0"/>
    <s v="borerjaydon@xyz.org"/>
    <n v="84.8"/>
    <s v="Blue"/>
    <s v="B−"/>
    <x v="0"/>
    <s v="Water Polo"/>
    <n v="56916"/>
  </r>
  <r>
    <x v="5"/>
    <x v="5"/>
    <x v="3"/>
    <x v="5"/>
    <x v="0"/>
    <x v="5"/>
    <x v="5"/>
    <x v="4"/>
    <x v="1"/>
    <x v="0"/>
    <x v="0"/>
    <x v="0"/>
    <s v="lynchmoriah @xyz.org"/>
    <n v="83.2"/>
    <s v="Blue"/>
    <s v="O−"/>
    <x v="0"/>
    <s v="Fencing"/>
    <n v="51133"/>
  </r>
  <r>
    <x v="6"/>
    <x v="6"/>
    <x v="0"/>
    <x v="6"/>
    <x v="0"/>
    <x v="6"/>
    <x v="6"/>
    <x v="5"/>
    <x v="0"/>
    <x v="0"/>
    <x v="0"/>
    <x v="0"/>
    <s v="eichmannamiya@xyz.org"/>
    <n v="61.1"/>
    <s v="Blue"/>
    <s v="B−"/>
    <x v="1"/>
    <s v="Cycling Road"/>
    <n v="65465"/>
  </r>
  <r>
    <x v="7"/>
    <x v="7"/>
    <x v="3"/>
    <x v="7"/>
    <x v="0"/>
    <x v="7"/>
    <x v="7"/>
    <x v="3"/>
    <x v="1"/>
    <x v="0"/>
    <x v="0"/>
    <x v="0"/>
    <s v="raupierce@xyz.org"/>
    <n v="105.7"/>
    <s v="Amber"/>
    <s v="A+"/>
    <x v="0"/>
    <s v="Curling"/>
    <n v="109885"/>
  </r>
  <r>
    <x v="8"/>
    <x v="8"/>
    <x v="0"/>
    <x v="8"/>
    <x v="0"/>
    <x v="8"/>
    <x v="8"/>
    <x v="1"/>
    <x v="0"/>
    <x v="2"/>
    <x v="2"/>
    <x v="0"/>
    <s v="stevensamelia@xyz.org"/>
    <n v="65.3"/>
    <s v="Blue"/>
    <s v="A+"/>
    <x v="0"/>
    <s v="Shooting"/>
    <n v="60061"/>
  </r>
  <r>
    <x v="9"/>
    <x v="9"/>
    <x v="3"/>
    <x v="9"/>
    <x v="0"/>
    <x v="9"/>
    <x v="9"/>
    <x v="4"/>
    <x v="1"/>
    <x v="2"/>
    <x v="2"/>
    <x v="0"/>
    <s v="simpsontoby@xyz.org"/>
    <n v="62.9"/>
    <s v="Amber"/>
    <s v="O+"/>
    <x v="1"/>
    <s v="Cycling Road"/>
    <n v="32758"/>
  </r>
  <r>
    <x v="10"/>
    <x v="10"/>
    <x v="4"/>
    <x v="10"/>
    <x v="0"/>
    <x v="10"/>
    <x v="10"/>
    <x v="6"/>
    <x v="1"/>
    <x v="2"/>
    <x v="2"/>
    <x v="0"/>
    <s v="murphyethan@xyz.org"/>
    <n v="104.3"/>
    <s v="Brown"/>
    <s v="O+"/>
    <x v="1"/>
    <s v="Freestyle Skiing"/>
    <n v="99613"/>
  </r>
  <r>
    <x v="11"/>
    <x v="11"/>
    <x v="5"/>
    <x v="11"/>
    <x v="0"/>
    <x v="11"/>
    <x v="11"/>
    <x v="0"/>
    <x v="0"/>
    <x v="2"/>
    <x v="2"/>
    <x v="0"/>
    <s v="woodashley@xyz.org"/>
    <n v="100.7"/>
    <s v="Brown"/>
    <s v="O+"/>
    <x v="1"/>
    <s v="Archery"/>
    <n v="56595"/>
  </r>
  <r>
    <x v="12"/>
    <x v="12"/>
    <x v="0"/>
    <x v="12"/>
    <x v="0"/>
    <x v="12"/>
    <x v="12"/>
    <x v="1"/>
    <x v="0"/>
    <x v="2"/>
    <x v="2"/>
    <x v="0"/>
    <s v="scottmegan@xyz.org"/>
    <n v="70.900000000000006"/>
    <s v="Green"/>
    <s v="A−"/>
    <x v="1"/>
    <s v="Rugby"/>
    <n v="117408"/>
  </r>
  <r>
    <x v="13"/>
    <x v="13"/>
    <x v="6"/>
    <x v="13"/>
    <x v="0"/>
    <x v="13"/>
    <x v="13"/>
    <x v="7"/>
    <x v="1"/>
    <x v="3"/>
    <x v="3"/>
    <x v="2"/>
    <s v="weinhaehelmut@xyz.org"/>
    <n v="68.3"/>
    <s v="Gray"/>
    <s v="A+"/>
    <x v="1"/>
    <s v="Canoe Sprint"/>
    <n v="64862"/>
  </r>
  <r>
    <x v="14"/>
    <x v="14"/>
    <x v="7"/>
    <x v="14"/>
    <x v="0"/>
    <x v="14"/>
    <x v="14"/>
    <x v="8"/>
    <x v="0"/>
    <x v="3"/>
    <x v="3"/>
    <x v="2"/>
    <s v="schotinmilena@xyz.org"/>
    <n v="105.3"/>
    <s v="Gray"/>
    <s v="O+"/>
    <x v="0"/>
    <s v="Cycling BMX"/>
    <n v="10241"/>
  </r>
  <r>
    <x v="15"/>
    <x v="15"/>
    <x v="6"/>
    <x v="15"/>
    <x v="0"/>
    <x v="15"/>
    <x v="15"/>
    <x v="2"/>
    <x v="1"/>
    <x v="3"/>
    <x v="3"/>
    <x v="2"/>
    <s v="birnbaumlothar@xyz.org"/>
    <n v="48.6"/>
    <s v="Blue"/>
    <s v="O+"/>
    <x v="1"/>
    <s v="Alpine Skiing"/>
    <n v="88762"/>
  </r>
  <r>
    <x v="16"/>
    <x v="16"/>
    <x v="6"/>
    <x v="16"/>
    <x v="0"/>
    <x v="16"/>
    <x v="16"/>
    <x v="0"/>
    <x v="1"/>
    <x v="3"/>
    <x v="3"/>
    <x v="2"/>
    <s v="stolzepietro@xyz.org"/>
    <n v="105.9"/>
    <s v="Blue"/>
    <s v="A−"/>
    <x v="0"/>
    <s v="Handball"/>
    <n v="80757"/>
  </r>
  <r>
    <x v="17"/>
    <x v="17"/>
    <x v="6"/>
    <x v="17"/>
    <x v="0"/>
    <x v="17"/>
    <x v="17"/>
    <x v="7"/>
    <x v="1"/>
    <x v="3"/>
    <x v="3"/>
    <x v="2"/>
    <s v="tlustekrichard @xyz.org"/>
    <n v="71.099999999999994"/>
    <s v="Blue"/>
    <s v="A−"/>
    <x v="1"/>
    <s v="Cycling Mountain Bike"/>
    <n v="88794"/>
  </r>
  <r>
    <x v="18"/>
    <x v="18"/>
    <x v="2"/>
    <x v="18"/>
    <x v="0"/>
    <x v="18"/>
    <x v="18"/>
    <x v="3"/>
    <x v="0"/>
    <x v="4"/>
    <x v="4"/>
    <x v="0"/>
    <s v="raynorearnestine@xyz.org"/>
    <n v="70.3"/>
    <s v="Blue"/>
    <s v="A+"/>
    <x v="0"/>
    <s v="Short Track Speed Skating"/>
    <n v="63526"/>
  </r>
  <r>
    <x v="19"/>
    <x v="19"/>
    <x v="3"/>
    <x v="19"/>
    <x v="0"/>
    <x v="19"/>
    <x v="19"/>
    <x v="9"/>
    <x v="1"/>
    <x v="4"/>
    <x v="4"/>
    <x v="0"/>
    <s v="gaylordjason@xyz.org"/>
    <n v="54.7"/>
    <s v="Brown"/>
    <s v="O−"/>
    <x v="0"/>
    <s v="Basketball"/>
    <n v="46352"/>
  </r>
  <r>
    <x v="20"/>
    <x v="20"/>
    <x v="3"/>
    <x v="20"/>
    <x v="0"/>
    <x v="20"/>
    <x v="20"/>
    <x v="2"/>
    <x v="1"/>
    <x v="4"/>
    <x v="4"/>
    <x v="0"/>
    <s v="sauerkendrick@xyz.org"/>
    <n v="100.9"/>
    <s v="Blue"/>
    <s v="B−"/>
    <x v="1"/>
    <s v="Triathlon"/>
    <n v="106808"/>
  </r>
  <r>
    <x v="21"/>
    <x v="21"/>
    <x v="2"/>
    <x v="21"/>
    <x v="0"/>
    <x v="21"/>
    <x v="21"/>
    <x v="10"/>
    <x v="0"/>
    <x v="4"/>
    <x v="4"/>
    <x v="0"/>
    <s v="olsonannabell@xyz.org"/>
    <n v="84.3"/>
    <s v="Green"/>
    <s v="A+"/>
    <x v="1"/>
    <s v="Equestrian / Dressage"/>
    <n v="96468"/>
  </r>
  <r>
    <x v="22"/>
    <x v="22"/>
    <x v="2"/>
    <x v="22"/>
    <x v="0"/>
    <x v="22"/>
    <x v="22"/>
    <x v="4"/>
    <x v="0"/>
    <x v="4"/>
    <x v="4"/>
    <x v="0"/>
    <s v="uptonjena@xyz.org"/>
    <n v="66.8"/>
    <s v="Blue"/>
    <s v="O+"/>
    <x v="1"/>
    <s v="Beach Volleyball"/>
    <n v="16526"/>
  </r>
  <r>
    <x v="23"/>
    <x v="23"/>
    <x v="2"/>
    <x v="23"/>
    <x v="0"/>
    <x v="23"/>
    <x v="23"/>
    <x v="7"/>
    <x v="0"/>
    <x v="4"/>
    <x v="4"/>
    <x v="0"/>
    <s v="binsshanny@xyz.org"/>
    <n v="59.4"/>
    <s v="Amber"/>
    <s v="B−"/>
    <x v="1"/>
    <s v="Canoe Slalom"/>
    <n v="21891"/>
  </r>
  <r>
    <x v="24"/>
    <x v="24"/>
    <x v="2"/>
    <x v="24"/>
    <x v="0"/>
    <x v="24"/>
    <x v="24"/>
    <x v="2"/>
    <x v="0"/>
    <x v="4"/>
    <x v="4"/>
    <x v="0"/>
    <s v="abshiretia@xyz.org"/>
    <n v="77.8"/>
    <s v="Amber"/>
    <s v="A+"/>
    <x v="1"/>
    <s v="Cycling Road"/>
    <n v="62037"/>
  </r>
  <r>
    <x v="25"/>
    <x v="25"/>
    <x v="0"/>
    <x v="25"/>
    <x v="0"/>
    <x v="25"/>
    <x v="25"/>
    <x v="10"/>
    <x v="0"/>
    <x v="4"/>
    <x v="4"/>
    <x v="0"/>
    <s v="runolfsdottirisabel@xyz.org"/>
    <n v="85.9"/>
    <s v="Blue"/>
    <s v="B+"/>
    <x v="0"/>
    <s v="Cycling Track"/>
    <n v="89737"/>
  </r>
  <r>
    <x v="26"/>
    <x v="26"/>
    <x v="6"/>
    <x v="26"/>
    <x v="0"/>
    <x v="26"/>
    <x v="26"/>
    <x v="2"/>
    <x v="1"/>
    <x v="5"/>
    <x v="5"/>
    <x v="2"/>
    <s v="wesackbarney@xyz.org"/>
    <n v="93.4"/>
    <s v="Amber"/>
    <s v="B+"/>
    <x v="0"/>
    <s v="Volleyball"/>
    <n v="41039"/>
  </r>
  <r>
    <x v="27"/>
    <x v="27"/>
    <x v="6"/>
    <x v="27"/>
    <x v="0"/>
    <x v="27"/>
    <x v="27"/>
    <x v="8"/>
    <x v="1"/>
    <x v="5"/>
    <x v="5"/>
    <x v="2"/>
    <s v="kadebaruch@xyz.org"/>
    <n v="95.5"/>
    <s v="Gray"/>
    <s v="O−"/>
    <x v="1"/>
    <s v="Rugby"/>
    <n v="28458"/>
  </r>
  <r>
    <x v="28"/>
    <x v="28"/>
    <x v="7"/>
    <x v="28"/>
    <x v="0"/>
    <x v="28"/>
    <x v="28"/>
    <x v="1"/>
    <x v="0"/>
    <x v="5"/>
    <x v="5"/>
    <x v="2"/>
    <s v="rosemannliesbeth@xyz.org"/>
    <n v="52.2"/>
    <s v="Blue"/>
    <s v="O+"/>
    <x v="1"/>
    <s v="Cycling Road"/>
    <n v="55007"/>
  </r>
  <r>
    <x v="29"/>
    <x v="29"/>
    <x v="8"/>
    <x v="29"/>
    <x v="0"/>
    <x v="29"/>
    <x v="29"/>
    <x v="0"/>
    <x v="0"/>
    <x v="6"/>
    <x v="6"/>
    <x v="3"/>
    <s v="moreauvalentine@xyz.org"/>
    <n v="74.599999999999994"/>
    <s v="Blue"/>
    <s v="B+"/>
    <x v="1"/>
    <s v="Golf"/>
    <n v="69041"/>
  </r>
  <r>
    <x v="30"/>
    <x v="30"/>
    <x v="8"/>
    <x v="30"/>
    <x v="0"/>
    <x v="30"/>
    <x v="30"/>
    <x v="9"/>
    <x v="0"/>
    <x v="6"/>
    <x v="6"/>
    <x v="3"/>
    <s v="durandpaulette@xyz.org"/>
    <n v="81.7"/>
    <s v="Amber"/>
    <s v="O−"/>
    <x v="0"/>
    <s v="Volleyball"/>
    <n v="86262"/>
  </r>
  <r>
    <x v="31"/>
    <x v="31"/>
    <x v="8"/>
    <x v="31"/>
    <x v="0"/>
    <x v="31"/>
    <x v="31"/>
    <x v="9"/>
    <x v="0"/>
    <x v="6"/>
    <x v="6"/>
    <x v="3"/>
    <s v="chevalierlaure-alix@xyz.org"/>
    <n v="78.099999999999994"/>
    <s v="Blue"/>
    <s v="O+"/>
    <x v="1"/>
    <s v="Beach Volleyball"/>
    <n v="19234"/>
  </r>
  <r>
    <x v="32"/>
    <x v="32"/>
    <x v="9"/>
    <x v="32"/>
    <x v="0"/>
    <x v="32"/>
    <x v="32"/>
    <x v="6"/>
    <x v="1"/>
    <x v="6"/>
    <x v="6"/>
    <x v="3"/>
    <s v="toussaintclaude@xyz.org"/>
    <n v="57.1"/>
    <s v="Green"/>
    <s v="O+"/>
    <x v="0"/>
    <s v="Diving"/>
    <n v="95123"/>
  </r>
  <r>
    <x v="33"/>
    <x v="33"/>
    <x v="9"/>
    <x v="33"/>
    <x v="0"/>
    <x v="33"/>
    <x v="33"/>
    <x v="0"/>
    <x v="1"/>
    <x v="6"/>
    <x v="6"/>
    <x v="3"/>
    <s v="lenoirvictor@xyz.org"/>
    <n v="56"/>
    <s v="Blue"/>
    <s v="B+"/>
    <x v="1"/>
    <s v="Triathlon"/>
    <n v="62761"/>
  </r>
  <r>
    <x v="34"/>
    <x v="34"/>
    <x v="9"/>
    <x v="34"/>
    <x v="0"/>
    <x v="33"/>
    <x v="34"/>
    <x v="5"/>
    <x v="1"/>
    <x v="6"/>
    <x v="6"/>
    <x v="3"/>
    <s v="lenoirarthur@xyz.org"/>
    <n v="88.6"/>
    <s v="Amber"/>
    <s v="O+"/>
    <x v="1"/>
    <s v="Hockey"/>
    <n v="108431"/>
  </r>
  <r>
    <x v="35"/>
    <x v="35"/>
    <x v="9"/>
    <x v="35"/>
    <x v="0"/>
    <x v="34"/>
    <x v="35"/>
    <x v="1"/>
    <x v="1"/>
    <x v="6"/>
    <x v="6"/>
    <x v="3"/>
    <s v="lebrun-brunbenjamin@xyz.org"/>
    <n v="78.2"/>
    <s v="Brown"/>
    <s v="O−"/>
    <x v="1"/>
    <s v="Triathlon"/>
    <n v="66268"/>
  </r>
  <r>
    <x v="36"/>
    <x v="36"/>
    <x v="9"/>
    <x v="36"/>
    <x v="0"/>
    <x v="35"/>
    <x v="36"/>
    <x v="2"/>
    <x v="1"/>
    <x v="6"/>
    <x v="6"/>
    <x v="3"/>
    <s v="maillardantoine@xyz.org"/>
    <n v="95.8"/>
    <s v="Blue"/>
    <s v="B−"/>
    <x v="1"/>
    <s v="Sailing"/>
    <n v="33970"/>
  </r>
  <r>
    <x v="37"/>
    <x v="37"/>
    <x v="9"/>
    <x v="37"/>
    <x v="0"/>
    <x v="36"/>
    <x v="37"/>
    <x v="9"/>
    <x v="1"/>
    <x v="6"/>
    <x v="6"/>
    <x v="3"/>
    <s v="hoarau-guyonbernard@xyz.org"/>
    <n v="59.7"/>
    <s v="Gray"/>
    <s v="O−"/>
    <x v="0"/>
    <s v="Cycling Track"/>
    <n v="71352"/>
  </r>
  <r>
    <x v="38"/>
    <x v="38"/>
    <x v="1"/>
    <x v="38"/>
    <x v="2"/>
    <x v="37"/>
    <x v="38"/>
    <x v="4"/>
    <x v="1"/>
    <x v="7"/>
    <x v="7"/>
    <x v="4"/>
    <s v="tercerohidalgo@xyz.org"/>
    <n v="77.7"/>
    <s v="Gray"/>
    <s v="B−"/>
    <x v="1"/>
    <s v="Canoe Slalom"/>
    <n v="116376"/>
  </r>
  <r>
    <x v="39"/>
    <x v="39"/>
    <x v="1"/>
    <x v="39"/>
    <x v="0"/>
    <x v="38"/>
    <x v="39"/>
    <x v="11"/>
    <x v="1"/>
    <x v="7"/>
    <x v="7"/>
    <x v="4"/>
    <s v="polancohadalgo@xyz.org"/>
    <n v="98"/>
    <s v="Blue"/>
    <s v="A−"/>
    <x v="1"/>
    <s v="Beach Volleyball"/>
    <n v="114144"/>
  </r>
  <r>
    <x v="40"/>
    <x v="40"/>
    <x v="10"/>
    <x v="40"/>
    <x v="0"/>
    <x v="39"/>
    <x v="40"/>
    <x v="1"/>
    <x v="0"/>
    <x v="7"/>
    <x v="7"/>
    <x v="4"/>
    <s v="olivieralaura@xyz.org"/>
    <n v="51.9"/>
    <s v="Amber"/>
    <s v="O−"/>
    <x v="1"/>
    <s v="Athletics"/>
    <n v="79872"/>
  </r>
  <r>
    <x v="41"/>
    <x v="41"/>
    <x v="10"/>
    <x v="41"/>
    <x v="0"/>
    <x v="40"/>
    <x v="41"/>
    <x v="8"/>
    <x v="0"/>
    <x v="8"/>
    <x v="8"/>
    <x v="4"/>
    <s v="garzaainhoa@xyz.org"/>
    <n v="55.6"/>
    <s v="Brown"/>
    <s v="O+"/>
    <x v="0"/>
    <s v="Gymnastics Artistic"/>
    <n v="101969"/>
  </r>
  <r>
    <x v="42"/>
    <x v="42"/>
    <x v="10"/>
    <x v="25"/>
    <x v="0"/>
    <x v="41"/>
    <x v="42"/>
    <x v="9"/>
    <x v="0"/>
    <x v="8"/>
    <x v="8"/>
    <x v="4"/>
    <s v="bandaisabel@xyz.org"/>
    <n v="102.3"/>
    <s v="Amber"/>
    <s v="O+"/>
    <x v="1"/>
    <s v="Canoe Slalom"/>
    <n v="50659"/>
  </r>
  <r>
    <x v="43"/>
    <x v="43"/>
    <x v="10"/>
    <x v="42"/>
    <x v="0"/>
    <x v="42"/>
    <x v="43"/>
    <x v="5"/>
    <x v="0"/>
    <x v="8"/>
    <x v="8"/>
    <x v="4"/>
    <s v="mateoscarolota@xyz.org"/>
    <n v="58.8"/>
    <s v="Gray"/>
    <s v="O−"/>
    <x v="1"/>
    <s v="Athletics"/>
    <n v="58215"/>
  </r>
  <r>
    <x v="44"/>
    <x v="44"/>
    <x v="11"/>
    <x v="43"/>
    <x v="0"/>
    <x v="43"/>
    <x v="44"/>
    <x v="3"/>
    <x v="0"/>
    <x v="9"/>
    <x v="9"/>
    <x v="5"/>
    <s v="prinselize@xyz.org"/>
    <n v="63.8"/>
    <s v="Blue"/>
    <s v="O+"/>
    <x v="0"/>
    <s v="Judo"/>
    <n v="39935"/>
  </r>
  <r>
    <x v="45"/>
    <x v="45"/>
    <x v="12"/>
    <x v="44"/>
    <x v="0"/>
    <x v="44"/>
    <x v="45"/>
    <x v="0"/>
    <x v="1"/>
    <x v="9"/>
    <x v="9"/>
    <x v="5"/>
    <s v="phamryan@xyz.org"/>
    <n v="98.6"/>
    <s v="Amber"/>
    <s v="B+"/>
    <x v="1"/>
    <s v="Beach Volleyball"/>
    <n v="44865"/>
  </r>
  <r>
    <x v="46"/>
    <x v="46"/>
    <x v="13"/>
    <x v="45"/>
    <x v="0"/>
    <x v="45"/>
    <x v="46"/>
    <x v="10"/>
    <x v="0"/>
    <x v="9"/>
    <x v="9"/>
    <x v="5"/>
    <s v="rotteveelelise@xyz.org"/>
    <n v="61.8"/>
    <s v="Gray"/>
    <s v="O−"/>
    <x v="1"/>
    <s v="Beach Volleyball"/>
    <n v="90478"/>
  </r>
  <r>
    <x v="47"/>
    <x v="47"/>
    <x v="14"/>
    <x v="46"/>
    <x v="0"/>
    <x v="46"/>
    <x v="47"/>
    <x v="3"/>
    <x v="0"/>
    <x v="10"/>
    <x v="10"/>
    <x v="6"/>
    <s v="soderbergmirjam@xyz.org"/>
    <n v="50"/>
    <s v="Amber"/>
    <s v="O+"/>
    <x v="1"/>
    <s v="Football"/>
    <n v="38965"/>
  </r>
  <r>
    <x v="48"/>
    <x v="48"/>
    <x v="15"/>
    <x v="47"/>
    <x v="0"/>
    <x v="47"/>
    <x v="48"/>
    <x v="8"/>
    <x v="1"/>
    <x v="10"/>
    <x v="10"/>
    <x v="6"/>
    <s v="palssonberndt@xyz.org"/>
    <n v="45.9"/>
    <s v="Blue"/>
    <s v="A−"/>
    <x v="1"/>
    <s v="Biathlon"/>
    <n v="35387"/>
  </r>
  <r>
    <x v="49"/>
    <x v="49"/>
    <x v="1"/>
    <x v="48"/>
    <x v="3"/>
    <x v="48"/>
    <x v="49"/>
    <x v="5"/>
    <x v="1"/>
    <x v="11"/>
    <x v="1"/>
    <x v="1"/>
    <s v="sobrinhoadriano@xyz.org"/>
    <n v="92.5"/>
    <s v="Green"/>
    <s v="A+"/>
    <x v="0"/>
    <s v="Swimming"/>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18E223-901C-4F32-9BB2-987AC5AFAD54}" name="PivotTable16" cacheId="5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E15" firstHeaderRow="1" firstDataRow="2" firstDataCol="1"/>
  <pivotFields count="3">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s>
  <rowFields count="1">
    <field x="2"/>
  </rowFields>
  <rowItems count="11">
    <i>
      <x/>
    </i>
    <i>
      <x v="1"/>
    </i>
    <i>
      <x v="2"/>
    </i>
    <i>
      <x v="3"/>
    </i>
    <i>
      <x v="4"/>
    </i>
    <i>
      <x v="5"/>
    </i>
    <i>
      <x v="6"/>
    </i>
    <i>
      <x v="7"/>
    </i>
    <i>
      <x v="8"/>
    </i>
    <i>
      <x v="9"/>
    </i>
    <i>
      <x v="10"/>
    </i>
  </rowItems>
  <colFields count="1">
    <field x="0"/>
  </colFields>
  <colItems count="3">
    <i>
      <x/>
    </i>
    <i>
      <x v="1"/>
    </i>
    <i t="grand">
      <x/>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905A73-E012-4452-A2BB-A152BE346D36}" name="PivotTable18" cacheId="77" applyNumberFormats="0" applyBorderFormats="0" applyFontFormats="0" applyPatternFormats="0" applyAlignmentFormats="0" applyWidthHeightFormats="1" dataCaption="Values" updatedVersion="8" minRefreshableVersion="3" showDrill="0" useAutoFormatting="1" rowGrandTotals="0" itemPrintTitles="1" createdVersion="8" indent="0" compact="0" compactData="0" multipleFieldFilters="0">
  <location ref="A4:B26" firstHeaderRow="1" firstDataRow="1" firstDataCol="2" rowPageCount="1" colPageCount="1"/>
  <pivotFields count="22">
    <pivotField compact="0" numFmtId="165" outline="0"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compact="0" outline="0"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compact="0" outline="0" showAll="0">
      <items count="17">
        <item x="12"/>
        <item x="2"/>
        <item x="14"/>
        <item x="15"/>
        <item x="6"/>
        <item x="9"/>
        <item x="8"/>
        <item x="3"/>
        <item x="5"/>
        <item x="0"/>
        <item x="13"/>
        <item x="11"/>
        <item x="7"/>
        <item x="4"/>
        <item x="1"/>
        <item x="10"/>
        <item t="default"/>
      </items>
    </pivotField>
    <pivotField compact="0" outline="0" showAll="0">
      <items count="50">
        <item x="48"/>
        <item x="41"/>
        <item x="8"/>
        <item x="6"/>
        <item x="21"/>
        <item x="0"/>
        <item x="36"/>
        <item x="34"/>
        <item x="11"/>
        <item x="1"/>
        <item x="26"/>
        <item x="27"/>
        <item x="35"/>
        <item x="37"/>
        <item x="47"/>
        <item x="42"/>
        <item x="32"/>
        <item x="3"/>
        <item x="18"/>
        <item x="45"/>
        <item x="43"/>
        <item x="10"/>
        <item x="39"/>
        <item x="13"/>
        <item x="38"/>
        <item x="25"/>
        <item x="19"/>
        <item x="4"/>
        <item x="22"/>
        <item x="20"/>
        <item x="40"/>
        <item x="31"/>
        <item x="28"/>
        <item x="15"/>
        <item x="12"/>
        <item x="14"/>
        <item x="46"/>
        <item x="5"/>
        <item x="30"/>
        <item x="7"/>
        <item x="16"/>
        <item x="17"/>
        <item x="44"/>
        <item x="23"/>
        <item x="24"/>
        <item x="9"/>
        <item x="2"/>
        <item x="29"/>
        <item x="33"/>
        <item t="default"/>
      </items>
    </pivotField>
    <pivotField compact="0" outline="0" showAll="0">
      <items count="5">
        <item x="2"/>
        <item x="1"/>
        <item x="3"/>
        <item x="0"/>
        <item t="default"/>
      </items>
    </pivotField>
    <pivotField compact="0" outline="0" showAll="0">
      <items count="50">
        <item x="0"/>
        <item x="24"/>
        <item x="41"/>
        <item x="23"/>
        <item x="15"/>
        <item x="4"/>
        <item x="31"/>
        <item x="3"/>
        <item x="30"/>
        <item x="6"/>
        <item x="2"/>
        <item x="40"/>
        <item x="19"/>
        <item x="36"/>
        <item x="27"/>
        <item x="34"/>
        <item x="33"/>
        <item x="1"/>
        <item x="5"/>
        <item x="35"/>
        <item x="42"/>
        <item x="29"/>
        <item x="10"/>
        <item x="39"/>
        <item x="21"/>
        <item x="47"/>
        <item x="44"/>
        <item x="38"/>
        <item x="43"/>
        <item x="7"/>
        <item x="18"/>
        <item x="28"/>
        <item x="45"/>
        <item x="25"/>
        <item x="20"/>
        <item x="14"/>
        <item x="12"/>
        <item x="9"/>
        <item x="48"/>
        <item x="46"/>
        <item x="8"/>
        <item x="16"/>
        <item x="37"/>
        <item x="17"/>
        <item x="32"/>
        <item x="22"/>
        <item x="13"/>
        <item x="26"/>
        <item x="11"/>
        <item t="default"/>
      </items>
    </pivotField>
    <pivotField compact="0" numFmtId="166"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items count="13">
        <item x="1"/>
        <item x="10"/>
        <item x="2"/>
        <item x="9"/>
        <item x="11"/>
        <item x="5"/>
        <item x="0"/>
        <item x="8"/>
        <item x="4"/>
        <item x="6"/>
        <item x="3"/>
        <item x="7"/>
        <item t="default"/>
      </items>
    </pivotField>
    <pivotField axis="axisRow" compact="0" outline="0" showAll="0">
      <items count="3">
        <item x="0"/>
        <item x="1"/>
        <item t="default"/>
      </items>
    </pivotField>
    <pivotField compact="0" outline="0" showAll="0">
      <items count="13">
        <item x="7"/>
        <item x="5"/>
        <item x="1"/>
        <item x="3"/>
        <item x="9"/>
        <item x="8"/>
        <item x="6"/>
        <item x="2"/>
        <item x="4"/>
        <item x="11"/>
        <item x="10"/>
        <item x="0"/>
        <item t="default"/>
      </items>
    </pivotField>
    <pivotField axis="axisRow" compact="0" outline="0" showAll="0">
      <items count="12">
        <item x="7"/>
        <item x="4"/>
        <item x="5"/>
        <item x="1"/>
        <item x="6"/>
        <item x="3"/>
        <item x="9"/>
        <item x="8"/>
        <item x="10"/>
        <item x="2"/>
        <item x="0"/>
        <item t="default"/>
      </items>
    </pivotField>
    <pivotField compact="0" outline="0" showAll="0">
      <items count="8">
        <item x="5"/>
        <item x="0"/>
        <item x="3"/>
        <item x="2"/>
        <item x="1"/>
        <item x="4"/>
        <item x="6"/>
        <item t="default"/>
      </items>
    </pivotField>
    <pivotField compact="0" outline="0" showAll="0"/>
    <pivotField compact="0" numFmtId="167" outline="0" showAll="0"/>
    <pivotField compact="0" outline="0" showAll="0"/>
    <pivotField compact="0" outline="0" showAll="0"/>
    <pivotField axis="axisPage" compact="0" outline="0" multipleItemSelectionAllowed="1" showAll="0">
      <items count="3">
        <item x="0"/>
        <item x="1"/>
        <item t="default"/>
      </items>
    </pivotField>
    <pivotField compact="0" outline="0" showAll="0"/>
    <pivotField compact="0" numFmtId="17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2">
    <field x="8"/>
    <field x="10"/>
  </rowFields>
  <rowItems count="22">
    <i>
      <x/>
      <x/>
    </i>
    <i r="1">
      <x v="1"/>
    </i>
    <i r="1">
      <x v="2"/>
    </i>
    <i r="1">
      <x v="4"/>
    </i>
    <i r="1">
      <x v="5"/>
    </i>
    <i r="1">
      <x v="6"/>
    </i>
    <i r="1">
      <x v="7"/>
    </i>
    <i r="1">
      <x v="8"/>
    </i>
    <i r="1">
      <x v="9"/>
    </i>
    <i r="1">
      <x v="10"/>
    </i>
    <i t="default">
      <x/>
    </i>
    <i>
      <x v="1"/>
      <x/>
    </i>
    <i r="1">
      <x v="1"/>
    </i>
    <i r="1">
      <x v="2"/>
    </i>
    <i r="1">
      <x v="3"/>
    </i>
    <i r="1">
      <x v="4"/>
    </i>
    <i r="1">
      <x v="5"/>
    </i>
    <i r="1">
      <x v="6"/>
    </i>
    <i r="1">
      <x v="8"/>
    </i>
    <i r="1">
      <x v="9"/>
    </i>
    <i r="1">
      <x v="10"/>
    </i>
    <i t="default">
      <x v="1"/>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election activeCell="E20" sqref="E2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8" t="s">
        <v>252</v>
      </c>
      <c r="C2" s="39"/>
      <c r="D2" s="40"/>
      <c r="E2" s="44" t="s">
        <v>232</v>
      </c>
    </row>
    <row r="3" spans="2:5" ht="42" customHeight="1" thickBot="1" x14ac:dyDescent="0.35">
      <c r="B3" s="41"/>
      <c r="C3" s="42"/>
      <c r="D3" s="43"/>
      <c r="E3" s="45"/>
    </row>
    <row r="4" spans="2:5" ht="8.25" customHeight="1" x14ac:dyDescent="0.3"/>
    <row r="5" spans="2:5" ht="19.5" customHeight="1" thickBot="1" x14ac:dyDescent="0.35">
      <c r="C5" s="8" t="s">
        <v>226</v>
      </c>
      <c r="D5" s="8" t="s">
        <v>223</v>
      </c>
      <c r="E5" s="9" t="s">
        <v>224</v>
      </c>
    </row>
    <row r="6" spans="2:5" ht="19.5" customHeight="1" thickBot="1" x14ac:dyDescent="0.35">
      <c r="B6" s="19" t="s">
        <v>135</v>
      </c>
      <c r="C6" s="36" t="s">
        <v>225</v>
      </c>
      <c r="D6" s="36"/>
      <c r="E6" s="37"/>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7"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36" t="s">
        <v>242</v>
      </c>
      <c r="D13" s="36"/>
      <c r="E13" s="37"/>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5" zoomScaleNormal="100" workbookViewId="0">
      <selection activeCell="E20" sqref="E2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8" t="s">
        <v>253</v>
      </c>
      <c r="C2" s="39"/>
      <c r="D2" s="40"/>
      <c r="E2" s="44" t="s">
        <v>232</v>
      </c>
    </row>
    <row r="3" spans="2:5" ht="42" customHeight="1" thickBot="1" x14ac:dyDescent="0.35">
      <c r="B3" s="41"/>
      <c r="C3" s="42"/>
      <c r="D3" s="43"/>
      <c r="E3" s="45"/>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6" t="s">
        <v>254</v>
      </c>
      <c r="D7" s="36"/>
      <c r="E7" s="37"/>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36" t="s">
        <v>255</v>
      </c>
      <c r="D14" s="36"/>
      <c r="E14" s="37"/>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20" sqref="E20"/>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38" t="s">
        <v>272</v>
      </c>
      <c r="C2" s="39"/>
      <c r="D2" s="40"/>
      <c r="E2" s="44" t="s">
        <v>232</v>
      </c>
    </row>
    <row r="3" spans="2:5" ht="42" customHeight="1" thickBot="1" x14ac:dyDescent="0.35">
      <c r="B3" s="41"/>
      <c r="C3" s="42"/>
      <c r="D3" s="43"/>
      <c r="E3" s="45"/>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36" t="s">
        <v>281</v>
      </c>
      <c r="D7" s="36"/>
      <c r="E7" s="37"/>
    </row>
    <row r="8" spans="2:5" x14ac:dyDescent="0.3">
      <c r="B8" s="18">
        <v>1</v>
      </c>
      <c r="C8" s="10" t="s">
        <v>227</v>
      </c>
      <c r="D8" s="11" t="s">
        <v>274</v>
      </c>
      <c r="E8" s="16" t="s">
        <v>275</v>
      </c>
    </row>
    <row r="9" spans="2:5" ht="15" customHeight="1" x14ac:dyDescent="0.3">
      <c r="B9" s="11">
        <v>2</v>
      </c>
      <c r="C9" s="10" t="s">
        <v>227</v>
      </c>
      <c r="D9" s="11"/>
      <c r="E9" s="23" t="s">
        <v>279</v>
      </c>
    </row>
    <row r="10" spans="2:5" x14ac:dyDescent="0.3">
      <c r="B10" s="11">
        <v>3</v>
      </c>
      <c r="C10" s="10" t="s">
        <v>227</v>
      </c>
      <c r="D10" s="11"/>
      <c r="E10" s="16" t="s">
        <v>276</v>
      </c>
    </row>
    <row r="11" spans="2:5" x14ac:dyDescent="0.3">
      <c r="B11" s="11">
        <v>4</v>
      </c>
      <c r="C11" s="10" t="s">
        <v>227</v>
      </c>
      <c r="D11" s="11"/>
      <c r="E11" s="16" t="s">
        <v>277</v>
      </c>
    </row>
    <row r="12" spans="2:5" x14ac:dyDescent="0.3">
      <c r="B12" s="24">
        <v>5</v>
      </c>
      <c r="C12" s="25" t="s">
        <v>227</v>
      </c>
      <c r="D12" s="24"/>
      <c r="E12" s="26" t="s">
        <v>264</v>
      </c>
    </row>
    <row r="13" spans="2:5" ht="15" thickBot="1" x14ac:dyDescent="0.35">
      <c r="B13" s="14">
        <v>5</v>
      </c>
      <c r="C13" s="13" t="s">
        <v>227</v>
      </c>
      <c r="D13" s="14" t="s">
        <v>280</v>
      </c>
      <c r="E13" s="17"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J17"/>
  <sheetViews>
    <sheetView zoomScaleNormal="100" workbookViewId="0">
      <selection activeCell="H6" sqref="H6"/>
    </sheetView>
  </sheetViews>
  <sheetFormatPr defaultRowHeight="14.4" x14ac:dyDescent="0.3"/>
  <cols>
    <col min="2" max="2" width="15.77734375" bestFit="1" customWidth="1"/>
    <col min="3" max="3" width="5.33203125" customWidth="1"/>
    <col min="4" max="4" width="5.21875" bestFit="1" customWidth="1"/>
    <col min="5" max="6" width="10.77734375" bestFit="1" customWidth="1"/>
    <col min="7" max="7" width="14.88671875" bestFit="1" customWidth="1"/>
  </cols>
  <sheetData>
    <row r="1" spans="2:10" x14ac:dyDescent="0.3">
      <c r="I1" s="52"/>
    </row>
    <row r="2" spans="2:10" x14ac:dyDescent="0.3">
      <c r="I2" s="52"/>
      <c r="J2" s="52"/>
    </row>
    <row r="3" spans="2:10" x14ac:dyDescent="0.3">
      <c r="B3" s="50" t="s">
        <v>285</v>
      </c>
      <c r="C3" s="50" t="s">
        <v>286</v>
      </c>
      <c r="G3" t="str" cm="1">
        <f t="array" ref="G3:I3">TRANSPOSE(_xlfn.UNIQUE(SPORTSMEN!I1:I51))</f>
        <v>GENDER</v>
      </c>
      <c r="H3" t="str">
        <v>Female</v>
      </c>
      <c r="I3" s="52" t="str">
        <v>Male</v>
      </c>
      <c r="J3" s="52"/>
    </row>
    <row r="4" spans="2:10" x14ac:dyDescent="0.3">
      <c r="B4" s="50" t="s">
        <v>283</v>
      </c>
      <c r="C4" t="s">
        <v>138</v>
      </c>
      <c r="D4" t="s">
        <v>142</v>
      </c>
      <c r="E4" t="s">
        <v>284</v>
      </c>
      <c r="G4" s="52"/>
      <c r="H4" s="52"/>
      <c r="I4" s="52"/>
      <c r="J4" s="52"/>
    </row>
    <row r="5" spans="2:10" x14ac:dyDescent="0.3">
      <c r="B5" s="1" t="s">
        <v>159</v>
      </c>
      <c r="C5" s="51">
        <v>1</v>
      </c>
      <c r="D5" s="51">
        <v>2</v>
      </c>
      <c r="E5" s="51">
        <v>3</v>
      </c>
      <c r="G5" t="str" cm="1">
        <f t="array" ref="G5:G16">_xlfn.UNIQUE(SPORTSMEN!K1:K51)</f>
        <v>COUNTRY NAME</v>
      </c>
      <c r="I5" s="52"/>
      <c r="J5" s="52"/>
    </row>
    <row r="6" spans="2:10" x14ac:dyDescent="0.3">
      <c r="B6" s="1" t="s">
        <v>151</v>
      </c>
      <c r="C6" s="51">
        <v>6</v>
      </c>
      <c r="D6" s="51">
        <v>2</v>
      </c>
      <c r="E6" s="51">
        <v>8</v>
      </c>
      <c r="G6" t="str">
        <v>USA</v>
      </c>
      <c r="H6">
        <f>COUNTIFS(SPORTSMEN!$K$2:$K$51,ANALYSIS!G6,SPORTSMEN!$I$2:$I$51,ANALYSIS!$H$3)</f>
        <v>4</v>
      </c>
      <c r="I6" s="52">
        <f>COUNTIFS(SPORTSMEN!$K$2:$K$51,ANALYSIS!G6,SPORTSMEN!$I$2:$I$51,ANALYSIS!$I$3)</f>
        <v>3</v>
      </c>
      <c r="J6" s="52"/>
    </row>
    <row r="7" spans="2:10" x14ac:dyDescent="0.3">
      <c r="B7" s="1" t="s">
        <v>153</v>
      </c>
      <c r="C7" s="51">
        <v>1</v>
      </c>
      <c r="D7" s="51">
        <v>2</v>
      </c>
      <c r="E7" s="51">
        <v>3</v>
      </c>
      <c r="G7" t="str">
        <v>BRAZIL</v>
      </c>
      <c r="H7">
        <f>COUNTIFS(SPORTSMEN!$K$2:$K$51,ANALYSIS!G7,SPORTSMEN!$I$2:$I$51,ANALYSIS!$H$3)</f>
        <v>0</v>
      </c>
      <c r="I7" s="52">
        <f>COUNTIFS(SPORTSMEN!$K$2:$K$51,ANALYSIS!G7,SPORTSMEN!$I$2:$I$51,ANALYSIS!$I$3)</f>
        <v>2</v>
      </c>
      <c r="J7" s="52"/>
    </row>
    <row r="8" spans="2:10" x14ac:dyDescent="0.3">
      <c r="B8" s="1" t="s">
        <v>144</v>
      </c>
      <c r="C8" s="51"/>
      <c r="D8" s="51">
        <v>2</v>
      </c>
      <c r="E8" s="51">
        <v>2</v>
      </c>
      <c r="G8" t="str">
        <v>UK</v>
      </c>
      <c r="H8">
        <f>COUNTIFS(SPORTSMEN!$K$2:$K$51,ANALYSIS!G8,SPORTSMEN!$I$2:$I$51,ANALYSIS!$H$3)</f>
        <v>3</v>
      </c>
      <c r="I8" s="52">
        <f>COUNTIFS(SPORTSMEN!$K$2:$K$51,ANALYSIS!G8,SPORTSMEN!$I$2:$I$51,ANALYSIS!$I$3)</f>
        <v>2</v>
      </c>
      <c r="J8" s="52"/>
    </row>
    <row r="9" spans="2:10" x14ac:dyDescent="0.3">
      <c r="B9" s="1" t="s">
        <v>156</v>
      </c>
      <c r="C9" s="51">
        <v>3</v>
      </c>
      <c r="D9" s="51">
        <v>6</v>
      </c>
      <c r="E9" s="51">
        <v>9</v>
      </c>
      <c r="G9" t="str">
        <v>GERMANY</v>
      </c>
      <c r="H9">
        <f>COUNTIFS(SPORTSMEN!$K$2:$K$51,ANALYSIS!G9,SPORTSMEN!$I$2:$I$51,ANALYSIS!$H$3)</f>
        <v>1</v>
      </c>
      <c r="I9" s="52">
        <f>COUNTIFS(SPORTSMEN!$K$2:$K$51,ANALYSIS!G9,SPORTSMEN!$I$2:$I$51,ANALYSIS!$I$3)</f>
        <v>4</v>
      </c>
      <c r="J9" s="52"/>
    </row>
    <row r="10" spans="2:10" x14ac:dyDescent="0.3">
      <c r="B10" s="1" t="s">
        <v>149</v>
      </c>
      <c r="C10" s="51">
        <v>1</v>
      </c>
      <c r="D10" s="51">
        <v>4</v>
      </c>
      <c r="E10" s="51">
        <v>5</v>
      </c>
      <c r="G10" t="str">
        <v>AUSTRALIA</v>
      </c>
      <c r="H10">
        <f>COUNTIFS(SPORTSMEN!$K$2:$K$51,ANALYSIS!G10,SPORTSMEN!$I$2:$I$51,ANALYSIS!$H$3)</f>
        <v>6</v>
      </c>
      <c r="I10" s="52">
        <f>COUNTIFS(SPORTSMEN!$K$2:$K$51,ANALYSIS!G10,SPORTSMEN!$I$2:$I$51,ANALYSIS!$I$3)</f>
        <v>2</v>
      </c>
      <c r="J10" s="52"/>
    </row>
    <row r="11" spans="2:10" x14ac:dyDescent="0.3">
      <c r="B11" s="1" t="s">
        <v>164</v>
      </c>
      <c r="C11" s="51">
        <v>2</v>
      </c>
      <c r="D11" s="51">
        <v>1</v>
      </c>
      <c r="E11" s="51">
        <v>3</v>
      </c>
      <c r="G11" t="str">
        <v>AUSTRIA</v>
      </c>
      <c r="H11">
        <f>COUNTIFS(SPORTSMEN!$K$2:$K$51,ANALYSIS!G11,SPORTSMEN!$I$2:$I$51,ANALYSIS!$H$3)</f>
        <v>1</v>
      </c>
      <c r="I11" s="52">
        <f>COUNTIFS(SPORTSMEN!$K$2:$K$51,ANALYSIS!G11,SPORTSMEN!$I$2:$I$51,ANALYSIS!$I$3)</f>
        <v>2</v>
      </c>
      <c r="J11" s="52"/>
    </row>
    <row r="12" spans="2:10" x14ac:dyDescent="0.3">
      <c r="B12" s="1" t="s">
        <v>161</v>
      </c>
      <c r="C12" s="51">
        <v>3</v>
      </c>
      <c r="D12" s="51"/>
      <c r="E12" s="51">
        <v>3</v>
      </c>
      <c r="G12" t="str">
        <v>FRANCE</v>
      </c>
      <c r="H12">
        <f>COUNTIFS(SPORTSMEN!$K$2:$K$51,ANALYSIS!G12,SPORTSMEN!$I$2:$I$51,ANALYSIS!$H$3)</f>
        <v>3</v>
      </c>
      <c r="I12" s="52">
        <f>COUNTIFS(SPORTSMEN!$K$2:$K$51,ANALYSIS!G12,SPORTSMEN!$I$2:$I$51,ANALYSIS!$I$3)</f>
        <v>6</v>
      </c>
      <c r="J12" s="52"/>
    </row>
    <row r="13" spans="2:10" x14ac:dyDescent="0.3">
      <c r="B13" s="1" t="s">
        <v>167</v>
      </c>
      <c r="C13" s="51">
        <v>1</v>
      </c>
      <c r="D13" s="51">
        <v>1</v>
      </c>
      <c r="E13" s="51">
        <v>2</v>
      </c>
      <c r="G13" t="str">
        <v>ARGENTINA</v>
      </c>
      <c r="H13">
        <f>COUNTIFS(SPORTSMEN!$K$2:$K$51,ANALYSIS!G13,SPORTSMEN!$I$2:$I$51,ANALYSIS!$H$3)</f>
        <v>1</v>
      </c>
      <c r="I13" s="52">
        <f>COUNTIFS(SPORTSMEN!$K$2:$K$51,ANALYSIS!G13,SPORTSMEN!$I$2:$I$51,ANALYSIS!$I$3)</f>
        <v>2</v>
      </c>
      <c r="J13" s="52"/>
    </row>
    <row r="14" spans="2:10" x14ac:dyDescent="0.3">
      <c r="B14" s="1" t="s">
        <v>146</v>
      </c>
      <c r="C14" s="51">
        <v>3</v>
      </c>
      <c r="D14" s="51">
        <v>2</v>
      </c>
      <c r="E14" s="51">
        <v>5</v>
      </c>
      <c r="G14" t="str">
        <v>SPAIN</v>
      </c>
      <c r="H14">
        <f>COUNTIFS(SPORTSMEN!$K$2:$K$51,ANALYSIS!G14,SPORTSMEN!$I$2:$I$51,ANALYSIS!$H$3)</f>
        <v>3</v>
      </c>
      <c r="I14" s="52">
        <f>COUNTIFS(SPORTSMEN!$K$2:$K$51,ANALYSIS!G14,SPORTSMEN!$I$2:$I$51,ANALYSIS!$I$3)</f>
        <v>0</v>
      </c>
      <c r="J14" s="52"/>
    </row>
    <row r="15" spans="2:10" x14ac:dyDescent="0.3">
      <c r="B15" s="1" t="s">
        <v>140</v>
      </c>
      <c r="C15" s="51">
        <v>4</v>
      </c>
      <c r="D15" s="51">
        <v>3</v>
      </c>
      <c r="E15" s="51">
        <v>7</v>
      </c>
      <c r="G15" t="str">
        <v>NETHERLANDS</v>
      </c>
      <c r="H15">
        <f>COUNTIFS(SPORTSMEN!$K$2:$K$51,ANALYSIS!G15,SPORTSMEN!$I$2:$I$51,ANALYSIS!$H$3)</f>
        <v>2</v>
      </c>
      <c r="I15" s="52">
        <f>COUNTIFS(SPORTSMEN!$K$2:$K$51,ANALYSIS!G15,SPORTSMEN!$I$2:$I$51,ANALYSIS!$I$3)</f>
        <v>1</v>
      </c>
      <c r="J15" s="52"/>
    </row>
    <row r="16" spans="2:10" x14ac:dyDescent="0.3">
      <c r="G16" t="str">
        <v>SWEDEN</v>
      </c>
      <c r="H16">
        <f>COUNTIFS(SPORTSMEN!$K$2:$K$51,ANALYSIS!G16,SPORTSMEN!$I$2:$I$51,ANALYSIS!$H$3)</f>
        <v>1</v>
      </c>
      <c r="I16" s="52">
        <f>COUNTIFS(SPORTSMEN!$K$2:$K$51,ANALYSIS!G16,SPORTSMEN!$I$2:$I$51,ANALYSIS!$I$3)</f>
        <v>1</v>
      </c>
      <c r="J16" s="52"/>
    </row>
    <row r="17" spans="9:10" x14ac:dyDescent="0.3">
      <c r="I17" s="52"/>
      <c r="J17" s="52"/>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2:B26"/>
  <sheetViews>
    <sheetView workbookViewId="0">
      <selection activeCell="C14" sqref="C14"/>
    </sheetView>
  </sheetViews>
  <sheetFormatPr defaultRowHeight="14.4" x14ac:dyDescent="0.3"/>
  <cols>
    <col min="1" max="1" width="30.6640625" bestFit="1" customWidth="1"/>
    <col min="2" max="2" width="17.33203125" bestFit="1" customWidth="1"/>
    <col min="3" max="5" width="16.21875" bestFit="1" customWidth="1"/>
    <col min="6" max="6" width="12.6640625" bestFit="1" customWidth="1"/>
    <col min="7" max="7" width="12.88671875" bestFit="1" customWidth="1"/>
    <col min="8" max="8" width="15.33203125" bestFit="1" customWidth="1"/>
    <col min="9" max="15" width="13.109375" bestFit="1" customWidth="1"/>
    <col min="16" max="16" width="20.33203125" bestFit="1" customWidth="1"/>
    <col min="17" max="17" width="21.109375" bestFit="1" customWidth="1"/>
    <col min="18" max="18" width="17.6640625" bestFit="1" customWidth="1"/>
    <col min="19" max="19" width="26" bestFit="1" customWidth="1"/>
    <col min="20" max="20" width="27.109375" bestFit="1" customWidth="1"/>
    <col min="21" max="21" width="21" bestFit="1" customWidth="1"/>
    <col min="22" max="22" width="16.88671875" bestFit="1" customWidth="1"/>
    <col min="23" max="23" width="26.77734375" bestFit="1" customWidth="1"/>
    <col min="24" max="24" width="23.33203125" bestFit="1" customWidth="1"/>
    <col min="25" max="25" width="24.6640625" bestFit="1" customWidth="1"/>
    <col min="26" max="26" width="19.109375" bestFit="1" customWidth="1"/>
    <col min="27" max="27" width="19.77734375" bestFit="1" customWidth="1"/>
    <col min="28" max="28" width="18.77734375" bestFit="1" customWidth="1"/>
    <col min="29" max="29" width="15" bestFit="1" customWidth="1"/>
    <col min="30" max="30" width="18.109375" bestFit="1" customWidth="1"/>
    <col min="31" max="31" width="18.5546875" bestFit="1" customWidth="1"/>
    <col min="32" max="32" width="19.6640625" bestFit="1" customWidth="1"/>
    <col min="33" max="33" width="20.77734375" bestFit="1" customWidth="1"/>
    <col min="34" max="34" width="17.6640625" bestFit="1" customWidth="1"/>
    <col min="35" max="35" width="21.88671875" bestFit="1" customWidth="1"/>
    <col min="36" max="36" width="23.44140625" bestFit="1" customWidth="1"/>
    <col min="37" max="37" width="25.5546875" bestFit="1" customWidth="1"/>
    <col min="38" max="38" width="17.44140625" bestFit="1" customWidth="1"/>
    <col min="39" max="39" width="19.6640625" bestFit="1" customWidth="1"/>
    <col min="40" max="40" width="15.6640625" bestFit="1" customWidth="1"/>
    <col min="41" max="41" width="25.109375" bestFit="1" customWidth="1"/>
    <col min="42" max="42" width="21.5546875" bestFit="1" customWidth="1"/>
    <col min="43" max="43" width="18.109375" bestFit="1" customWidth="1"/>
    <col min="44" max="44" width="21.88671875" bestFit="1" customWidth="1"/>
    <col min="45" max="45" width="21.5546875" bestFit="1" customWidth="1"/>
    <col min="46" max="46" width="20.109375" bestFit="1" customWidth="1"/>
    <col min="47" max="47" width="15.88671875" bestFit="1" customWidth="1"/>
    <col min="48" max="48" width="18.6640625" bestFit="1" customWidth="1"/>
    <col min="49" max="49" width="22.6640625" bestFit="1" customWidth="1"/>
    <col min="50" max="50" width="17.88671875" bestFit="1" customWidth="1"/>
    <col min="51" max="51" width="19.6640625" bestFit="1" customWidth="1"/>
    <col min="52" max="52" width="10.77734375" bestFit="1" customWidth="1"/>
  </cols>
  <sheetData>
    <row r="2" spans="1:2" x14ac:dyDescent="0.3">
      <c r="A2" s="50" t="s">
        <v>238</v>
      </c>
      <c r="B2" t="s">
        <v>287</v>
      </c>
    </row>
    <row r="4" spans="1:2" x14ac:dyDescent="0.3">
      <c r="A4" s="50" t="s">
        <v>170</v>
      </c>
      <c r="B4" s="50" t="s">
        <v>228</v>
      </c>
    </row>
    <row r="5" spans="1:2" x14ac:dyDescent="0.3">
      <c r="A5" t="s">
        <v>138</v>
      </c>
      <c r="B5" t="s">
        <v>159</v>
      </c>
    </row>
    <row r="6" spans="1:2" x14ac:dyDescent="0.3">
      <c r="B6" t="s">
        <v>151</v>
      </c>
    </row>
    <row r="7" spans="1:2" x14ac:dyDescent="0.3">
      <c r="B7" t="s">
        <v>153</v>
      </c>
    </row>
    <row r="8" spans="1:2" x14ac:dyDescent="0.3">
      <c r="B8" t="s">
        <v>156</v>
      </c>
    </row>
    <row r="9" spans="1:2" x14ac:dyDescent="0.3">
      <c r="B9" t="s">
        <v>149</v>
      </c>
    </row>
    <row r="10" spans="1:2" x14ac:dyDescent="0.3">
      <c r="B10" t="s">
        <v>164</v>
      </c>
    </row>
    <row r="11" spans="1:2" x14ac:dyDescent="0.3">
      <c r="B11" t="s">
        <v>161</v>
      </c>
    </row>
    <row r="12" spans="1:2" x14ac:dyDescent="0.3">
      <c r="B12" t="s">
        <v>167</v>
      </c>
    </row>
    <row r="13" spans="1:2" x14ac:dyDescent="0.3">
      <c r="B13" t="s">
        <v>146</v>
      </c>
    </row>
    <row r="14" spans="1:2" x14ac:dyDescent="0.3">
      <c r="B14" t="s">
        <v>140</v>
      </c>
    </row>
    <row r="15" spans="1:2" x14ac:dyDescent="0.3">
      <c r="A15" t="s">
        <v>288</v>
      </c>
    </row>
    <row r="16" spans="1:2" x14ac:dyDescent="0.3">
      <c r="A16" t="s">
        <v>142</v>
      </c>
      <c r="B16" t="s">
        <v>159</v>
      </c>
    </row>
    <row r="17" spans="1:2" x14ac:dyDescent="0.3">
      <c r="B17" t="s">
        <v>151</v>
      </c>
    </row>
    <row r="18" spans="1:2" x14ac:dyDescent="0.3">
      <c r="B18" t="s">
        <v>153</v>
      </c>
    </row>
    <row r="19" spans="1:2" x14ac:dyDescent="0.3">
      <c r="B19" t="s">
        <v>144</v>
      </c>
    </row>
    <row r="20" spans="1:2" x14ac:dyDescent="0.3">
      <c r="B20" t="s">
        <v>156</v>
      </c>
    </row>
    <row r="21" spans="1:2" x14ac:dyDescent="0.3">
      <c r="B21" t="s">
        <v>149</v>
      </c>
    </row>
    <row r="22" spans="1:2" x14ac:dyDescent="0.3">
      <c r="B22" t="s">
        <v>164</v>
      </c>
    </row>
    <row r="23" spans="1:2" x14ac:dyDescent="0.3">
      <c r="B23" t="s">
        <v>167</v>
      </c>
    </row>
    <row r="24" spans="1:2" x14ac:dyDescent="0.3">
      <c r="B24" t="s">
        <v>146</v>
      </c>
    </row>
    <row r="25" spans="1:2" x14ac:dyDescent="0.3">
      <c r="B25" t="s">
        <v>140</v>
      </c>
    </row>
    <row r="26" spans="1:2" x14ac:dyDescent="0.3">
      <c r="A26" t="s">
        <v>289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workbookViewId="0">
      <pane xSplit="1" ySplit="1" topLeftCell="B22" activePane="bottomRight" state="frozen"/>
      <selection activeCell="E20" sqref="E20"/>
      <selection pane="topRight" activeCell="E20" sqref="E20"/>
      <selection pane="bottomLeft" activeCell="E20" sqref="E20"/>
      <selection pane="bottomRight" activeCell="I35" sqref="I35"/>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9.21875" style="3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customWidth="1"/>
    <col min="15" max="15" width="10.44140625" customWidth="1"/>
    <col min="16" max="16" width="10.33203125" bestFit="1" customWidth="1"/>
    <col min="17" max="17" width="16" customWidth="1"/>
    <col min="18" max="18" width="24" bestFit="1" customWidth="1"/>
    <col min="19" max="19" width="10.88671875" style="49" customWidth="1"/>
  </cols>
  <sheetData>
    <row r="1" spans="1:19" s="1" customFormat="1" x14ac:dyDescent="0.3">
      <c r="A1" s="5" t="s">
        <v>222</v>
      </c>
      <c r="B1" s="6" t="s">
        <v>221</v>
      </c>
      <c r="C1" s="5" t="s">
        <v>0</v>
      </c>
      <c r="D1" s="5" t="s">
        <v>1</v>
      </c>
      <c r="E1" s="5" t="s">
        <v>2</v>
      </c>
      <c r="F1" s="5" t="s">
        <v>3</v>
      </c>
      <c r="G1" s="33" t="s">
        <v>4</v>
      </c>
      <c r="H1" s="5" t="s">
        <v>5</v>
      </c>
      <c r="I1" s="5" t="s">
        <v>170</v>
      </c>
      <c r="J1" s="5" t="s">
        <v>137</v>
      </c>
      <c r="K1" s="5" t="s">
        <v>228</v>
      </c>
      <c r="L1" s="5" t="s">
        <v>136</v>
      </c>
      <c r="M1" s="5" t="s">
        <v>233</v>
      </c>
      <c r="N1" s="7" t="s">
        <v>246</v>
      </c>
      <c r="O1" s="5" t="s">
        <v>207</v>
      </c>
      <c r="P1" s="5" t="s">
        <v>208</v>
      </c>
      <c r="Q1" s="5" t="s">
        <v>238</v>
      </c>
      <c r="R1" s="5" t="s">
        <v>172</v>
      </c>
      <c r="S1" s="47" t="s">
        <v>239</v>
      </c>
    </row>
    <row r="2" spans="1:19" x14ac:dyDescent="0.3">
      <c r="A2" s="32">
        <v>1</v>
      </c>
      <c r="B2" s="3" t="str">
        <f>_xlfn.CONCAT(UPPER(C2)," ",UPPER(D2)," ",UPPER(F2))</f>
        <v>MS. ANNIE ABBOTT</v>
      </c>
      <c r="C2" s="3" t="s">
        <v>6</v>
      </c>
      <c r="D2" s="3" t="s">
        <v>7</v>
      </c>
      <c r="E2" s="3"/>
      <c r="F2" s="3" t="s">
        <v>8</v>
      </c>
      <c r="G2" s="34">
        <v>35699</v>
      </c>
      <c r="H2" s="3" t="s">
        <v>9</v>
      </c>
      <c r="I2" s="3" t="s">
        <v>138</v>
      </c>
      <c r="J2" s="4" t="s">
        <v>141</v>
      </c>
      <c r="K2" s="4" t="str">
        <f>HLOOKUP(J2,LOCATION!$B$2:$M$3,2,0)</f>
        <v>USA</v>
      </c>
      <c r="L2" s="4" t="str">
        <f>INDEX(LOCATION!$B$1:$M$3,1,MATCH(SPORTSMEN!J2,LOCATION!$B$2:$M$2,0))</f>
        <v>English</v>
      </c>
      <c r="M2" s="31" t="str">
        <f>_xlfn.CONCAT(LOWER(F2)&amp;LOWER(D2)&amp;"@"&amp;"xyz.org")</f>
        <v>abbottannie@xyz.org</v>
      </c>
      <c r="N2" s="46">
        <v>94</v>
      </c>
      <c r="O2" s="3" t="s">
        <v>209</v>
      </c>
      <c r="P2" s="3" t="s">
        <v>210</v>
      </c>
      <c r="Q2" s="3" t="str">
        <f>INDEX(SPORT!$A$2:$B$33,MATCH(R2,SPORT!$B$2:$B$33,0),1)</f>
        <v>INDOOR</v>
      </c>
      <c r="R2" s="3" t="s">
        <v>174</v>
      </c>
      <c r="S2" s="48">
        <v>80727</v>
      </c>
    </row>
    <row r="3" spans="1:19" x14ac:dyDescent="0.3">
      <c r="A3" s="32">
        <v>2</v>
      </c>
      <c r="B3" s="3" t="str">
        <f t="shared" ref="B3:B51" si="0">_xlfn.CONCAT(UPPER(C3)," ",UPPER(D3)," ",UPPER(F3))</f>
        <v>MS. AURELIE LIESUCHKE</v>
      </c>
      <c r="C3" s="2" t="s">
        <v>6</v>
      </c>
      <c r="D3" s="2" t="s">
        <v>10</v>
      </c>
      <c r="E3" s="2"/>
      <c r="F3" s="2" t="s">
        <v>11</v>
      </c>
      <c r="G3" s="34">
        <v>33641</v>
      </c>
      <c r="H3" s="2" t="s">
        <v>12</v>
      </c>
      <c r="I3" s="2" t="s">
        <v>138</v>
      </c>
      <c r="J3" s="4" t="s">
        <v>141</v>
      </c>
      <c r="K3" s="4" t="str">
        <f>HLOOKUP(J3,LOCATION!$B$2:$M$3,2,0)</f>
        <v>USA</v>
      </c>
      <c r="L3" s="4" t="str">
        <f>INDEX(LOCATION!$B$1:$M$3,1,MATCH(SPORTSMEN!J3,LOCATION!$B$2:$M$2,0))</f>
        <v>English</v>
      </c>
      <c r="M3" s="31" t="str">
        <f t="shared" ref="M3:M51" si="1">_xlfn.CONCAT(LOWER(F3)&amp;LOWER(D3)&amp;"@"&amp;"xyz.org")</f>
        <v>liesuchkeaurelie@xyz.org</v>
      </c>
      <c r="N3" s="46">
        <v>84.2</v>
      </c>
      <c r="O3" s="2" t="s">
        <v>211</v>
      </c>
      <c r="P3" s="2" t="s">
        <v>212</v>
      </c>
      <c r="Q3" s="3" t="str">
        <f>INDEX(SPORT!$A$2:$B$33,MATCH(R3,SPORT!$B$2:$B$33,0),1)</f>
        <v>INDOOR</v>
      </c>
      <c r="R3" s="2" t="s">
        <v>175</v>
      </c>
      <c r="S3" s="48">
        <v>87471</v>
      </c>
    </row>
    <row r="4" spans="1:19" x14ac:dyDescent="0.3">
      <c r="A4" s="32">
        <v>3</v>
      </c>
      <c r="B4" s="3" t="str">
        <f t="shared" si="0"/>
        <v>SR. TOMAS FILHO</v>
      </c>
      <c r="C4" s="2" t="s">
        <v>13</v>
      </c>
      <c r="D4" s="2" t="s">
        <v>14</v>
      </c>
      <c r="E4" s="2" t="s">
        <v>15</v>
      </c>
      <c r="F4" s="2" t="s">
        <v>16</v>
      </c>
      <c r="G4" s="34">
        <v>25394</v>
      </c>
      <c r="H4" s="2" t="s">
        <v>17</v>
      </c>
      <c r="I4" s="2" t="s">
        <v>142</v>
      </c>
      <c r="J4" s="4" t="s">
        <v>145</v>
      </c>
      <c r="K4" s="4" t="str">
        <f>HLOOKUP(J4,LOCATION!$B$2:$M$3,2,0)</f>
        <v>BRAZIL</v>
      </c>
      <c r="L4" s="4" t="str">
        <f>INDEX(LOCATION!$B$1:$M$3,1,MATCH(SPORTSMEN!J4,LOCATION!$B$2:$M$2,0))</f>
        <v>Portuguese</v>
      </c>
      <c r="M4" s="31" t="str">
        <f t="shared" si="1"/>
        <v>filhotomas@xyz.org</v>
      </c>
      <c r="N4" s="46">
        <v>52.9</v>
      </c>
      <c r="O4" s="2" t="s">
        <v>213</v>
      </c>
      <c r="P4" s="2" t="s">
        <v>210</v>
      </c>
      <c r="Q4" s="3" t="str">
        <f>INDEX(SPORT!$A$2:$B$33,MATCH(R4,SPORT!$B$2:$B$33,0),1)</f>
        <v>OUTDOOR</v>
      </c>
      <c r="R4" s="2" t="s">
        <v>177</v>
      </c>
      <c r="S4" s="48">
        <v>64724</v>
      </c>
    </row>
    <row r="5" spans="1:19" x14ac:dyDescent="0.3">
      <c r="A5" s="32">
        <v>4</v>
      </c>
      <c r="B5" s="3" t="str">
        <f t="shared" si="0"/>
        <v>MS. DARBY CRUICKSHANK</v>
      </c>
      <c r="C5" s="2" t="s">
        <v>6</v>
      </c>
      <c r="D5" s="2" t="s">
        <v>18</v>
      </c>
      <c r="E5" s="2"/>
      <c r="F5" s="2" t="s">
        <v>19</v>
      </c>
      <c r="G5" s="34">
        <v>27532</v>
      </c>
      <c r="H5" s="2" t="s">
        <v>20</v>
      </c>
      <c r="I5" s="2" t="s">
        <v>138</v>
      </c>
      <c r="J5" s="4" t="s">
        <v>141</v>
      </c>
      <c r="K5" s="4" t="str">
        <f>HLOOKUP(J5,LOCATION!$B$2:$M$3,2,0)</f>
        <v>USA</v>
      </c>
      <c r="L5" s="4" t="str">
        <f>INDEX(LOCATION!$B$1:$M$3,1,MATCH(SPORTSMEN!J5,LOCATION!$B$2:$M$2,0))</f>
        <v>English</v>
      </c>
      <c r="M5" s="31" t="str">
        <f t="shared" si="1"/>
        <v>cruickshankdarby@xyz.org</v>
      </c>
      <c r="N5" s="46">
        <v>48.9</v>
      </c>
      <c r="O5" s="2" t="s">
        <v>209</v>
      </c>
      <c r="P5" s="2" t="s">
        <v>212</v>
      </c>
      <c r="Q5" s="3" t="str">
        <f>INDEX(SPORT!$A$2:$B$33,MATCH(R5,SPORT!$B$2:$B$33,0),1)</f>
        <v>OUTDOOR</v>
      </c>
      <c r="R5" s="2" t="s">
        <v>178</v>
      </c>
      <c r="S5" s="48">
        <v>110823</v>
      </c>
    </row>
    <row r="6" spans="1:19" x14ac:dyDescent="0.3">
      <c r="A6" s="32">
        <v>5</v>
      </c>
      <c r="B6" s="3" t="str">
        <f t="shared" si="0"/>
        <v>DR. JAYDON BORER</v>
      </c>
      <c r="C6" s="2" t="s">
        <v>21</v>
      </c>
      <c r="D6" s="2" t="s">
        <v>22</v>
      </c>
      <c r="E6" s="2"/>
      <c r="F6" s="2" t="s">
        <v>23</v>
      </c>
      <c r="G6" s="34">
        <v>25706</v>
      </c>
      <c r="H6" s="2" t="s">
        <v>20</v>
      </c>
      <c r="I6" s="2" t="s">
        <v>142</v>
      </c>
      <c r="J6" s="4" t="s">
        <v>141</v>
      </c>
      <c r="K6" s="4" t="str">
        <f>HLOOKUP(J6,LOCATION!$B$2:$M$3,2,0)</f>
        <v>USA</v>
      </c>
      <c r="L6" s="4" t="str">
        <f>INDEX(LOCATION!$B$1:$M$3,1,MATCH(SPORTSMEN!J6,LOCATION!$B$2:$M$2,0))</f>
        <v>English</v>
      </c>
      <c r="M6" s="31" t="str">
        <f t="shared" si="1"/>
        <v>borerjaydon@xyz.org</v>
      </c>
      <c r="N6" s="46">
        <v>84.8</v>
      </c>
      <c r="O6" s="2" t="s">
        <v>214</v>
      </c>
      <c r="P6" s="2" t="s">
        <v>215</v>
      </c>
      <c r="Q6" s="3" t="str">
        <f>INDEX(SPORT!$A$2:$B$33,MATCH(R6,SPORT!$B$2:$B$33,0),1)</f>
        <v>INDOOR</v>
      </c>
      <c r="R6" s="2" t="s">
        <v>179</v>
      </c>
      <c r="S6" s="48">
        <v>56916</v>
      </c>
    </row>
    <row r="7" spans="1:19" x14ac:dyDescent="0.3">
      <c r="A7" s="32">
        <v>6</v>
      </c>
      <c r="B7" s="3" t="str">
        <f t="shared" si="0"/>
        <v>MR. MORIAH  LYNCH</v>
      </c>
      <c r="C7" s="2" t="s">
        <v>24</v>
      </c>
      <c r="D7" s="2" t="s">
        <v>25</v>
      </c>
      <c r="E7" s="2"/>
      <c r="F7" s="2" t="s">
        <v>26</v>
      </c>
      <c r="G7" s="34">
        <v>33944</v>
      </c>
      <c r="H7" s="2" t="s">
        <v>27</v>
      </c>
      <c r="I7" s="2" t="s">
        <v>142</v>
      </c>
      <c r="J7" s="4" t="s">
        <v>141</v>
      </c>
      <c r="K7" s="4" t="str">
        <f>HLOOKUP(J7,LOCATION!$B$2:$M$3,2,0)</f>
        <v>USA</v>
      </c>
      <c r="L7" s="4" t="str">
        <f>INDEX(LOCATION!$B$1:$M$3,1,MATCH(SPORTSMEN!J7,LOCATION!$B$2:$M$2,0))</f>
        <v>English</v>
      </c>
      <c r="M7" s="31" t="str">
        <f t="shared" si="1"/>
        <v>lynchmoriah @xyz.org</v>
      </c>
      <c r="N7" s="46">
        <v>83.2</v>
      </c>
      <c r="O7" s="2" t="s">
        <v>214</v>
      </c>
      <c r="P7" s="2" t="s">
        <v>212</v>
      </c>
      <c r="Q7" s="3" t="str">
        <f>INDEX(SPORT!$A$2:$B$33,MATCH(R7,SPORT!$B$2:$B$33,0),1)</f>
        <v>INDOOR</v>
      </c>
      <c r="R7" s="2" t="s">
        <v>180</v>
      </c>
      <c r="S7" s="48">
        <v>51133</v>
      </c>
    </row>
    <row r="8" spans="1:19" x14ac:dyDescent="0.3">
      <c r="A8" s="32">
        <v>7</v>
      </c>
      <c r="B8" s="3" t="str">
        <f t="shared" si="0"/>
        <v>MS. AMIYA EICHMANN</v>
      </c>
      <c r="C8" s="2" t="s">
        <v>6</v>
      </c>
      <c r="D8" s="2" t="s">
        <v>28</v>
      </c>
      <c r="E8" s="2"/>
      <c r="F8" s="2" t="s">
        <v>29</v>
      </c>
      <c r="G8" s="34">
        <v>36370</v>
      </c>
      <c r="H8" s="2" t="s">
        <v>30</v>
      </c>
      <c r="I8" s="2" t="s">
        <v>138</v>
      </c>
      <c r="J8" s="4" t="s">
        <v>141</v>
      </c>
      <c r="K8" s="4" t="str">
        <f>HLOOKUP(J8,LOCATION!$B$2:$M$3,2,0)</f>
        <v>USA</v>
      </c>
      <c r="L8" s="4" t="str">
        <f>INDEX(LOCATION!$B$1:$M$3,1,MATCH(SPORTSMEN!J8,LOCATION!$B$2:$M$2,0))</f>
        <v>English</v>
      </c>
      <c r="M8" s="31" t="str">
        <f t="shared" si="1"/>
        <v>eichmannamiya@xyz.org</v>
      </c>
      <c r="N8" s="46">
        <v>61.1</v>
      </c>
      <c r="O8" s="2" t="s">
        <v>214</v>
      </c>
      <c r="P8" s="2" t="s">
        <v>215</v>
      </c>
      <c r="Q8" s="3" t="str">
        <f>INDEX(SPORT!$A$2:$B$33,MATCH(R8,SPORT!$B$2:$B$33,0),1)</f>
        <v>OUTDOOR</v>
      </c>
      <c r="R8" s="2" t="s">
        <v>181</v>
      </c>
      <c r="S8" s="48">
        <v>65465</v>
      </c>
    </row>
    <row r="9" spans="1:19" x14ac:dyDescent="0.3">
      <c r="A9" s="32">
        <v>8</v>
      </c>
      <c r="B9" s="3" t="str">
        <f t="shared" si="0"/>
        <v>MR. PIERCE RAU</v>
      </c>
      <c r="C9" s="2" t="s">
        <v>24</v>
      </c>
      <c r="D9" s="2" t="s">
        <v>31</v>
      </c>
      <c r="E9" s="2"/>
      <c r="F9" s="2" t="s">
        <v>32</v>
      </c>
      <c r="G9" s="34">
        <v>23141</v>
      </c>
      <c r="H9" s="2" t="s">
        <v>20</v>
      </c>
      <c r="I9" s="2" t="s">
        <v>142</v>
      </c>
      <c r="J9" s="4" t="s">
        <v>141</v>
      </c>
      <c r="K9" s="4" t="str">
        <f>HLOOKUP(J9,LOCATION!$B$2:$M$3,2,0)</f>
        <v>USA</v>
      </c>
      <c r="L9" s="4" t="str">
        <f>INDEX(LOCATION!$B$1:$M$3,1,MATCH(SPORTSMEN!J9,LOCATION!$B$2:$M$2,0))</f>
        <v>English</v>
      </c>
      <c r="M9" s="31" t="str">
        <f t="shared" si="1"/>
        <v>raupierce@xyz.org</v>
      </c>
      <c r="N9" s="46">
        <v>105.7</v>
      </c>
      <c r="O9" s="2" t="s">
        <v>213</v>
      </c>
      <c r="P9" s="2" t="s">
        <v>216</v>
      </c>
      <c r="Q9" s="3" t="str">
        <f>INDEX(SPORT!$A$2:$B$33,MATCH(R9,SPORT!$B$2:$B$33,0),1)</f>
        <v>INDOOR</v>
      </c>
      <c r="R9" s="2" t="s">
        <v>182</v>
      </c>
      <c r="S9" s="48">
        <v>109885</v>
      </c>
    </row>
    <row r="10" spans="1:19" x14ac:dyDescent="0.3">
      <c r="A10" s="32">
        <v>9</v>
      </c>
      <c r="B10" s="3" t="str">
        <f t="shared" si="0"/>
        <v>MS. AMELIA STEVENS</v>
      </c>
      <c r="C10" s="2" t="s">
        <v>6</v>
      </c>
      <c r="D10" s="2" t="s">
        <v>33</v>
      </c>
      <c r="E10" s="2"/>
      <c r="F10" s="2" t="s">
        <v>34</v>
      </c>
      <c r="G10" s="34">
        <v>25965</v>
      </c>
      <c r="H10" s="2" t="s">
        <v>12</v>
      </c>
      <c r="I10" s="2" t="s">
        <v>138</v>
      </c>
      <c r="J10" s="4" t="s">
        <v>147</v>
      </c>
      <c r="K10" s="4" t="str">
        <f>HLOOKUP(J10,LOCATION!$B$2:$M$3,2,0)</f>
        <v>UK</v>
      </c>
      <c r="L10" s="4" t="str">
        <f>INDEX(LOCATION!$B$1:$M$3,1,MATCH(SPORTSMEN!J10,LOCATION!$B$2:$M$2,0))</f>
        <v>English</v>
      </c>
      <c r="M10" s="31" t="str">
        <f t="shared" si="1"/>
        <v>stevensamelia@xyz.org</v>
      </c>
      <c r="N10" s="46">
        <v>65.3</v>
      </c>
      <c r="O10" s="2" t="s">
        <v>214</v>
      </c>
      <c r="P10" s="2" t="s">
        <v>216</v>
      </c>
      <c r="Q10" s="3" t="str">
        <f>INDEX(SPORT!$A$2:$B$33,MATCH(R10,SPORT!$B$2:$B$33,0),1)</f>
        <v>INDOOR</v>
      </c>
      <c r="R10" s="2" t="s">
        <v>183</v>
      </c>
      <c r="S10" s="48">
        <v>60061</v>
      </c>
    </row>
    <row r="11" spans="1:19" x14ac:dyDescent="0.3">
      <c r="A11" s="32">
        <v>10</v>
      </c>
      <c r="B11" s="3" t="str">
        <f t="shared" si="0"/>
        <v>MR. TOBY SIMPSON</v>
      </c>
      <c r="C11" s="2" t="s">
        <v>24</v>
      </c>
      <c r="D11" s="2" t="s">
        <v>35</v>
      </c>
      <c r="E11" s="2"/>
      <c r="F11" s="2" t="s">
        <v>36</v>
      </c>
      <c r="G11" s="34">
        <v>23732</v>
      </c>
      <c r="H11" s="2" t="s">
        <v>27</v>
      </c>
      <c r="I11" s="2" t="s">
        <v>142</v>
      </c>
      <c r="J11" s="4" t="s">
        <v>147</v>
      </c>
      <c r="K11" s="4" t="str">
        <f>HLOOKUP(J11,LOCATION!$B$2:$M$3,2,0)</f>
        <v>UK</v>
      </c>
      <c r="L11" s="4" t="str">
        <f>INDEX(LOCATION!$B$1:$M$3,1,MATCH(SPORTSMEN!J11,LOCATION!$B$2:$M$2,0))</f>
        <v>English</v>
      </c>
      <c r="M11" s="31" t="str">
        <f t="shared" si="1"/>
        <v>simpsontoby@xyz.org</v>
      </c>
      <c r="N11" s="46">
        <v>62.9</v>
      </c>
      <c r="O11" s="2" t="s">
        <v>213</v>
      </c>
      <c r="P11" s="2" t="s">
        <v>217</v>
      </c>
      <c r="Q11" s="3" t="str">
        <f>INDEX(SPORT!$A$2:$B$33,MATCH(R11,SPORT!$B$2:$B$33,0),1)</f>
        <v>OUTDOOR</v>
      </c>
      <c r="R11" s="2" t="s">
        <v>181</v>
      </c>
      <c r="S11" s="48">
        <v>32758</v>
      </c>
    </row>
    <row r="12" spans="1:19" x14ac:dyDescent="0.3">
      <c r="A12" s="32">
        <v>11</v>
      </c>
      <c r="B12" s="3" t="str">
        <f t="shared" si="0"/>
        <v>SIR ETHAN MURPHY</v>
      </c>
      <c r="C12" s="2" t="s">
        <v>37</v>
      </c>
      <c r="D12" s="2" t="s">
        <v>38</v>
      </c>
      <c r="E12" s="2"/>
      <c r="F12" s="2" t="s">
        <v>39</v>
      </c>
      <c r="G12" s="34">
        <v>31733</v>
      </c>
      <c r="H12" s="2" t="s">
        <v>40</v>
      </c>
      <c r="I12" s="2" t="s">
        <v>142</v>
      </c>
      <c r="J12" s="4" t="s">
        <v>147</v>
      </c>
      <c r="K12" s="4" t="str">
        <f>HLOOKUP(J12,LOCATION!$B$2:$M$3,2,0)</f>
        <v>UK</v>
      </c>
      <c r="L12" s="4" t="str">
        <f>INDEX(LOCATION!$B$1:$M$3,1,MATCH(SPORTSMEN!J12,LOCATION!$B$2:$M$2,0))</f>
        <v>English</v>
      </c>
      <c r="M12" s="31" t="str">
        <f t="shared" si="1"/>
        <v>murphyethan@xyz.org</v>
      </c>
      <c r="N12" s="46">
        <v>104.3</v>
      </c>
      <c r="O12" s="2" t="s">
        <v>211</v>
      </c>
      <c r="P12" s="2" t="s">
        <v>217</v>
      </c>
      <c r="Q12" s="3" t="str">
        <f>INDEX(SPORT!$A$2:$B$33,MATCH(R12,SPORT!$B$2:$B$33,0),1)</f>
        <v>OUTDOOR</v>
      </c>
      <c r="R12" s="2" t="s">
        <v>184</v>
      </c>
      <c r="S12" s="48">
        <v>99613</v>
      </c>
    </row>
    <row r="13" spans="1:19" x14ac:dyDescent="0.3">
      <c r="A13" s="32">
        <v>12</v>
      </c>
      <c r="B13" s="3" t="str">
        <f t="shared" si="0"/>
        <v>MRS. ASHLEY WOOD</v>
      </c>
      <c r="C13" s="2" t="s">
        <v>41</v>
      </c>
      <c r="D13" s="2" t="s">
        <v>42</v>
      </c>
      <c r="E13" s="2"/>
      <c r="F13" s="2" t="s">
        <v>43</v>
      </c>
      <c r="G13" s="34">
        <v>28412</v>
      </c>
      <c r="H13" s="2" t="s">
        <v>9</v>
      </c>
      <c r="I13" s="2" t="s">
        <v>138</v>
      </c>
      <c r="J13" s="4" t="s">
        <v>147</v>
      </c>
      <c r="K13" s="4" t="str">
        <f>HLOOKUP(J13,LOCATION!$B$2:$M$3,2,0)</f>
        <v>UK</v>
      </c>
      <c r="L13" s="4" t="str">
        <f>INDEX(LOCATION!$B$1:$M$3,1,MATCH(SPORTSMEN!J13,LOCATION!$B$2:$M$2,0))</f>
        <v>English</v>
      </c>
      <c r="M13" s="31" t="str">
        <f t="shared" si="1"/>
        <v>woodashley@xyz.org</v>
      </c>
      <c r="N13" s="46">
        <v>100.7</v>
      </c>
      <c r="O13" s="2" t="s">
        <v>211</v>
      </c>
      <c r="P13" s="2" t="s">
        <v>217</v>
      </c>
      <c r="Q13" s="3" t="str">
        <f>INDEX(SPORT!$A$2:$B$33,MATCH(R13,SPORT!$B$2:$B$33,0),1)</f>
        <v>OUTDOOR</v>
      </c>
      <c r="R13" s="2" t="s">
        <v>185</v>
      </c>
      <c r="S13" s="48">
        <v>56595</v>
      </c>
    </row>
    <row r="14" spans="1:19" x14ac:dyDescent="0.3">
      <c r="A14" s="32">
        <v>13</v>
      </c>
      <c r="B14" s="3" t="str">
        <f t="shared" si="0"/>
        <v>MS. MEGAN SCOTT</v>
      </c>
      <c r="C14" s="2" t="s">
        <v>6</v>
      </c>
      <c r="D14" s="2" t="s">
        <v>44</v>
      </c>
      <c r="E14" s="2"/>
      <c r="F14" s="2" t="s">
        <v>45</v>
      </c>
      <c r="G14" s="34">
        <v>28168</v>
      </c>
      <c r="H14" s="2" t="s">
        <v>12</v>
      </c>
      <c r="I14" s="2" t="s">
        <v>138</v>
      </c>
      <c r="J14" s="4" t="s">
        <v>147</v>
      </c>
      <c r="K14" s="4" t="str">
        <f>HLOOKUP(J14,LOCATION!$B$2:$M$3,2,0)</f>
        <v>UK</v>
      </c>
      <c r="L14" s="4" t="str">
        <f>INDEX(LOCATION!$B$1:$M$3,1,MATCH(SPORTSMEN!J14,LOCATION!$B$2:$M$2,0))</f>
        <v>English</v>
      </c>
      <c r="M14" s="31" t="str">
        <f t="shared" si="1"/>
        <v>scottmegan@xyz.org</v>
      </c>
      <c r="N14" s="46">
        <v>70.900000000000006</v>
      </c>
      <c r="O14" s="2" t="s">
        <v>209</v>
      </c>
      <c r="P14" s="2" t="s">
        <v>210</v>
      </c>
      <c r="Q14" s="3" t="str">
        <f>INDEX(SPORT!$A$2:$B$33,MATCH(R14,SPORT!$B$2:$B$33,0),1)</f>
        <v>OUTDOOR</v>
      </c>
      <c r="R14" s="2" t="s">
        <v>186</v>
      </c>
      <c r="S14" s="48">
        <v>117408</v>
      </c>
    </row>
    <row r="15" spans="1:19" x14ac:dyDescent="0.3">
      <c r="A15" s="32">
        <v>14</v>
      </c>
      <c r="B15" s="3" t="str">
        <f t="shared" si="0"/>
        <v>HR. HELMUT WEINHAE</v>
      </c>
      <c r="C15" s="2" t="s">
        <v>46</v>
      </c>
      <c r="D15" s="2" t="s">
        <v>47</v>
      </c>
      <c r="E15" s="2"/>
      <c r="F15" s="2" t="s">
        <v>48</v>
      </c>
      <c r="G15" s="34">
        <v>21788</v>
      </c>
      <c r="H15" s="2" t="s">
        <v>49</v>
      </c>
      <c r="I15" s="2" t="s">
        <v>142</v>
      </c>
      <c r="J15" s="4" t="s">
        <v>150</v>
      </c>
      <c r="K15" s="4" t="str">
        <f>HLOOKUP(J15,LOCATION!$B$2:$M$3,2,0)</f>
        <v>GERMANY</v>
      </c>
      <c r="L15" s="4" t="str">
        <f>INDEX(LOCATION!$B$1:$M$3,1,MATCH(SPORTSMEN!J15,LOCATION!$B$2:$M$2,0))</f>
        <v>German</v>
      </c>
      <c r="M15" s="31" t="str">
        <f t="shared" si="1"/>
        <v>weinhaehelmut@xyz.org</v>
      </c>
      <c r="N15" s="46">
        <v>68.3</v>
      </c>
      <c r="O15" s="2" t="s">
        <v>218</v>
      </c>
      <c r="P15" s="2" t="s">
        <v>216</v>
      </c>
      <c r="Q15" s="3" t="str">
        <f>INDEX(SPORT!$A$2:$B$33,MATCH(R15,SPORT!$B$2:$B$33,0),1)</f>
        <v>OUTDOOR</v>
      </c>
      <c r="R15" s="2" t="s">
        <v>187</v>
      </c>
      <c r="S15" s="48">
        <v>64862</v>
      </c>
    </row>
    <row r="16" spans="1:19" x14ac:dyDescent="0.3">
      <c r="A16" s="32">
        <v>15</v>
      </c>
      <c r="B16" s="3" t="str">
        <f t="shared" si="0"/>
        <v>PROF. MILENA SCHOTIN</v>
      </c>
      <c r="C16" s="2" t="s">
        <v>50</v>
      </c>
      <c r="D16" s="2" t="s">
        <v>51</v>
      </c>
      <c r="E16" s="2"/>
      <c r="F16" s="2" t="s">
        <v>52</v>
      </c>
      <c r="G16" s="34">
        <v>23804</v>
      </c>
      <c r="H16" s="2" t="s">
        <v>53</v>
      </c>
      <c r="I16" s="2" t="s">
        <v>138</v>
      </c>
      <c r="J16" s="4" t="s">
        <v>150</v>
      </c>
      <c r="K16" s="4" t="str">
        <f>HLOOKUP(J16,LOCATION!$B$2:$M$3,2,0)</f>
        <v>GERMANY</v>
      </c>
      <c r="L16" s="4" t="str">
        <f>INDEX(LOCATION!$B$1:$M$3,1,MATCH(SPORTSMEN!J16,LOCATION!$B$2:$M$2,0))</f>
        <v>German</v>
      </c>
      <c r="M16" s="31" t="str">
        <f t="shared" si="1"/>
        <v>schotinmilena@xyz.org</v>
      </c>
      <c r="N16" s="46">
        <v>105.3</v>
      </c>
      <c r="O16" s="2" t="s">
        <v>218</v>
      </c>
      <c r="P16" s="2" t="s">
        <v>217</v>
      </c>
      <c r="Q16" s="3" t="str">
        <f>INDEX(SPORT!$A$2:$B$33,MATCH(R16,SPORT!$B$2:$B$33,0),1)</f>
        <v>INDOOR</v>
      </c>
      <c r="R16" s="2" t="s">
        <v>188</v>
      </c>
      <c r="S16" s="48">
        <v>10241</v>
      </c>
    </row>
    <row r="17" spans="1:19" x14ac:dyDescent="0.3">
      <c r="A17" s="32">
        <v>16</v>
      </c>
      <c r="B17" s="3" t="str">
        <f t="shared" si="0"/>
        <v>HR. LOTHAR BIRNBAUM</v>
      </c>
      <c r="C17" s="2" t="s">
        <v>46</v>
      </c>
      <c r="D17" s="2" t="s">
        <v>54</v>
      </c>
      <c r="E17" s="2"/>
      <c r="F17" s="2" t="s">
        <v>55</v>
      </c>
      <c r="G17" s="34">
        <v>25405</v>
      </c>
      <c r="H17" s="2" t="s">
        <v>17</v>
      </c>
      <c r="I17" s="2" t="s">
        <v>142</v>
      </c>
      <c r="J17" s="4" t="s">
        <v>150</v>
      </c>
      <c r="K17" s="4" t="str">
        <f>HLOOKUP(J17,LOCATION!$B$2:$M$3,2,0)</f>
        <v>GERMANY</v>
      </c>
      <c r="L17" s="4" t="str">
        <f>INDEX(LOCATION!$B$1:$M$3,1,MATCH(SPORTSMEN!J17,LOCATION!$B$2:$M$2,0))</f>
        <v>German</v>
      </c>
      <c r="M17" s="31" t="str">
        <f t="shared" si="1"/>
        <v>birnbaumlothar@xyz.org</v>
      </c>
      <c r="N17" s="46">
        <v>48.6</v>
      </c>
      <c r="O17" s="2" t="s">
        <v>214</v>
      </c>
      <c r="P17" s="2" t="s">
        <v>217</v>
      </c>
      <c r="Q17" s="3" t="str">
        <f>INDEX(SPORT!$A$2:$B$33,MATCH(R17,SPORT!$B$2:$B$33,0),1)</f>
        <v>OUTDOOR</v>
      </c>
      <c r="R17" s="2" t="s">
        <v>178</v>
      </c>
      <c r="S17" s="48">
        <v>88762</v>
      </c>
    </row>
    <row r="18" spans="1:19" x14ac:dyDescent="0.3">
      <c r="A18" s="32">
        <v>17</v>
      </c>
      <c r="B18" s="3" t="str">
        <f t="shared" si="0"/>
        <v>HR. PIETRO STOLZE</v>
      </c>
      <c r="C18" s="2" t="s">
        <v>46</v>
      </c>
      <c r="D18" s="2" t="s">
        <v>56</v>
      </c>
      <c r="E18" s="2"/>
      <c r="F18" s="2" t="s">
        <v>57</v>
      </c>
      <c r="G18" s="34">
        <v>26582</v>
      </c>
      <c r="H18" s="2" t="s">
        <v>9</v>
      </c>
      <c r="I18" s="2" t="s">
        <v>142</v>
      </c>
      <c r="J18" s="4" t="s">
        <v>150</v>
      </c>
      <c r="K18" s="4" t="str">
        <f>HLOOKUP(J18,LOCATION!$B$2:$M$3,2,0)</f>
        <v>GERMANY</v>
      </c>
      <c r="L18" s="4" t="str">
        <f>INDEX(LOCATION!$B$1:$M$3,1,MATCH(SPORTSMEN!J18,LOCATION!$B$2:$M$2,0))</f>
        <v>German</v>
      </c>
      <c r="M18" s="31" t="str">
        <f t="shared" si="1"/>
        <v>stolzepietro@xyz.org</v>
      </c>
      <c r="N18" s="46">
        <v>105.9</v>
      </c>
      <c r="O18" s="2" t="s">
        <v>214</v>
      </c>
      <c r="P18" s="2" t="s">
        <v>210</v>
      </c>
      <c r="Q18" s="3" t="str">
        <f>INDEX(SPORT!$A$2:$B$33,MATCH(R18,SPORT!$B$2:$B$33,0),1)</f>
        <v>INDOOR</v>
      </c>
      <c r="R18" s="2" t="s">
        <v>189</v>
      </c>
      <c r="S18" s="48">
        <v>80757</v>
      </c>
    </row>
    <row r="19" spans="1:19" x14ac:dyDescent="0.3">
      <c r="A19" s="32">
        <v>18</v>
      </c>
      <c r="B19" s="3" t="str">
        <f t="shared" si="0"/>
        <v>HR. RICHARD  TLUSTEK</v>
      </c>
      <c r="C19" s="2" t="s">
        <v>46</v>
      </c>
      <c r="D19" s="2" t="s">
        <v>58</v>
      </c>
      <c r="E19" s="2"/>
      <c r="F19" s="2" t="s">
        <v>59</v>
      </c>
      <c r="G19" s="34">
        <v>21793</v>
      </c>
      <c r="H19" s="2" t="s">
        <v>49</v>
      </c>
      <c r="I19" s="2" t="s">
        <v>142</v>
      </c>
      <c r="J19" s="4" t="s">
        <v>150</v>
      </c>
      <c r="K19" s="4" t="str">
        <f>HLOOKUP(J19,LOCATION!$B$2:$M$3,2,0)</f>
        <v>GERMANY</v>
      </c>
      <c r="L19" s="4" t="str">
        <f>INDEX(LOCATION!$B$1:$M$3,1,MATCH(SPORTSMEN!J19,LOCATION!$B$2:$M$2,0))</f>
        <v>German</v>
      </c>
      <c r="M19" s="31" t="str">
        <f t="shared" si="1"/>
        <v>tlustekrichard @xyz.org</v>
      </c>
      <c r="N19" s="46">
        <v>71.099999999999994</v>
      </c>
      <c r="O19" s="2" t="s">
        <v>214</v>
      </c>
      <c r="P19" s="2" t="s">
        <v>210</v>
      </c>
      <c r="Q19" s="3" t="str">
        <f>INDEX(SPORT!$A$2:$B$33,MATCH(R19,SPORT!$B$2:$B$33,0),1)</f>
        <v>OUTDOOR</v>
      </c>
      <c r="R19" s="2" t="s">
        <v>190</v>
      </c>
      <c r="S19" s="48">
        <v>88794</v>
      </c>
    </row>
    <row r="20" spans="1:19" x14ac:dyDescent="0.3">
      <c r="A20" s="32">
        <v>19</v>
      </c>
      <c r="B20" s="3" t="str">
        <f t="shared" si="0"/>
        <v>DR. EARNESTINE RAYNOR</v>
      </c>
      <c r="C20" s="2" t="s">
        <v>21</v>
      </c>
      <c r="D20" s="2" t="s">
        <v>60</v>
      </c>
      <c r="E20" s="2"/>
      <c r="F20" s="2" t="s">
        <v>61</v>
      </c>
      <c r="G20" s="34">
        <v>28262</v>
      </c>
      <c r="H20" s="2" t="s">
        <v>20</v>
      </c>
      <c r="I20" s="2" t="s">
        <v>138</v>
      </c>
      <c r="J20" s="4" t="s">
        <v>152</v>
      </c>
      <c r="K20" s="4" t="str">
        <f>HLOOKUP(J20,LOCATION!$B$2:$M$3,2,0)</f>
        <v>AUSTRALIA</v>
      </c>
      <c r="L20" s="4" t="str">
        <f>INDEX(LOCATION!$B$1:$M$3,1,MATCH(SPORTSMEN!J20,LOCATION!$B$2:$M$2,0))</f>
        <v>English</v>
      </c>
      <c r="M20" s="31" t="str">
        <f t="shared" si="1"/>
        <v>raynorearnestine@xyz.org</v>
      </c>
      <c r="N20" s="46">
        <v>70.3</v>
      </c>
      <c r="O20" s="2" t="s">
        <v>214</v>
      </c>
      <c r="P20" s="2" t="s">
        <v>216</v>
      </c>
      <c r="Q20" s="3" t="str">
        <f>INDEX(SPORT!$A$2:$B$33,MATCH(R20,SPORT!$B$2:$B$33,0),1)</f>
        <v>INDOOR</v>
      </c>
      <c r="R20" s="2" t="s">
        <v>191</v>
      </c>
      <c r="S20" s="48">
        <v>63526</v>
      </c>
    </row>
    <row r="21" spans="1:19" x14ac:dyDescent="0.3">
      <c r="A21" s="32">
        <v>20</v>
      </c>
      <c r="B21" s="3" t="str">
        <f t="shared" si="0"/>
        <v>MR. JASON GAYLORD</v>
      </c>
      <c r="C21" s="2" t="s">
        <v>24</v>
      </c>
      <c r="D21" s="2" t="s">
        <v>62</v>
      </c>
      <c r="E21" s="2"/>
      <c r="F21" s="2" t="s">
        <v>63</v>
      </c>
      <c r="G21" s="34">
        <v>27767</v>
      </c>
      <c r="H21" s="2" t="s">
        <v>64</v>
      </c>
      <c r="I21" s="2" t="s">
        <v>142</v>
      </c>
      <c r="J21" s="4" t="s">
        <v>152</v>
      </c>
      <c r="K21" s="4" t="str">
        <f>HLOOKUP(J21,LOCATION!$B$2:$M$3,2,0)</f>
        <v>AUSTRALIA</v>
      </c>
      <c r="L21" s="4" t="str">
        <f>INDEX(LOCATION!$B$1:$M$3,1,MATCH(SPORTSMEN!J21,LOCATION!$B$2:$M$2,0))</f>
        <v>English</v>
      </c>
      <c r="M21" s="31" t="str">
        <f t="shared" si="1"/>
        <v>gaylordjason@xyz.org</v>
      </c>
      <c r="N21" s="46">
        <v>54.7</v>
      </c>
      <c r="O21" s="2" t="s">
        <v>211</v>
      </c>
      <c r="P21" s="2" t="s">
        <v>212</v>
      </c>
      <c r="Q21" s="3" t="str">
        <f>INDEX(SPORT!$A$2:$B$33,MATCH(R21,SPORT!$B$2:$B$33,0),1)</f>
        <v>INDOOR</v>
      </c>
      <c r="R21" s="2" t="s">
        <v>192</v>
      </c>
      <c r="S21" s="48">
        <v>46352</v>
      </c>
    </row>
    <row r="22" spans="1:19" x14ac:dyDescent="0.3">
      <c r="A22" s="32">
        <v>21</v>
      </c>
      <c r="B22" s="3" t="str">
        <f t="shared" si="0"/>
        <v>MR. KENDRICK SAUER</v>
      </c>
      <c r="C22" s="2" t="s">
        <v>24</v>
      </c>
      <c r="D22" s="2" t="s">
        <v>65</v>
      </c>
      <c r="E22" s="2"/>
      <c r="F22" s="2" t="s">
        <v>66</v>
      </c>
      <c r="G22" s="34">
        <v>35268</v>
      </c>
      <c r="H22" s="2" t="s">
        <v>17</v>
      </c>
      <c r="I22" s="2" t="s">
        <v>142</v>
      </c>
      <c r="J22" s="4" t="s">
        <v>152</v>
      </c>
      <c r="K22" s="4" t="str">
        <f>HLOOKUP(J22,LOCATION!$B$2:$M$3,2,0)</f>
        <v>AUSTRALIA</v>
      </c>
      <c r="L22" s="4" t="str">
        <f>INDEX(LOCATION!$B$1:$M$3,1,MATCH(SPORTSMEN!J22,LOCATION!$B$2:$M$2,0))</f>
        <v>English</v>
      </c>
      <c r="M22" s="31" t="str">
        <f t="shared" si="1"/>
        <v>sauerkendrick@xyz.org</v>
      </c>
      <c r="N22" s="46">
        <v>100.9</v>
      </c>
      <c r="O22" s="2" t="s">
        <v>214</v>
      </c>
      <c r="P22" s="2" t="s">
        <v>215</v>
      </c>
      <c r="Q22" s="3" t="str">
        <f>INDEX(SPORT!$A$2:$B$33,MATCH(R22,SPORT!$B$2:$B$33,0),1)</f>
        <v>OUTDOOR</v>
      </c>
      <c r="R22" s="2" t="s">
        <v>193</v>
      </c>
      <c r="S22" s="48">
        <v>106808</v>
      </c>
    </row>
    <row r="23" spans="1:19" x14ac:dyDescent="0.3">
      <c r="A23" s="32">
        <v>22</v>
      </c>
      <c r="B23" s="3" t="str">
        <f t="shared" si="0"/>
        <v>DR. ANNABELL OLSON</v>
      </c>
      <c r="C23" s="2" t="s">
        <v>21</v>
      </c>
      <c r="D23" s="2" t="s">
        <v>67</v>
      </c>
      <c r="E23" s="2"/>
      <c r="F23" s="2" t="s">
        <v>68</v>
      </c>
      <c r="G23" s="34">
        <v>23483</v>
      </c>
      <c r="H23" s="2" t="s">
        <v>69</v>
      </c>
      <c r="I23" s="2" t="s">
        <v>138</v>
      </c>
      <c r="J23" s="4" t="s">
        <v>152</v>
      </c>
      <c r="K23" s="4" t="str">
        <f>HLOOKUP(J23,LOCATION!$B$2:$M$3,2,0)</f>
        <v>AUSTRALIA</v>
      </c>
      <c r="L23" s="4" t="str">
        <f>INDEX(LOCATION!$B$1:$M$3,1,MATCH(SPORTSMEN!J23,LOCATION!$B$2:$M$2,0))</f>
        <v>English</v>
      </c>
      <c r="M23" s="31" t="str">
        <f t="shared" si="1"/>
        <v>olsonannabell@xyz.org</v>
      </c>
      <c r="N23" s="46">
        <v>84.3</v>
      </c>
      <c r="O23" s="2" t="s">
        <v>209</v>
      </c>
      <c r="P23" s="2" t="s">
        <v>216</v>
      </c>
      <c r="Q23" s="3" t="str">
        <f>INDEX(SPORT!$A$2:$B$33,MATCH(R23,SPORT!$B$2:$B$33,0),1)</f>
        <v>OUTDOOR</v>
      </c>
      <c r="R23" s="2" t="s">
        <v>194</v>
      </c>
      <c r="S23" s="48">
        <v>96468</v>
      </c>
    </row>
    <row r="24" spans="1:19" x14ac:dyDescent="0.3">
      <c r="A24" s="32">
        <v>23</v>
      </c>
      <c r="B24" s="3" t="str">
        <f t="shared" si="0"/>
        <v>DR. JENA UPTON</v>
      </c>
      <c r="C24" s="2" t="s">
        <v>21</v>
      </c>
      <c r="D24" s="2" t="s">
        <v>70</v>
      </c>
      <c r="E24" s="2"/>
      <c r="F24" s="2" t="s">
        <v>71</v>
      </c>
      <c r="G24" s="34">
        <v>20437</v>
      </c>
      <c r="H24" s="2" t="s">
        <v>27</v>
      </c>
      <c r="I24" s="2" t="s">
        <v>138</v>
      </c>
      <c r="J24" s="4" t="s">
        <v>152</v>
      </c>
      <c r="K24" s="4" t="str">
        <f>HLOOKUP(J24,LOCATION!$B$2:$M$3,2,0)</f>
        <v>AUSTRALIA</v>
      </c>
      <c r="L24" s="4" t="str">
        <f>INDEX(LOCATION!$B$1:$M$3,1,MATCH(SPORTSMEN!J24,LOCATION!$B$2:$M$2,0))</f>
        <v>English</v>
      </c>
      <c r="M24" s="31" t="str">
        <f t="shared" si="1"/>
        <v>uptonjena@xyz.org</v>
      </c>
      <c r="N24" s="46">
        <v>66.8</v>
      </c>
      <c r="O24" s="2" t="s">
        <v>214</v>
      </c>
      <c r="P24" s="2" t="s">
        <v>217</v>
      </c>
      <c r="Q24" s="3" t="str">
        <f>INDEX(SPORT!$A$2:$B$33,MATCH(R24,SPORT!$B$2:$B$33,0),1)</f>
        <v>OUTDOOR</v>
      </c>
      <c r="R24" s="2" t="s">
        <v>195</v>
      </c>
      <c r="S24" s="48">
        <v>16526</v>
      </c>
    </row>
    <row r="25" spans="1:19" x14ac:dyDescent="0.3">
      <c r="A25" s="32">
        <v>24</v>
      </c>
      <c r="B25" s="3" t="str">
        <f t="shared" si="0"/>
        <v>DR. SHANNY BINS</v>
      </c>
      <c r="C25" s="2" t="s">
        <v>21</v>
      </c>
      <c r="D25" s="2" t="s">
        <v>72</v>
      </c>
      <c r="E25" s="2"/>
      <c r="F25" s="2" t="s">
        <v>73</v>
      </c>
      <c r="G25" s="34">
        <v>36400</v>
      </c>
      <c r="H25" s="2" t="s">
        <v>49</v>
      </c>
      <c r="I25" s="2" t="s">
        <v>138</v>
      </c>
      <c r="J25" s="4" t="s">
        <v>152</v>
      </c>
      <c r="K25" s="4" t="str">
        <f>HLOOKUP(J25,LOCATION!$B$2:$M$3,2,0)</f>
        <v>AUSTRALIA</v>
      </c>
      <c r="L25" s="4" t="str">
        <f>INDEX(LOCATION!$B$1:$M$3,1,MATCH(SPORTSMEN!J25,LOCATION!$B$2:$M$2,0))</f>
        <v>English</v>
      </c>
      <c r="M25" s="31" t="str">
        <f t="shared" si="1"/>
        <v>binsshanny@xyz.org</v>
      </c>
      <c r="N25" s="46">
        <v>59.4</v>
      </c>
      <c r="O25" s="2" t="s">
        <v>213</v>
      </c>
      <c r="P25" s="2" t="s">
        <v>215</v>
      </c>
      <c r="Q25" s="3" t="str">
        <f>INDEX(SPORT!$A$2:$B$33,MATCH(R25,SPORT!$B$2:$B$33,0),1)</f>
        <v>OUTDOOR</v>
      </c>
      <c r="R25" s="2" t="s">
        <v>196</v>
      </c>
      <c r="S25" s="48">
        <v>21891</v>
      </c>
    </row>
    <row r="26" spans="1:19" x14ac:dyDescent="0.3">
      <c r="A26" s="32">
        <v>25</v>
      </c>
      <c r="B26" s="3" t="str">
        <f t="shared" si="0"/>
        <v>DR. TIA ABSHIRE</v>
      </c>
      <c r="C26" s="2" t="s">
        <v>21</v>
      </c>
      <c r="D26" s="2" t="s">
        <v>74</v>
      </c>
      <c r="E26" s="2"/>
      <c r="F26" s="2" t="s">
        <v>75</v>
      </c>
      <c r="G26" s="34">
        <v>24309</v>
      </c>
      <c r="H26" s="2" t="s">
        <v>17</v>
      </c>
      <c r="I26" s="2" t="s">
        <v>138</v>
      </c>
      <c r="J26" s="4" t="s">
        <v>152</v>
      </c>
      <c r="K26" s="4" t="str">
        <f>HLOOKUP(J26,LOCATION!$B$2:$M$3,2,0)</f>
        <v>AUSTRALIA</v>
      </c>
      <c r="L26" s="4" t="str">
        <f>INDEX(LOCATION!$B$1:$M$3,1,MATCH(SPORTSMEN!J26,LOCATION!$B$2:$M$2,0))</f>
        <v>English</v>
      </c>
      <c r="M26" s="31" t="str">
        <f t="shared" si="1"/>
        <v>abshiretia@xyz.org</v>
      </c>
      <c r="N26" s="46">
        <v>77.8</v>
      </c>
      <c r="O26" s="2" t="s">
        <v>213</v>
      </c>
      <c r="P26" s="2" t="s">
        <v>216</v>
      </c>
      <c r="Q26" s="3" t="str">
        <f>INDEX(SPORT!$A$2:$B$33,MATCH(R26,SPORT!$B$2:$B$33,0),1)</f>
        <v>OUTDOOR</v>
      </c>
      <c r="R26" s="2" t="s">
        <v>181</v>
      </c>
      <c r="S26" s="48">
        <v>62037</v>
      </c>
    </row>
    <row r="27" spans="1:19" x14ac:dyDescent="0.3">
      <c r="A27" s="32">
        <v>26</v>
      </c>
      <c r="B27" s="3" t="str">
        <f t="shared" si="0"/>
        <v>MS. ISABEL RUNOLFSDOTTIR</v>
      </c>
      <c r="C27" s="2" t="s">
        <v>6</v>
      </c>
      <c r="D27" s="2" t="s">
        <v>76</v>
      </c>
      <c r="E27" s="2"/>
      <c r="F27" s="2" t="s">
        <v>77</v>
      </c>
      <c r="G27" s="34">
        <v>28570</v>
      </c>
      <c r="H27" s="2" t="s">
        <v>69</v>
      </c>
      <c r="I27" s="2" t="s">
        <v>138</v>
      </c>
      <c r="J27" s="4" t="s">
        <v>152</v>
      </c>
      <c r="K27" s="4" t="str">
        <f>HLOOKUP(J27,LOCATION!$B$2:$M$3,2,0)</f>
        <v>AUSTRALIA</v>
      </c>
      <c r="L27" s="4" t="str">
        <f>INDEX(LOCATION!$B$1:$M$3,1,MATCH(SPORTSMEN!J27,LOCATION!$B$2:$M$2,0))</f>
        <v>English</v>
      </c>
      <c r="M27" s="31" t="str">
        <f t="shared" si="1"/>
        <v>runolfsdottirisabel@xyz.org</v>
      </c>
      <c r="N27" s="46">
        <v>85.9</v>
      </c>
      <c r="O27" s="2" t="s">
        <v>214</v>
      </c>
      <c r="P27" s="2" t="s">
        <v>219</v>
      </c>
      <c r="Q27" s="3" t="str">
        <f>INDEX(SPORT!$A$2:$B$33,MATCH(R27,SPORT!$B$2:$B$33,0),1)</f>
        <v>INDOOR</v>
      </c>
      <c r="R27" s="2" t="s">
        <v>174</v>
      </c>
      <c r="S27" s="48">
        <v>89737</v>
      </c>
    </row>
    <row r="28" spans="1:19" x14ac:dyDescent="0.3">
      <c r="A28" s="32">
        <v>27</v>
      </c>
      <c r="B28" s="3" t="str">
        <f t="shared" si="0"/>
        <v>HR. BARNEY WESACK</v>
      </c>
      <c r="C28" s="2" t="s">
        <v>46</v>
      </c>
      <c r="D28" s="2" t="s">
        <v>78</v>
      </c>
      <c r="E28" s="2"/>
      <c r="F28" s="2" t="s">
        <v>79</v>
      </c>
      <c r="G28" s="34">
        <v>25767</v>
      </c>
      <c r="H28" s="2" t="s">
        <v>17</v>
      </c>
      <c r="I28" s="2" t="s">
        <v>142</v>
      </c>
      <c r="J28" s="4" t="s">
        <v>154</v>
      </c>
      <c r="K28" s="4" t="str">
        <f>HLOOKUP(J28,LOCATION!$B$2:$M$3,2,0)</f>
        <v>AUSTRIA</v>
      </c>
      <c r="L28" s="4" t="str">
        <f>INDEX(LOCATION!$B$1:$M$3,1,MATCH(SPORTSMEN!J28,LOCATION!$B$2:$M$2,0))</f>
        <v>German</v>
      </c>
      <c r="M28" s="31" t="str">
        <f t="shared" si="1"/>
        <v>wesackbarney@xyz.org</v>
      </c>
      <c r="N28" s="46">
        <v>93.4</v>
      </c>
      <c r="O28" s="2" t="s">
        <v>213</v>
      </c>
      <c r="P28" s="2" t="s">
        <v>219</v>
      </c>
      <c r="Q28" s="3" t="str">
        <f>INDEX(SPORT!$A$2:$B$33,MATCH(R28,SPORT!$B$2:$B$33,0),1)</f>
        <v>INDOOR</v>
      </c>
      <c r="R28" s="2" t="s">
        <v>197</v>
      </c>
      <c r="S28" s="48">
        <v>41039</v>
      </c>
    </row>
    <row r="29" spans="1:19" x14ac:dyDescent="0.3">
      <c r="A29" s="32">
        <v>28</v>
      </c>
      <c r="B29" s="3" t="str">
        <f t="shared" si="0"/>
        <v>HR. BARUCH KADE</v>
      </c>
      <c r="C29" s="2" t="s">
        <v>46</v>
      </c>
      <c r="D29" s="2" t="s">
        <v>80</v>
      </c>
      <c r="E29" s="2"/>
      <c r="F29" s="2" t="s">
        <v>81</v>
      </c>
      <c r="G29" s="34">
        <v>30020</v>
      </c>
      <c r="H29" s="2" t="s">
        <v>53</v>
      </c>
      <c r="I29" s="2" t="s">
        <v>142</v>
      </c>
      <c r="J29" s="4" t="s">
        <v>154</v>
      </c>
      <c r="K29" s="4" t="str">
        <f>HLOOKUP(J29,LOCATION!$B$2:$M$3,2,0)</f>
        <v>AUSTRIA</v>
      </c>
      <c r="L29" s="4" t="str">
        <f>INDEX(LOCATION!$B$1:$M$3,1,MATCH(SPORTSMEN!J29,LOCATION!$B$2:$M$2,0))</f>
        <v>German</v>
      </c>
      <c r="M29" s="31" t="str">
        <f t="shared" si="1"/>
        <v>kadebaruch@xyz.org</v>
      </c>
      <c r="N29" s="46">
        <v>95.5</v>
      </c>
      <c r="O29" s="2" t="s">
        <v>218</v>
      </c>
      <c r="P29" s="2" t="s">
        <v>212</v>
      </c>
      <c r="Q29" s="3" t="str">
        <f>INDEX(SPORT!$A$2:$B$33,MATCH(R29,SPORT!$B$2:$B$33,0),1)</f>
        <v>OUTDOOR</v>
      </c>
      <c r="R29" s="2" t="s">
        <v>186</v>
      </c>
      <c r="S29" s="48">
        <v>28458</v>
      </c>
    </row>
    <row r="30" spans="1:19" x14ac:dyDescent="0.3">
      <c r="A30" s="32">
        <v>29</v>
      </c>
      <c r="B30" s="3" t="str">
        <f t="shared" si="0"/>
        <v>PROF. LIESBETH ROSEMANN</v>
      </c>
      <c r="C30" s="2" t="s">
        <v>50</v>
      </c>
      <c r="D30" s="2" t="s">
        <v>82</v>
      </c>
      <c r="E30" s="2"/>
      <c r="F30" s="2" t="s">
        <v>83</v>
      </c>
      <c r="G30" s="34">
        <v>34361</v>
      </c>
      <c r="H30" s="2" t="s">
        <v>12</v>
      </c>
      <c r="I30" s="2" t="s">
        <v>138</v>
      </c>
      <c r="J30" s="4" t="s">
        <v>154</v>
      </c>
      <c r="K30" s="4" t="str">
        <f>HLOOKUP(J30,LOCATION!$B$2:$M$3,2,0)</f>
        <v>AUSTRIA</v>
      </c>
      <c r="L30" s="4" t="str">
        <f>INDEX(LOCATION!$B$1:$M$3,1,MATCH(SPORTSMEN!J30,LOCATION!$B$2:$M$2,0))</f>
        <v>German</v>
      </c>
      <c r="M30" s="31" t="str">
        <f t="shared" si="1"/>
        <v>rosemannliesbeth@xyz.org</v>
      </c>
      <c r="N30" s="46">
        <v>52.2</v>
      </c>
      <c r="O30" s="2" t="s">
        <v>214</v>
      </c>
      <c r="P30" s="2" t="s">
        <v>217</v>
      </c>
      <c r="Q30" s="3" t="str">
        <f>INDEX(SPORT!$A$2:$B$33,MATCH(R30,SPORT!$B$2:$B$33,0),1)</f>
        <v>OUTDOOR</v>
      </c>
      <c r="R30" s="2" t="s">
        <v>181</v>
      </c>
      <c r="S30" s="48">
        <v>55007</v>
      </c>
    </row>
    <row r="31" spans="1:19" x14ac:dyDescent="0.3">
      <c r="A31" s="32">
        <v>30</v>
      </c>
      <c r="B31" s="3" t="str">
        <f t="shared" si="0"/>
        <v>MME. VALENTINE MOREAU</v>
      </c>
      <c r="C31" s="2" t="s">
        <v>84</v>
      </c>
      <c r="D31" s="2" t="s">
        <v>85</v>
      </c>
      <c r="E31" s="2"/>
      <c r="F31" s="2" t="s">
        <v>86</v>
      </c>
      <c r="G31" s="34">
        <v>29137</v>
      </c>
      <c r="H31" s="2" t="s">
        <v>9</v>
      </c>
      <c r="I31" s="2" t="s">
        <v>138</v>
      </c>
      <c r="J31" s="4" t="s">
        <v>157</v>
      </c>
      <c r="K31" s="4" t="str">
        <f>HLOOKUP(J31,LOCATION!$B$2:$M$3,2,0)</f>
        <v>FRANCE</v>
      </c>
      <c r="L31" s="4" t="str">
        <f>INDEX(LOCATION!$B$1:$M$3,1,MATCH(SPORTSMEN!J31,LOCATION!$B$2:$M$2,0))</f>
        <v>French</v>
      </c>
      <c r="M31" s="31" t="str">
        <f t="shared" si="1"/>
        <v>moreauvalentine@xyz.org</v>
      </c>
      <c r="N31" s="46">
        <v>74.599999999999994</v>
      </c>
      <c r="O31" s="2" t="s">
        <v>214</v>
      </c>
      <c r="P31" s="2" t="s">
        <v>219</v>
      </c>
      <c r="Q31" s="3" t="str">
        <f>INDEX(SPORT!$A$2:$B$33,MATCH(R31,SPORT!$B$2:$B$33,0),1)</f>
        <v>OUTDOOR</v>
      </c>
      <c r="R31" s="2" t="s">
        <v>198</v>
      </c>
      <c r="S31" s="48">
        <v>69041</v>
      </c>
    </row>
    <row r="32" spans="1:19" x14ac:dyDescent="0.3">
      <c r="A32" s="32">
        <v>31</v>
      </c>
      <c r="B32" s="3" t="str">
        <f t="shared" si="0"/>
        <v>MME. PAULETTE DURAND</v>
      </c>
      <c r="C32" s="2" t="s">
        <v>84</v>
      </c>
      <c r="D32" s="2" t="s">
        <v>87</v>
      </c>
      <c r="E32" s="2"/>
      <c r="F32" s="2" t="s">
        <v>88</v>
      </c>
      <c r="G32" s="34">
        <v>32867</v>
      </c>
      <c r="H32" s="2" t="s">
        <v>64</v>
      </c>
      <c r="I32" s="2" t="s">
        <v>138</v>
      </c>
      <c r="J32" s="4" t="s">
        <v>157</v>
      </c>
      <c r="K32" s="4" t="str">
        <f>HLOOKUP(J32,LOCATION!$B$2:$M$3,2,0)</f>
        <v>FRANCE</v>
      </c>
      <c r="L32" s="4" t="str">
        <f>INDEX(LOCATION!$B$1:$M$3,1,MATCH(SPORTSMEN!J32,LOCATION!$B$2:$M$2,0))</f>
        <v>French</v>
      </c>
      <c r="M32" s="31" t="str">
        <f t="shared" si="1"/>
        <v>durandpaulette@xyz.org</v>
      </c>
      <c r="N32" s="46">
        <v>81.7</v>
      </c>
      <c r="O32" s="2" t="s">
        <v>213</v>
      </c>
      <c r="P32" s="2" t="s">
        <v>212</v>
      </c>
      <c r="Q32" s="3" t="str">
        <f>INDEX(SPORT!$A$2:$B$33,MATCH(R32,SPORT!$B$2:$B$33,0),1)</f>
        <v>INDOOR</v>
      </c>
      <c r="R32" s="2" t="s">
        <v>197</v>
      </c>
      <c r="S32" s="48">
        <v>86262</v>
      </c>
    </row>
    <row r="33" spans="1:19" x14ac:dyDescent="0.3">
      <c r="A33" s="32">
        <v>32</v>
      </c>
      <c r="B33" s="3" t="str">
        <f t="shared" si="0"/>
        <v>MME. LAURE-ALIX CHEVALIER</v>
      </c>
      <c r="C33" s="2" t="s">
        <v>84</v>
      </c>
      <c r="D33" s="2" t="s">
        <v>89</v>
      </c>
      <c r="E33" s="2"/>
      <c r="F33" s="2" t="s">
        <v>90</v>
      </c>
      <c r="G33" s="34">
        <v>25925</v>
      </c>
      <c r="H33" s="2" t="s">
        <v>64</v>
      </c>
      <c r="I33" s="2" t="s">
        <v>138</v>
      </c>
      <c r="J33" s="4" t="s">
        <v>157</v>
      </c>
      <c r="K33" s="4" t="str">
        <f>HLOOKUP(J33,LOCATION!$B$2:$M$3,2,0)</f>
        <v>FRANCE</v>
      </c>
      <c r="L33" s="4" t="str">
        <f>INDEX(LOCATION!$B$1:$M$3,1,MATCH(SPORTSMEN!J33,LOCATION!$B$2:$M$2,0))</f>
        <v>French</v>
      </c>
      <c r="M33" s="31" t="str">
        <f t="shared" si="1"/>
        <v>chevalierlaure-alix@xyz.org</v>
      </c>
      <c r="N33" s="46">
        <v>78.099999999999994</v>
      </c>
      <c r="O33" s="2" t="s">
        <v>214</v>
      </c>
      <c r="P33" s="2" t="s">
        <v>217</v>
      </c>
      <c r="Q33" s="3" t="str">
        <f>INDEX(SPORT!$A$2:$B$33,MATCH(R33,SPORT!$B$2:$B$33,0),1)</f>
        <v>OUTDOOR</v>
      </c>
      <c r="R33" s="2" t="s">
        <v>195</v>
      </c>
      <c r="S33" s="48">
        <v>19234</v>
      </c>
    </row>
    <row r="34" spans="1:19" x14ac:dyDescent="0.3">
      <c r="A34" s="32">
        <v>33</v>
      </c>
      <c r="B34" s="3" t="str">
        <f t="shared" si="0"/>
        <v>M. CLAUDE TOUSSAINT</v>
      </c>
      <c r="C34" s="2" t="s">
        <v>91</v>
      </c>
      <c r="D34" s="2" t="s">
        <v>92</v>
      </c>
      <c r="E34" s="2"/>
      <c r="F34" s="2" t="s">
        <v>93</v>
      </c>
      <c r="G34" s="34">
        <v>29529</v>
      </c>
      <c r="H34" s="2" t="s">
        <v>40</v>
      </c>
      <c r="I34" s="2" t="s">
        <v>142</v>
      </c>
      <c r="J34" s="4" t="s">
        <v>157</v>
      </c>
      <c r="K34" s="4" t="str">
        <f>HLOOKUP(J34,LOCATION!$B$2:$M$3,2,0)</f>
        <v>FRANCE</v>
      </c>
      <c r="L34" s="4" t="str">
        <f>INDEX(LOCATION!$B$1:$M$3,1,MATCH(SPORTSMEN!J34,LOCATION!$B$2:$M$2,0))</f>
        <v>French</v>
      </c>
      <c r="M34" s="31" t="str">
        <f t="shared" si="1"/>
        <v>toussaintclaude@xyz.org</v>
      </c>
      <c r="N34" s="46">
        <v>57.1</v>
      </c>
      <c r="O34" s="2" t="s">
        <v>209</v>
      </c>
      <c r="P34" s="2" t="s">
        <v>217</v>
      </c>
      <c r="Q34" s="3" t="str">
        <f>INDEX(SPORT!$A$2:$B$33,MATCH(R34,SPORT!$B$2:$B$33,0),1)</f>
        <v>INDOOR</v>
      </c>
      <c r="R34" s="2" t="s">
        <v>199</v>
      </c>
      <c r="S34" s="48">
        <v>95123</v>
      </c>
    </row>
    <row r="35" spans="1:19" x14ac:dyDescent="0.3">
      <c r="A35" s="32">
        <v>34</v>
      </c>
      <c r="B35" s="3" t="str">
        <f t="shared" si="0"/>
        <v>M. VICTOR LENOIR</v>
      </c>
      <c r="C35" s="2" t="s">
        <v>91</v>
      </c>
      <c r="D35" s="2" t="s">
        <v>94</v>
      </c>
      <c r="E35" s="2"/>
      <c r="F35" s="2" t="s">
        <v>95</v>
      </c>
      <c r="G35" s="34">
        <v>29875</v>
      </c>
      <c r="H35" s="2" t="s">
        <v>9</v>
      </c>
      <c r="I35" s="2" t="s">
        <v>142</v>
      </c>
      <c r="J35" s="4" t="s">
        <v>157</v>
      </c>
      <c r="K35" s="4" t="str">
        <f>HLOOKUP(J35,LOCATION!$B$2:$M$3,2,0)</f>
        <v>FRANCE</v>
      </c>
      <c r="L35" s="4" t="str">
        <f>INDEX(LOCATION!$B$1:$M$3,1,MATCH(SPORTSMEN!J35,LOCATION!$B$2:$M$2,0))</f>
        <v>French</v>
      </c>
      <c r="M35" s="31" t="str">
        <f t="shared" si="1"/>
        <v>lenoirvictor@xyz.org</v>
      </c>
      <c r="N35" s="46">
        <v>56</v>
      </c>
      <c r="O35" s="2" t="s">
        <v>214</v>
      </c>
      <c r="P35" s="2" t="s">
        <v>219</v>
      </c>
      <c r="Q35" s="3" t="str">
        <f>INDEX(SPORT!$A$2:$B$33,MATCH(R35,SPORT!$B$2:$B$33,0),1)</f>
        <v>OUTDOOR</v>
      </c>
      <c r="R35" s="2" t="s">
        <v>193</v>
      </c>
      <c r="S35" s="48">
        <v>62761</v>
      </c>
    </row>
    <row r="36" spans="1:19" x14ac:dyDescent="0.3">
      <c r="A36" s="32">
        <v>35</v>
      </c>
      <c r="B36" s="3" t="str">
        <f t="shared" si="0"/>
        <v>M. ARTHUR LENOIR</v>
      </c>
      <c r="C36" s="2" t="s">
        <v>91</v>
      </c>
      <c r="D36" s="2" t="s">
        <v>96</v>
      </c>
      <c r="E36" s="2"/>
      <c r="F36" s="2" t="s">
        <v>95</v>
      </c>
      <c r="G36" s="34">
        <v>20300</v>
      </c>
      <c r="H36" s="2" t="s">
        <v>30</v>
      </c>
      <c r="I36" s="2" t="s">
        <v>142</v>
      </c>
      <c r="J36" s="4" t="s">
        <v>157</v>
      </c>
      <c r="K36" s="4" t="str">
        <f>HLOOKUP(J36,LOCATION!$B$2:$M$3,2,0)</f>
        <v>FRANCE</v>
      </c>
      <c r="L36" s="4" t="str">
        <f>INDEX(LOCATION!$B$1:$M$3,1,MATCH(SPORTSMEN!J36,LOCATION!$B$2:$M$2,0))</f>
        <v>French</v>
      </c>
      <c r="M36" s="31" t="str">
        <f t="shared" si="1"/>
        <v>lenoirarthur@xyz.org</v>
      </c>
      <c r="N36" s="46">
        <v>88.6</v>
      </c>
      <c r="O36" s="2" t="s">
        <v>213</v>
      </c>
      <c r="P36" s="2" t="s">
        <v>217</v>
      </c>
      <c r="Q36" s="3" t="str">
        <f>INDEX(SPORT!$A$2:$B$33,MATCH(R36,SPORT!$B$2:$B$33,0),1)</f>
        <v>OUTDOOR</v>
      </c>
      <c r="R36" s="2" t="s">
        <v>200</v>
      </c>
      <c r="S36" s="48">
        <v>108431</v>
      </c>
    </row>
    <row r="37" spans="1:19" x14ac:dyDescent="0.3">
      <c r="A37" s="32">
        <v>36</v>
      </c>
      <c r="B37" s="3" t="str">
        <f t="shared" si="0"/>
        <v>M. BENJAMIN LEBRUN-BRUN</v>
      </c>
      <c r="C37" s="2" t="s">
        <v>91</v>
      </c>
      <c r="D37" s="2" t="s">
        <v>97</v>
      </c>
      <c r="E37" s="2"/>
      <c r="F37" s="2" t="s">
        <v>98</v>
      </c>
      <c r="G37" s="34">
        <v>27428</v>
      </c>
      <c r="H37" s="2" t="s">
        <v>12</v>
      </c>
      <c r="I37" s="2" t="s">
        <v>142</v>
      </c>
      <c r="J37" s="4" t="s">
        <v>157</v>
      </c>
      <c r="K37" s="4" t="str">
        <f>HLOOKUP(J37,LOCATION!$B$2:$M$3,2,0)</f>
        <v>FRANCE</v>
      </c>
      <c r="L37" s="4" t="str">
        <f>INDEX(LOCATION!$B$1:$M$3,1,MATCH(SPORTSMEN!J37,LOCATION!$B$2:$M$2,0))</f>
        <v>French</v>
      </c>
      <c r="M37" s="31" t="str">
        <f t="shared" si="1"/>
        <v>lebrun-brunbenjamin@xyz.org</v>
      </c>
      <c r="N37" s="46">
        <v>78.2</v>
      </c>
      <c r="O37" s="2" t="s">
        <v>211</v>
      </c>
      <c r="P37" s="2" t="s">
        <v>212</v>
      </c>
      <c r="Q37" s="3" t="str">
        <f>INDEX(SPORT!$A$2:$B$33,MATCH(R37,SPORT!$B$2:$B$33,0),1)</f>
        <v>OUTDOOR</v>
      </c>
      <c r="R37" s="2" t="s">
        <v>193</v>
      </c>
      <c r="S37" s="48">
        <v>66268</v>
      </c>
    </row>
    <row r="38" spans="1:19" x14ac:dyDescent="0.3">
      <c r="A38" s="32">
        <v>37</v>
      </c>
      <c r="B38" s="3" t="str">
        <f t="shared" si="0"/>
        <v>M. ANTOINE MAILLARD</v>
      </c>
      <c r="C38" s="2" t="s">
        <v>91</v>
      </c>
      <c r="D38" s="2" t="s">
        <v>99</v>
      </c>
      <c r="E38" s="2"/>
      <c r="F38" s="2" t="s">
        <v>100</v>
      </c>
      <c r="G38" s="34">
        <v>31585</v>
      </c>
      <c r="H38" s="2" t="s">
        <v>17</v>
      </c>
      <c r="I38" s="2" t="s">
        <v>142</v>
      </c>
      <c r="J38" s="4" t="s">
        <v>157</v>
      </c>
      <c r="K38" s="4" t="str">
        <f>HLOOKUP(J38,LOCATION!$B$2:$M$3,2,0)</f>
        <v>FRANCE</v>
      </c>
      <c r="L38" s="4" t="str">
        <f>INDEX(LOCATION!$B$1:$M$3,1,MATCH(SPORTSMEN!J38,LOCATION!$B$2:$M$2,0))</f>
        <v>French</v>
      </c>
      <c r="M38" s="31" t="str">
        <f t="shared" si="1"/>
        <v>maillardantoine@xyz.org</v>
      </c>
      <c r="N38" s="46">
        <v>95.8</v>
      </c>
      <c r="O38" s="2" t="s">
        <v>214</v>
      </c>
      <c r="P38" s="2" t="s">
        <v>215</v>
      </c>
      <c r="Q38" s="3" t="str">
        <f>INDEX(SPORT!$A$2:$B$33,MATCH(R38,SPORT!$B$2:$B$33,0),1)</f>
        <v>OUTDOOR</v>
      </c>
      <c r="R38" s="2" t="s">
        <v>201</v>
      </c>
      <c r="S38" s="48">
        <v>33970</v>
      </c>
    </row>
    <row r="39" spans="1:19" x14ac:dyDescent="0.3">
      <c r="A39" s="32">
        <v>38</v>
      </c>
      <c r="B39" s="3" t="str">
        <f t="shared" si="0"/>
        <v>M. BERNARD HOARAU-GUYON</v>
      </c>
      <c r="C39" s="2" t="s">
        <v>91</v>
      </c>
      <c r="D39" s="2" t="s">
        <v>101</v>
      </c>
      <c r="E39" s="2"/>
      <c r="F39" s="2" t="s">
        <v>102</v>
      </c>
      <c r="G39" s="34">
        <v>30327</v>
      </c>
      <c r="H39" s="2" t="s">
        <v>64</v>
      </c>
      <c r="I39" s="2" t="s">
        <v>142</v>
      </c>
      <c r="J39" s="4" t="s">
        <v>157</v>
      </c>
      <c r="K39" s="4" t="str">
        <f>HLOOKUP(J39,LOCATION!$B$2:$M$3,2,0)</f>
        <v>FRANCE</v>
      </c>
      <c r="L39" s="4" t="str">
        <f>INDEX(LOCATION!$B$1:$M$3,1,MATCH(SPORTSMEN!J39,LOCATION!$B$2:$M$2,0))</f>
        <v>French</v>
      </c>
      <c r="M39" s="31" t="str">
        <f t="shared" si="1"/>
        <v>hoarau-guyonbernard@xyz.org</v>
      </c>
      <c r="N39" s="46">
        <v>59.7</v>
      </c>
      <c r="O39" s="2" t="s">
        <v>218</v>
      </c>
      <c r="P39" s="2" t="s">
        <v>212</v>
      </c>
      <c r="Q39" s="3" t="str">
        <f>INDEX(SPORT!$A$2:$B$33,MATCH(R39,SPORT!$B$2:$B$33,0),1)</f>
        <v>INDOOR</v>
      </c>
      <c r="R39" s="2" t="s">
        <v>174</v>
      </c>
      <c r="S39" s="48">
        <v>71352</v>
      </c>
    </row>
    <row r="40" spans="1:19" x14ac:dyDescent="0.3">
      <c r="A40" s="32">
        <v>39</v>
      </c>
      <c r="B40" s="3" t="str">
        <f t="shared" si="0"/>
        <v>SR. HIDALGO TERCERO</v>
      </c>
      <c r="C40" s="2" t="s">
        <v>13</v>
      </c>
      <c r="D40" s="2" t="s">
        <v>103</v>
      </c>
      <c r="E40" s="2" t="s">
        <v>104</v>
      </c>
      <c r="F40" s="2" t="s">
        <v>105</v>
      </c>
      <c r="G40" s="34">
        <v>31016</v>
      </c>
      <c r="H40" s="2" t="s">
        <v>27</v>
      </c>
      <c r="I40" s="2" t="s">
        <v>142</v>
      </c>
      <c r="J40" s="4" t="s">
        <v>160</v>
      </c>
      <c r="K40" s="4" t="str">
        <f>HLOOKUP(J40,LOCATION!$B$2:$M$3,2,0)</f>
        <v>ARGENTINA</v>
      </c>
      <c r="L40" s="4" t="str">
        <f>INDEX(LOCATION!$B$1:$M$3,1,MATCH(SPORTSMEN!J40,LOCATION!$B$2:$M$2,0))</f>
        <v>Spanish</v>
      </c>
      <c r="M40" s="31" t="str">
        <f t="shared" si="1"/>
        <v>tercerohidalgo@xyz.org</v>
      </c>
      <c r="N40" s="46">
        <v>77.7</v>
      </c>
      <c r="O40" s="2" t="s">
        <v>218</v>
      </c>
      <c r="P40" s="2" t="s">
        <v>215</v>
      </c>
      <c r="Q40" s="3" t="str">
        <f>INDEX(SPORT!$A$2:$B$33,MATCH(R40,SPORT!$B$2:$B$33,0),1)</f>
        <v>OUTDOOR</v>
      </c>
      <c r="R40" s="2" t="s">
        <v>196</v>
      </c>
      <c r="S40" s="48">
        <v>116376</v>
      </c>
    </row>
    <row r="41" spans="1:19" x14ac:dyDescent="0.3">
      <c r="A41" s="32">
        <v>40</v>
      </c>
      <c r="B41" s="3" t="str">
        <f t="shared" si="0"/>
        <v>SR. HADALGO POLANCO</v>
      </c>
      <c r="C41" s="2" t="s">
        <v>13</v>
      </c>
      <c r="D41" s="2" t="s">
        <v>106</v>
      </c>
      <c r="E41" s="2"/>
      <c r="F41" s="2" t="s">
        <v>107</v>
      </c>
      <c r="G41" s="34">
        <v>32314</v>
      </c>
      <c r="H41" s="2" t="s">
        <v>108</v>
      </c>
      <c r="I41" s="2" t="s">
        <v>142</v>
      </c>
      <c r="J41" s="4" t="s">
        <v>160</v>
      </c>
      <c r="K41" s="4" t="str">
        <f>HLOOKUP(J41,LOCATION!$B$2:$M$3,2,0)</f>
        <v>ARGENTINA</v>
      </c>
      <c r="L41" s="4" t="str">
        <f>INDEX(LOCATION!$B$1:$M$3,1,MATCH(SPORTSMEN!J41,LOCATION!$B$2:$M$2,0))</f>
        <v>Spanish</v>
      </c>
      <c r="M41" s="31" t="str">
        <f t="shared" si="1"/>
        <v>polancohadalgo@xyz.org</v>
      </c>
      <c r="N41" s="46">
        <v>98</v>
      </c>
      <c r="O41" s="2" t="s">
        <v>214</v>
      </c>
      <c r="P41" s="2" t="s">
        <v>210</v>
      </c>
      <c r="Q41" s="3" t="str">
        <f>INDEX(SPORT!$A$2:$B$33,MATCH(R41,SPORT!$B$2:$B$33,0),1)</f>
        <v>OUTDOOR</v>
      </c>
      <c r="R41" s="2" t="s">
        <v>195</v>
      </c>
      <c r="S41" s="48">
        <v>114144</v>
      </c>
    </row>
    <row r="42" spans="1:19" x14ac:dyDescent="0.3">
      <c r="A42" s="32">
        <v>41</v>
      </c>
      <c r="B42" s="3" t="str">
        <f t="shared" si="0"/>
        <v>SRA. LAURA OLIVIERA</v>
      </c>
      <c r="C42" s="2" t="s">
        <v>109</v>
      </c>
      <c r="D42" s="2" t="s">
        <v>110</v>
      </c>
      <c r="E42" s="2"/>
      <c r="F42" s="2" t="s">
        <v>111</v>
      </c>
      <c r="G42" s="34">
        <v>27076</v>
      </c>
      <c r="H42" s="2" t="s">
        <v>12</v>
      </c>
      <c r="I42" s="2" t="s">
        <v>138</v>
      </c>
      <c r="J42" s="4" t="s">
        <v>160</v>
      </c>
      <c r="K42" s="4" t="str">
        <f>HLOOKUP(J42,LOCATION!$B$2:$M$3,2,0)</f>
        <v>ARGENTINA</v>
      </c>
      <c r="L42" s="4" t="str">
        <f>INDEX(LOCATION!$B$1:$M$3,1,MATCH(SPORTSMEN!J42,LOCATION!$B$2:$M$2,0))</f>
        <v>Spanish</v>
      </c>
      <c r="M42" s="31" t="str">
        <f t="shared" si="1"/>
        <v>olivieralaura@xyz.org</v>
      </c>
      <c r="N42" s="46">
        <v>51.9</v>
      </c>
      <c r="O42" s="2" t="s">
        <v>213</v>
      </c>
      <c r="P42" s="2" t="s">
        <v>212</v>
      </c>
      <c r="Q42" s="3" t="str">
        <f>INDEX(SPORT!$A$2:$B$33,MATCH(R42,SPORT!$B$2:$B$33,0),1)</f>
        <v>OUTDOOR</v>
      </c>
      <c r="R42" s="2" t="s">
        <v>202</v>
      </c>
      <c r="S42" s="48">
        <v>79872</v>
      </c>
    </row>
    <row r="43" spans="1:19" x14ac:dyDescent="0.3">
      <c r="A43" s="32">
        <v>42</v>
      </c>
      <c r="B43" s="3" t="str">
        <f t="shared" si="0"/>
        <v>SRA. AINHOA GARZA</v>
      </c>
      <c r="C43" s="2" t="s">
        <v>109</v>
      </c>
      <c r="D43" s="2" t="s">
        <v>112</v>
      </c>
      <c r="E43" s="2"/>
      <c r="F43" s="2" t="s">
        <v>113</v>
      </c>
      <c r="G43" s="34">
        <v>32941</v>
      </c>
      <c r="H43" s="2" t="s">
        <v>53</v>
      </c>
      <c r="I43" s="2" t="s">
        <v>138</v>
      </c>
      <c r="J43" s="4" t="s">
        <v>162</v>
      </c>
      <c r="K43" s="4" t="str">
        <f>HLOOKUP(J43,LOCATION!$B$2:$M$3,2,0)</f>
        <v>SPAIN</v>
      </c>
      <c r="L43" s="4" t="str">
        <f>INDEX(LOCATION!$B$1:$M$3,1,MATCH(SPORTSMEN!J43,LOCATION!$B$2:$M$2,0))</f>
        <v>Spanish</v>
      </c>
      <c r="M43" s="31" t="str">
        <f t="shared" si="1"/>
        <v>garzaainhoa@xyz.org</v>
      </c>
      <c r="N43" s="46">
        <v>55.6</v>
      </c>
      <c r="O43" s="2" t="s">
        <v>211</v>
      </c>
      <c r="P43" s="2" t="s">
        <v>217</v>
      </c>
      <c r="Q43" s="3" t="str">
        <f>INDEX(SPORT!$A$2:$B$33,MATCH(R43,SPORT!$B$2:$B$33,0),1)</f>
        <v>INDOOR</v>
      </c>
      <c r="R43" s="2" t="s">
        <v>203</v>
      </c>
      <c r="S43" s="48">
        <v>101969</v>
      </c>
    </row>
    <row r="44" spans="1:19" x14ac:dyDescent="0.3">
      <c r="A44" s="32">
        <v>43</v>
      </c>
      <c r="B44" s="3" t="str">
        <f t="shared" si="0"/>
        <v>SRA. ISABEL BANDA</v>
      </c>
      <c r="C44" s="2" t="s">
        <v>109</v>
      </c>
      <c r="D44" s="2" t="s">
        <v>76</v>
      </c>
      <c r="E44" s="2"/>
      <c r="F44" s="2" t="s">
        <v>114</v>
      </c>
      <c r="G44" s="34">
        <v>21927</v>
      </c>
      <c r="H44" s="2" t="s">
        <v>64</v>
      </c>
      <c r="I44" s="2" t="s">
        <v>138</v>
      </c>
      <c r="J44" s="4" t="s">
        <v>162</v>
      </c>
      <c r="K44" s="4" t="str">
        <f>HLOOKUP(J44,LOCATION!$B$2:$M$3,2,0)</f>
        <v>SPAIN</v>
      </c>
      <c r="L44" s="4" t="str">
        <f>INDEX(LOCATION!$B$1:$M$3,1,MATCH(SPORTSMEN!J44,LOCATION!$B$2:$M$2,0))</f>
        <v>Spanish</v>
      </c>
      <c r="M44" s="31" t="str">
        <f t="shared" si="1"/>
        <v>bandaisabel@xyz.org</v>
      </c>
      <c r="N44" s="46">
        <v>102.3</v>
      </c>
      <c r="O44" s="2" t="s">
        <v>213</v>
      </c>
      <c r="P44" s="2" t="s">
        <v>217</v>
      </c>
      <c r="Q44" s="3" t="str">
        <f>INDEX(SPORT!$A$2:$B$33,MATCH(R44,SPORT!$B$2:$B$33,0),1)</f>
        <v>OUTDOOR</v>
      </c>
      <c r="R44" s="2" t="s">
        <v>196</v>
      </c>
      <c r="S44" s="48">
        <v>50659</v>
      </c>
    </row>
    <row r="45" spans="1:19" x14ac:dyDescent="0.3">
      <c r="A45" s="32">
        <v>44</v>
      </c>
      <c r="B45" s="3" t="str">
        <f t="shared" si="0"/>
        <v>SRA. CAROLOTA MATEOS</v>
      </c>
      <c r="C45" s="2" t="s">
        <v>109</v>
      </c>
      <c r="D45" s="2" t="s">
        <v>115</v>
      </c>
      <c r="E45" s="2"/>
      <c r="F45" s="2" t="s">
        <v>116</v>
      </c>
      <c r="G45" s="34">
        <v>23952</v>
      </c>
      <c r="H45" s="2" t="s">
        <v>30</v>
      </c>
      <c r="I45" s="2" t="s">
        <v>138</v>
      </c>
      <c r="J45" s="4" t="s">
        <v>162</v>
      </c>
      <c r="K45" s="4" t="str">
        <f>HLOOKUP(J45,LOCATION!$B$2:$M$3,2,0)</f>
        <v>SPAIN</v>
      </c>
      <c r="L45" s="4" t="str">
        <f>INDEX(LOCATION!$B$1:$M$3,1,MATCH(SPORTSMEN!J45,LOCATION!$B$2:$M$2,0))</f>
        <v>Spanish</v>
      </c>
      <c r="M45" s="31" t="str">
        <f t="shared" si="1"/>
        <v>mateoscarolota@xyz.org</v>
      </c>
      <c r="N45" s="46">
        <v>58.8</v>
      </c>
      <c r="O45" s="2" t="s">
        <v>218</v>
      </c>
      <c r="P45" s="2" t="s">
        <v>212</v>
      </c>
      <c r="Q45" s="3" t="str">
        <f>INDEX(SPORT!$A$2:$B$33,MATCH(R45,SPORT!$B$2:$B$33,0),1)</f>
        <v>OUTDOOR</v>
      </c>
      <c r="R45" s="2" t="s">
        <v>202</v>
      </c>
      <c r="S45" s="48">
        <v>58215</v>
      </c>
    </row>
    <row r="46" spans="1:19" x14ac:dyDescent="0.3">
      <c r="A46" s="32">
        <v>45</v>
      </c>
      <c r="B46" s="3" t="str">
        <f t="shared" si="0"/>
        <v>MW. ELIZE PRINS</v>
      </c>
      <c r="C46" s="2" t="s">
        <v>117</v>
      </c>
      <c r="D46" s="2" t="s">
        <v>118</v>
      </c>
      <c r="E46" s="2"/>
      <c r="F46" s="2" t="s">
        <v>119</v>
      </c>
      <c r="G46" s="34">
        <v>22044</v>
      </c>
      <c r="H46" s="2" t="s">
        <v>20</v>
      </c>
      <c r="I46" s="2" t="s">
        <v>138</v>
      </c>
      <c r="J46" s="4" t="s">
        <v>165</v>
      </c>
      <c r="K46" s="4" t="str">
        <f>HLOOKUP(J46,LOCATION!$B$2:$M$3,2,0)</f>
        <v>NETHERLANDS</v>
      </c>
      <c r="L46" s="4" t="str">
        <f>INDEX(LOCATION!$B$1:$M$3,1,MATCH(SPORTSMEN!J46,LOCATION!$B$2:$M$2,0))</f>
        <v>Dutch</v>
      </c>
      <c r="M46" s="31" t="str">
        <f t="shared" si="1"/>
        <v>prinselize@xyz.org</v>
      </c>
      <c r="N46" s="46">
        <v>63.8</v>
      </c>
      <c r="O46" s="2" t="s">
        <v>214</v>
      </c>
      <c r="P46" s="2" t="s">
        <v>217</v>
      </c>
      <c r="Q46" s="3" t="str">
        <f>INDEX(SPORT!$A$2:$B$33,MATCH(R46,SPORT!$B$2:$B$33,0),1)</f>
        <v>INDOOR</v>
      </c>
      <c r="R46" s="2" t="s">
        <v>204</v>
      </c>
      <c r="S46" s="48">
        <v>39935</v>
      </c>
    </row>
    <row r="47" spans="1:19" x14ac:dyDescent="0.3">
      <c r="A47" s="32">
        <v>46</v>
      </c>
      <c r="B47" s="3" t="str">
        <f t="shared" si="0"/>
        <v>DHR. RYAN PHAM</v>
      </c>
      <c r="C47" s="2" t="s">
        <v>120</v>
      </c>
      <c r="D47" s="2" t="s">
        <v>121</v>
      </c>
      <c r="E47" s="2"/>
      <c r="F47" s="2" t="s">
        <v>122</v>
      </c>
      <c r="G47" s="34">
        <v>26940</v>
      </c>
      <c r="H47" s="2" t="s">
        <v>9</v>
      </c>
      <c r="I47" s="2" t="s">
        <v>142</v>
      </c>
      <c r="J47" s="4" t="s">
        <v>165</v>
      </c>
      <c r="K47" s="4" t="str">
        <f>HLOOKUP(J47,LOCATION!$B$2:$M$3,2,0)</f>
        <v>NETHERLANDS</v>
      </c>
      <c r="L47" s="4" t="str">
        <f>INDEX(LOCATION!$B$1:$M$3,1,MATCH(SPORTSMEN!J47,LOCATION!$B$2:$M$2,0))</f>
        <v>Dutch</v>
      </c>
      <c r="M47" s="31" t="str">
        <f t="shared" si="1"/>
        <v>phamryan@xyz.org</v>
      </c>
      <c r="N47" s="46">
        <v>98.6</v>
      </c>
      <c r="O47" s="2" t="s">
        <v>213</v>
      </c>
      <c r="P47" s="2" t="s">
        <v>219</v>
      </c>
      <c r="Q47" s="3" t="str">
        <f>INDEX(SPORT!$A$2:$B$33,MATCH(R47,SPORT!$B$2:$B$33,0),1)</f>
        <v>OUTDOOR</v>
      </c>
      <c r="R47" s="2" t="s">
        <v>195</v>
      </c>
      <c r="S47" s="48">
        <v>44865</v>
      </c>
    </row>
    <row r="48" spans="1:19" x14ac:dyDescent="0.3">
      <c r="A48" s="32">
        <v>47</v>
      </c>
      <c r="B48" s="3" t="str">
        <f t="shared" si="0"/>
        <v>MW ELISE ROTTEVEEL</v>
      </c>
      <c r="C48" s="2" t="s">
        <v>123</v>
      </c>
      <c r="D48" s="2" t="s">
        <v>124</v>
      </c>
      <c r="E48" s="2"/>
      <c r="F48" s="2" t="s">
        <v>125</v>
      </c>
      <c r="G48" s="34">
        <v>24936</v>
      </c>
      <c r="H48" s="2" t="s">
        <v>69</v>
      </c>
      <c r="I48" s="2" t="s">
        <v>138</v>
      </c>
      <c r="J48" s="4" t="s">
        <v>165</v>
      </c>
      <c r="K48" s="4" t="str">
        <f>HLOOKUP(J48,LOCATION!$B$2:$M$3,2,0)</f>
        <v>NETHERLANDS</v>
      </c>
      <c r="L48" s="4" t="str">
        <f>INDEX(LOCATION!$B$1:$M$3,1,MATCH(SPORTSMEN!J48,LOCATION!$B$2:$M$2,0))</f>
        <v>Dutch</v>
      </c>
      <c r="M48" s="31" t="str">
        <f t="shared" si="1"/>
        <v>rotteveelelise@xyz.org</v>
      </c>
      <c r="N48" s="46">
        <v>61.8</v>
      </c>
      <c r="O48" s="2" t="s">
        <v>218</v>
      </c>
      <c r="P48" s="2" t="s">
        <v>212</v>
      </c>
      <c r="Q48" s="3" t="str">
        <f>INDEX(SPORT!$A$2:$B$33,MATCH(R48,SPORT!$B$2:$B$33,0),1)</f>
        <v>OUTDOOR</v>
      </c>
      <c r="R48" s="2" t="s">
        <v>195</v>
      </c>
      <c r="S48" s="48">
        <v>90478</v>
      </c>
    </row>
    <row r="49" spans="1:19" x14ac:dyDescent="0.3">
      <c r="A49" s="32">
        <v>48</v>
      </c>
      <c r="B49" s="3" t="str">
        <f t="shared" si="0"/>
        <v>FRU. MIRJAM SODERBERG</v>
      </c>
      <c r="C49" s="2" t="s">
        <v>126</v>
      </c>
      <c r="D49" s="2" t="s">
        <v>127</v>
      </c>
      <c r="E49" s="2"/>
      <c r="F49" s="2" t="s">
        <v>128</v>
      </c>
      <c r="G49" s="34">
        <v>35567</v>
      </c>
      <c r="H49" s="2" t="s">
        <v>20</v>
      </c>
      <c r="I49" s="2" t="s">
        <v>138</v>
      </c>
      <c r="J49" s="4" t="s">
        <v>168</v>
      </c>
      <c r="K49" s="4" t="str">
        <f>HLOOKUP(J49,LOCATION!$B$2:$M$3,2,0)</f>
        <v>SWEDEN</v>
      </c>
      <c r="L49" s="4" t="str">
        <f>INDEX(LOCATION!$B$1:$M$3,1,MATCH(SPORTSMEN!J49,LOCATION!$B$2:$M$2,0))</f>
        <v>Swedish</v>
      </c>
      <c r="M49" s="31" t="str">
        <f t="shared" si="1"/>
        <v>soderbergmirjam@xyz.org</v>
      </c>
      <c r="N49" s="46">
        <v>50</v>
      </c>
      <c r="O49" s="2" t="s">
        <v>213</v>
      </c>
      <c r="P49" s="2" t="s">
        <v>217</v>
      </c>
      <c r="Q49" s="3" t="str">
        <f>INDEX(SPORT!$A$2:$B$33,MATCH(R49,SPORT!$B$2:$B$33,0),1)</f>
        <v>OUTDOOR</v>
      </c>
      <c r="R49" s="2" t="s">
        <v>177</v>
      </c>
      <c r="S49" s="48">
        <v>38965</v>
      </c>
    </row>
    <row r="50" spans="1:19" x14ac:dyDescent="0.3">
      <c r="A50" s="32">
        <v>49</v>
      </c>
      <c r="B50" s="3" t="str">
        <f t="shared" si="0"/>
        <v>H. BERNDT PALSSON</v>
      </c>
      <c r="C50" s="2" t="s">
        <v>129</v>
      </c>
      <c r="D50" s="2" t="s">
        <v>130</v>
      </c>
      <c r="E50" s="2"/>
      <c r="F50" s="2" t="s">
        <v>131</v>
      </c>
      <c r="G50" s="34">
        <v>31832</v>
      </c>
      <c r="H50" s="2" t="s">
        <v>53</v>
      </c>
      <c r="I50" s="2" t="s">
        <v>142</v>
      </c>
      <c r="J50" s="4" t="s">
        <v>168</v>
      </c>
      <c r="K50" s="4" t="str">
        <f>HLOOKUP(J50,LOCATION!$B$2:$M$3,2,0)</f>
        <v>SWEDEN</v>
      </c>
      <c r="L50" s="4" t="str">
        <f>INDEX(LOCATION!$B$1:$M$3,1,MATCH(SPORTSMEN!J50,LOCATION!$B$2:$M$2,0))</f>
        <v>Swedish</v>
      </c>
      <c r="M50" s="31" t="str">
        <f t="shared" si="1"/>
        <v>palssonberndt@xyz.org</v>
      </c>
      <c r="N50" s="46">
        <v>45.9</v>
      </c>
      <c r="O50" s="2" t="s">
        <v>214</v>
      </c>
      <c r="P50" s="2" t="s">
        <v>210</v>
      </c>
      <c r="Q50" s="3" t="str">
        <f>INDEX(SPORT!$A$2:$B$33,MATCH(R50,SPORT!$B$2:$B$33,0),1)</f>
        <v>OUTDOOR</v>
      </c>
      <c r="R50" s="2" t="s">
        <v>205</v>
      </c>
      <c r="S50" s="48">
        <v>35387</v>
      </c>
    </row>
    <row r="51" spans="1:19" x14ac:dyDescent="0.3">
      <c r="A51" s="32">
        <v>50</v>
      </c>
      <c r="B51" s="3" t="str">
        <f t="shared" si="0"/>
        <v>SR. ADRIANO SOBRINHO</v>
      </c>
      <c r="C51" s="2" t="s">
        <v>13</v>
      </c>
      <c r="D51" s="2" t="s">
        <v>132</v>
      </c>
      <c r="E51" s="2" t="s">
        <v>133</v>
      </c>
      <c r="F51" s="2" t="s">
        <v>134</v>
      </c>
      <c r="G51" s="34">
        <v>34178</v>
      </c>
      <c r="H51" s="2" t="s">
        <v>30</v>
      </c>
      <c r="I51" s="2" t="s">
        <v>142</v>
      </c>
      <c r="J51" s="4" t="s">
        <v>169</v>
      </c>
      <c r="K51" s="4" t="str">
        <f>HLOOKUP(J51,LOCATION!$B$2:$M$3,2,0)</f>
        <v>BRAZIL</v>
      </c>
      <c r="L51" s="4" t="str">
        <f>INDEX(LOCATION!$B$1:$M$3,1,MATCH(SPORTSMEN!J51,LOCATION!$B$2:$M$2,0))</f>
        <v>Portuguese</v>
      </c>
      <c r="M51" s="31" t="str">
        <f t="shared" si="1"/>
        <v>sobrinhoadriano@xyz.org</v>
      </c>
      <c r="N51" s="46">
        <v>92.5</v>
      </c>
      <c r="O51" s="2" t="s">
        <v>209</v>
      </c>
      <c r="P51" s="2" t="s">
        <v>216</v>
      </c>
      <c r="Q51" s="3" t="str">
        <f>INDEX(SPORT!$A$2:$B$33,MATCH(R51,SPORT!$B$2:$B$33,0),1)</f>
        <v>INDOOR</v>
      </c>
      <c r="R51" s="2" t="s">
        <v>206</v>
      </c>
      <c r="S51" s="48">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defaultRowHeight="14.4" x14ac:dyDescent="0.3"/>
  <cols>
    <col min="1" max="1" width="15.5546875" bestFit="1" customWidth="1"/>
    <col min="2" max="2" width="24" bestFit="1" customWidth="1"/>
  </cols>
  <sheetData>
    <row r="1" spans="1:2" x14ac:dyDescent="0.3">
      <c r="A1" s="28" t="s">
        <v>171</v>
      </c>
      <c r="B1" s="28" t="s">
        <v>172</v>
      </c>
    </row>
    <row r="2" spans="1:2" x14ac:dyDescent="0.3">
      <c r="A2" s="29" t="s">
        <v>173</v>
      </c>
      <c r="B2" s="29" t="s">
        <v>174</v>
      </c>
    </row>
    <row r="3" spans="1:2" x14ac:dyDescent="0.3">
      <c r="A3" s="30" t="s">
        <v>173</v>
      </c>
      <c r="B3" s="30" t="s">
        <v>175</v>
      </c>
    </row>
    <row r="4" spans="1:2" x14ac:dyDescent="0.3">
      <c r="A4" s="30" t="s">
        <v>176</v>
      </c>
      <c r="B4" s="30" t="s">
        <v>177</v>
      </c>
    </row>
    <row r="5" spans="1:2" x14ac:dyDescent="0.3">
      <c r="A5" s="30" t="s">
        <v>176</v>
      </c>
      <c r="B5" s="30" t="s">
        <v>178</v>
      </c>
    </row>
    <row r="6" spans="1:2" x14ac:dyDescent="0.3">
      <c r="A6" s="30" t="s">
        <v>173</v>
      </c>
      <c r="B6" s="30" t="s">
        <v>179</v>
      </c>
    </row>
    <row r="7" spans="1:2" x14ac:dyDescent="0.3">
      <c r="A7" s="30" t="s">
        <v>173</v>
      </c>
      <c r="B7" s="30" t="s">
        <v>180</v>
      </c>
    </row>
    <row r="8" spans="1:2" x14ac:dyDescent="0.3">
      <c r="A8" s="30" t="s">
        <v>176</v>
      </c>
      <c r="B8" s="30" t="s">
        <v>181</v>
      </c>
    </row>
    <row r="9" spans="1:2" x14ac:dyDescent="0.3">
      <c r="A9" s="30" t="s">
        <v>173</v>
      </c>
      <c r="B9" s="30" t="s">
        <v>182</v>
      </c>
    </row>
    <row r="10" spans="1:2" x14ac:dyDescent="0.3">
      <c r="A10" s="30" t="s">
        <v>173</v>
      </c>
      <c r="B10" s="30" t="s">
        <v>183</v>
      </c>
    </row>
    <row r="11" spans="1:2" x14ac:dyDescent="0.3">
      <c r="A11" s="30" t="s">
        <v>176</v>
      </c>
      <c r="B11" s="30" t="s">
        <v>184</v>
      </c>
    </row>
    <row r="12" spans="1:2" x14ac:dyDescent="0.3">
      <c r="A12" s="30" t="s">
        <v>176</v>
      </c>
      <c r="B12" s="30" t="s">
        <v>185</v>
      </c>
    </row>
    <row r="13" spans="1:2" x14ac:dyDescent="0.3">
      <c r="A13" s="30" t="s">
        <v>176</v>
      </c>
      <c r="B13" s="30" t="s">
        <v>186</v>
      </c>
    </row>
    <row r="14" spans="1:2" x14ac:dyDescent="0.3">
      <c r="A14" s="30" t="s">
        <v>176</v>
      </c>
      <c r="B14" s="30" t="s">
        <v>187</v>
      </c>
    </row>
    <row r="15" spans="1:2" x14ac:dyDescent="0.3">
      <c r="A15" s="30" t="s">
        <v>173</v>
      </c>
      <c r="B15" s="30" t="s">
        <v>188</v>
      </c>
    </row>
    <row r="16" spans="1:2" x14ac:dyDescent="0.3">
      <c r="A16" s="30" t="s">
        <v>173</v>
      </c>
      <c r="B16" s="30" t="s">
        <v>189</v>
      </c>
    </row>
    <row r="17" spans="1:2" x14ac:dyDescent="0.3">
      <c r="A17" s="30" t="s">
        <v>176</v>
      </c>
      <c r="B17" s="30" t="s">
        <v>190</v>
      </c>
    </row>
    <row r="18" spans="1:2" x14ac:dyDescent="0.3">
      <c r="A18" s="30" t="s">
        <v>173</v>
      </c>
      <c r="B18" s="30" t="s">
        <v>191</v>
      </c>
    </row>
    <row r="19" spans="1:2" x14ac:dyDescent="0.3">
      <c r="A19" s="30" t="s">
        <v>173</v>
      </c>
      <c r="B19" s="30" t="s">
        <v>192</v>
      </c>
    </row>
    <row r="20" spans="1:2" x14ac:dyDescent="0.3">
      <c r="A20" s="30" t="s">
        <v>176</v>
      </c>
      <c r="B20" s="30" t="s">
        <v>193</v>
      </c>
    </row>
    <row r="21" spans="1:2" x14ac:dyDescent="0.3">
      <c r="A21" s="30" t="s">
        <v>176</v>
      </c>
      <c r="B21" s="30" t="s">
        <v>194</v>
      </c>
    </row>
    <row r="22" spans="1:2" x14ac:dyDescent="0.3">
      <c r="A22" s="30" t="s">
        <v>176</v>
      </c>
      <c r="B22" s="30" t="s">
        <v>195</v>
      </c>
    </row>
    <row r="23" spans="1:2" x14ac:dyDescent="0.3">
      <c r="A23" s="30" t="s">
        <v>176</v>
      </c>
      <c r="B23" s="30" t="s">
        <v>196</v>
      </c>
    </row>
    <row r="24" spans="1:2" x14ac:dyDescent="0.3">
      <c r="A24" s="30" t="s">
        <v>173</v>
      </c>
      <c r="B24" s="30" t="s">
        <v>197</v>
      </c>
    </row>
    <row r="25" spans="1:2" x14ac:dyDescent="0.3">
      <c r="A25" s="30" t="s">
        <v>176</v>
      </c>
      <c r="B25" s="30" t="s">
        <v>198</v>
      </c>
    </row>
    <row r="26" spans="1:2" x14ac:dyDescent="0.3">
      <c r="A26" s="30" t="s">
        <v>173</v>
      </c>
      <c r="B26" s="30" t="s">
        <v>199</v>
      </c>
    </row>
    <row r="27" spans="1:2" x14ac:dyDescent="0.3">
      <c r="A27" s="30" t="s">
        <v>176</v>
      </c>
      <c r="B27" s="30" t="s">
        <v>200</v>
      </c>
    </row>
    <row r="28" spans="1:2" x14ac:dyDescent="0.3">
      <c r="A28" s="30" t="s">
        <v>176</v>
      </c>
      <c r="B28" s="30" t="s">
        <v>201</v>
      </c>
    </row>
    <row r="29" spans="1:2" x14ac:dyDescent="0.3">
      <c r="A29" s="30" t="s">
        <v>176</v>
      </c>
      <c r="B29" s="30" t="s">
        <v>202</v>
      </c>
    </row>
    <row r="30" spans="1:2" x14ac:dyDescent="0.3">
      <c r="A30" s="30" t="s">
        <v>173</v>
      </c>
      <c r="B30" s="30" t="s">
        <v>203</v>
      </c>
    </row>
    <row r="31" spans="1:2" x14ac:dyDescent="0.3">
      <c r="A31" s="30" t="s">
        <v>173</v>
      </c>
      <c r="B31" s="30" t="s">
        <v>204</v>
      </c>
    </row>
    <row r="32" spans="1:2" x14ac:dyDescent="0.3">
      <c r="A32" s="30" t="s">
        <v>176</v>
      </c>
      <c r="B32" s="30" t="s">
        <v>205</v>
      </c>
    </row>
    <row r="33" spans="1:2" x14ac:dyDescent="0.3">
      <c r="A33" s="30" t="s">
        <v>173</v>
      </c>
      <c r="B33" s="30"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E20" sqref="E20"/>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5BB3C8-1D33-43F4-8903-2CA8B800F3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Mandeep Siwach</cp:lastModifiedBy>
  <dcterms:created xsi:type="dcterms:W3CDTF">2019-05-28T07:07:38Z</dcterms:created>
  <dcterms:modified xsi:type="dcterms:W3CDTF">2024-12-01T11:31:43Z</dcterms:modified>
</cp:coreProperties>
</file>