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ndy.mohan\Documents\St. Patrick\"/>
    </mc:Choice>
  </mc:AlternateContent>
  <bookViews>
    <workbookView xWindow="0" yWindow="0" windowWidth="18495" windowHeight="9585"/>
  </bookViews>
  <sheets>
    <sheet name="Graph" sheetId="1" r:id="rId1"/>
    <sheet name="ATTAIN (atleast 1)" sheetId="2" r:id="rId2"/>
    <sheet name="PERFORMANCE REPORT 2013" sheetId="3" r:id="rId3"/>
    <sheet name="PERFORMANCE REPORT 2014" sheetId="4" r:id="rId4"/>
    <sheet name="PERFORMANCE REPORT 2015" sheetId="5" r:id="rId5"/>
    <sheet name="PERFORMANCE REPORT 2016" sheetId="6" r:id="rId6"/>
    <sheet name="PERFORMANCE REPORT 2017" sheetId="7" r:id="rId7"/>
    <sheet name="PERFORMANCE REPORT 2018" sheetId="8" r:id="rId8"/>
    <sheet name="PERFORMANCE REPORT 2019" sheetId="9" r:id="rId9"/>
    <sheet name="PERFORMANCE REPORT 2020" sheetId="10" r:id="rId10"/>
    <sheet name="PERFORMANCE REPORT 2021" sheetId="11" r:id="rId11"/>
    <sheet name="PERFORMANCE REPORT 202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2" l="1"/>
  <c r="N24" i="12"/>
  <c r="M24" i="12"/>
  <c r="L24" i="12"/>
  <c r="K24" i="12"/>
  <c r="J24" i="12"/>
  <c r="I24" i="12"/>
  <c r="H24" i="12"/>
  <c r="G24" i="12"/>
  <c r="F24" i="12"/>
  <c r="E24" i="12"/>
  <c r="D24" i="12"/>
  <c r="O25" i="11"/>
  <c r="N25" i="11"/>
  <c r="M25" i="11"/>
  <c r="L25" i="11"/>
  <c r="K25" i="11"/>
  <c r="J25" i="11"/>
  <c r="I25" i="11"/>
  <c r="H25" i="11"/>
  <c r="G25" i="11"/>
  <c r="F25" i="11"/>
  <c r="E25" i="11"/>
  <c r="D25" i="11"/>
  <c r="O26" i="10"/>
  <c r="N26" i="10"/>
  <c r="M26" i="10"/>
  <c r="L26" i="10"/>
  <c r="K26" i="10"/>
  <c r="J26" i="10"/>
  <c r="I26" i="10"/>
  <c r="H26" i="10"/>
  <c r="G26" i="10"/>
  <c r="F26" i="10"/>
  <c r="E26" i="10"/>
  <c r="D26" i="10"/>
  <c r="O26" i="9"/>
  <c r="N26" i="9"/>
  <c r="M26" i="9"/>
  <c r="L26" i="9"/>
  <c r="K26" i="9"/>
  <c r="J26" i="9"/>
  <c r="I26" i="9"/>
  <c r="H26" i="9"/>
  <c r="G26" i="9"/>
  <c r="F26" i="9"/>
  <c r="E26" i="9"/>
  <c r="D26" i="9"/>
  <c r="O26" i="8"/>
  <c r="N26" i="8"/>
  <c r="M26" i="8"/>
  <c r="L26" i="8"/>
  <c r="K26" i="8"/>
  <c r="J26" i="8"/>
  <c r="I26" i="8"/>
  <c r="H26" i="8"/>
  <c r="G26" i="8"/>
  <c r="F26" i="8"/>
  <c r="E26" i="8"/>
  <c r="D26" i="8"/>
  <c r="O25" i="7"/>
  <c r="N25" i="7"/>
  <c r="M25" i="7"/>
  <c r="L25" i="7"/>
  <c r="K25" i="7"/>
  <c r="J25" i="7"/>
  <c r="I25" i="7"/>
  <c r="H25" i="7"/>
  <c r="G25" i="7"/>
  <c r="F25" i="7"/>
  <c r="E25" i="7"/>
  <c r="D25" i="7"/>
  <c r="O25" i="6"/>
  <c r="N25" i="6"/>
  <c r="M25" i="6"/>
  <c r="L25" i="6"/>
  <c r="K25" i="6"/>
  <c r="J25" i="6"/>
  <c r="I25" i="6"/>
  <c r="H25" i="6"/>
  <c r="G25" i="6"/>
  <c r="F25" i="6"/>
  <c r="E25" i="6"/>
  <c r="D25" i="6"/>
  <c r="O25" i="5"/>
  <c r="N25" i="5"/>
  <c r="M25" i="5"/>
  <c r="L25" i="5"/>
  <c r="K25" i="5"/>
  <c r="J25" i="5"/>
  <c r="I25" i="5"/>
  <c r="H25" i="5"/>
  <c r="G25" i="5"/>
  <c r="F25" i="5"/>
  <c r="E25" i="5"/>
  <c r="D25" i="5"/>
  <c r="O26" i="4"/>
  <c r="N26" i="4"/>
  <c r="M26" i="4"/>
  <c r="L26" i="4"/>
  <c r="K26" i="4"/>
  <c r="J26" i="4"/>
  <c r="I26" i="4"/>
  <c r="H26" i="4"/>
  <c r="G26" i="4"/>
  <c r="F26" i="4"/>
  <c r="E26" i="4"/>
  <c r="D26" i="4"/>
  <c r="O24" i="3"/>
  <c r="N24" i="3"/>
  <c r="M24" i="3"/>
  <c r="L24" i="3"/>
  <c r="K24" i="3"/>
  <c r="J24" i="3"/>
  <c r="I24" i="3"/>
  <c r="H24" i="3"/>
  <c r="G24" i="3"/>
  <c r="F24" i="3"/>
  <c r="E24" i="3"/>
  <c r="D24" i="3"/>
</calcChain>
</file>

<file path=xl/sharedStrings.xml><?xml version="1.0" encoding="utf-8"?>
<sst xmlns="http://schemas.openxmlformats.org/spreadsheetml/2006/main" count="836" uniqueCount="74">
  <si>
    <t>District :</t>
  </si>
  <si>
    <t>Abc</t>
  </si>
  <si>
    <t>School A</t>
  </si>
  <si>
    <t>Percentage of Students Attaining 5 Or More Subjects Including Maths &amp; English</t>
  </si>
  <si>
    <t>SCHOOL CODE</t>
  </si>
  <si>
    <t>160XXX</t>
  </si>
  <si>
    <t>SCHOOL</t>
  </si>
  <si>
    <t>DISTRICT</t>
  </si>
  <si>
    <t>YEAR</t>
  </si>
  <si>
    <t>ABC</t>
  </si>
  <si>
    <t>Number of Students Registering, Attempting and Attaining atleast 1 CSEC Subject</t>
  </si>
  <si>
    <t>SCHOOL NAME</t>
  </si>
  <si>
    <t>REGISTERED</t>
  </si>
  <si>
    <t>ATTEMPTED</t>
  </si>
  <si>
    <t>ATTAINED</t>
  </si>
  <si>
    <t>% ATTAINED</t>
  </si>
  <si>
    <t>SCHOOL A</t>
  </si>
  <si>
    <t>Subject Performance Report 2013</t>
  </si>
  <si>
    <t>Year</t>
  </si>
  <si>
    <t>School Code</t>
  </si>
  <si>
    <t>School</t>
  </si>
  <si>
    <t>Subject</t>
  </si>
  <si>
    <t>Registered</t>
  </si>
  <si>
    <t>Wrote</t>
  </si>
  <si>
    <t>I</t>
  </si>
  <si>
    <t>II</t>
  </si>
  <si>
    <t>III</t>
  </si>
  <si>
    <t>Total         I-III</t>
  </si>
  <si>
    <t>% Pass       I-III</t>
  </si>
  <si>
    <t>IV</t>
  </si>
  <si>
    <t>V</t>
  </si>
  <si>
    <t>VI</t>
  </si>
  <si>
    <t>Other</t>
  </si>
  <si>
    <t>ADDITIONAL MATHEMATICS</t>
  </si>
  <si>
    <t>BIOLOGY</t>
  </si>
  <si>
    <t>CARIBBEAN HISTORY</t>
  </si>
  <si>
    <t>CHEMISTRY</t>
  </si>
  <si>
    <t>ECONOMICS</t>
  </si>
  <si>
    <t>ENGLISH A</t>
  </si>
  <si>
    <t>ENGLISH B</t>
  </si>
  <si>
    <t>GEOGRAPHY</t>
  </si>
  <si>
    <t>HUMAN AND SOCIAL BIOLOGY</t>
  </si>
  <si>
    <t>INFORMATION TECHNOLOGY</t>
  </si>
  <si>
    <t>MATHEMATICS</t>
  </si>
  <si>
    <t>MUSIC</t>
  </si>
  <si>
    <t>PHYSICAL EDUCATION AND SPORT</t>
  </si>
  <si>
    <t>PHYSICS</t>
  </si>
  <si>
    <t>PRINCIPLES OF ACCOUNTS</t>
  </si>
  <si>
    <t>PRINCIPLES OF BUSINESS</t>
  </si>
  <si>
    <t>SOCIAL STUDIES</t>
  </si>
  <si>
    <t>SPANISH</t>
  </si>
  <si>
    <t>VISUAL ARTS</t>
  </si>
  <si>
    <t>2013</t>
  </si>
  <si>
    <t>Subject Performance Report 2014</t>
  </si>
  <si>
    <t>INTEGRATED SCIENCE</t>
  </si>
  <si>
    <t>TECHNICAL DRAWING</t>
  </si>
  <si>
    <t>2014</t>
  </si>
  <si>
    <t>Subject Performance Report 2015</t>
  </si>
  <si>
    <t>THEATRE ARTS</t>
  </si>
  <si>
    <t>2015</t>
  </si>
  <si>
    <t>Subject Performance Report 2016</t>
  </si>
  <si>
    <t>2016</t>
  </si>
  <si>
    <t>Subject Performance Report 2017</t>
  </si>
  <si>
    <t>2017</t>
  </si>
  <si>
    <t>Subject Performance Report 2018</t>
  </si>
  <si>
    <t>2018</t>
  </si>
  <si>
    <t>Subject Performance Report 2019</t>
  </si>
  <si>
    <t>2019</t>
  </si>
  <si>
    <t>Subject Performance Report 2020</t>
  </si>
  <si>
    <t>2020</t>
  </si>
  <si>
    <t>Subject Performance Report 2021</t>
  </si>
  <si>
    <t>2021</t>
  </si>
  <si>
    <t>Subject Performance Report 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</si>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</sst>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2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3" fillId="0" borderId="0" xfId="0" applyFont="1"/>
    <xf numFmtId="0" fontId="7" fillId="0" borderId="4" xfId="0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10" fontId="7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 wrapText="1"/>
    </xf>
    <xf numFmtId="164" fontId="6" fillId="6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164" fontId="6" fillId="6" borderId="4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Attaining A Full Certificate</a:t>
            </a:r>
            <a:endParaRPr lang="en-T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Graph!$C$11</c:f>
              <c:strCache>
                <c:ptCount val="1"/>
                <c:pt idx="0">
                  <c:v>School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71012216902417E-3"/>
                  <c:y val="-0.1872930537954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Graph!$B$12:$B$21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Graph!$C$12:$C$21</c:f>
              <c:numCache>
                <c:formatCode>0.00</c:formatCode>
                <c:ptCount val="10"/>
                <c:pt idx="0">
                  <c:v>45.6</c:v>
                </c:pt>
                <c:pt idx="1">
                  <c:v>50.5</c:v>
                </c:pt>
                <c:pt idx="2">
                  <c:v>43.7</c:v>
                </c:pt>
                <c:pt idx="3">
                  <c:v>65.599999999999994</c:v>
                </c:pt>
                <c:pt idx="4">
                  <c:v>70.2</c:v>
                </c:pt>
                <c:pt idx="5">
                  <c:v>83.9</c:v>
                </c:pt>
                <c:pt idx="6">
                  <c:v>74.099999999999994</c:v>
                </c:pt>
                <c:pt idx="7">
                  <c:v>69.8</c:v>
                </c:pt>
                <c:pt idx="8">
                  <c:v>33.6</c:v>
                </c:pt>
                <c:pt idx="9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8-4039-AF5E-314413B8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93119"/>
        <c:axId val="1968793535"/>
      </c:scatterChart>
      <c:valAx>
        <c:axId val="1968793119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93535"/>
        <c:crosses val="autoZero"/>
        <c:crossBetween val="midCat"/>
      </c:valAx>
      <c:valAx>
        <c:axId val="19687935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% Attained Atleast 1 Subject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'ATTAIN (atleast 1)'!$G$4</c:f>
              <c:strCache>
                <c:ptCount val="1"/>
                <c:pt idx="0">
                  <c:v>%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'ATTAIN (atleast 1)'!$A$5:$A$14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'ATTAIN (atleast 1)'!$G$5:$G$14</c:f>
              <c:numCache>
                <c:formatCode>0.00%</c:formatCode>
                <c:ptCount val="10"/>
                <c:pt idx="0">
                  <c:v>0.94444444444444442</c:v>
                </c:pt>
                <c:pt idx="1">
                  <c:v>0.8035714285714286</c:v>
                </c:pt>
                <c:pt idx="2">
                  <c:v>0.96330275229357798</c:v>
                </c:pt>
                <c:pt idx="3">
                  <c:v>0.92592592592592593</c:v>
                </c:pt>
                <c:pt idx="4">
                  <c:v>0.93684210526315792</c:v>
                </c:pt>
                <c:pt idx="5">
                  <c:v>0.87096774193548387</c:v>
                </c:pt>
                <c:pt idx="6">
                  <c:v>0.88571428571428568</c:v>
                </c:pt>
                <c:pt idx="7">
                  <c:v>0.87962962962962965</c:v>
                </c:pt>
                <c:pt idx="8">
                  <c:v>0.82568807339449546</c:v>
                </c:pt>
                <c:pt idx="9">
                  <c:v>0.93457943925233644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8-4EC7-BE34-9CCBD098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5791"/>
        <c:axId val="1419696207"/>
      </c:scatterChart>
      <c:valAx>
        <c:axId val="1419695791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96207"/>
        <c:crosses val="autoZero"/>
        <c:crossBetween val="midCat"/>
      </c:valAx>
      <c:valAx>
        <c:axId val="14196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5</xdr:col>
      <xdr:colOff>1552574</xdr:colOff>
      <xdr:row>49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NDY\CSEC%20Performance%20Report%20Attainment%20Data%202012-2022\Performance%20Reports%20VBA%20Code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Data"/>
      <sheetName val="ATTAIN (atleast 1)"/>
      <sheetName val="PERFORMANCE REPORT 2012"/>
      <sheetName val="PERFORMANCE REPORT 2013"/>
      <sheetName val="PERFORMANCE REPORT 2014"/>
      <sheetName val="PERFORMANCE REPORT 2015"/>
      <sheetName val="PERFORMANCE REPORT 2016"/>
      <sheetName val="PERFORMANCE REPORT 2017"/>
      <sheetName val="PERFORMANCE REPORT 2018"/>
      <sheetName val="PERFORMANCE REPORT 2019"/>
      <sheetName val="PERFORMANCE REPORT 2020"/>
      <sheetName val="PERFORMANCE REPORT 2021"/>
      <sheetName val="PERFORMANCE REPORT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tabSelected="1" workbookViewId="0">
      <selection activeCell="F15" sqref="F15"/>
    </sheetView>
  </sheetViews>
  <sheetFormatPr defaultRowHeight="15" x14ac:dyDescent="0.25"/>
  <cols>
    <col min="1" max="1" width="19.5703125" customWidth="1"/>
    <col min="3" max="3" width="62.7109375" customWidth="1"/>
    <col min="4" max="4" width="12.5703125" customWidth="1"/>
    <col min="5" max="5" width="17.140625" customWidth="1"/>
    <col min="6" max="6" width="28.5703125" customWidth="1"/>
  </cols>
  <sheetData>
    <row r="1" spans="1:6" ht="23.25" x14ac:dyDescent="0.25">
      <c r="A1" s="1"/>
      <c r="B1" s="1"/>
      <c r="C1" s="1"/>
      <c r="D1" s="1"/>
      <c r="E1" s="6" t="s">
        <v>0</v>
      </c>
      <c r="F1" s="7" t="s">
        <v>1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ht="31.5" x14ac:dyDescent="0.25">
      <c r="A4" s="2" t="s">
        <v>2</v>
      </c>
      <c r="B4" s="3"/>
      <c r="C4" s="3"/>
      <c r="D4" s="1"/>
      <c r="E4" s="1"/>
      <c r="F4" s="1"/>
    </row>
    <row r="5" spans="1:6" ht="23.25" x14ac:dyDescent="0.35">
      <c r="A5" s="5" t="s">
        <v>3</v>
      </c>
      <c r="B5" s="4"/>
      <c r="C5" s="4"/>
    </row>
    <row r="6" spans="1:6" ht="23.25" x14ac:dyDescent="0.35">
      <c r="A6" s="5"/>
      <c r="B6" s="4"/>
      <c r="C6" s="4"/>
    </row>
    <row r="7" spans="1:6" ht="23.25" x14ac:dyDescent="0.35">
      <c r="A7" s="5"/>
      <c r="B7" s="4"/>
      <c r="C7" s="4"/>
    </row>
    <row r="8" spans="1:6" ht="18.75" x14ac:dyDescent="0.3">
      <c r="A8" s="11" t="s">
        <v>4</v>
      </c>
      <c r="B8" s="12" t="s">
        <v>5</v>
      </c>
      <c r="C8" s="9"/>
    </row>
    <row r="9" spans="1:6" ht="18.75" x14ac:dyDescent="0.3">
      <c r="A9" s="9"/>
      <c r="B9" s="9"/>
      <c r="C9" s="9"/>
    </row>
    <row r="10" spans="1:6" ht="18.75" x14ac:dyDescent="0.25">
      <c r="A10" s="39" t="s">
        <v>7</v>
      </c>
      <c r="B10" s="44" t="s">
        <v>8</v>
      </c>
      <c r="C10" s="11" t="s">
        <v>6</v>
      </c>
    </row>
    <row r="11" spans="1:6" ht="18.75" x14ac:dyDescent="0.25">
      <c r="A11" s="40"/>
      <c r="B11" s="44" t="s">
        <v>8</v>
      </c>
      <c r="C11" s="11" t="s">
        <v>2</v>
      </c>
    </row>
    <row r="12" spans="1:6" ht="18.75" x14ac:dyDescent="0.25">
      <c r="A12" s="8" t="s">
        <v>9</v>
      </c>
      <c r="B12" s="43">
        <v>2013</v>
      </c>
      <c r="C12" s="10">
        <v>45.6</v>
      </c>
    </row>
    <row r="13" spans="1:6" ht="18.75" x14ac:dyDescent="0.25">
      <c r="A13" s="8"/>
      <c r="B13" s="43">
        <v>2014</v>
      </c>
      <c r="C13" s="10">
        <v>50.5</v>
      </c>
    </row>
    <row r="14" spans="1:6" ht="18.75" x14ac:dyDescent="0.25">
      <c r="A14" s="8"/>
      <c r="B14" s="43">
        <v>2015</v>
      </c>
      <c r="C14" s="10">
        <v>43.7</v>
      </c>
    </row>
    <row r="15" spans="1:6" ht="18.75" x14ac:dyDescent="0.25">
      <c r="A15" s="8"/>
      <c r="B15" s="43">
        <v>2016</v>
      </c>
      <c r="C15" s="10">
        <v>65.599999999999994</v>
      </c>
    </row>
    <row r="16" spans="1:6" ht="18.75" x14ac:dyDescent="0.25">
      <c r="A16" s="8"/>
      <c r="B16" s="43">
        <v>2017</v>
      </c>
      <c r="C16" s="10">
        <v>70.2</v>
      </c>
    </row>
    <row r="17" spans="1:3" ht="18.75" x14ac:dyDescent="0.25">
      <c r="A17" s="8"/>
      <c r="B17" s="43">
        <v>2018</v>
      </c>
      <c r="C17" s="10">
        <v>83.9</v>
      </c>
    </row>
    <row r="18" spans="1:3" ht="18.75" x14ac:dyDescent="0.25">
      <c r="A18" s="8"/>
      <c r="B18" s="43">
        <v>2019</v>
      </c>
      <c r="C18" s="10">
        <v>74.099999999999994</v>
      </c>
    </row>
    <row r="19" spans="1:3" ht="18.75" x14ac:dyDescent="0.25">
      <c r="A19" s="8"/>
      <c r="B19" s="43">
        <v>2020</v>
      </c>
      <c r="C19" s="10">
        <v>69.8</v>
      </c>
    </row>
    <row r="20" spans="1:3" ht="18.75" x14ac:dyDescent="0.25">
      <c r="A20" s="8"/>
      <c r="B20" s="43">
        <v>2021</v>
      </c>
      <c r="C20" s="10">
        <v>33.6</v>
      </c>
    </row>
    <row r="21" spans="1:3" ht="18.75" x14ac:dyDescent="0.25">
      <c r="A21" s="8"/>
      <c r="B21" s="43">
        <v>2022</v>
      </c>
      <c r="C21" s="10">
        <v>41.8</v>
      </c>
    </row>
  </sheetData>
  <mergeCells count="1">
    <mergeCell ref="A10:A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053"/>
  <sheetViews>
    <sheetView workbookViewId="0">
      <selection sqref="A1:O1053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68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2020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29</v>
      </c>
      <c r="G5" s="15">
        <v>2</v>
      </c>
      <c r="H5" s="15">
        <v>0</v>
      </c>
      <c r="I5" s="15">
        <v>13</v>
      </c>
      <c r="J5" s="29">
        <v>15</v>
      </c>
      <c r="K5" s="30">
        <v>0.51719999999999999</v>
      </c>
      <c r="L5" s="15">
        <v>6</v>
      </c>
      <c r="M5" s="15">
        <v>7</v>
      </c>
      <c r="N5" s="15">
        <v>0</v>
      </c>
      <c r="O5" s="15">
        <v>1</v>
      </c>
    </row>
    <row r="6" spans="1:15" ht="60" customHeight="1" x14ac:dyDescent="0.25">
      <c r="A6" s="15">
        <v>2020</v>
      </c>
      <c r="B6" s="15" t="s">
        <v>5</v>
      </c>
      <c r="C6" s="34" t="s">
        <v>16</v>
      </c>
      <c r="D6" s="35" t="s">
        <v>34</v>
      </c>
      <c r="E6" s="15">
        <v>32</v>
      </c>
      <c r="F6" s="28">
        <v>32</v>
      </c>
      <c r="G6" s="15">
        <v>5</v>
      </c>
      <c r="H6" s="15">
        <v>16</v>
      </c>
      <c r="I6" s="15">
        <v>9</v>
      </c>
      <c r="J6" s="29">
        <v>30</v>
      </c>
      <c r="K6" s="30">
        <v>0.9375</v>
      </c>
      <c r="L6" s="15">
        <v>2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2020</v>
      </c>
      <c r="B7" s="15" t="s">
        <v>5</v>
      </c>
      <c r="C7" s="34" t="s">
        <v>16</v>
      </c>
      <c r="D7" s="35" t="s">
        <v>35</v>
      </c>
      <c r="E7" s="15">
        <v>12</v>
      </c>
      <c r="F7" s="28">
        <v>12</v>
      </c>
      <c r="G7" s="15">
        <v>2</v>
      </c>
      <c r="H7" s="15">
        <v>1</v>
      </c>
      <c r="I7" s="15">
        <v>3</v>
      </c>
      <c r="J7" s="29">
        <v>6</v>
      </c>
      <c r="K7" s="30">
        <v>0.5</v>
      </c>
      <c r="L7" s="15">
        <v>2</v>
      </c>
      <c r="M7" s="15">
        <v>1</v>
      </c>
      <c r="N7" s="15">
        <v>0</v>
      </c>
      <c r="O7" s="15">
        <v>3</v>
      </c>
    </row>
    <row r="8" spans="1:15" ht="60" customHeight="1" x14ac:dyDescent="0.25">
      <c r="A8" s="15">
        <v>2020</v>
      </c>
      <c r="B8" s="15" t="s">
        <v>5</v>
      </c>
      <c r="C8" s="34" t="s">
        <v>16</v>
      </c>
      <c r="D8" s="35" t="s">
        <v>36</v>
      </c>
      <c r="E8" s="15">
        <v>30</v>
      </c>
      <c r="F8" s="28">
        <v>29</v>
      </c>
      <c r="G8" s="15">
        <v>2</v>
      </c>
      <c r="H8" s="15">
        <v>7</v>
      </c>
      <c r="I8" s="15">
        <v>10</v>
      </c>
      <c r="J8" s="29">
        <v>19</v>
      </c>
      <c r="K8" s="30">
        <v>0.6552</v>
      </c>
      <c r="L8" s="15">
        <v>8</v>
      </c>
      <c r="M8" s="15">
        <v>2</v>
      </c>
      <c r="N8" s="15">
        <v>0</v>
      </c>
      <c r="O8" s="15">
        <v>1</v>
      </c>
    </row>
    <row r="9" spans="1:15" ht="60" customHeight="1" x14ac:dyDescent="0.25">
      <c r="A9" s="15">
        <v>2020</v>
      </c>
      <c r="B9" s="15" t="s">
        <v>5</v>
      </c>
      <c r="C9" s="34" t="s">
        <v>16</v>
      </c>
      <c r="D9" s="35" t="s">
        <v>37</v>
      </c>
      <c r="E9" s="15">
        <v>24</v>
      </c>
      <c r="F9" s="28">
        <v>24</v>
      </c>
      <c r="G9" s="15">
        <v>0</v>
      </c>
      <c r="H9" s="15">
        <v>3</v>
      </c>
      <c r="I9" s="15">
        <v>10</v>
      </c>
      <c r="J9" s="29">
        <v>13</v>
      </c>
      <c r="K9" s="30">
        <v>0.54169999999999996</v>
      </c>
      <c r="L9" s="15">
        <v>6</v>
      </c>
      <c r="M9" s="15">
        <v>5</v>
      </c>
      <c r="N9" s="15">
        <v>0</v>
      </c>
      <c r="O9" s="15">
        <v>0</v>
      </c>
    </row>
    <row r="10" spans="1:15" ht="60" customHeight="1" x14ac:dyDescent="0.25">
      <c r="A10" s="15">
        <v>2020</v>
      </c>
      <c r="B10" s="15" t="s">
        <v>5</v>
      </c>
      <c r="C10" s="34" t="s">
        <v>16</v>
      </c>
      <c r="D10" s="35" t="s">
        <v>38</v>
      </c>
      <c r="E10" s="15">
        <v>74</v>
      </c>
      <c r="F10" s="28">
        <v>74</v>
      </c>
      <c r="G10" s="15">
        <v>30</v>
      </c>
      <c r="H10" s="15">
        <v>33</v>
      </c>
      <c r="I10" s="15">
        <v>8</v>
      </c>
      <c r="J10" s="29">
        <v>71</v>
      </c>
      <c r="K10" s="30">
        <v>0.95950000000000002</v>
      </c>
      <c r="L10" s="15">
        <v>3</v>
      </c>
      <c r="M10" s="15">
        <v>0</v>
      </c>
      <c r="N10" s="15">
        <v>0</v>
      </c>
      <c r="O10" s="15">
        <v>0</v>
      </c>
    </row>
    <row r="11" spans="1:15" ht="60" customHeight="1" x14ac:dyDescent="0.25">
      <c r="A11" s="15">
        <v>2020</v>
      </c>
      <c r="B11" s="15" t="s">
        <v>5</v>
      </c>
      <c r="C11" s="34" t="s">
        <v>16</v>
      </c>
      <c r="D11" s="35" t="s">
        <v>39</v>
      </c>
      <c r="E11" s="15">
        <v>27</v>
      </c>
      <c r="F11" s="28">
        <v>27</v>
      </c>
      <c r="G11" s="15">
        <v>4</v>
      </c>
      <c r="H11" s="15">
        <v>8</v>
      </c>
      <c r="I11" s="15">
        <v>8</v>
      </c>
      <c r="J11" s="29">
        <v>20</v>
      </c>
      <c r="K11" s="30">
        <v>0.74070000000000003</v>
      </c>
      <c r="L11" s="15">
        <v>5</v>
      </c>
      <c r="M11" s="15">
        <v>1</v>
      </c>
      <c r="N11" s="15">
        <v>1</v>
      </c>
      <c r="O11" s="15">
        <v>0</v>
      </c>
    </row>
    <row r="12" spans="1:15" ht="60" customHeight="1" x14ac:dyDescent="0.25">
      <c r="A12" s="15">
        <v>2020</v>
      </c>
      <c r="B12" s="15" t="s">
        <v>5</v>
      </c>
      <c r="C12" s="34" t="s">
        <v>16</v>
      </c>
      <c r="D12" s="35" t="s">
        <v>40</v>
      </c>
      <c r="E12" s="15">
        <v>31</v>
      </c>
      <c r="F12" s="28">
        <v>31</v>
      </c>
      <c r="G12" s="15">
        <v>6</v>
      </c>
      <c r="H12" s="15">
        <v>11</v>
      </c>
      <c r="I12" s="15">
        <v>9</v>
      </c>
      <c r="J12" s="29">
        <v>26</v>
      </c>
      <c r="K12" s="30">
        <v>0.8387</v>
      </c>
      <c r="L12" s="15">
        <v>4</v>
      </c>
      <c r="M12" s="15">
        <v>1</v>
      </c>
      <c r="N12" s="15">
        <v>0</v>
      </c>
      <c r="O12" s="15">
        <v>0</v>
      </c>
    </row>
    <row r="13" spans="1:15" ht="60" customHeight="1" x14ac:dyDescent="0.25">
      <c r="A13" s="15">
        <v>2020</v>
      </c>
      <c r="B13" s="15" t="s">
        <v>5</v>
      </c>
      <c r="C13" s="34" t="s">
        <v>16</v>
      </c>
      <c r="D13" s="35" t="s">
        <v>41</v>
      </c>
      <c r="E13" s="15">
        <v>42</v>
      </c>
      <c r="F13" s="28">
        <v>40</v>
      </c>
      <c r="G13" s="15">
        <v>14</v>
      </c>
      <c r="H13" s="15">
        <v>18</v>
      </c>
      <c r="I13" s="15">
        <v>4</v>
      </c>
      <c r="J13" s="29">
        <v>36</v>
      </c>
      <c r="K13" s="30">
        <v>0.9</v>
      </c>
      <c r="L13" s="15">
        <v>3</v>
      </c>
      <c r="M13" s="15">
        <v>0</v>
      </c>
      <c r="N13" s="15">
        <v>0</v>
      </c>
      <c r="O13" s="15">
        <v>3</v>
      </c>
    </row>
    <row r="14" spans="1:15" ht="60" customHeight="1" x14ac:dyDescent="0.25">
      <c r="A14" s="15">
        <v>2020</v>
      </c>
      <c r="B14" s="15" t="s">
        <v>5</v>
      </c>
      <c r="C14" s="34" t="s">
        <v>16</v>
      </c>
      <c r="D14" s="35" t="s">
        <v>42</v>
      </c>
      <c r="E14" s="15">
        <v>23</v>
      </c>
      <c r="F14" s="28">
        <v>23</v>
      </c>
      <c r="G14" s="15">
        <v>10</v>
      </c>
      <c r="H14" s="15">
        <v>10</v>
      </c>
      <c r="I14" s="15">
        <v>2</v>
      </c>
      <c r="J14" s="29">
        <v>22</v>
      </c>
      <c r="K14" s="30">
        <v>0.95650000000000002</v>
      </c>
      <c r="L14" s="15">
        <v>0</v>
      </c>
      <c r="M14" s="15">
        <v>0</v>
      </c>
      <c r="N14" s="15">
        <v>0</v>
      </c>
      <c r="O14" s="15">
        <v>1</v>
      </c>
    </row>
    <row r="15" spans="1:15" ht="60" customHeight="1" x14ac:dyDescent="0.25">
      <c r="A15" s="15">
        <v>2020</v>
      </c>
      <c r="B15" s="15" t="s">
        <v>5</v>
      </c>
      <c r="C15" s="34" t="s">
        <v>16</v>
      </c>
      <c r="D15" s="35" t="s">
        <v>43</v>
      </c>
      <c r="E15" s="15">
        <v>74</v>
      </c>
      <c r="F15" s="28">
        <v>74</v>
      </c>
      <c r="G15" s="15">
        <v>40</v>
      </c>
      <c r="H15" s="15">
        <v>24</v>
      </c>
      <c r="I15" s="15">
        <v>6</v>
      </c>
      <c r="J15" s="29">
        <v>70</v>
      </c>
      <c r="K15" s="30">
        <v>0.94589999999999996</v>
      </c>
      <c r="L15" s="15">
        <v>4</v>
      </c>
      <c r="M15" s="15">
        <v>0</v>
      </c>
      <c r="N15" s="15">
        <v>0</v>
      </c>
      <c r="O15" s="15">
        <v>0</v>
      </c>
    </row>
    <row r="16" spans="1:15" ht="60" customHeight="1" x14ac:dyDescent="0.25">
      <c r="A16" s="15">
        <v>2020</v>
      </c>
      <c r="B16" s="15" t="s">
        <v>5</v>
      </c>
      <c r="C16" s="34" t="s">
        <v>16</v>
      </c>
      <c r="D16" s="35" t="s">
        <v>44</v>
      </c>
      <c r="E16" s="15">
        <v>12</v>
      </c>
      <c r="F16" s="28">
        <v>12</v>
      </c>
      <c r="G16" s="15">
        <v>0</v>
      </c>
      <c r="H16" s="15">
        <v>3</v>
      </c>
      <c r="I16" s="15">
        <v>2</v>
      </c>
      <c r="J16" s="29">
        <v>5</v>
      </c>
      <c r="K16" s="30">
        <v>0.41670000000000001</v>
      </c>
      <c r="L16" s="15">
        <v>3</v>
      </c>
      <c r="M16" s="15">
        <v>0</v>
      </c>
      <c r="N16" s="15">
        <v>0</v>
      </c>
      <c r="O16" s="15">
        <v>4</v>
      </c>
    </row>
    <row r="17" spans="1:15" ht="60" customHeight="1" x14ac:dyDescent="0.25">
      <c r="A17" s="15">
        <v>2020</v>
      </c>
      <c r="B17" s="15" t="s">
        <v>5</v>
      </c>
      <c r="C17" s="34" t="s">
        <v>16</v>
      </c>
      <c r="D17" s="35" t="s">
        <v>45</v>
      </c>
      <c r="E17" s="15">
        <v>36</v>
      </c>
      <c r="F17" s="28">
        <v>36</v>
      </c>
      <c r="G17" s="15">
        <v>15</v>
      </c>
      <c r="H17" s="15">
        <v>18</v>
      </c>
      <c r="I17" s="15">
        <v>2</v>
      </c>
      <c r="J17" s="29">
        <v>35</v>
      </c>
      <c r="K17" s="30">
        <v>0.97219999999999995</v>
      </c>
      <c r="L17" s="15">
        <v>1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2020</v>
      </c>
      <c r="B18" s="15" t="s">
        <v>5</v>
      </c>
      <c r="C18" s="34" t="s">
        <v>16</v>
      </c>
      <c r="D18" s="35" t="s">
        <v>46</v>
      </c>
      <c r="E18" s="15">
        <v>29</v>
      </c>
      <c r="F18" s="28">
        <v>29</v>
      </c>
      <c r="G18" s="15">
        <v>5</v>
      </c>
      <c r="H18" s="15">
        <v>7</v>
      </c>
      <c r="I18" s="15">
        <v>10</v>
      </c>
      <c r="J18" s="29">
        <v>22</v>
      </c>
      <c r="K18" s="30">
        <v>0.75860000000000005</v>
      </c>
      <c r="L18" s="15">
        <v>5</v>
      </c>
      <c r="M18" s="15">
        <v>2</v>
      </c>
      <c r="N18" s="15">
        <v>0</v>
      </c>
      <c r="O18" s="15">
        <v>0</v>
      </c>
    </row>
    <row r="19" spans="1:15" ht="60" customHeight="1" x14ac:dyDescent="0.25">
      <c r="A19" s="15">
        <v>2020</v>
      </c>
      <c r="B19" s="15" t="s">
        <v>5</v>
      </c>
      <c r="C19" s="34" t="s">
        <v>16</v>
      </c>
      <c r="D19" s="35" t="s">
        <v>47</v>
      </c>
      <c r="E19" s="15">
        <v>26</v>
      </c>
      <c r="F19" s="28">
        <v>25</v>
      </c>
      <c r="G19" s="15">
        <v>1</v>
      </c>
      <c r="H19" s="15">
        <v>8</v>
      </c>
      <c r="I19" s="15">
        <v>12</v>
      </c>
      <c r="J19" s="29">
        <v>21</v>
      </c>
      <c r="K19" s="30">
        <v>0.84</v>
      </c>
      <c r="L19" s="15">
        <v>3</v>
      </c>
      <c r="M19" s="15">
        <v>0</v>
      </c>
      <c r="N19" s="15">
        <v>0</v>
      </c>
      <c r="O19" s="15">
        <v>2</v>
      </c>
    </row>
    <row r="20" spans="1:15" ht="60" customHeight="1" x14ac:dyDescent="0.25">
      <c r="A20" s="15">
        <v>2020</v>
      </c>
      <c r="B20" s="15" t="s">
        <v>5</v>
      </c>
      <c r="C20" s="34" t="s">
        <v>16</v>
      </c>
      <c r="D20" s="35" t="s">
        <v>48</v>
      </c>
      <c r="E20" s="15">
        <v>33</v>
      </c>
      <c r="F20" s="28">
        <v>33</v>
      </c>
      <c r="G20" s="15">
        <v>12</v>
      </c>
      <c r="H20" s="15">
        <v>15</v>
      </c>
      <c r="I20" s="15">
        <v>6</v>
      </c>
      <c r="J20" s="29">
        <v>33</v>
      </c>
      <c r="K20" s="30">
        <v>1</v>
      </c>
      <c r="L20" s="15">
        <v>0</v>
      </c>
      <c r="M20" s="15">
        <v>0</v>
      </c>
      <c r="N20" s="15">
        <v>0</v>
      </c>
      <c r="O20" s="15">
        <v>0</v>
      </c>
    </row>
    <row r="21" spans="1:15" ht="60" customHeight="1" x14ac:dyDescent="0.25">
      <c r="A21" s="15">
        <v>2020</v>
      </c>
      <c r="B21" s="15" t="s">
        <v>5</v>
      </c>
      <c r="C21" s="34" t="s">
        <v>16</v>
      </c>
      <c r="D21" s="35" t="s">
        <v>49</v>
      </c>
      <c r="E21" s="15">
        <v>17</v>
      </c>
      <c r="F21" s="28">
        <v>17</v>
      </c>
      <c r="G21" s="15">
        <v>0</v>
      </c>
      <c r="H21" s="15">
        <v>7</v>
      </c>
      <c r="I21" s="15">
        <v>8</v>
      </c>
      <c r="J21" s="29">
        <v>15</v>
      </c>
      <c r="K21" s="30">
        <v>0.88239999999999996</v>
      </c>
      <c r="L21" s="15">
        <v>2</v>
      </c>
      <c r="M21" s="15">
        <v>0</v>
      </c>
      <c r="N21" s="15">
        <v>0</v>
      </c>
      <c r="O21" s="15">
        <v>0</v>
      </c>
    </row>
    <row r="22" spans="1:15" ht="60" customHeight="1" x14ac:dyDescent="0.25">
      <c r="A22" s="15">
        <v>2020</v>
      </c>
      <c r="B22" s="15" t="s">
        <v>5</v>
      </c>
      <c r="C22" s="34" t="s">
        <v>16</v>
      </c>
      <c r="D22" s="35" t="s">
        <v>50</v>
      </c>
      <c r="E22" s="15">
        <v>21</v>
      </c>
      <c r="F22" s="28">
        <v>20</v>
      </c>
      <c r="G22" s="15">
        <v>2</v>
      </c>
      <c r="H22" s="15">
        <v>3</v>
      </c>
      <c r="I22" s="15">
        <v>2</v>
      </c>
      <c r="J22" s="29">
        <v>7</v>
      </c>
      <c r="K22" s="30">
        <v>0.35</v>
      </c>
      <c r="L22" s="15">
        <v>3</v>
      </c>
      <c r="M22" s="15">
        <v>9</v>
      </c>
      <c r="N22" s="15">
        <v>0</v>
      </c>
      <c r="O22" s="15">
        <v>2</v>
      </c>
    </row>
    <row r="23" spans="1:15" ht="60" customHeight="1" x14ac:dyDescent="0.25">
      <c r="A23" s="15">
        <v>2020</v>
      </c>
      <c r="B23" s="15" t="s">
        <v>5</v>
      </c>
      <c r="C23" s="34" t="s">
        <v>16</v>
      </c>
      <c r="D23" s="35" t="s">
        <v>55</v>
      </c>
      <c r="E23" s="15">
        <v>1</v>
      </c>
      <c r="F23" s="28">
        <v>1</v>
      </c>
      <c r="G23" s="15">
        <v>1</v>
      </c>
      <c r="H23" s="15">
        <v>0</v>
      </c>
      <c r="I23" s="15">
        <v>0</v>
      </c>
      <c r="J23" s="29">
        <v>1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2020</v>
      </c>
      <c r="B24" s="15" t="s">
        <v>5</v>
      </c>
      <c r="C24" s="34" t="s">
        <v>16</v>
      </c>
      <c r="D24" s="35" t="s">
        <v>58</v>
      </c>
      <c r="E24" s="15">
        <v>6</v>
      </c>
      <c r="F24" s="28">
        <v>6</v>
      </c>
      <c r="G24" s="15">
        <v>2</v>
      </c>
      <c r="H24" s="15">
        <v>3</v>
      </c>
      <c r="I24" s="15">
        <v>0</v>
      </c>
      <c r="J24" s="29">
        <v>5</v>
      </c>
      <c r="K24" s="30">
        <v>0.83330000000000004</v>
      </c>
      <c r="L24" s="15">
        <v>0</v>
      </c>
      <c r="M24" s="15">
        <v>0</v>
      </c>
      <c r="N24" s="15">
        <v>0</v>
      </c>
      <c r="O24" s="15">
        <v>1</v>
      </c>
    </row>
    <row r="25" spans="1:15" ht="60" customHeight="1" x14ac:dyDescent="0.25">
      <c r="A25" s="15">
        <v>2020</v>
      </c>
      <c r="B25" s="15" t="s">
        <v>5</v>
      </c>
      <c r="C25" s="34" t="s">
        <v>16</v>
      </c>
      <c r="D25" s="35" t="s">
        <v>51</v>
      </c>
      <c r="E25" s="15">
        <v>11</v>
      </c>
      <c r="F25" s="28">
        <v>11</v>
      </c>
      <c r="G25" s="15">
        <v>0</v>
      </c>
      <c r="H25" s="15">
        <v>0</v>
      </c>
      <c r="I25" s="15">
        <v>2</v>
      </c>
      <c r="J25" s="29">
        <v>2</v>
      </c>
      <c r="K25" s="30">
        <v>0.18179999999999999</v>
      </c>
      <c r="L25" s="15">
        <v>3</v>
      </c>
      <c r="M25" s="15">
        <v>2</v>
      </c>
      <c r="N25" s="15">
        <v>0</v>
      </c>
      <c r="O25" s="15">
        <v>4</v>
      </c>
    </row>
    <row r="26" spans="1:15" ht="18.75" x14ac:dyDescent="0.25">
      <c r="A26" s="31" t="s">
        <v>69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SUBTOTAL(109,[1]!Table11[Registered])</f>
        <v>590</v>
      </c>
      <c r="F26" s="31">
        <f>SUBTOTAL(109,[1]!Table11[Wrote])</f>
        <v>585</v>
      </c>
      <c r="G26" s="37">
        <f>SUBTOTAL(109,[1]!Table11[I])</f>
        <v>153</v>
      </c>
      <c r="H26" s="37">
        <f>SUBTOTAL(109,[1]!Table11[II])</f>
        <v>195</v>
      </c>
      <c r="I26" s="37">
        <f>SUBTOTAL(109,[1]!Table11[III])</f>
        <v>126</v>
      </c>
      <c r="J26" s="31">
        <f>SUBTOTAL(109,[1]!Table11[Total         I-III])</f>
        <v>474</v>
      </c>
      <c r="K26" s="33">
        <f>IF([1]!Table11[[#Totals],[Wrote]]&lt;&gt;0,[1]!Table11[[#Totals],[Total         I-III]]/[1]!Table11[[#Totals],[Wrote]],0%)</f>
        <v>0.81025641025641026</v>
      </c>
      <c r="L26" s="37">
        <f>SUBTOTAL(109,[1]!Table11[IV])</f>
        <v>63</v>
      </c>
      <c r="M26" s="37">
        <f>SUBTOTAL(109,[1]!Table11[V])</f>
        <v>30</v>
      </c>
      <c r="N26" s="37">
        <f>SUBTOTAL(109,[1]!Table11[VI])</f>
        <v>1</v>
      </c>
      <c r="O26" s="37">
        <f>SUBTOTAL(109,[1]!Table11[Other])</f>
        <v>22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03"/>
  <sheetViews>
    <sheetView workbookViewId="0">
      <selection sqref="A1:O1103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2021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29</v>
      </c>
      <c r="G5" s="15">
        <v>3</v>
      </c>
      <c r="H5" s="15">
        <v>6</v>
      </c>
      <c r="I5" s="15">
        <v>9</v>
      </c>
      <c r="J5" s="29">
        <v>18</v>
      </c>
      <c r="K5" s="30">
        <v>0.62070000000000003</v>
      </c>
      <c r="L5" s="15">
        <v>7</v>
      </c>
      <c r="M5" s="15">
        <v>4</v>
      </c>
      <c r="N5" s="15">
        <v>0</v>
      </c>
      <c r="O5" s="15">
        <v>0</v>
      </c>
    </row>
    <row r="6" spans="1:15" ht="60" customHeight="1" x14ac:dyDescent="0.25">
      <c r="A6" s="15">
        <v>2021</v>
      </c>
      <c r="B6" s="15" t="s">
        <v>5</v>
      </c>
      <c r="C6" s="34" t="s">
        <v>16</v>
      </c>
      <c r="D6" s="35" t="s">
        <v>34</v>
      </c>
      <c r="E6" s="15">
        <v>30</v>
      </c>
      <c r="F6" s="28">
        <v>29</v>
      </c>
      <c r="G6" s="15">
        <v>9</v>
      </c>
      <c r="H6" s="15">
        <v>7</v>
      </c>
      <c r="I6" s="15">
        <v>10</v>
      </c>
      <c r="J6" s="29">
        <v>26</v>
      </c>
      <c r="K6" s="30">
        <v>0.89659999999999995</v>
      </c>
      <c r="L6" s="15">
        <v>3</v>
      </c>
      <c r="M6" s="15">
        <v>0</v>
      </c>
      <c r="N6" s="15">
        <v>0</v>
      </c>
      <c r="O6" s="15">
        <v>1</v>
      </c>
    </row>
    <row r="7" spans="1:15" ht="60" customHeight="1" x14ac:dyDescent="0.25">
      <c r="A7" s="15">
        <v>2021</v>
      </c>
      <c r="B7" s="15" t="s">
        <v>5</v>
      </c>
      <c r="C7" s="34" t="s">
        <v>16</v>
      </c>
      <c r="D7" s="35" t="s">
        <v>35</v>
      </c>
      <c r="E7" s="15">
        <v>20</v>
      </c>
      <c r="F7" s="28">
        <v>13</v>
      </c>
      <c r="G7" s="15">
        <v>1</v>
      </c>
      <c r="H7" s="15">
        <v>2</v>
      </c>
      <c r="I7" s="15">
        <v>4</v>
      </c>
      <c r="J7" s="29">
        <v>7</v>
      </c>
      <c r="K7" s="30">
        <v>0.53849999999999998</v>
      </c>
      <c r="L7" s="15">
        <v>2</v>
      </c>
      <c r="M7" s="15">
        <v>4</v>
      </c>
      <c r="N7" s="15">
        <v>0</v>
      </c>
      <c r="O7" s="15">
        <v>7</v>
      </c>
    </row>
    <row r="8" spans="1:15" ht="60" customHeight="1" x14ac:dyDescent="0.25">
      <c r="A8" s="15">
        <v>2021</v>
      </c>
      <c r="B8" s="15" t="s">
        <v>5</v>
      </c>
      <c r="C8" s="34" t="s">
        <v>16</v>
      </c>
      <c r="D8" s="35" t="s">
        <v>36</v>
      </c>
      <c r="E8" s="15">
        <v>27</v>
      </c>
      <c r="F8" s="28">
        <v>26</v>
      </c>
      <c r="G8" s="15">
        <v>5</v>
      </c>
      <c r="H8" s="15">
        <v>5</v>
      </c>
      <c r="I8" s="15">
        <v>4</v>
      </c>
      <c r="J8" s="29">
        <v>14</v>
      </c>
      <c r="K8" s="30">
        <v>0.53849999999999998</v>
      </c>
      <c r="L8" s="15">
        <v>9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2021</v>
      </c>
      <c r="B9" s="15" t="s">
        <v>5</v>
      </c>
      <c r="C9" s="34" t="s">
        <v>16</v>
      </c>
      <c r="D9" s="35" t="s">
        <v>37</v>
      </c>
      <c r="E9" s="15">
        <v>26</v>
      </c>
      <c r="F9" s="28">
        <v>25</v>
      </c>
      <c r="G9" s="15">
        <v>0</v>
      </c>
      <c r="H9" s="15">
        <v>3</v>
      </c>
      <c r="I9" s="15">
        <v>11</v>
      </c>
      <c r="J9" s="29">
        <v>14</v>
      </c>
      <c r="K9" s="30">
        <v>0.56000000000000005</v>
      </c>
      <c r="L9" s="15">
        <v>8</v>
      </c>
      <c r="M9" s="15">
        <v>3</v>
      </c>
      <c r="N9" s="15">
        <v>0</v>
      </c>
      <c r="O9" s="15">
        <v>1</v>
      </c>
    </row>
    <row r="10" spans="1:15" ht="60" customHeight="1" x14ac:dyDescent="0.25">
      <c r="A10" s="15">
        <v>2021</v>
      </c>
      <c r="B10" s="15" t="s">
        <v>5</v>
      </c>
      <c r="C10" s="34" t="s">
        <v>16</v>
      </c>
      <c r="D10" s="35" t="s">
        <v>38</v>
      </c>
      <c r="E10" s="15">
        <v>78</v>
      </c>
      <c r="F10" s="28">
        <v>74</v>
      </c>
      <c r="G10" s="15">
        <v>24</v>
      </c>
      <c r="H10" s="15">
        <v>31</v>
      </c>
      <c r="I10" s="15">
        <v>12</v>
      </c>
      <c r="J10" s="29">
        <v>67</v>
      </c>
      <c r="K10" s="30">
        <v>0.90539999999999998</v>
      </c>
      <c r="L10" s="15">
        <v>5</v>
      </c>
      <c r="M10" s="15">
        <v>2</v>
      </c>
      <c r="N10" s="15">
        <v>0</v>
      </c>
      <c r="O10" s="15">
        <v>4</v>
      </c>
    </row>
    <row r="11" spans="1:15" ht="60" customHeight="1" x14ac:dyDescent="0.25">
      <c r="A11" s="15">
        <v>2021</v>
      </c>
      <c r="B11" s="15" t="s">
        <v>5</v>
      </c>
      <c r="C11" s="34" t="s">
        <v>16</v>
      </c>
      <c r="D11" s="35" t="s">
        <v>39</v>
      </c>
      <c r="E11" s="15">
        <v>34</v>
      </c>
      <c r="F11" s="28">
        <v>32</v>
      </c>
      <c r="G11" s="15">
        <v>0</v>
      </c>
      <c r="H11" s="15">
        <v>1</v>
      </c>
      <c r="I11" s="15">
        <v>7</v>
      </c>
      <c r="J11" s="29">
        <v>8</v>
      </c>
      <c r="K11" s="30">
        <v>0.25</v>
      </c>
      <c r="L11" s="15">
        <v>12</v>
      </c>
      <c r="M11" s="15">
        <v>11</v>
      </c>
      <c r="N11" s="15">
        <v>1</v>
      </c>
      <c r="O11" s="15">
        <v>2</v>
      </c>
    </row>
    <row r="12" spans="1:15" ht="60" customHeight="1" x14ac:dyDescent="0.25">
      <c r="A12" s="15">
        <v>2021</v>
      </c>
      <c r="B12" s="15" t="s">
        <v>5</v>
      </c>
      <c r="C12" s="34" t="s">
        <v>16</v>
      </c>
      <c r="D12" s="35" t="s">
        <v>40</v>
      </c>
      <c r="E12" s="15">
        <v>27</v>
      </c>
      <c r="F12" s="28">
        <v>26</v>
      </c>
      <c r="G12" s="15">
        <v>2</v>
      </c>
      <c r="H12" s="15">
        <v>15</v>
      </c>
      <c r="I12" s="15">
        <v>8</v>
      </c>
      <c r="J12" s="29">
        <v>25</v>
      </c>
      <c r="K12" s="30">
        <v>0.96150000000000002</v>
      </c>
      <c r="L12" s="15">
        <v>1</v>
      </c>
      <c r="M12" s="15">
        <v>0</v>
      </c>
      <c r="N12" s="15">
        <v>0</v>
      </c>
      <c r="O12" s="15">
        <v>1</v>
      </c>
    </row>
    <row r="13" spans="1:15" ht="60" customHeight="1" x14ac:dyDescent="0.25">
      <c r="A13" s="15">
        <v>2021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43</v>
      </c>
      <c r="G13" s="15">
        <v>9</v>
      </c>
      <c r="H13" s="15">
        <v>11</v>
      </c>
      <c r="I13" s="15">
        <v>15</v>
      </c>
      <c r="J13" s="29">
        <v>35</v>
      </c>
      <c r="K13" s="30">
        <v>0.81399999999999995</v>
      </c>
      <c r="L13" s="15">
        <v>7</v>
      </c>
      <c r="M13" s="15">
        <v>1</v>
      </c>
      <c r="N13" s="15">
        <v>0</v>
      </c>
      <c r="O13" s="15">
        <v>5</v>
      </c>
    </row>
    <row r="14" spans="1:15" ht="60" customHeight="1" x14ac:dyDescent="0.25">
      <c r="A14" s="15">
        <v>2021</v>
      </c>
      <c r="B14" s="15" t="s">
        <v>5</v>
      </c>
      <c r="C14" s="34" t="s">
        <v>16</v>
      </c>
      <c r="D14" s="35" t="s">
        <v>42</v>
      </c>
      <c r="E14" s="15">
        <v>28</v>
      </c>
      <c r="F14" s="28">
        <v>23</v>
      </c>
      <c r="G14" s="15">
        <v>12</v>
      </c>
      <c r="H14" s="15">
        <v>8</v>
      </c>
      <c r="I14" s="15">
        <v>2</v>
      </c>
      <c r="J14" s="29">
        <v>22</v>
      </c>
      <c r="K14" s="30">
        <v>0.95650000000000002</v>
      </c>
      <c r="L14" s="15">
        <v>1</v>
      </c>
      <c r="M14" s="15">
        <v>0</v>
      </c>
      <c r="N14" s="15">
        <v>0</v>
      </c>
      <c r="O14" s="15">
        <v>5</v>
      </c>
    </row>
    <row r="15" spans="1:15" ht="60" customHeight="1" x14ac:dyDescent="0.25">
      <c r="A15" s="15">
        <v>2021</v>
      </c>
      <c r="B15" s="15" t="s">
        <v>5</v>
      </c>
      <c r="C15" s="34" t="s">
        <v>16</v>
      </c>
      <c r="D15" s="35" t="s">
        <v>43</v>
      </c>
      <c r="E15" s="15">
        <v>78</v>
      </c>
      <c r="F15" s="28">
        <v>74</v>
      </c>
      <c r="G15" s="15">
        <v>23</v>
      </c>
      <c r="H15" s="15">
        <v>24</v>
      </c>
      <c r="I15" s="15">
        <v>13</v>
      </c>
      <c r="J15" s="29">
        <v>60</v>
      </c>
      <c r="K15" s="30">
        <v>0.81079999999999997</v>
      </c>
      <c r="L15" s="15">
        <v>11</v>
      </c>
      <c r="M15" s="15">
        <v>3</v>
      </c>
      <c r="N15" s="15">
        <v>0</v>
      </c>
      <c r="O15" s="15">
        <v>4</v>
      </c>
    </row>
    <row r="16" spans="1:15" ht="60" customHeight="1" x14ac:dyDescent="0.25">
      <c r="A16" s="15">
        <v>2021</v>
      </c>
      <c r="B16" s="15" t="s">
        <v>5</v>
      </c>
      <c r="C16" s="34" t="s">
        <v>16</v>
      </c>
      <c r="D16" s="35" t="s">
        <v>44</v>
      </c>
      <c r="E16" s="15">
        <v>14</v>
      </c>
      <c r="F16" s="28">
        <v>11</v>
      </c>
      <c r="G16" s="15">
        <v>0</v>
      </c>
      <c r="H16" s="15">
        <v>3</v>
      </c>
      <c r="I16" s="15">
        <v>4</v>
      </c>
      <c r="J16" s="29">
        <v>7</v>
      </c>
      <c r="K16" s="30">
        <v>0.63639999999999997</v>
      </c>
      <c r="L16" s="15">
        <v>0</v>
      </c>
      <c r="M16" s="15">
        <v>0</v>
      </c>
      <c r="N16" s="15">
        <v>0</v>
      </c>
      <c r="O16" s="15">
        <v>7</v>
      </c>
    </row>
    <row r="17" spans="1:15" ht="60" customHeight="1" x14ac:dyDescent="0.25">
      <c r="A17" s="15">
        <v>2021</v>
      </c>
      <c r="B17" s="15" t="s">
        <v>5</v>
      </c>
      <c r="C17" s="34" t="s">
        <v>16</v>
      </c>
      <c r="D17" s="35" t="s">
        <v>45</v>
      </c>
      <c r="E17" s="15">
        <v>28</v>
      </c>
      <c r="F17" s="28">
        <v>26</v>
      </c>
      <c r="G17" s="15">
        <v>15</v>
      </c>
      <c r="H17" s="15">
        <v>8</v>
      </c>
      <c r="I17" s="15">
        <v>3</v>
      </c>
      <c r="J17" s="29">
        <v>26</v>
      </c>
      <c r="K17" s="30">
        <v>1</v>
      </c>
      <c r="L17" s="15">
        <v>0</v>
      </c>
      <c r="M17" s="15">
        <v>0</v>
      </c>
      <c r="N17" s="15">
        <v>0</v>
      </c>
      <c r="O17" s="15">
        <v>2</v>
      </c>
    </row>
    <row r="18" spans="1:15" ht="60" customHeight="1" x14ac:dyDescent="0.25">
      <c r="A18" s="15">
        <v>2021</v>
      </c>
      <c r="B18" s="15" t="s">
        <v>5</v>
      </c>
      <c r="C18" s="34" t="s">
        <v>16</v>
      </c>
      <c r="D18" s="35" t="s">
        <v>46</v>
      </c>
      <c r="E18" s="15">
        <v>26</v>
      </c>
      <c r="F18" s="28">
        <v>26</v>
      </c>
      <c r="G18" s="15">
        <v>10</v>
      </c>
      <c r="H18" s="15">
        <v>3</v>
      </c>
      <c r="I18" s="15">
        <v>9</v>
      </c>
      <c r="J18" s="29">
        <v>22</v>
      </c>
      <c r="K18" s="30">
        <v>0.84619999999999995</v>
      </c>
      <c r="L18" s="15">
        <v>3</v>
      </c>
      <c r="M18" s="15">
        <v>1</v>
      </c>
      <c r="N18" s="15">
        <v>0</v>
      </c>
      <c r="O18" s="15">
        <v>0</v>
      </c>
    </row>
    <row r="19" spans="1:15" ht="60" customHeight="1" x14ac:dyDescent="0.25">
      <c r="A19" s="15">
        <v>2021</v>
      </c>
      <c r="B19" s="15" t="s">
        <v>5</v>
      </c>
      <c r="C19" s="34" t="s">
        <v>16</v>
      </c>
      <c r="D19" s="35" t="s">
        <v>47</v>
      </c>
      <c r="E19" s="15">
        <v>26</v>
      </c>
      <c r="F19" s="28">
        <v>24</v>
      </c>
      <c r="G19" s="15">
        <v>1</v>
      </c>
      <c r="H19" s="15">
        <v>6</v>
      </c>
      <c r="I19" s="15">
        <v>11</v>
      </c>
      <c r="J19" s="29">
        <v>18</v>
      </c>
      <c r="K19" s="30">
        <v>0.75</v>
      </c>
      <c r="L19" s="15">
        <v>5</v>
      </c>
      <c r="M19" s="15">
        <v>0</v>
      </c>
      <c r="N19" s="15">
        <v>0</v>
      </c>
      <c r="O19" s="15">
        <v>3</v>
      </c>
    </row>
    <row r="20" spans="1:15" ht="60" customHeight="1" x14ac:dyDescent="0.25">
      <c r="A20" s="15">
        <v>2021</v>
      </c>
      <c r="B20" s="15" t="s">
        <v>5</v>
      </c>
      <c r="C20" s="34" t="s">
        <v>16</v>
      </c>
      <c r="D20" s="35" t="s">
        <v>48</v>
      </c>
      <c r="E20" s="15">
        <v>33</v>
      </c>
      <c r="F20" s="28">
        <v>31</v>
      </c>
      <c r="G20" s="15">
        <v>4</v>
      </c>
      <c r="H20" s="15">
        <v>17</v>
      </c>
      <c r="I20" s="15">
        <v>6</v>
      </c>
      <c r="J20" s="29">
        <v>27</v>
      </c>
      <c r="K20" s="30">
        <v>0.871</v>
      </c>
      <c r="L20" s="15">
        <v>3</v>
      </c>
      <c r="M20" s="15">
        <v>0</v>
      </c>
      <c r="N20" s="15">
        <v>0</v>
      </c>
      <c r="O20" s="15">
        <v>3</v>
      </c>
    </row>
    <row r="21" spans="1:15" ht="60" customHeight="1" x14ac:dyDescent="0.25">
      <c r="A21" s="15">
        <v>2021</v>
      </c>
      <c r="B21" s="15" t="s">
        <v>5</v>
      </c>
      <c r="C21" s="34" t="s">
        <v>16</v>
      </c>
      <c r="D21" s="35" t="s">
        <v>49</v>
      </c>
      <c r="E21" s="15">
        <v>25</v>
      </c>
      <c r="F21" s="28">
        <v>22</v>
      </c>
      <c r="G21" s="15">
        <v>1</v>
      </c>
      <c r="H21" s="15">
        <v>1</v>
      </c>
      <c r="I21" s="15">
        <v>11</v>
      </c>
      <c r="J21" s="29">
        <v>13</v>
      </c>
      <c r="K21" s="30">
        <v>0.59089999999999998</v>
      </c>
      <c r="L21" s="15">
        <v>8</v>
      </c>
      <c r="M21" s="15">
        <v>1</v>
      </c>
      <c r="N21" s="15">
        <v>0</v>
      </c>
      <c r="O21" s="15">
        <v>3</v>
      </c>
    </row>
    <row r="22" spans="1:15" ht="60" customHeight="1" x14ac:dyDescent="0.25">
      <c r="A22" s="15">
        <v>2021</v>
      </c>
      <c r="B22" s="15" t="s">
        <v>5</v>
      </c>
      <c r="C22" s="34" t="s">
        <v>16</v>
      </c>
      <c r="D22" s="35" t="s">
        <v>50</v>
      </c>
      <c r="E22" s="15">
        <v>29</v>
      </c>
      <c r="F22" s="28">
        <v>25</v>
      </c>
      <c r="G22" s="15">
        <v>1</v>
      </c>
      <c r="H22" s="15">
        <v>5</v>
      </c>
      <c r="I22" s="15">
        <v>3</v>
      </c>
      <c r="J22" s="29">
        <v>9</v>
      </c>
      <c r="K22" s="30">
        <v>0.36</v>
      </c>
      <c r="L22" s="15">
        <v>7</v>
      </c>
      <c r="M22" s="15">
        <v>8</v>
      </c>
      <c r="N22" s="15">
        <v>1</v>
      </c>
      <c r="O22" s="15">
        <v>4</v>
      </c>
    </row>
    <row r="23" spans="1:15" ht="60" customHeight="1" x14ac:dyDescent="0.25">
      <c r="A23" s="15">
        <v>2021</v>
      </c>
      <c r="B23" s="15" t="s">
        <v>5</v>
      </c>
      <c r="C23" s="34" t="s">
        <v>16</v>
      </c>
      <c r="D23" s="35" t="s">
        <v>58</v>
      </c>
      <c r="E23" s="15">
        <v>9</v>
      </c>
      <c r="F23" s="28">
        <v>5</v>
      </c>
      <c r="G23" s="15">
        <v>2</v>
      </c>
      <c r="H23" s="15">
        <v>1</v>
      </c>
      <c r="I23" s="15">
        <v>2</v>
      </c>
      <c r="J23" s="29">
        <v>5</v>
      </c>
      <c r="K23" s="30">
        <v>1</v>
      </c>
      <c r="L23" s="15">
        <v>0</v>
      </c>
      <c r="M23" s="15">
        <v>0</v>
      </c>
      <c r="N23" s="15">
        <v>0</v>
      </c>
      <c r="O23" s="15">
        <v>4</v>
      </c>
    </row>
    <row r="24" spans="1:15" ht="60" customHeight="1" x14ac:dyDescent="0.25">
      <c r="A24" s="15">
        <v>2021</v>
      </c>
      <c r="B24" s="15" t="s">
        <v>5</v>
      </c>
      <c r="C24" s="34" t="s">
        <v>16</v>
      </c>
      <c r="D24" s="35" t="s">
        <v>51</v>
      </c>
      <c r="E24" s="15">
        <v>9</v>
      </c>
      <c r="F24" s="28">
        <v>5</v>
      </c>
      <c r="G24" s="15">
        <v>0</v>
      </c>
      <c r="H24" s="15">
        <v>0</v>
      </c>
      <c r="I24" s="15">
        <v>4</v>
      </c>
      <c r="J24" s="29">
        <v>4</v>
      </c>
      <c r="K24" s="30">
        <v>0.8</v>
      </c>
      <c r="L24" s="15">
        <v>1</v>
      </c>
      <c r="M24" s="15">
        <v>0</v>
      </c>
      <c r="N24" s="15">
        <v>0</v>
      </c>
      <c r="O24" s="15">
        <v>4</v>
      </c>
    </row>
    <row r="25" spans="1:15" ht="18.75" x14ac:dyDescent="0.25">
      <c r="A25" s="31" t="s">
        <v>71</v>
      </c>
      <c r="B25" s="31" t="s">
        <v>5</v>
      </c>
      <c r="C25" s="32" t="s">
        <v>16</v>
      </c>
      <c r="D25" s="32" t="str">
        <f>"TOTAL"</f>
        <v>TOTAL</v>
      </c>
      <c r="E25" s="37">
        <f>SUBTOTAL(109,[1]!Table12[Registered])</f>
        <v>624</v>
      </c>
      <c r="F25" s="31">
        <f>SUBTOTAL(109,[1]!Table12[Wrote])</f>
        <v>569</v>
      </c>
      <c r="G25" s="37">
        <f>SUBTOTAL(109,[1]!Table12[I])</f>
        <v>122</v>
      </c>
      <c r="H25" s="37">
        <f>SUBTOTAL(109,[1]!Table12[II])</f>
        <v>157</v>
      </c>
      <c r="I25" s="37">
        <f>SUBTOTAL(109,[1]!Table12[III])</f>
        <v>148</v>
      </c>
      <c r="J25" s="31">
        <f>SUBTOTAL(109,[1]!Table12[Total         I-III])</f>
        <v>427</v>
      </c>
      <c r="K25" s="33">
        <f>IF([1]!Table12[[#Totals],[Wrote]]&lt;&gt;0,[1]!Table12[[#Totals],[Total         I-III]]/[1]!Table12[[#Totals],[Wrote]],0%)</f>
        <v>0.75043936731107208</v>
      </c>
      <c r="L25" s="37">
        <f>SUBTOTAL(109,[1]!Table12[IV])</f>
        <v>93</v>
      </c>
      <c r="M25" s="37">
        <f>SUBTOTAL(109,[1]!Table12[V])</f>
        <v>41</v>
      </c>
      <c r="N25" s="37">
        <f>SUBTOTAL(109,[1]!Table12[VI])</f>
        <v>2</v>
      </c>
      <c r="O25" s="37">
        <f>SUBTOTAL(109,[1]!Table12[Other])</f>
        <v>61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  <row r="1055" spans="3:11" x14ac:dyDescent="0.25">
      <c r="C1055" s="21"/>
      <c r="F1055" s="21"/>
      <c r="J1055" s="21"/>
      <c r="K1055" s="22"/>
    </row>
    <row r="1056" spans="3:11" x14ac:dyDescent="0.25">
      <c r="C1056" s="21"/>
      <c r="F1056" s="21"/>
      <c r="J1056" s="21"/>
      <c r="K1056" s="22"/>
    </row>
    <row r="1057" spans="3:11" x14ac:dyDescent="0.25">
      <c r="C1057" s="21"/>
      <c r="F1057" s="21"/>
      <c r="J1057" s="21"/>
      <c r="K1057" s="22"/>
    </row>
    <row r="1058" spans="3:11" x14ac:dyDescent="0.25">
      <c r="C1058" s="21"/>
      <c r="F1058" s="21"/>
      <c r="J1058" s="21"/>
      <c r="K1058" s="22"/>
    </row>
    <row r="1059" spans="3:11" x14ac:dyDescent="0.25">
      <c r="C1059" s="21"/>
      <c r="F1059" s="21"/>
      <c r="J1059" s="21"/>
      <c r="K1059" s="22"/>
    </row>
    <row r="1060" spans="3:11" x14ac:dyDescent="0.25">
      <c r="C1060" s="21"/>
      <c r="F1060" s="21"/>
      <c r="J1060" s="21"/>
      <c r="K1060" s="22"/>
    </row>
    <row r="1061" spans="3:11" x14ac:dyDescent="0.25">
      <c r="C1061" s="21"/>
      <c r="F1061" s="21"/>
      <c r="J1061" s="21"/>
      <c r="K1061" s="22"/>
    </row>
    <row r="1062" spans="3:11" x14ac:dyDescent="0.25">
      <c r="C1062" s="21"/>
      <c r="F1062" s="21"/>
      <c r="J1062" s="21"/>
      <c r="K1062" s="22"/>
    </row>
    <row r="1063" spans="3:11" x14ac:dyDescent="0.25">
      <c r="C1063" s="21"/>
      <c r="F1063" s="21"/>
      <c r="J1063" s="21"/>
      <c r="K1063" s="22"/>
    </row>
    <row r="1064" spans="3:11" x14ac:dyDescent="0.25">
      <c r="C1064" s="21"/>
      <c r="F1064" s="21"/>
      <c r="J1064" s="21"/>
      <c r="K1064" s="22"/>
    </row>
    <row r="1065" spans="3:11" x14ac:dyDescent="0.25">
      <c r="C1065" s="21"/>
      <c r="F1065" s="21"/>
      <c r="J1065" s="21"/>
      <c r="K1065" s="22"/>
    </row>
    <row r="1066" spans="3:11" x14ac:dyDescent="0.25">
      <c r="C1066" s="21"/>
      <c r="F1066" s="21"/>
      <c r="J1066" s="21"/>
      <c r="K1066" s="22"/>
    </row>
    <row r="1067" spans="3:11" x14ac:dyDescent="0.25">
      <c r="C1067" s="21"/>
      <c r="F1067" s="21"/>
      <c r="J1067" s="21"/>
      <c r="K1067" s="22"/>
    </row>
    <row r="1068" spans="3:11" x14ac:dyDescent="0.25">
      <c r="C1068" s="21"/>
      <c r="F1068" s="21"/>
      <c r="J1068" s="21"/>
      <c r="K1068" s="22"/>
    </row>
    <row r="1069" spans="3:11" x14ac:dyDescent="0.25">
      <c r="C1069" s="21"/>
      <c r="F1069" s="21"/>
      <c r="J1069" s="21"/>
      <c r="K1069" s="22"/>
    </row>
    <row r="1070" spans="3:11" x14ac:dyDescent="0.25">
      <c r="C1070" s="21"/>
      <c r="F1070" s="21"/>
      <c r="J1070" s="21"/>
      <c r="K1070" s="22"/>
    </row>
    <row r="1071" spans="3:11" x14ac:dyDescent="0.25">
      <c r="C1071" s="21"/>
      <c r="F1071" s="21"/>
      <c r="J1071" s="21"/>
      <c r="K1071" s="22"/>
    </row>
    <row r="1072" spans="3:11" x14ac:dyDescent="0.25">
      <c r="C1072" s="21"/>
      <c r="F1072" s="21"/>
      <c r="J1072" s="21"/>
      <c r="K1072" s="22"/>
    </row>
    <row r="1073" spans="3:11" x14ac:dyDescent="0.25">
      <c r="C1073" s="21"/>
      <c r="F1073" s="21"/>
      <c r="J1073" s="21"/>
      <c r="K1073" s="22"/>
    </row>
    <row r="1074" spans="3:11" x14ac:dyDescent="0.25">
      <c r="C1074" s="21"/>
      <c r="F1074" s="21"/>
      <c r="J1074" s="21"/>
      <c r="K1074" s="22"/>
    </row>
    <row r="1075" spans="3:11" x14ac:dyDescent="0.25">
      <c r="C1075" s="21"/>
      <c r="F1075" s="21"/>
      <c r="J1075" s="21"/>
      <c r="K1075" s="22"/>
    </row>
    <row r="1076" spans="3:11" x14ac:dyDescent="0.25">
      <c r="C1076" s="21"/>
      <c r="F1076" s="21"/>
      <c r="J1076" s="21"/>
      <c r="K1076" s="22"/>
    </row>
    <row r="1077" spans="3:11" x14ac:dyDescent="0.25">
      <c r="C1077" s="21"/>
      <c r="F1077" s="21"/>
      <c r="J1077" s="21"/>
      <c r="K1077" s="22"/>
    </row>
    <row r="1078" spans="3:11" x14ac:dyDescent="0.25">
      <c r="C1078" s="21"/>
      <c r="F1078" s="21"/>
      <c r="J1078" s="21"/>
      <c r="K1078" s="22"/>
    </row>
    <row r="1079" spans="3:11" x14ac:dyDescent="0.25">
      <c r="C1079" s="21"/>
      <c r="F1079" s="21"/>
      <c r="J1079" s="21"/>
      <c r="K1079" s="22"/>
    </row>
    <row r="1080" spans="3:11" x14ac:dyDescent="0.25">
      <c r="C1080" s="21"/>
      <c r="F1080" s="21"/>
      <c r="J1080" s="21"/>
      <c r="K1080" s="22"/>
    </row>
    <row r="1081" spans="3:11" x14ac:dyDescent="0.25">
      <c r="C1081" s="21"/>
      <c r="F1081" s="21"/>
      <c r="J1081" s="21"/>
      <c r="K1081" s="22"/>
    </row>
    <row r="1082" spans="3:11" x14ac:dyDescent="0.25">
      <c r="C1082" s="21"/>
      <c r="F1082" s="21"/>
      <c r="J1082" s="21"/>
      <c r="K1082" s="22"/>
    </row>
    <row r="1083" spans="3:11" x14ac:dyDescent="0.25">
      <c r="C1083" s="21"/>
      <c r="F1083" s="21"/>
      <c r="J1083" s="21"/>
      <c r="K1083" s="22"/>
    </row>
    <row r="1084" spans="3:11" x14ac:dyDescent="0.25">
      <c r="C1084" s="21"/>
      <c r="F1084" s="21"/>
      <c r="J1084" s="21"/>
      <c r="K1084" s="22"/>
    </row>
    <row r="1085" spans="3:11" x14ac:dyDescent="0.25">
      <c r="C1085" s="21"/>
      <c r="F1085" s="21"/>
      <c r="J1085" s="21"/>
      <c r="K1085" s="22"/>
    </row>
    <row r="1086" spans="3:11" x14ac:dyDescent="0.25">
      <c r="C1086" s="21"/>
      <c r="F1086" s="21"/>
      <c r="J1086" s="21"/>
      <c r="K1086" s="22"/>
    </row>
    <row r="1087" spans="3:11" x14ac:dyDescent="0.25">
      <c r="C1087" s="21"/>
      <c r="F1087" s="21"/>
      <c r="J1087" s="21"/>
      <c r="K1087" s="22"/>
    </row>
    <row r="1088" spans="3:11" x14ac:dyDescent="0.25">
      <c r="C1088" s="21"/>
      <c r="F1088" s="21"/>
      <c r="J1088" s="21"/>
      <c r="K1088" s="22"/>
    </row>
    <row r="1089" spans="3:11" x14ac:dyDescent="0.25">
      <c r="C1089" s="21"/>
      <c r="F1089" s="21"/>
      <c r="J1089" s="21"/>
      <c r="K1089" s="22"/>
    </row>
    <row r="1090" spans="3:11" x14ac:dyDescent="0.25">
      <c r="C1090" s="21"/>
      <c r="F1090" s="21"/>
      <c r="J1090" s="21"/>
      <c r="K1090" s="22"/>
    </row>
    <row r="1091" spans="3:11" x14ac:dyDescent="0.25">
      <c r="C1091" s="21"/>
      <c r="F1091" s="21"/>
      <c r="J1091" s="21"/>
      <c r="K1091" s="22"/>
    </row>
    <row r="1092" spans="3:11" x14ac:dyDescent="0.25">
      <c r="C1092" s="21"/>
      <c r="F1092" s="21"/>
      <c r="J1092" s="21"/>
      <c r="K1092" s="22"/>
    </row>
    <row r="1093" spans="3:11" x14ac:dyDescent="0.25">
      <c r="C1093" s="21"/>
      <c r="F1093" s="21"/>
      <c r="J1093" s="21"/>
      <c r="K1093" s="22"/>
    </row>
    <row r="1094" spans="3:11" x14ac:dyDescent="0.25">
      <c r="C1094" s="21"/>
      <c r="F1094" s="21"/>
      <c r="J1094" s="21"/>
      <c r="K1094" s="22"/>
    </row>
    <row r="1095" spans="3:11" x14ac:dyDescent="0.25">
      <c r="C1095" s="21"/>
      <c r="F1095" s="21"/>
      <c r="J1095" s="21"/>
      <c r="K1095" s="22"/>
    </row>
    <row r="1096" spans="3:11" x14ac:dyDescent="0.25">
      <c r="C1096" s="21"/>
      <c r="F1096" s="21"/>
      <c r="J1096" s="21"/>
      <c r="K1096" s="22"/>
    </row>
    <row r="1097" spans="3:11" x14ac:dyDescent="0.25">
      <c r="C1097" s="21"/>
      <c r="F1097" s="21"/>
      <c r="J1097" s="21"/>
      <c r="K1097" s="22"/>
    </row>
    <row r="1098" spans="3:11" x14ac:dyDescent="0.25">
      <c r="C1098" s="21"/>
      <c r="F1098" s="21"/>
      <c r="J1098" s="21"/>
      <c r="K1098" s="22"/>
    </row>
    <row r="1099" spans="3:11" x14ac:dyDescent="0.25">
      <c r="C1099" s="21"/>
      <c r="F1099" s="21"/>
      <c r="J1099" s="21"/>
      <c r="K1099" s="22"/>
    </row>
    <row r="1100" spans="3:11" x14ac:dyDescent="0.25">
      <c r="C1100" s="21"/>
      <c r="F1100" s="21"/>
      <c r="J1100" s="21"/>
      <c r="K1100" s="22"/>
    </row>
    <row r="1101" spans="3:11" x14ac:dyDescent="0.25">
      <c r="C1101" s="21"/>
      <c r="F1101" s="21"/>
      <c r="J1101" s="21"/>
      <c r="K1101" s="22"/>
    </row>
    <row r="1102" spans="3:11" x14ac:dyDescent="0.25">
      <c r="C1102" s="21"/>
      <c r="F1102" s="21"/>
      <c r="J1102" s="21"/>
      <c r="K1102" s="22"/>
    </row>
    <row r="1103" spans="3:11" x14ac:dyDescent="0.25">
      <c r="C1103" s="21"/>
      <c r="F1103" s="21"/>
      <c r="J1103" s="21"/>
      <c r="K1103" s="22"/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45"/>
  <sheetViews>
    <sheetView workbookViewId="0">
      <selection sqref="A1:O645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72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2022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21</v>
      </c>
      <c r="G5" s="15">
        <v>5</v>
      </c>
      <c r="H5" s="15">
        <v>1</v>
      </c>
      <c r="I5" s="15">
        <v>5</v>
      </c>
      <c r="J5" s="29">
        <v>11</v>
      </c>
      <c r="K5" s="30">
        <v>0.52380000000000004</v>
      </c>
      <c r="L5" s="15">
        <v>5</v>
      </c>
      <c r="M5" s="15">
        <v>5</v>
      </c>
      <c r="N5" s="15">
        <v>0</v>
      </c>
      <c r="O5" s="15">
        <v>1</v>
      </c>
    </row>
    <row r="6" spans="1:15" ht="60" customHeight="1" x14ac:dyDescent="0.25">
      <c r="A6" s="15">
        <v>2022</v>
      </c>
      <c r="B6" s="15" t="s">
        <v>5</v>
      </c>
      <c r="C6" s="34" t="s">
        <v>16</v>
      </c>
      <c r="D6" s="35" t="s">
        <v>34</v>
      </c>
      <c r="E6" s="15">
        <v>32</v>
      </c>
      <c r="F6" s="28">
        <v>29</v>
      </c>
      <c r="G6" s="15">
        <v>9</v>
      </c>
      <c r="H6" s="15">
        <v>13</v>
      </c>
      <c r="I6" s="15">
        <v>7</v>
      </c>
      <c r="J6" s="29">
        <v>29</v>
      </c>
      <c r="K6" s="30">
        <v>1</v>
      </c>
      <c r="L6" s="15">
        <v>0</v>
      </c>
      <c r="M6" s="15">
        <v>0</v>
      </c>
      <c r="N6" s="15">
        <v>0</v>
      </c>
      <c r="O6" s="15">
        <v>3</v>
      </c>
    </row>
    <row r="7" spans="1:15" ht="60" customHeight="1" x14ac:dyDescent="0.25">
      <c r="A7" s="15">
        <v>2022</v>
      </c>
      <c r="B7" s="15" t="s">
        <v>5</v>
      </c>
      <c r="C7" s="34" t="s">
        <v>16</v>
      </c>
      <c r="D7" s="35" t="s">
        <v>35</v>
      </c>
      <c r="E7" s="15">
        <v>15</v>
      </c>
      <c r="F7" s="28">
        <v>14</v>
      </c>
      <c r="G7" s="15">
        <v>0</v>
      </c>
      <c r="H7" s="15">
        <v>2</v>
      </c>
      <c r="I7" s="15">
        <v>4</v>
      </c>
      <c r="J7" s="29">
        <v>6</v>
      </c>
      <c r="K7" s="30">
        <v>0.42859999999999998</v>
      </c>
      <c r="L7" s="15">
        <v>1</v>
      </c>
      <c r="M7" s="15">
        <v>7</v>
      </c>
      <c r="N7" s="15">
        <v>0</v>
      </c>
      <c r="O7" s="15">
        <v>1</v>
      </c>
    </row>
    <row r="8" spans="1:15" ht="60" customHeight="1" x14ac:dyDescent="0.25">
      <c r="A8" s="15">
        <v>2022</v>
      </c>
      <c r="B8" s="15" t="s">
        <v>5</v>
      </c>
      <c r="C8" s="34" t="s">
        <v>16</v>
      </c>
      <c r="D8" s="35" t="s">
        <v>36</v>
      </c>
      <c r="E8" s="15">
        <v>38</v>
      </c>
      <c r="F8" s="28">
        <v>34</v>
      </c>
      <c r="G8" s="15">
        <v>4</v>
      </c>
      <c r="H8" s="15">
        <v>1</v>
      </c>
      <c r="I8" s="15">
        <v>9</v>
      </c>
      <c r="J8" s="29">
        <v>14</v>
      </c>
      <c r="K8" s="30">
        <v>0.4118</v>
      </c>
      <c r="L8" s="15">
        <v>12</v>
      </c>
      <c r="M8" s="15">
        <v>8</v>
      </c>
      <c r="N8" s="15">
        <v>0</v>
      </c>
      <c r="O8" s="15">
        <v>4</v>
      </c>
    </row>
    <row r="9" spans="1:15" ht="60" customHeight="1" x14ac:dyDescent="0.25">
      <c r="A9" s="15">
        <v>2022</v>
      </c>
      <c r="B9" s="15" t="s">
        <v>5</v>
      </c>
      <c r="C9" s="34" t="s">
        <v>16</v>
      </c>
      <c r="D9" s="35" t="s">
        <v>37</v>
      </c>
      <c r="E9" s="15">
        <v>33</v>
      </c>
      <c r="F9" s="28">
        <v>32</v>
      </c>
      <c r="G9" s="15">
        <v>1</v>
      </c>
      <c r="H9" s="15">
        <v>8</v>
      </c>
      <c r="I9" s="15">
        <v>14</v>
      </c>
      <c r="J9" s="29">
        <v>23</v>
      </c>
      <c r="K9" s="30">
        <v>0.71879999999999999</v>
      </c>
      <c r="L9" s="15">
        <v>4</v>
      </c>
      <c r="M9" s="15">
        <v>5</v>
      </c>
      <c r="N9" s="15">
        <v>0</v>
      </c>
      <c r="O9" s="15">
        <v>1</v>
      </c>
    </row>
    <row r="10" spans="1:15" ht="60" customHeight="1" x14ac:dyDescent="0.25">
      <c r="A10" s="15">
        <v>2022</v>
      </c>
      <c r="B10" s="15" t="s">
        <v>5</v>
      </c>
      <c r="C10" s="34" t="s">
        <v>16</v>
      </c>
      <c r="D10" s="35" t="s">
        <v>38</v>
      </c>
      <c r="E10" s="15">
        <v>108</v>
      </c>
      <c r="F10" s="28">
        <v>106</v>
      </c>
      <c r="G10" s="15">
        <v>40</v>
      </c>
      <c r="H10" s="15">
        <v>40</v>
      </c>
      <c r="I10" s="15">
        <v>22</v>
      </c>
      <c r="J10" s="29">
        <v>102</v>
      </c>
      <c r="K10" s="30">
        <v>0.96230000000000004</v>
      </c>
      <c r="L10" s="15">
        <v>4</v>
      </c>
      <c r="M10" s="15">
        <v>0</v>
      </c>
      <c r="N10" s="15">
        <v>0</v>
      </c>
      <c r="O10" s="15">
        <v>2</v>
      </c>
    </row>
    <row r="11" spans="1:15" ht="60" customHeight="1" x14ac:dyDescent="0.25">
      <c r="A11" s="15">
        <v>2022</v>
      </c>
      <c r="B11" s="15" t="s">
        <v>5</v>
      </c>
      <c r="C11" s="34" t="s">
        <v>16</v>
      </c>
      <c r="D11" s="35" t="s">
        <v>39</v>
      </c>
      <c r="E11" s="15">
        <v>42</v>
      </c>
      <c r="F11" s="28">
        <v>42</v>
      </c>
      <c r="G11" s="15">
        <v>2</v>
      </c>
      <c r="H11" s="15">
        <v>12</v>
      </c>
      <c r="I11" s="15">
        <v>13</v>
      </c>
      <c r="J11" s="29">
        <v>27</v>
      </c>
      <c r="K11" s="30">
        <v>0.64290000000000003</v>
      </c>
      <c r="L11" s="15">
        <v>6</v>
      </c>
      <c r="M11" s="15">
        <v>9</v>
      </c>
      <c r="N11" s="15">
        <v>0</v>
      </c>
      <c r="O11" s="15">
        <v>0</v>
      </c>
    </row>
    <row r="12" spans="1:15" ht="60" customHeight="1" x14ac:dyDescent="0.25">
      <c r="A12" s="15">
        <v>2022</v>
      </c>
      <c r="B12" s="15" t="s">
        <v>5</v>
      </c>
      <c r="C12" s="34" t="s">
        <v>16</v>
      </c>
      <c r="D12" s="35" t="s">
        <v>40</v>
      </c>
      <c r="E12" s="15">
        <v>48</v>
      </c>
      <c r="F12" s="28">
        <v>45</v>
      </c>
      <c r="G12" s="15">
        <v>3</v>
      </c>
      <c r="H12" s="15">
        <v>13</v>
      </c>
      <c r="I12" s="15">
        <v>21</v>
      </c>
      <c r="J12" s="29">
        <v>37</v>
      </c>
      <c r="K12" s="30">
        <v>0.82220000000000004</v>
      </c>
      <c r="L12" s="15">
        <v>4</v>
      </c>
      <c r="M12" s="15">
        <v>3</v>
      </c>
      <c r="N12" s="15">
        <v>0</v>
      </c>
      <c r="O12" s="15">
        <v>4</v>
      </c>
    </row>
    <row r="13" spans="1:15" ht="60" customHeight="1" x14ac:dyDescent="0.25">
      <c r="A13" s="15">
        <v>2022</v>
      </c>
      <c r="B13" s="15" t="s">
        <v>5</v>
      </c>
      <c r="C13" s="34" t="s">
        <v>16</v>
      </c>
      <c r="D13" s="35" t="s">
        <v>41</v>
      </c>
      <c r="E13" s="15">
        <v>76</v>
      </c>
      <c r="F13" s="28">
        <v>73</v>
      </c>
      <c r="G13" s="15">
        <v>3</v>
      </c>
      <c r="H13" s="15">
        <v>42</v>
      </c>
      <c r="I13" s="15">
        <v>19</v>
      </c>
      <c r="J13" s="29">
        <v>64</v>
      </c>
      <c r="K13" s="30">
        <v>0.87670000000000003</v>
      </c>
      <c r="L13" s="15">
        <v>8</v>
      </c>
      <c r="M13" s="15">
        <v>1</v>
      </c>
      <c r="N13" s="15">
        <v>0</v>
      </c>
      <c r="O13" s="15">
        <v>3</v>
      </c>
    </row>
    <row r="14" spans="1:15" ht="60" customHeight="1" x14ac:dyDescent="0.25">
      <c r="A14" s="15">
        <v>2022</v>
      </c>
      <c r="B14" s="15" t="s">
        <v>5</v>
      </c>
      <c r="C14" s="34" t="s">
        <v>16</v>
      </c>
      <c r="D14" s="35" t="s">
        <v>42</v>
      </c>
      <c r="E14" s="15">
        <v>53</v>
      </c>
      <c r="F14" s="28">
        <v>52</v>
      </c>
      <c r="G14" s="15">
        <v>10</v>
      </c>
      <c r="H14" s="15">
        <v>26</v>
      </c>
      <c r="I14" s="15">
        <v>12</v>
      </c>
      <c r="J14" s="29">
        <v>48</v>
      </c>
      <c r="K14" s="30">
        <v>0.92310000000000003</v>
      </c>
      <c r="L14" s="15">
        <v>2</v>
      </c>
      <c r="M14" s="15">
        <v>0</v>
      </c>
      <c r="N14" s="15">
        <v>0</v>
      </c>
      <c r="O14" s="15">
        <v>3</v>
      </c>
    </row>
    <row r="15" spans="1:15" ht="60" customHeight="1" x14ac:dyDescent="0.25">
      <c r="A15" s="15">
        <v>2022</v>
      </c>
      <c r="B15" s="15" t="s">
        <v>5</v>
      </c>
      <c r="C15" s="34" t="s">
        <v>16</v>
      </c>
      <c r="D15" s="35" t="s">
        <v>43</v>
      </c>
      <c r="E15" s="15">
        <v>108</v>
      </c>
      <c r="F15" s="28">
        <v>105</v>
      </c>
      <c r="G15" s="15">
        <v>10</v>
      </c>
      <c r="H15" s="15">
        <v>25</v>
      </c>
      <c r="I15" s="15">
        <v>34</v>
      </c>
      <c r="J15" s="29">
        <v>69</v>
      </c>
      <c r="K15" s="30">
        <v>0.65710000000000002</v>
      </c>
      <c r="L15" s="15">
        <v>31</v>
      </c>
      <c r="M15" s="15">
        <v>5</v>
      </c>
      <c r="N15" s="15">
        <v>0</v>
      </c>
      <c r="O15" s="15">
        <v>3</v>
      </c>
    </row>
    <row r="16" spans="1:15" ht="60" customHeight="1" x14ac:dyDescent="0.25">
      <c r="A16" s="15">
        <v>2022</v>
      </c>
      <c r="B16" s="15" t="s">
        <v>5</v>
      </c>
      <c r="C16" s="34" t="s">
        <v>16</v>
      </c>
      <c r="D16" s="35" t="s">
        <v>44</v>
      </c>
      <c r="E16" s="15">
        <v>11</v>
      </c>
      <c r="F16" s="28">
        <v>10</v>
      </c>
      <c r="G16" s="15">
        <v>0</v>
      </c>
      <c r="H16" s="15">
        <v>0</v>
      </c>
      <c r="I16" s="15">
        <v>8</v>
      </c>
      <c r="J16" s="29">
        <v>8</v>
      </c>
      <c r="K16" s="30">
        <v>0.8</v>
      </c>
      <c r="L16" s="15">
        <v>2</v>
      </c>
      <c r="M16" s="15">
        <v>0</v>
      </c>
      <c r="N16" s="15">
        <v>0</v>
      </c>
      <c r="O16" s="15">
        <v>1</v>
      </c>
    </row>
    <row r="17" spans="1:15" ht="60" customHeight="1" x14ac:dyDescent="0.25">
      <c r="A17" s="15">
        <v>2022</v>
      </c>
      <c r="B17" s="15" t="s">
        <v>5</v>
      </c>
      <c r="C17" s="34" t="s">
        <v>16</v>
      </c>
      <c r="D17" s="35" t="s">
        <v>45</v>
      </c>
      <c r="E17" s="15">
        <v>42</v>
      </c>
      <c r="F17" s="28">
        <v>42</v>
      </c>
      <c r="G17" s="15">
        <v>28</v>
      </c>
      <c r="H17" s="15">
        <v>14</v>
      </c>
      <c r="I17" s="15">
        <v>0</v>
      </c>
      <c r="J17" s="29">
        <v>42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2022</v>
      </c>
      <c r="B18" s="15" t="s">
        <v>5</v>
      </c>
      <c r="C18" s="34" t="s">
        <v>16</v>
      </c>
      <c r="D18" s="35" t="s">
        <v>46</v>
      </c>
      <c r="E18" s="15">
        <v>36</v>
      </c>
      <c r="F18" s="28">
        <v>32</v>
      </c>
      <c r="G18" s="15">
        <v>5</v>
      </c>
      <c r="H18" s="15">
        <v>4</v>
      </c>
      <c r="I18" s="15">
        <v>10</v>
      </c>
      <c r="J18" s="29">
        <v>19</v>
      </c>
      <c r="K18" s="30">
        <v>0.59379999999999999</v>
      </c>
      <c r="L18" s="15">
        <v>7</v>
      </c>
      <c r="M18" s="15">
        <v>4</v>
      </c>
      <c r="N18" s="15">
        <v>1</v>
      </c>
      <c r="O18" s="15">
        <v>5</v>
      </c>
    </row>
    <row r="19" spans="1:15" ht="60" customHeight="1" x14ac:dyDescent="0.25">
      <c r="A19" s="15">
        <v>2022</v>
      </c>
      <c r="B19" s="15" t="s">
        <v>5</v>
      </c>
      <c r="C19" s="34" t="s">
        <v>16</v>
      </c>
      <c r="D19" s="35" t="s">
        <v>47</v>
      </c>
      <c r="E19" s="15">
        <v>37</v>
      </c>
      <c r="F19" s="28">
        <v>37</v>
      </c>
      <c r="G19" s="15">
        <v>6</v>
      </c>
      <c r="H19" s="15">
        <v>9</v>
      </c>
      <c r="I19" s="15">
        <v>15</v>
      </c>
      <c r="J19" s="29">
        <v>30</v>
      </c>
      <c r="K19" s="30">
        <v>0.81079999999999997</v>
      </c>
      <c r="L19" s="15">
        <v>6</v>
      </c>
      <c r="M19" s="15">
        <v>0</v>
      </c>
      <c r="N19" s="15">
        <v>0</v>
      </c>
      <c r="O19" s="15">
        <v>1</v>
      </c>
    </row>
    <row r="20" spans="1:15" ht="60" customHeight="1" x14ac:dyDescent="0.25">
      <c r="A20" s="15">
        <v>2022</v>
      </c>
      <c r="B20" s="15" t="s">
        <v>5</v>
      </c>
      <c r="C20" s="34" t="s">
        <v>16</v>
      </c>
      <c r="D20" s="35" t="s">
        <v>48</v>
      </c>
      <c r="E20" s="15">
        <v>57</v>
      </c>
      <c r="F20" s="28">
        <v>57</v>
      </c>
      <c r="G20" s="15">
        <v>10</v>
      </c>
      <c r="H20" s="15">
        <v>33</v>
      </c>
      <c r="I20" s="15">
        <v>10</v>
      </c>
      <c r="J20" s="29">
        <v>53</v>
      </c>
      <c r="K20" s="30">
        <v>0.92979999999999996</v>
      </c>
      <c r="L20" s="15">
        <v>3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2022</v>
      </c>
      <c r="B21" s="15" t="s">
        <v>5</v>
      </c>
      <c r="C21" s="34" t="s">
        <v>16</v>
      </c>
      <c r="D21" s="35" t="s">
        <v>49</v>
      </c>
      <c r="E21" s="15">
        <v>55</v>
      </c>
      <c r="F21" s="28">
        <v>54</v>
      </c>
      <c r="G21" s="15">
        <v>0</v>
      </c>
      <c r="H21" s="15">
        <v>12</v>
      </c>
      <c r="I21" s="15">
        <v>29</v>
      </c>
      <c r="J21" s="29">
        <v>41</v>
      </c>
      <c r="K21" s="30">
        <v>0.75929999999999997</v>
      </c>
      <c r="L21" s="15">
        <v>6</v>
      </c>
      <c r="M21" s="15">
        <v>6</v>
      </c>
      <c r="N21" s="15">
        <v>0</v>
      </c>
      <c r="O21" s="15">
        <v>2</v>
      </c>
    </row>
    <row r="22" spans="1:15" ht="60" customHeight="1" x14ac:dyDescent="0.25">
      <c r="A22" s="15">
        <v>2022</v>
      </c>
      <c r="B22" s="15" t="s">
        <v>5</v>
      </c>
      <c r="C22" s="34" t="s">
        <v>16</v>
      </c>
      <c r="D22" s="35" t="s">
        <v>50</v>
      </c>
      <c r="E22" s="15">
        <v>37</v>
      </c>
      <c r="F22" s="28">
        <v>35</v>
      </c>
      <c r="G22" s="15">
        <v>0</v>
      </c>
      <c r="H22" s="15">
        <v>5</v>
      </c>
      <c r="I22" s="15">
        <v>4</v>
      </c>
      <c r="J22" s="29">
        <v>9</v>
      </c>
      <c r="K22" s="30">
        <v>0.2571</v>
      </c>
      <c r="L22" s="15">
        <v>13</v>
      </c>
      <c r="M22" s="15">
        <v>13</v>
      </c>
      <c r="N22" s="15">
        <v>0</v>
      </c>
      <c r="O22" s="15">
        <v>2</v>
      </c>
    </row>
    <row r="23" spans="1:15" ht="60" customHeight="1" x14ac:dyDescent="0.25">
      <c r="A23" s="15">
        <v>2022</v>
      </c>
      <c r="B23" s="15" t="s">
        <v>5</v>
      </c>
      <c r="C23" s="34" t="s">
        <v>16</v>
      </c>
      <c r="D23" s="35" t="s">
        <v>51</v>
      </c>
      <c r="E23" s="15">
        <v>13</v>
      </c>
      <c r="F23" s="28">
        <v>8</v>
      </c>
      <c r="G23" s="15">
        <v>0</v>
      </c>
      <c r="H23" s="15">
        <v>0</v>
      </c>
      <c r="I23" s="15">
        <v>6</v>
      </c>
      <c r="J23" s="29">
        <v>6</v>
      </c>
      <c r="K23" s="30">
        <v>0.75</v>
      </c>
      <c r="L23" s="15">
        <v>1</v>
      </c>
      <c r="M23" s="15">
        <v>1</v>
      </c>
      <c r="N23" s="15">
        <v>0</v>
      </c>
      <c r="O23" s="15">
        <v>5</v>
      </c>
    </row>
    <row r="24" spans="1:15" ht="18.75" x14ac:dyDescent="0.25">
      <c r="A24" s="31" t="s">
        <v>73</v>
      </c>
      <c r="B24" s="31" t="s">
        <v>5</v>
      </c>
      <c r="C24" s="32" t="s">
        <v>16</v>
      </c>
      <c r="D24" s="32" t="str">
        <f>"TOTAL"</f>
        <v>TOTAL</v>
      </c>
      <c r="E24" s="37">
        <f>SUBTOTAL(109,[1]!Table13[Registered])</f>
        <v>863</v>
      </c>
      <c r="F24" s="31">
        <f>SUBTOTAL(109,[1]!Table13[Wrote])</f>
        <v>828</v>
      </c>
      <c r="G24" s="37">
        <f>SUBTOTAL(109,[1]!Table13[I])</f>
        <v>136</v>
      </c>
      <c r="H24" s="37">
        <f>SUBTOTAL(109,[1]!Table13[II])</f>
        <v>260</v>
      </c>
      <c r="I24" s="37">
        <f>SUBTOTAL(109,[1]!Table13[III])</f>
        <v>242</v>
      </c>
      <c r="J24" s="31">
        <f>SUBTOTAL(109,[1]!Table13[Total         I-III])</f>
        <v>638</v>
      </c>
      <c r="K24" s="36">
        <f>IF([1]!Table13[[#Totals],[Wrote]]&lt;&gt;0, [1]!Table13[[#Totals],[Total         I-III]]/[1]!Table13[[#Totals],[Wrote]], 0%)</f>
        <v>0.77053140096618356</v>
      </c>
      <c r="L24" s="37">
        <f>SUBTOTAL(109,[1]!Table13[IV])</f>
        <v>115</v>
      </c>
      <c r="M24" s="37">
        <f>SUBTOTAL(109,[1]!Table13[V])</f>
        <v>67</v>
      </c>
      <c r="N24" s="37">
        <f>SUBTOTAL(109,[1]!Table13[VI])</f>
        <v>1</v>
      </c>
      <c r="O24" s="37">
        <f>SUBTOTAL(109,[1]!Table13[Other])</f>
        <v>42</v>
      </c>
    </row>
    <row r="25" spans="1:15" x14ac:dyDescent="0.25">
      <c r="C25" s="21"/>
      <c r="F25" s="21"/>
      <c r="J25" s="21"/>
      <c r="K25" s="22"/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72"/>
  <sheetViews>
    <sheetView workbookViewId="0">
      <selection activeCell="C10" sqref="C10"/>
    </sheetView>
  </sheetViews>
  <sheetFormatPr defaultRowHeight="15" x14ac:dyDescent="0.25"/>
  <cols>
    <col min="1" max="1" width="11.42578125" customWidth="1"/>
    <col min="2" max="2" width="18.7109375" customWidth="1"/>
    <col min="3" max="3" width="54.42578125" customWidth="1"/>
    <col min="4" max="7" width="20.7109375" customWidth="1"/>
  </cols>
  <sheetData>
    <row r="1" spans="1:7" ht="31.5" x14ac:dyDescent="0.5">
      <c r="A1" s="14" t="s">
        <v>10</v>
      </c>
    </row>
    <row r="2" spans="1:7" ht="15" customHeight="1" x14ac:dyDescent="0.25"/>
    <row r="3" spans="1:7" ht="15" customHeight="1" x14ac:dyDescent="0.25"/>
    <row r="4" spans="1:7" ht="18.75" x14ac:dyDescent="0.25">
      <c r="A4" s="18" t="s">
        <v>8</v>
      </c>
      <c r="B4" s="18" t="s">
        <v>4</v>
      </c>
      <c r="C4" s="18" t="s">
        <v>11</v>
      </c>
      <c r="D4" s="18" t="s">
        <v>12</v>
      </c>
      <c r="E4" s="18" t="s">
        <v>13</v>
      </c>
      <c r="F4" s="18" t="s">
        <v>14</v>
      </c>
      <c r="G4" s="19" t="s">
        <v>15</v>
      </c>
    </row>
    <row r="5" spans="1:7" ht="18.75" x14ac:dyDescent="0.25">
      <c r="A5" s="15">
        <v>2013</v>
      </c>
      <c r="B5" s="15" t="s">
        <v>5</v>
      </c>
      <c r="C5" s="17" t="s">
        <v>16</v>
      </c>
      <c r="D5" s="15">
        <v>110</v>
      </c>
      <c r="E5" s="15">
        <v>90</v>
      </c>
      <c r="F5" s="15">
        <v>85</v>
      </c>
      <c r="G5" s="16">
        <v>0.94444444444444442</v>
      </c>
    </row>
    <row r="6" spans="1:7" ht="18.75" x14ac:dyDescent="0.25">
      <c r="A6" s="15">
        <v>2014</v>
      </c>
      <c r="B6" s="15" t="s">
        <v>5</v>
      </c>
      <c r="C6" s="17" t="s">
        <v>16</v>
      </c>
      <c r="D6" s="15">
        <v>113</v>
      </c>
      <c r="E6" s="15">
        <v>112</v>
      </c>
      <c r="F6" s="15">
        <v>90</v>
      </c>
      <c r="G6" s="16">
        <v>0.8035714285714286</v>
      </c>
    </row>
    <row r="7" spans="1:7" ht="18.75" x14ac:dyDescent="0.25">
      <c r="A7" s="15">
        <v>2015</v>
      </c>
      <c r="B7" s="15" t="s">
        <v>5</v>
      </c>
      <c r="C7" s="17" t="s">
        <v>16</v>
      </c>
      <c r="D7" s="15">
        <v>111</v>
      </c>
      <c r="E7" s="15">
        <v>109</v>
      </c>
      <c r="F7" s="15">
        <v>105</v>
      </c>
      <c r="G7" s="16">
        <v>0.96330275229357798</v>
      </c>
    </row>
    <row r="8" spans="1:7" ht="18.75" x14ac:dyDescent="0.25">
      <c r="A8" s="15">
        <v>2016</v>
      </c>
      <c r="B8" s="15" t="s">
        <v>5</v>
      </c>
      <c r="C8" s="17" t="s">
        <v>16</v>
      </c>
      <c r="D8" s="15">
        <v>112</v>
      </c>
      <c r="E8" s="15">
        <v>108</v>
      </c>
      <c r="F8" s="15">
        <v>100</v>
      </c>
      <c r="G8" s="16">
        <v>0.92592592592592593</v>
      </c>
    </row>
    <row r="9" spans="1:7" ht="18.75" x14ac:dyDescent="0.25">
      <c r="A9" s="15">
        <v>2017</v>
      </c>
      <c r="B9" s="15" t="s">
        <v>5</v>
      </c>
      <c r="C9" s="17" t="s">
        <v>16</v>
      </c>
      <c r="D9" s="15">
        <v>110</v>
      </c>
      <c r="E9" s="15">
        <v>95</v>
      </c>
      <c r="F9" s="15">
        <v>89</v>
      </c>
      <c r="G9" s="16">
        <v>0.93684210526315792</v>
      </c>
    </row>
    <row r="10" spans="1:7" ht="18.75" x14ac:dyDescent="0.25">
      <c r="A10" s="15">
        <v>2018</v>
      </c>
      <c r="B10" s="15" t="s">
        <v>5</v>
      </c>
      <c r="C10" s="17" t="s">
        <v>16</v>
      </c>
      <c r="D10" s="15">
        <v>114</v>
      </c>
      <c r="E10" s="15">
        <v>93</v>
      </c>
      <c r="F10" s="15">
        <v>81</v>
      </c>
      <c r="G10" s="16">
        <v>0.87096774193548387</v>
      </c>
    </row>
    <row r="11" spans="1:7" ht="18.75" x14ac:dyDescent="0.25">
      <c r="A11" s="15">
        <v>2019</v>
      </c>
      <c r="B11" s="15" t="s">
        <v>5</v>
      </c>
      <c r="C11" s="17" t="s">
        <v>16</v>
      </c>
      <c r="D11" s="15">
        <v>108</v>
      </c>
      <c r="E11" s="15">
        <v>105</v>
      </c>
      <c r="F11" s="15">
        <v>93</v>
      </c>
      <c r="G11" s="16">
        <v>0.88571428571428568</v>
      </c>
    </row>
    <row r="12" spans="1:7" ht="18.75" x14ac:dyDescent="0.25">
      <c r="A12" s="15">
        <v>2020</v>
      </c>
      <c r="B12" s="15" t="s">
        <v>5</v>
      </c>
      <c r="C12" s="17" t="s">
        <v>16</v>
      </c>
      <c r="D12" s="15">
        <v>111</v>
      </c>
      <c r="E12" s="15">
        <v>108</v>
      </c>
      <c r="F12" s="15">
        <v>95</v>
      </c>
      <c r="G12" s="16">
        <v>0.87962962962962965</v>
      </c>
    </row>
    <row r="13" spans="1:7" ht="18.75" x14ac:dyDescent="0.25">
      <c r="A13" s="15">
        <v>2021</v>
      </c>
      <c r="B13" s="15" t="s">
        <v>5</v>
      </c>
      <c r="C13" s="17" t="s">
        <v>16</v>
      </c>
      <c r="D13" s="15">
        <v>111</v>
      </c>
      <c r="E13" s="15">
        <v>109</v>
      </c>
      <c r="F13" s="15">
        <v>90</v>
      </c>
      <c r="G13" s="16">
        <v>0.82568807339449546</v>
      </c>
    </row>
    <row r="14" spans="1:7" ht="18.75" x14ac:dyDescent="0.25">
      <c r="A14" s="15">
        <v>2022</v>
      </c>
      <c r="B14" s="15" t="s">
        <v>5</v>
      </c>
      <c r="C14" s="17" t="s">
        <v>16</v>
      </c>
      <c r="D14" s="15">
        <v>109</v>
      </c>
      <c r="E14" s="15">
        <v>107</v>
      </c>
      <c r="F14" s="15">
        <v>100</v>
      </c>
      <c r="G14" s="16">
        <v>0.93457943925233644</v>
      </c>
    </row>
    <row r="15" spans="1:7" x14ac:dyDescent="0.25">
      <c r="G15" s="13"/>
    </row>
    <row r="16" spans="1:7" x14ac:dyDescent="0.25">
      <c r="G16" s="13"/>
    </row>
    <row r="17" spans="7:7" x14ac:dyDescent="0.25">
      <c r="G17" s="13"/>
    </row>
    <row r="18" spans="7:7" x14ac:dyDescent="0.25">
      <c r="G18" s="13"/>
    </row>
    <row r="19" spans="7:7" x14ac:dyDescent="0.25">
      <c r="G19" s="13"/>
    </row>
    <row r="20" spans="7:7" x14ac:dyDescent="0.25">
      <c r="G20" s="13"/>
    </row>
    <row r="21" spans="7:7" x14ac:dyDescent="0.25">
      <c r="G21" s="13"/>
    </row>
    <row r="22" spans="7:7" x14ac:dyDescent="0.25">
      <c r="G22" s="13"/>
    </row>
    <row r="23" spans="7:7" x14ac:dyDescent="0.25">
      <c r="G23" s="13"/>
    </row>
    <row r="24" spans="7:7" x14ac:dyDescent="0.25">
      <c r="G24" s="13"/>
    </row>
    <row r="25" spans="7:7" x14ac:dyDescent="0.25">
      <c r="G25" s="13"/>
    </row>
    <row r="26" spans="7:7" x14ac:dyDescent="0.25">
      <c r="G26" s="13"/>
    </row>
    <row r="27" spans="7:7" x14ac:dyDescent="0.25">
      <c r="G27" s="13"/>
    </row>
    <row r="28" spans="7:7" x14ac:dyDescent="0.25">
      <c r="G28" s="13"/>
    </row>
    <row r="29" spans="7:7" x14ac:dyDescent="0.25">
      <c r="G29" s="13"/>
    </row>
    <row r="30" spans="7:7" x14ac:dyDescent="0.25">
      <c r="G30" s="13"/>
    </row>
    <row r="31" spans="7:7" x14ac:dyDescent="0.25">
      <c r="G31" s="13"/>
    </row>
    <row r="32" spans="7:7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  <row r="38" spans="7:7" x14ac:dyDescent="0.25">
      <c r="G38" s="13"/>
    </row>
    <row r="39" spans="7:7" x14ac:dyDescent="0.25">
      <c r="G39" s="13"/>
    </row>
    <row r="40" spans="7:7" x14ac:dyDescent="0.25">
      <c r="G40" s="13"/>
    </row>
    <row r="41" spans="7:7" x14ac:dyDescent="0.25">
      <c r="G41" s="13"/>
    </row>
    <row r="42" spans="7:7" x14ac:dyDescent="0.25">
      <c r="G42" s="13"/>
    </row>
    <row r="43" spans="7:7" x14ac:dyDescent="0.25">
      <c r="G43" s="13"/>
    </row>
    <row r="44" spans="7:7" x14ac:dyDescent="0.25">
      <c r="G44" s="13"/>
    </row>
    <row r="45" spans="7:7" x14ac:dyDescent="0.25">
      <c r="G45" s="13"/>
    </row>
    <row r="46" spans="7:7" x14ac:dyDescent="0.25">
      <c r="G46" s="13"/>
    </row>
    <row r="47" spans="7:7" x14ac:dyDescent="0.25">
      <c r="G47" s="13"/>
    </row>
    <row r="48" spans="7:7" x14ac:dyDescent="0.25">
      <c r="G48" s="13"/>
    </row>
    <row r="49" spans="7:7" x14ac:dyDescent="0.25">
      <c r="G49" s="13"/>
    </row>
    <row r="50" spans="7:7" x14ac:dyDescent="0.25">
      <c r="G50" s="13"/>
    </row>
    <row r="51" spans="7:7" x14ac:dyDescent="0.25">
      <c r="G51" s="13"/>
    </row>
    <row r="52" spans="7:7" x14ac:dyDescent="0.25">
      <c r="G52" s="13"/>
    </row>
    <row r="53" spans="7:7" x14ac:dyDescent="0.25">
      <c r="G53" s="13"/>
    </row>
    <row r="54" spans="7:7" x14ac:dyDescent="0.25">
      <c r="G54" s="13"/>
    </row>
    <row r="55" spans="7:7" x14ac:dyDescent="0.25">
      <c r="G55" s="13"/>
    </row>
    <row r="56" spans="7:7" x14ac:dyDescent="0.25">
      <c r="G56" s="13"/>
    </row>
    <row r="57" spans="7:7" x14ac:dyDescent="0.25">
      <c r="G57" s="13"/>
    </row>
    <row r="58" spans="7:7" x14ac:dyDescent="0.25">
      <c r="G58" s="13"/>
    </row>
    <row r="59" spans="7:7" x14ac:dyDescent="0.25">
      <c r="G59" s="13"/>
    </row>
    <row r="60" spans="7:7" x14ac:dyDescent="0.25">
      <c r="G60" s="13"/>
    </row>
    <row r="61" spans="7:7" x14ac:dyDescent="0.25">
      <c r="G61" s="13"/>
    </row>
    <row r="62" spans="7:7" x14ac:dyDescent="0.25">
      <c r="G62" s="13"/>
    </row>
    <row r="63" spans="7:7" x14ac:dyDescent="0.25">
      <c r="G63" s="13"/>
    </row>
    <row r="64" spans="7:7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  <row r="103" spans="7:7" x14ac:dyDescent="0.25">
      <c r="G103" s="13"/>
    </row>
    <row r="104" spans="7:7" x14ac:dyDescent="0.25">
      <c r="G104" s="13"/>
    </row>
    <row r="105" spans="7:7" x14ac:dyDescent="0.25">
      <c r="G105" s="13"/>
    </row>
    <row r="106" spans="7:7" x14ac:dyDescent="0.25">
      <c r="G106" s="13"/>
    </row>
    <row r="107" spans="7:7" x14ac:dyDescent="0.25">
      <c r="G107" s="13"/>
    </row>
    <row r="108" spans="7:7" x14ac:dyDescent="0.25">
      <c r="G108" s="13"/>
    </row>
    <row r="109" spans="7:7" x14ac:dyDescent="0.25">
      <c r="G109" s="13"/>
    </row>
    <row r="110" spans="7:7" x14ac:dyDescent="0.25">
      <c r="G110" s="13"/>
    </row>
    <row r="111" spans="7:7" x14ac:dyDescent="0.25">
      <c r="G111" s="13"/>
    </row>
    <row r="112" spans="7:7" x14ac:dyDescent="0.25">
      <c r="G112" s="13"/>
    </row>
    <row r="113" spans="7:7" x14ac:dyDescent="0.25">
      <c r="G113" s="13"/>
    </row>
    <row r="114" spans="7:7" x14ac:dyDescent="0.25">
      <c r="G114" s="13"/>
    </row>
    <row r="115" spans="7:7" x14ac:dyDescent="0.25">
      <c r="G115" s="13"/>
    </row>
    <row r="116" spans="7:7" x14ac:dyDescent="0.25">
      <c r="G116" s="13"/>
    </row>
    <row r="117" spans="7:7" x14ac:dyDescent="0.25">
      <c r="G117" s="13"/>
    </row>
    <row r="118" spans="7:7" x14ac:dyDescent="0.25">
      <c r="G118" s="13"/>
    </row>
    <row r="119" spans="7:7" x14ac:dyDescent="0.25">
      <c r="G119" s="13"/>
    </row>
    <row r="120" spans="7:7" x14ac:dyDescent="0.25">
      <c r="G120" s="13"/>
    </row>
    <row r="121" spans="7:7" x14ac:dyDescent="0.25">
      <c r="G121" s="13"/>
    </row>
    <row r="122" spans="7:7" x14ac:dyDescent="0.25">
      <c r="G122" s="13"/>
    </row>
    <row r="123" spans="7:7" x14ac:dyDescent="0.25">
      <c r="G123" s="13"/>
    </row>
    <row r="124" spans="7:7" x14ac:dyDescent="0.25">
      <c r="G124" s="13"/>
    </row>
    <row r="125" spans="7:7" x14ac:dyDescent="0.25">
      <c r="G125" s="13"/>
    </row>
    <row r="126" spans="7:7" x14ac:dyDescent="0.25">
      <c r="G126" s="13"/>
    </row>
    <row r="127" spans="7:7" x14ac:dyDescent="0.25">
      <c r="G127" s="13"/>
    </row>
    <row r="128" spans="7:7" x14ac:dyDescent="0.25">
      <c r="G128" s="13"/>
    </row>
    <row r="129" spans="7:7" x14ac:dyDescent="0.25">
      <c r="G129" s="13"/>
    </row>
    <row r="130" spans="7:7" x14ac:dyDescent="0.25">
      <c r="G130" s="13"/>
    </row>
    <row r="131" spans="7:7" x14ac:dyDescent="0.25">
      <c r="G131" s="13"/>
    </row>
    <row r="132" spans="7:7" x14ac:dyDescent="0.25">
      <c r="G132" s="13"/>
    </row>
    <row r="133" spans="7:7" x14ac:dyDescent="0.25">
      <c r="G133" s="13"/>
    </row>
    <row r="134" spans="7:7" x14ac:dyDescent="0.25">
      <c r="G134" s="13"/>
    </row>
    <row r="135" spans="7:7" x14ac:dyDescent="0.25">
      <c r="G135" s="13"/>
    </row>
    <row r="136" spans="7:7" x14ac:dyDescent="0.25">
      <c r="G136" s="13"/>
    </row>
    <row r="137" spans="7:7" x14ac:dyDescent="0.25">
      <c r="G137" s="13"/>
    </row>
    <row r="138" spans="7:7" x14ac:dyDescent="0.25">
      <c r="G138" s="13"/>
    </row>
    <row r="139" spans="7:7" x14ac:dyDescent="0.25">
      <c r="G139" s="13"/>
    </row>
    <row r="140" spans="7:7" x14ac:dyDescent="0.25">
      <c r="G140" s="13"/>
    </row>
    <row r="141" spans="7:7" x14ac:dyDescent="0.25">
      <c r="G141" s="13"/>
    </row>
    <row r="142" spans="7:7" x14ac:dyDescent="0.25">
      <c r="G142" s="13"/>
    </row>
    <row r="143" spans="7:7" x14ac:dyDescent="0.25">
      <c r="G143" s="13"/>
    </row>
    <row r="144" spans="7:7" x14ac:dyDescent="0.25">
      <c r="G144" s="13"/>
    </row>
    <row r="145" spans="7:7" x14ac:dyDescent="0.25">
      <c r="G145" s="13"/>
    </row>
    <row r="146" spans="7:7" x14ac:dyDescent="0.25">
      <c r="G146" s="13"/>
    </row>
    <row r="147" spans="7:7" x14ac:dyDescent="0.25">
      <c r="G147" s="13"/>
    </row>
    <row r="148" spans="7:7" x14ac:dyDescent="0.25">
      <c r="G148" s="13"/>
    </row>
    <row r="149" spans="7:7" x14ac:dyDescent="0.25">
      <c r="G149" s="13"/>
    </row>
    <row r="150" spans="7:7" x14ac:dyDescent="0.25">
      <c r="G150" s="13"/>
    </row>
    <row r="151" spans="7:7" x14ac:dyDescent="0.25">
      <c r="G151" s="13"/>
    </row>
    <row r="152" spans="7:7" x14ac:dyDescent="0.25">
      <c r="G152" s="13"/>
    </row>
    <row r="153" spans="7:7" x14ac:dyDescent="0.25">
      <c r="G153" s="13"/>
    </row>
    <row r="154" spans="7:7" x14ac:dyDescent="0.25">
      <c r="G154" s="13"/>
    </row>
    <row r="155" spans="7:7" x14ac:dyDescent="0.25">
      <c r="G155" s="13"/>
    </row>
    <row r="156" spans="7:7" x14ac:dyDescent="0.25">
      <c r="G156" s="13"/>
    </row>
    <row r="157" spans="7:7" x14ac:dyDescent="0.25">
      <c r="G157" s="13"/>
    </row>
    <row r="158" spans="7:7" x14ac:dyDescent="0.25">
      <c r="G158" s="13"/>
    </row>
    <row r="159" spans="7:7" x14ac:dyDescent="0.25">
      <c r="G159" s="13"/>
    </row>
    <row r="160" spans="7:7" x14ac:dyDescent="0.25">
      <c r="G160" s="13"/>
    </row>
    <row r="161" spans="7:7" x14ac:dyDescent="0.25">
      <c r="G161" s="13"/>
    </row>
    <row r="162" spans="7:7" x14ac:dyDescent="0.25">
      <c r="G162" s="13"/>
    </row>
    <row r="163" spans="7:7" x14ac:dyDescent="0.25">
      <c r="G163" s="13"/>
    </row>
    <row r="164" spans="7:7" x14ac:dyDescent="0.25">
      <c r="G164" s="13"/>
    </row>
    <row r="165" spans="7:7" x14ac:dyDescent="0.25">
      <c r="G165" s="13"/>
    </row>
    <row r="166" spans="7:7" x14ac:dyDescent="0.25">
      <c r="G166" s="13"/>
    </row>
    <row r="167" spans="7:7" x14ac:dyDescent="0.25">
      <c r="G167" s="13"/>
    </row>
    <row r="168" spans="7:7" x14ac:dyDescent="0.25">
      <c r="G168" s="13"/>
    </row>
    <row r="169" spans="7:7" x14ac:dyDescent="0.25">
      <c r="G169" s="13"/>
    </row>
    <row r="170" spans="7:7" x14ac:dyDescent="0.25">
      <c r="G170" s="13"/>
    </row>
    <row r="171" spans="7:7" x14ac:dyDescent="0.25">
      <c r="G171" s="13"/>
    </row>
    <row r="172" spans="7:7" x14ac:dyDescent="0.25">
      <c r="G172" s="13"/>
    </row>
    <row r="173" spans="7:7" x14ac:dyDescent="0.25">
      <c r="G173" s="13"/>
    </row>
    <row r="174" spans="7:7" x14ac:dyDescent="0.25">
      <c r="G174" s="13"/>
    </row>
    <row r="175" spans="7:7" x14ac:dyDescent="0.25">
      <c r="G175" s="13"/>
    </row>
    <row r="176" spans="7:7" x14ac:dyDescent="0.25">
      <c r="G176" s="13"/>
    </row>
    <row r="177" spans="7:7" x14ac:dyDescent="0.25">
      <c r="G177" s="13"/>
    </row>
    <row r="178" spans="7:7" x14ac:dyDescent="0.25">
      <c r="G178" s="13"/>
    </row>
    <row r="179" spans="7:7" x14ac:dyDescent="0.25">
      <c r="G179" s="13"/>
    </row>
    <row r="180" spans="7:7" x14ac:dyDescent="0.25">
      <c r="G180" s="13"/>
    </row>
    <row r="181" spans="7:7" x14ac:dyDescent="0.25">
      <c r="G181" s="13"/>
    </row>
    <row r="182" spans="7:7" x14ac:dyDescent="0.25">
      <c r="G182" s="13"/>
    </row>
    <row r="183" spans="7:7" x14ac:dyDescent="0.25">
      <c r="G183" s="13"/>
    </row>
    <row r="184" spans="7:7" x14ac:dyDescent="0.25">
      <c r="G184" s="13"/>
    </row>
    <row r="185" spans="7:7" x14ac:dyDescent="0.25">
      <c r="G185" s="13"/>
    </row>
    <row r="186" spans="7:7" x14ac:dyDescent="0.25">
      <c r="G186" s="13"/>
    </row>
    <row r="187" spans="7:7" x14ac:dyDescent="0.25">
      <c r="G187" s="13"/>
    </row>
    <row r="188" spans="7:7" x14ac:dyDescent="0.25">
      <c r="G188" s="13"/>
    </row>
    <row r="189" spans="7:7" x14ac:dyDescent="0.25">
      <c r="G189" s="13"/>
    </row>
    <row r="190" spans="7:7" x14ac:dyDescent="0.25">
      <c r="G190" s="13"/>
    </row>
    <row r="191" spans="7:7" x14ac:dyDescent="0.25">
      <c r="G191" s="13"/>
    </row>
    <row r="192" spans="7:7" x14ac:dyDescent="0.25">
      <c r="G192" s="13"/>
    </row>
    <row r="193" spans="7:7" x14ac:dyDescent="0.25">
      <c r="G193" s="13"/>
    </row>
    <row r="194" spans="7:7" x14ac:dyDescent="0.25">
      <c r="G194" s="13"/>
    </row>
    <row r="195" spans="7:7" x14ac:dyDescent="0.25">
      <c r="G195" s="13"/>
    </row>
    <row r="196" spans="7:7" x14ac:dyDescent="0.25">
      <c r="G196" s="13"/>
    </row>
    <row r="197" spans="7:7" x14ac:dyDescent="0.25">
      <c r="G197" s="13"/>
    </row>
    <row r="198" spans="7:7" x14ac:dyDescent="0.25">
      <c r="G198" s="13"/>
    </row>
    <row r="199" spans="7:7" x14ac:dyDescent="0.25">
      <c r="G199" s="13"/>
    </row>
    <row r="200" spans="7:7" x14ac:dyDescent="0.25">
      <c r="G200" s="13"/>
    </row>
    <row r="201" spans="7:7" x14ac:dyDescent="0.25">
      <c r="G201" s="13"/>
    </row>
    <row r="202" spans="7:7" x14ac:dyDescent="0.25">
      <c r="G202" s="13"/>
    </row>
    <row r="203" spans="7:7" x14ac:dyDescent="0.25">
      <c r="G203" s="13"/>
    </row>
    <row r="204" spans="7:7" x14ac:dyDescent="0.25">
      <c r="G204" s="13"/>
    </row>
    <row r="205" spans="7:7" x14ac:dyDescent="0.25">
      <c r="G205" s="13"/>
    </row>
    <row r="206" spans="7:7" x14ac:dyDescent="0.25">
      <c r="G206" s="13"/>
    </row>
    <row r="207" spans="7:7" x14ac:dyDescent="0.25">
      <c r="G207" s="13"/>
    </row>
    <row r="208" spans="7:7" x14ac:dyDescent="0.25">
      <c r="G208" s="13"/>
    </row>
    <row r="209" spans="7:7" x14ac:dyDescent="0.25">
      <c r="G209" s="13"/>
    </row>
    <row r="210" spans="7:7" x14ac:dyDescent="0.25">
      <c r="G210" s="13"/>
    </row>
    <row r="211" spans="7:7" x14ac:dyDescent="0.25">
      <c r="G211" s="13"/>
    </row>
    <row r="212" spans="7:7" x14ac:dyDescent="0.25">
      <c r="G212" s="13"/>
    </row>
    <row r="213" spans="7:7" x14ac:dyDescent="0.25">
      <c r="G213" s="13"/>
    </row>
    <row r="214" spans="7:7" x14ac:dyDescent="0.25">
      <c r="G214" s="13"/>
    </row>
    <row r="215" spans="7:7" x14ac:dyDescent="0.25">
      <c r="G215" s="13"/>
    </row>
    <row r="216" spans="7:7" x14ac:dyDescent="0.25">
      <c r="G216" s="13"/>
    </row>
    <row r="217" spans="7:7" x14ac:dyDescent="0.25">
      <c r="G217" s="13"/>
    </row>
    <row r="218" spans="7:7" x14ac:dyDescent="0.25">
      <c r="G218" s="13"/>
    </row>
    <row r="219" spans="7:7" x14ac:dyDescent="0.25">
      <c r="G219" s="13"/>
    </row>
    <row r="220" spans="7:7" x14ac:dyDescent="0.25">
      <c r="G220" s="13"/>
    </row>
    <row r="221" spans="7:7" x14ac:dyDescent="0.25">
      <c r="G221" s="13"/>
    </row>
    <row r="222" spans="7:7" x14ac:dyDescent="0.25">
      <c r="G222" s="13"/>
    </row>
    <row r="223" spans="7:7" x14ac:dyDescent="0.25">
      <c r="G223" s="13"/>
    </row>
    <row r="224" spans="7:7" x14ac:dyDescent="0.25">
      <c r="G224" s="13"/>
    </row>
    <row r="225" spans="7:7" x14ac:dyDescent="0.25">
      <c r="G225" s="13"/>
    </row>
    <row r="226" spans="7:7" x14ac:dyDescent="0.25">
      <c r="G226" s="13"/>
    </row>
    <row r="227" spans="7:7" x14ac:dyDescent="0.25">
      <c r="G227" s="13"/>
    </row>
    <row r="228" spans="7:7" x14ac:dyDescent="0.25">
      <c r="G228" s="13"/>
    </row>
    <row r="229" spans="7:7" x14ac:dyDescent="0.25">
      <c r="G229" s="13"/>
    </row>
    <row r="230" spans="7:7" x14ac:dyDescent="0.25">
      <c r="G230" s="13"/>
    </row>
    <row r="231" spans="7:7" x14ac:dyDescent="0.25">
      <c r="G231" s="13"/>
    </row>
    <row r="232" spans="7:7" x14ac:dyDescent="0.25">
      <c r="G232" s="13"/>
    </row>
    <row r="233" spans="7:7" x14ac:dyDescent="0.25">
      <c r="G233" s="13"/>
    </row>
    <row r="234" spans="7:7" x14ac:dyDescent="0.25">
      <c r="G234" s="13"/>
    </row>
    <row r="235" spans="7:7" x14ac:dyDescent="0.25">
      <c r="G235" s="13"/>
    </row>
    <row r="236" spans="7:7" x14ac:dyDescent="0.25">
      <c r="G236" s="13"/>
    </row>
    <row r="237" spans="7:7" x14ac:dyDescent="0.25">
      <c r="G237" s="13"/>
    </row>
    <row r="238" spans="7:7" x14ac:dyDescent="0.25">
      <c r="G238" s="13"/>
    </row>
    <row r="239" spans="7:7" x14ac:dyDescent="0.25">
      <c r="G239" s="13"/>
    </row>
    <row r="240" spans="7:7" x14ac:dyDescent="0.25">
      <c r="G240" s="13"/>
    </row>
    <row r="241" spans="7:7" x14ac:dyDescent="0.25">
      <c r="G241" s="13"/>
    </row>
    <row r="242" spans="7:7" x14ac:dyDescent="0.25">
      <c r="G242" s="13"/>
    </row>
    <row r="243" spans="7:7" x14ac:dyDescent="0.25">
      <c r="G243" s="13"/>
    </row>
    <row r="244" spans="7:7" x14ac:dyDescent="0.25">
      <c r="G244" s="13"/>
    </row>
    <row r="245" spans="7:7" x14ac:dyDescent="0.25">
      <c r="G245" s="13"/>
    </row>
    <row r="246" spans="7:7" x14ac:dyDescent="0.25">
      <c r="G246" s="13"/>
    </row>
    <row r="247" spans="7:7" x14ac:dyDescent="0.25">
      <c r="G247" s="13"/>
    </row>
    <row r="248" spans="7:7" x14ac:dyDescent="0.25">
      <c r="G248" s="13"/>
    </row>
    <row r="249" spans="7:7" x14ac:dyDescent="0.25">
      <c r="G249" s="13"/>
    </row>
    <row r="250" spans="7:7" x14ac:dyDescent="0.25">
      <c r="G250" s="13"/>
    </row>
    <row r="251" spans="7:7" x14ac:dyDescent="0.25">
      <c r="G251" s="13"/>
    </row>
    <row r="252" spans="7:7" x14ac:dyDescent="0.25">
      <c r="G252" s="13"/>
    </row>
    <row r="253" spans="7:7" x14ac:dyDescent="0.25">
      <c r="G253" s="13"/>
    </row>
    <row r="254" spans="7:7" x14ac:dyDescent="0.25">
      <c r="G254" s="13"/>
    </row>
    <row r="255" spans="7:7" x14ac:dyDescent="0.25">
      <c r="G255" s="13"/>
    </row>
    <row r="256" spans="7:7" x14ac:dyDescent="0.25">
      <c r="G256" s="13"/>
    </row>
    <row r="257" spans="7:7" x14ac:dyDescent="0.25">
      <c r="G257" s="13"/>
    </row>
    <row r="258" spans="7:7" x14ac:dyDescent="0.25">
      <c r="G258" s="13"/>
    </row>
    <row r="259" spans="7:7" x14ac:dyDescent="0.25">
      <c r="G259" s="13"/>
    </row>
    <row r="260" spans="7:7" x14ac:dyDescent="0.25">
      <c r="G260" s="13"/>
    </row>
    <row r="261" spans="7:7" x14ac:dyDescent="0.25">
      <c r="G261" s="13"/>
    </row>
    <row r="262" spans="7:7" x14ac:dyDescent="0.25">
      <c r="G262" s="13"/>
    </row>
    <row r="263" spans="7:7" x14ac:dyDescent="0.25">
      <c r="G263" s="13"/>
    </row>
    <row r="264" spans="7:7" x14ac:dyDescent="0.25">
      <c r="G264" s="13"/>
    </row>
    <row r="265" spans="7:7" x14ac:dyDescent="0.25">
      <c r="G265" s="13"/>
    </row>
    <row r="266" spans="7:7" x14ac:dyDescent="0.25">
      <c r="G266" s="13"/>
    </row>
    <row r="267" spans="7:7" x14ac:dyDescent="0.25">
      <c r="G267" s="13"/>
    </row>
    <row r="268" spans="7:7" x14ac:dyDescent="0.25">
      <c r="G268" s="13"/>
    </row>
    <row r="269" spans="7:7" x14ac:dyDescent="0.25">
      <c r="G269" s="13"/>
    </row>
    <row r="270" spans="7:7" x14ac:dyDescent="0.25">
      <c r="G270" s="13"/>
    </row>
    <row r="271" spans="7:7" x14ac:dyDescent="0.25">
      <c r="G271" s="13"/>
    </row>
    <row r="272" spans="7:7" x14ac:dyDescent="0.25">
      <c r="G272" s="13"/>
    </row>
    <row r="273" spans="7:7" x14ac:dyDescent="0.25">
      <c r="G273" s="13"/>
    </row>
    <row r="274" spans="7:7" x14ac:dyDescent="0.25">
      <c r="G274" s="13"/>
    </row>
    <row r="275" spans="7:7" x14ac:dyDescent="0.25">
      <c r="G275" s="13"/>
    </row>
    <row r="276" spans="7:7" x14ac:dyDescent="0.25">
      <c r="G276" s="13"/>
    </row>
    <row r="277" spans="7:7" x14ac:dyDescent="0.25">
      <c r="G277" s="13"/>
    </row>
    <row r="278" spans="7:7" x14ac:dyDescent="0.25">
      <c r="G278" s="13"/>
    </row>
    <row r="279" spans="7:7" x14ac:dyDescent="0.25">
      <c r="G279" s="13"/>
    </row>
    <row r="280" spans="7:7" x14ac:dyDescent="0.25">
      <c r="G280" s="13"/>
    </row>
    <row r="281" spans="7:7" x14ac:dyDescent="0.25">
      <c r="G281" s="13"/>
    </row>
    <row r="282" spans="7:7" x14ac:dyDescent="0.25">
      <c r="G282" s="13"/>
    </row>
    <row r="283" spans="7:7" x14ac:dyDescent="0.25">
      <c r="G283" s="13"/>
    </row>
    <row r="284" spans="7:7" x14ac:dyDescent="0.25">
      <c r="G284" s="13"/>
    </row>
    <row r="285" spans="7:7" x14ac:dyDescent="0.25">
      <c r="G285" s="13"/>
    </row>
    <row r="286" spans="7:7" x14ac:dyDescent="0.25">
      <c r="G286" s="13"/>
    </row>
    <row r="287" spans="7:7" x14ac:dyDescent="0.25">
      <c r="G287" s="13"/>
    </row>
    <row r="288" spans="7:7" x14ac:dyDescent="0.25">
      <c r="G288" s="13"/>
    </row>
    <row r="289" spans="7:7" x14ac:dyDescent="0.25">
      <c r="G289" s="13"/>
    </row>
    <row r="290" spans="7:7" x14ac:dyDescent="0.25">
      <c r="G290" s="13"/>
    </row>
    <row r="291" spans="7:7" x14ac:dyDescent="0.25">
      <c r="G291" s="13"/>
    </row>
    <row r="292" spans="7:7" x14ac:dyDescent="0.25">
      <c r="G292" s="13"/>
    </row>
    <row r="293" spans="7:7" x14ac:dyDescent="0.25">
      <c r="G293" s="13"/>
    </row>
    <row r="294" spans="7:7" x14ac:dyDescent="0.25">
      <c r="G294" s="13"/>
    </row>
    <row r="295" spans="7:7" x14ac:dyDescent="0.25">
      <c r="G295" s="13"/>
    </row>
    <row r="296" spans="7:7" x14ac:dyDescent="0.25">
      <c r="G296" s="13"/>
    </row>
    <row r="297" spans="7:7" x14ac:dyDescent="0.25">
      <c r="G297" s="13"/>
    </row>
    <row r="298" spans="7:7" x14ac:dyDescent="0.25">
      <c r="G298" s="13"/>
    </row>
    <row r="299" spans="7:7" x14ac:dyDescent="0.25">
      <c r="G299" s="13"/>
    </row>
    <row r="300" spans="7:7" x14ac:dyDescent="0.25">
      <c r="G300" s="13"/>
    </row>
    <row r="301" spans="7:7" x14ac:dyDescent="0.25">
      <c r="G301" s="13"/>
    </row>
    <row r="302" spans="7:7" x14ac:dyDescent="0.25">
      <c r="G302" s="13"/>
    </row>
    <row r="303" spans="7:7" x14ac:dyDescent="0.25">
      <c r="G303" s="13"/>
    </row>
    <row r="304" spans="7:7" x14ac:dyDescent="0.25">
      <c r="G304" s="13"/>
    </row>
    <row r="305" spans="7:7" x14ac:dyDescent="0.25">
      <c r="G305" s="13"/>
    </row>
    <row r="306" spans="7:7" x14ac:dyDescent="0.25">
      <c r="G306" s="13"/>
    </row>
    <row r="307" spans="7:7" x14ac:dyDescent="0.25">
      <c r="G307" s="13"/>
    </row>
    <row r="308" spans="7:7" x14ac:dyDescent="0.25">
      <c r="G308" s="13"/>
    </row>
    <row r="309" spans="7:7" x14ac:dyDescent="0.25">
      <c r="G309" s="13"/>
    </row>
    <row r="310" spans="7:7" x14ac:dyDescent="0.25">
      <c r="G310" s="13"/>
    </row>
    <row r="311" spans="7:7" x14ac:dyDescent="0.25">
      <c r="G311" s="13"/>
    </row>
    <row r="312" spans="7:7" x14ac:dyDescent="0.25">
      <c r="G312" s="13"/>
    </row>
    <row r="313" spans="7:7" x14ac:dyDescent="0.25">
      <c r="G313" s="13"/>
    </row>
    <row r="314" spans="7:7" x14ac:dyDescent="0.25">
      <c r="G314" s="13"/>
    </row>
    <row r="315" spans="7:7" x14ac:dyDescent="0.25">
      <c r="G315" s="13"/>
    </row>
    <row r="316" spans="7:7" x14ac:dyDescent="0.25">
      <c r="G316" s="13"/>
    </row>
    <row r="317" spans="7:7" x14ac:dyDescent="0.25">
      <c r="G317" s="13"/>
    </row>
    <row r="318" spans="7:7" x14ac:dyDescent="0.25">
      <c r="G318" s="13"/>
    </row>
    <row r="319" spans="7:7" x14ac:dyDescent="0.25">
      <c r="G319" s="13"/>
    </row>
    <row r="320" spans="7:7" x14ac:dyDescent="0.25">
      <c r="G320" s="13"/>
    </row>
    <row r="321" spans="7:7" x14ac:dyDescent="0.25">
      <c r="G321" s="13"/>
    </row>
    <row r="322" spans="7:7" x14ac:dyDescent="0.25">
      <c r="G322" s="13"/>
    </row>
    <row r="323" spans="7:7" x14ac:dyDescent="0.25">
      <c r="G323" s="13"/>
    </row>
    <row r="324" spans="7:7" x14ac:dyDescent="0.25">
      <c r="G324" s="13"/>
    </row>
    <row r="325" spans="7:7" x14ac:dyDescent="0.25">
      <c r="G325" s="13"/>
    </row>
    <row r="326" spans="7:7" x14ac:dyDescent="0.25">
      <c r="G326" s="13"/>
    </row>
    <row r="327" spans="7:7" x14ac:dyDescent="0.25">
      <c r="G327" s="13"/>
    </row>
    <row r="328" spans="7:7" x14ac:dyDescent="0.25">
      <c r="G328" s="13"/>
    </row>
    <row r="329" spans="7:7" x14ac:dyDescent="0.25">
      <c r="G329" s="13"/>
    </row>
    <row r="330" spans="7:7" x14ac:dyDescent="0.25">
      <c r="G330" s="13"/>
    </row>
    <row r="331" spans="7:7" x14ac:dyDescent="0.25">
      <c r="G331" s="13"/>
    </row>
    <row r="332" spans="7:7" x14ac:dyDescent="0.25">
      <c r="G332" s="13"/>
    </row>
    <row r="333" spans="7:7" x14ac:dyDescent="0.25">
      <c r="G333" s="13"/>
    </row>
    <row r="334" spans="7:7" x14ac:dyDescent="0.25">
      <c r="G334" s="13"/>
    </row>
    <row r="335" spans="7:7" x14ac:dyDescent="0.25">
      <c r="G335" s="13"/>
    </row>
    <row r="336" spans="7:7" x14ac:dyDescent="0.25">
      <c r="G336" s="13"/>
    </row>
    <row r="337" spans="7:7" x14ac:dyDescent="0.25">
      <c r="G337" s="13"/>
    </row>
    <row r="338" spans="7:7" x14ac:dyDescent="0.25">
      <c r="G338" s="13"/>
    </row>
    <row r="339" spans="7:7" x14ac:dyDescent="0.25">
      <c r="G339" s="13"/>
    </row>
    <row r="340" spans="7:7" x14ac:dyDescent="0.25">
      <c r="G340" s="13"/>
    </row>
    <row r="341" spans="7:7" x14ac:dyDescent="0.25">
      <c r="G341" s="13"/>
    </row>
    <row r="342" spans="7:7" x14ac:dyDescent="0.25">
      <c r="G342" s="13"/>
    </row>
    <row r="343" spans="7:7" x14ac:dyDescent="0.25">
      <c r="G343" s="13"/>
    </row>
    <row r="344" spans="7:7" x14ac:dyDescent="0.25">
      <c r="G344" s="13"/>
    </row>
    <row r="345" spans="7:7" x14ac:dyDescent="0.25">
      <c r="G345" s="13"/>
    </row>
    <row r="346" spans="7:7" x14ac:dyDescent="0.25">
      <c r="G346" s="13"/>
    </row>
    <row r="347" spans="7:7" x14ac:dyDescent="0.25">
      <c r="G347" s="13"/>
    </row>
    <row r="348" spans="7:7" x14ac:dyDescent="0.25">
      <c r="G348" s="13"/>
    </row>
    <row r="349" spans="7:7" x14ac:dyDescent="0.25">
      <c r="G349" s="13"/>
    </row>
    <row r="350" spans="7:7" x14ac:dyDescent="0.25">
      <c r="G350" s="13"/>
    </row>
    <row r="351" spans="7:7" x14ac:dyDescent="0.25">
      <c r="G351" s="13"/>
    </row>
    <row r="352" spans="7:7" x14ac:dyDescent="0.25">
      <c r="G352" s="13"/>
    </row>
    <row r="353" spans="7:7" x14ac:dyDescent="0.25">
      <c r="G353" s="13"/>
    </row>
    <row r="354" spans="7:7" x14ac:dyDescent="0.25">
      <c r="G354" s="13"/>
    </row>
    <row r="355" spans="7:7" x14ac:dyDescent="0.25">
      <c r="G355" s="13"/>
    </row>
    <row r="356" spans="7:7" x14ac:dyDescent="0.25">
      <c r="G356" s="13"/>
    </row>
    <row r="357" spans="7:7" x14ac:dyDescent="0.25">
      <c r="G357" s="13"/>
    </row>
    <row r="358" spans="7:7" x14ac:dyDescent="0.25">
      <c r="G358" s="13"/>
    </row>
    <row r="359" spans="7:7" x14ac:dyDescent="0.25">
      <c r="G359" s="13"/>
    </row>
    <row r="360" spans="7:7" x14ac:dyDescent="0.25">
      <c r="G360" s="13"/>
    </row>
    <row r="361" spans="7:7" x14ac:dyDescent="0.25">
      <c r="G361" s="13"/>
    </row>
    <row r="362" spans="7:7" x14ac:dyDescent="0.25">
      <c r="G362" s="13"/>
    </row>
    <row r="363" spans="7:7" x14ac:dyDescent="0.25">
      <c r="G363" s="13"/>
    </row>
    <row r="364" spans="7:7" x14ac:dyDescent="0.25">
      <c r="G364" s="13"/>
    </row>
    <row r="365" spans="7:7" x14ac:dyDescent="0.25">
      <c r="G365" s="13"/>
    </row>
    <row r="366" spans="7:7" x14ac:dyDescent="0.25">
      <c r="G366" s="13"/>
    </row>
    <row r="367" spans="7:7" x14ac:dyDescent="0.25">
      <c r="G367" s="13"/>
    </row>
    <row r="368" spans="7:7" x14ac:dyDescent="0.25">
      <c r="G368" s="13"/>
    </row>
    <row r="369" spans="7:7" x14ac:dyDescent="0.25">
      <c r="G369" s="13"/>
    </row>
    <row r="370" spans="7:7" x14ac:dyDescent="0.25">
      <c r="G370" s="13"/>
    </row>
    <row r="371" spans="7:7" x14ac:dyDescent="0.25">
      <c r="G371" s="13"/>
    </row>
    <row r="372" spans="7:7" x14ac:dyDescent="0.25">
      <c r="G372" s="13"/>
    </row>
    <row r="373" spans="7:7" x14ac:dyDescent="0.25">
      <c r="G373" s="13"/>
    </row>
    <row r="374" spans="7:7" x14ac:dyDescent="0.25">
      <c r="G374" s="13"/>
    </row>
    <row r="375" spans="7:7" x14ac:dyDescent="0.25">
      <c r="G375" s="13"/>
    </row>
    <row r="376" spans="7:7" x14ac:dyDescent="0.25">
      <c r="G376" s="13"/>
    </row>
    <row r="377" spans="7:7" x14ac:dyDescent="0.25">
      <c r="G377" s="13"/>
    </row>
    <row r="378" spans="7:7" x14ac:dyDescent="0.25">
      <c r="G378" s="13"/>
    </row>
    <row r="379" spans="7:7" x14ac:dyDescent="0.25">
      <c r="G379" s="13"/>
    </row>
    <row r="380" spans="7:7" x14ac:dyDescent="0.25">
      <c r="G380" s="13"/>
    </row>
    <row r="381" spans="7:7" x14ac:dyDescent="0.25">
      <c r="G381" s="13"/>
    </row>
    <row r="382" spans="7:7" x14ac:dyDescent="0.25">
      <c r="G382" s="13"/>
    </row>
    <row r="383" spans="7:7" x14ac:dyDescent="0.25">
      <c r="G383" s="13"/>
    </row>
    <row r="384" spans="7:7" x14ac:dyDescent="0.25">
      <c r="G384" s="13"/>
    </row>
    <row r="385" spans="7:7" x14ac:dyDescent="0.25">
      <c r="G385" s="13"/>
    </row>
    <row r="386" spans="7:7" x14ac:dyDescent="0.25">
      <c r="G386" s="13"/>
    </row>
    <row r="387" spans="7:7" x14ac:dyDescent="0.25">
      <c r="G387" s="13"/>
    </row>
    <row r="388" spans="7:7" x14ac:dyDescent="0.25">
      <c r="G388" s="13"/>
    </row>
    <row r="389" spans="7:7" x14ac:dyDescent="0.25">
      <c r="G389" s="13"/>
    </row>
    <row r="390" spans="7:7" x14ac:dyDescent="0.25">
      <c r="G390" s="13"/>
    </row>
    <row r="391" spans="7:7" x14ac:dyDescent="0.25">
      <c r="G391" s="13"/>
    </row>
    <row r="392" spans="7:7" x14ac:dyDescent="0.25">
      <c r="G392" s="13"/>
    </row>
    <row r="393" spans="7:7" x14ac:dyDescent="0.25">
      <c r="G393" s="13"/>
    </row>
    <row r="394" spans="7:7" x14ac:dyDescent="0.25">
      <c r="G394" s="13"/>
    </row>
    <row r="395" spans="7:7" x14ac:dyDescent="0.25">
      <c r="G395" s="13"/>
    </row>
    <row r="396" spans="7:7" x14ac:dyDescent="0.25">
      <c r="G396" s="13"/>
    </row>
    <row r="397" spans="7:7" x14ac:dyDescent="0.25">
      <c r="G397" s="13"/>
    </row>
    <row r="398" spans="7:7" x14ac:dyDescent="0.25">
      <c r="G398" s="13"/>
    </row>
    <row r="399" spans="7:7" x14ac:dyDescent="0.25">
      <c r="G399" s="13"/>
    </row>
    <row r="400" spans="7:7" x14ac:dyDescent="0.25">
      <c r="G400" s="13"/>
    </row>
    <row r="401" spans="7:7" x14ac:dyDescent="0.25">
      <c r="G401" s="13"/>
    </row>
    <row r="402" spans="7:7" x14ac:dyDescent="0.25">
      <c r="G402" s="13"/>
    </row>
    <row r="403" spans="7:7" x14ac:dyDescent="0.25">
      <c r="G403" s="13"/>
    </row>
    <row r="404" spans="7:7" x14ac:dyDescent="0.25">
      <c r="G404" s="13"/>
    </row>
    <row r="405" spans="7:7" x14ac:dyDescent="0.25">
      <c r="G405" s="13"/>
    </row>
    <row r="406" spans="7:7" x14ac:dyDescent="0.25">
      <c r="G406" s="13"/>
    </row>
    <row r="407" spans="7:7" x14ac:dyDescent="0.25">
      <c r="G407" s="13"/>
    </row>
    <row r="408" spans="7:7" x14ac:dyDescent="0.25">
      <c r="G408" s="13"/>
    </row>
    <row r="409" spans="7:7" x14ac:dyDescent="0.25">
      <c r="G409" s="13"/>
    </row>
    <row r="410" spans="7:7" x14ac:dyDescent="0.25">
      <c r="G410" s="13"/>
    </row>
    <row r="411" spans="7:7" x14ac:dyDescent="0.25">
      <c r="G411" s="13"/>
    </row>
    <row r="412" spans="7:7" x14ac:dyDescent="0.25">
      <c r="G412" s="13"/>
    </row>
    <row r="413" spans="7:7" x14ac:dyDescent="0.25">
      <c r="G413" s="13"/>
    </row>
    <row r="414" spans="7:7" x14ac:dyDescent="0.25">
      <c r="G414" s="13"/>
    </row>
    <row r="415" spans="7:7" x14ac:dyDescent="0.25">
      <c r="G415" s="13"/>
    </row>
    <row r="416" spans="7:7" x14ac:dyDescent="0.25">
      <c r="G416" s="13"/>
    </row>
    <row r="417" spans="7:7" x14ac:dyDescent="0.25">
      <c r="G417" s="13"/>
    </row>
    <row r="418" spans="7:7" x14ac:dyDescent="0.25">
      <c r="G418" s="13"/>
    </row>
    <row r="419" spans="7:7" x14ac:dyDescent="0.25">
      <c r="G419" s="13"/>
    </row>
    <row r="420" spans="7:7" x14ac:dyDescent="0.25">
      <c r="G420" s="13"/>
    </row>
    <row r="421" spans="7:7" x14ac:dyDescent="0.25">
      <c r="G421" s="13"/>
    </row>
    <row r="422" spans="7:7" x14ac:dyDescent="0.25">
      <c r="G422" s="13"/>
    </row>
    <row r="423" spans="7:7" x14ac:dyDescent="0.25">
      <c r="G423" s="13"/>
    </row>
    <row r="424" spans="7:7" x14ac:dyDescent="0.25">
      <c r="G424" s="13"/>
    </row>
    <row r="425" spans="7:7" x14ac:dyDescent="0.25">
      <c r="G425" s="13"/>
    </row>
    <row r="426" spans="7:7" x14ac:dyDescent="0.25">
      <c r="G426" s="13"/>
    </row>
    <row r="427" spans="7:7" x14ac:dyDescent="0.25">
      <c r="G427" s="13"/>
    </row>
    <row r="428" spans="7:7" x14ac:dyDescent="0.25">
      <c r="G428" s="13"/>
    </row>
    <row r="429" spans="7:7" x14ac:dyDescent="0.25">
      <c r="G429" s="13"/>
    </row>
    <row r="430" spans="7:7" x14ac:dyDescent="0.25">
      <c r="G430" s="13"/>
    </row>
    <row r="431" spans="7:7" x14ac:dyDescent="0.25">
      <c r="G431" s="13"/>
    </row>
    <row r="432" spans="7:7" x14ac:dyDescent="0.25">
      <c r="G432" s="13"/>
    </row>
    <row r="433" spans="7:7" x14ac:dyDescent="0.25">
      <c r="G433" s="13"/>
    </row>
    <row r="434" spans="7:7" x14ac:dyDescent="0.25">
      <c r="G434" s="13"/>
    </row>
    <row r="435" spans="7:7" x14ac:dyDescent="0.25">
      <c r="G435" s="13"/>
    </row>
    <row r="436" spans="7:7" x14ac:dyDescent="0.25">
      <c r="G436" s="13"/>
    </row>
    <row r="437" spans="7:7" x14ac:dyDescent="0.25">
      <c r="G437" s="13"/>
    </row>
    <row r="438" spans="7:7" x14ac:dyDescent="0.25">
      <c r="G438" s="13"/>
    </row>
    <row r="439" spans="7:7" x14ac:dyDescent="0.25">
      <c r="G439" s="13"/>
    </row>
    <row r="440" spans="7:7" x14ac:dyDescent="0.25">
      <c r="G440" s="13"/>
    </row>
    <row r="441" spans="7:7" x14ac:dyDescent="0.25">
      <c r="G441" s="13"/>
    </row>
    <row r="442" spans="7:7" x14ac:dyDescent="0.25">
      <c r="G442" s="13"/>
    </row>
    <row r="443" spans="7:7" x14ac:dyDescent="0.25">
      <c r="G443" s="13"/>
    </row>
    <row r="444" spans="7:7" x14ac:dyDescent="0.25">
      <c r="G444" s="13"/>
    </row>
    <row r="445" spans="7:7" x14ac:dyDescent="0.25">
      <c r="G445" s="13"/>
    </row>
    <row r="446" spans="7:7" x14ac:dyDescent="0.25">
      <c r="G446" s="13"/>
    </row>
    <row r="447" spans="7:7" x14ac:dyDescent="0.25">
      <c r="G447" s="13"/>
    </row>
    <row r="448" spans="7:7" x14ac:dyDescent="0.25">
      <c r="G448" s="13"/>
    </row>
    <row r="449" spans="7:7" x14ac:dyDescent="0.25">
      <c r="G449" s="13"/>
    </row>
    <row r="450" spans="7:7" x14ac:dyDescent="0.25">
      <c r="G450" s="13"/>
    </row>
    <row r="451" spans="7:7" x14ac:dyDescent="0.25">
      <c r="G451" s="13"/>
    </row>
    <row r="452" spans="7:7" x14ac:dyDescent="0.25">
      <c r="G452" s="13"/>
    </row>
    <row r="453" spans="7:7" x14ac:dyDescent="0.25">
      <c r="G453" s="13"/>
    </row>
    <row r="454" spans="7:7" x14ac:dyDescent="0.25">
      <c r="G454" s="13"/>
    </row>
    <row r="455" spans="7:7" x14ac:dyDescent="0.25">
      <c r="G455" s="13"/>
    </row>
    <row r="456" spans="7:7" x14ac:dyDescent="0.25">
      <c r="G456" s="13"/>
    </row>
    <row r="457" spans="7:7" x14ac:dyDescent="0.25">
      <c r="G457" s="13"/>
    </row>
    <row r="458" spans="7:7" x14ac:dyDescent="0.25">
      <c r="G458" s="13"/>
    </row>
    <row r="459" spans="7:7" x14ac:dyDescent="0.25">
      <c r="G459" s="13"/>
    </row>
    <row r="460" spans="7:7" x14ac:dyDescent="0.25">
      <c r="G460" s="13"/>
    </row>
    <row r="461" spans="7:7" x14ac:dyDescent="0.25">
      <c r="G461" s="13"/>
    </row>
    <row r="462" spans="7:7" x14ac:dyDescent="0.25">
      <c r="G462" s="13"/>
    </row>
    <row r="463" spans="7:7" x14ac:dyDescent="0.25">
      <c r="G463" s="13"/>
    </row>
    <row r="464" spans="7:7" x14ac:dyDescent="0.25">
      <c r="G464" s="13"/>
    </row>
    <row r="465" spans="7:7" x14ac:dyDescent="0.25">
      <c r="G465" s="13"/>
    </row>
    <row r="466" spans="7:7" x14ac:dyDescent="0.25">
      <c r="G466" s="13"/>
    </row>
    <row r="467" spans="7:7" x14ac:dyDescent="0.25">
      <c r="G467" s="13"/>
    </row>
    <row r="468" spans="7:7" x14ac:dyDescent="0.25">
      <c r="G468" s="13"/>
    </row>
    <row r="469" spans="7:7" x14ac:dyDescent="0.25">
      <c r="G469" s="13"/>
    </row>
    <row r="470" spans="7:7" x14ac:dyDescent="0.25">
      <c r="G470" s="13"/>
    </row>
    <row r="471" spans="7:7" x14ac:dyDescent="0.25">
      <c r="G471" s="13"/>
    </row>
    <row r="472" spans="7:7" x14ac:dyDescent="0.25">
      <c r="G472" s="13"/>
    </row>
    <row r="473" spans="7:7" x14ac:dyDescent="0.25">
      <c r="G473" s="13"/>
    </row>
    <row r="474" spans="7:7" x14ac:dyDescent="0.25">
      <c r="G474" s="13"/>
    </row>
    <row r="475" spans="7:7" x14ac:dyDescent="0.25">
      <c r="G475" s="13"/>
    </row>
    <row r="476" spans="7:7" x14ac:dyDescent="0.25">
      <c r="G476" s="13"/>
    </row>
    <row r="477" spans="7:7" x14ac:dyDescent="0.25">
      <c r="G477" s="13"/>
    </row>
    <row r="478" spans="7:7" x14ac:dyDescent="0.25">
      <c r="G478" s="13"/>
    </row>
    <row r="479" spans="7:7" x14ac:dyDescent="0.25">
      <c r="G479" s="13"/>
    </row>
    <row r="480" spans="7:7" x14ac:dyDescent="0.25">
      <c r="G480" s="13"/>
    </row>
    <row r="481" spans="7:7" x14ac:dyDescent="0.25">
      <c r="G481" s="13"/>
    </row>
    <row r="482" spans="7:7" x14ac:dyDescent="0.25">
      <c r="G482" s="13"/>
    </row>
    <row r="483" spans="7:7" x14ac:dyDescent="0.25">
      <c r="G483" s="13"/>
    </row>
    <row r="484" spans="7:7" x14ac:dyDescent="0.25">
      <c r="G484" s="13"/>
    </row>
    <row r="485" spans="7:7" x14ac:dyDescent="0.25">
      <c r="G485" s="13"/>
    </row>
    <row r="486" spans="7:7" x14ac:dyDescent="0.25">
      <c r="G486" s="13"/>
    </row>
    <row r="487" spans="7:7" x14ac:dyDescent="0.25">
      <c r="G487" s="13"/>
    </row>
    <row r="488" spans="7:7" x14ac:dyDescent="0.25">
      <c r="G488" s="13"/>
    </row>
    <row r="489" spans="7:7" x14ac:dyDescent="0.25">
      <c r="G489" s="13"/>
    </row>
    <row r="490" spans="7:7" x14ac:dyDescent="0.25">
      <c r="G490" s="13"/>
    </row>
    <row r="491" spans="7:7" x14ac:dyDescent="0.25">
      <c r="G491" s="13"/>
    </row>
    <row r="492" spans="7:7" x14ac:dyDescent="0.25">
      <c r="G492" s="13"/>
    </row>
    <row r="493" spans="7:7" x14ac:dyDescent="0.25">
      <c r="G493" s="13"/>
    </row>
    <row r="494" spans="7:7" x14ac:dyDescent="0.25">
      <c r="G494" s="13"/>
    </row>
    <row r="495" spans="7:7" x14ac:dyDescent="0.25">
      <c r="G495" s="13"/>
    </row>
    <row r="496" spans="7:7" x14ac:dyDescent="0.25">
      <c r="G496" s="13"/>
    </row>
    <row r="497" spans="7:7" x14ac:dyDescent="0.25">
      <c r="G497" s="13"/>
    </row>
    <row r="498" spans="7:7" x14ac:dyDescent="0.25">
      <c r="G498" s="13"/>
    </row>
    <row r="499" spans="7:7" x14ac:dyDescent="0.25">
      <c r="G499" s="13"/>
    </row>
    <row r="500" spans="7:7" x14ac:dyDescent="0.25">
      <c r="G500" s="13"/>
    </row>
    <row r="501" spans="7:7" x14ac:dyDescent="0.25">
      <c r="G501" s="13"/>
    </row>
    <row r="502" spans="7:7" x14ac:dyDescent="0.25">
      <c r="G502" s="13"/>
    </row>
    <row r="503" spans="7:7" x14ac:dyDescent="0.25">
      <c r="G503" s="13"/>
    </row>
    <row r="504" spans="7:7" x14ac:dyDescent="0.25">
      <c r="G504" s="13"/>
    </row>
    <row r="505" spans="7:7" x14ac:dyDescent="0.25">
      <c r="G505" s="13"/>
    </row>
    <row r="506" spans="7:7" x14ac:dyDescent="0.25">
      <c r="G506" s="13"/>
    </row>
    <row r="507" spans="7:7" x14ac:dyDescent="0.25">
      <c r="G507" s="13"/>
    </row>
    <row r="508" spans="7:7" x14ac:dyDescent="0.25">
      <c r="G508" s="13"/>
    </row>
    <row r="509" spans="7:7" x14ac:dyDescent="0.25">
      <c r="G509" s="13"/>
    </row>
    <row r="510" spans="7:7" x14ac:dyDescent="0.25">
      <c r="G510" s="13"/>
    </row>
    <row r="511" spans="7:7" x14ac:dyDescent="0.25">
      <c r="G511" s="13"/>
    </row>
    <row r="512" spans="7:7" x14ac:dyDescent="0.25">
      <c r="G512" s="13"/>
    </row>
    <row r="513" spans="7:7" x14ac:dyDescent="0.25">
      <c r="G513" s="13"/>
    </row>
    <row r="514" spans="7:7" x14ac:dyDescent="0.25">
      <c r="G514" s="13"/>
    </row>
    <row r="515" spans="7:7" x14ac:dyDescent="0.25">
      <c r="G515" s="13"/>
    </row>
    <row r="516" spans="7:7" x14ac:dyDescent="0.25">
      <c r="G516" s="13"/>
    </row>
    <row r="517" spans="7:7" x14ac:dyDescent="0.25">
      <c r="G517" s="13"/>
    </row>
    <row r="518" spans="7:7" x14ac:dyDescent="0.25">
      <c r="G518" s="13"/>
    </row>
    <row r="519" spans="7:7" x14ac:dyDescent="0.25">
      <c r="G519" s="13"/>
    </row>
    <row r="520" spans="7:7" x14ac:dyDescent="0.25">
      <c r="G520" s="13"/>
    </row>
    <row r="521" spans="7:7" x14ac:dyDescent="0.25">
      <c r="G521" s="13"/>
    </row>
    <row r="522" spans="7:7" x14ac:dyDescent="0.25">
      <c r="G522" s="13"/>
    </row>
    <row r="523" spans="7:7" x14ac:dyDescent="0.25">
      <c r="G523" s="13"/>
    </row>
    <row r="524" spans="7:7" x14ac:dyDescent="0.25">
      <c r="G524" s="13"/>
    </row>
    <row r="525" spans="7:7" x14ac:dyDescent="0.25">
      <c r="G525" s="13"/>
    </row>
    <row r="526" spans="7:7" x14ac:dyDescent="0.25">
      <c r="G526" s="13"/>
    </row>
    <row r="527" spans="7:7" x14ac:dyDescent="0.25">
      <c r="G527" s="13"/>
    </row>
    <row r="528" spans="7:7" x14ac:dyDescent="0.25">
      <c r="G528" s="13"/>
    </row>
    <row r="529" spans="7:7" x14ac:dyDescent="0.25">
      <c r="G529" s="13"/>
    </row>
    <row r="530" spans="7:7" x14ac:dyDescent="0.25">
      <c r="G530" s="13"/>
    </row>
    <row r="531" spans="7:7" x14ac:dyDescent="0.25">
      <c r="G531" s="13"/>
    </row>
    <row r="532" spans="7:7" x14ac:dyDescent="0.25">
      <c r="G532" s="13"/>
    </row>
    <row r="533" spans="7:7" x14ac:dyDescent="0.25">
      <c r="G533" s="13"/>
    </row>
    <row r="534" spans="7:7" x14ac:dyDescent="0.25">
      <c r="G534" s="13"/>
    </row>
    <row r="535" spans="7:7" x14ac:dyDescent="0.25">
      <c r="G535" s="13"/>
    </row>
    <row r="536" spans="7:7" x14ac:dyDescent="0.25">
      <c r="G536" s="13"/>
    </row>
    <row r="537" spans="7:7" x14ac:dyDescent="0.25">
      <c r="G537" s="13"/>
    </row>
    <row r="538" spans="7:7" x14ac:dyDescent="0.25">
      <c r="G538" s="13"/>
    </row>
    <row r="539" spans="7:7" x14ac:dyDescent="0.25">
      <c r="G539" s="13"/>
    </row>
    <row r="540" spans="7:7" x14ac:dyDescent="0.25">
      <c r="G540" s="13"/>
    </row>
    <row r="541" spans="7:7" x14ac:dyDescent="0.25">
      <c r="G541" s="13"/>
    </row>
    <row r="542" spans="7:7" x14ac:dyDescent="0.25">
      <c r="G542" s="13"/>
    </row>
    <row r="543" spans="7:7" x14ac:dyDescent="0.25">
      <c r="G543" s="13"/>
    </row>
    <row r="544" spans="7:7" x14ac:dyDescent="0.25">
      <c r="G544" s="13"/>
    </row>
    <row r="545" spans="7:7" x14ac:dyDescent="0.25">
      <c r="G545" s="13"/>
    </row>
    <row r="546" spans="7:7" x14ac:dyDescent="0.25">
      <c r="G546" s="13"/>
    </row>
    <row r="547" spans="7:7" x14ac:dyDescent="0.25">
      <c r="G547" s="13"/>
    </row>
    <row r="548" spans="7:7" x14ac:dyDescent="0.25">
      <c r="G548" s="13"/>
    </row>
    <row r="549" spans="7:7" x14ac:dyDescent="0.25">
      <c r="G549" s="13"/>
    </row>
    <row r="550" spans="7:7" x14ac:dyDescent="0.25">
      <c r="G550" s="13"/>
    </row>
    <row r="551" spans="7:7" x14ac:dyDescent="0.25">
      <c r="G551" s="13"/>
    </row>
    <row r="552" spans="7:7" x14ac:dyDescent="0.25">
      <c r="G552" s="13"/>
    </row>
    <row r="553" spans="7:7" x14ac:dyDescent="0.25">
      <c r="G553" s="13"/>
    </row>
    <row r="554" spans="7:7" x14ac:dyDescent="0.25">
      <c r="G554" s="13"/>
    </row>
    <row r="555" spans="7:7" x14ac:dyDescent="0.25">
      <c r="G555" s="13"/>
    </row>
    <row r="556" spans="7:7" x14ac:dyDescent="0.25">
      <c r="G556" s="13"/>
    </row>
    <row r="557" spans="7:7" x14ac:dyDescent="0.25">
      <c r="G557" s="13"/>
    </row>
    <row r="558" spans="7:7" x14ac:dyDescent="0.25">
      <c r="G558" s="13"/>
    </row>
    <row r="559" spans="7:7" x14ac:dyDescent="0.25">
      <c r="G559" s="13"/>
    </row>
    <row r="560" spans="7:7" x14ac:dyDescent="0.25">
      <c r="G560" s="13"/>
    </row>
    <row r="561" spans="7:7" x14ac:dyDescent="0.25">
      <c r="G561" s="13"/>
    </row>
    <row r="562" spans="7:7" x14ac:dyDescent="0.25">
      <c r="G562" s="13"/>
    </row>
    <row r="563" spans="7:7" x14ac:dyDescent="0.25">
      <c r="G563" s="13"/>
    </row>
    <row r="564" spans="7:7" x14ac:dyDescent="0.25">
      <c r="G564" s="13"/>
    </row>
    <row r="565" spans="7:7" x14ac:dyDescent="0.25">
      <c r="G565" s="13"/>
    </row>
    <row r="566" spans="7:7" x14ac:dyDescent="0.25">
      <c r="G566" s="13"/>
    </row>
    <row r="567" spans="7:7" x14ac:dyDescent="0.25">
      <c r="G567" s="13"/>
    </row>
    <row r="568" spans="7:7" x14ac:dyDescent="0.25">
      <c r="G568" s="13"/>
    </row>
    <row r="569" spans="7:7" x14ac:dyDescent="0.25">
      <c r="G569" s="13"/>
    </row>
    <row r="570" spans="7:7" x14ac:dyDescent="0.25">
      <c r="G570" s="13"/>
    </row>
    <row r="571" spans="7:7" x14ac:dyDescent="0.25">
      <c r="G571" s="13"/>
    </row>
    <row r="572" spans="7:7" x14ac:dyDescent="0.25">
      <c r="G572" s="13"/>
    </row>
    <row r="573" spans="7:7" x14ac:dyDescent="0.25">
      <c r="G573" s="13"/>
    </row>
    <row r="574" spans="7:7" x14ac:dyDescent="0.25">
      <c r="G574" s="13"/>
    </row>
    <row r="575" spans="7:7" x14ac:dyDescent="0.25">
      <c r="G575" s="13"/>
    </row>
    <row r="576" spans="7:7" x14ac:dyDescent="0.25">
      <c r="G576" s="13"/>
    </row>
    <row r="577" spans="7:7" x14ac:dyDescent="0.25">
      <c r="G577" s="13"/>
    </row>
    <row r="578" spans="7:7" x14ac:dyDescent="0.25">
      <c r="G578" s="13"/>
    </row>
    <row r="579" spans="7:7" x14ac:dyDescent="0.25">
      <c r="G579" s="13"/>
    </row>
    <row r="580" spans="7:7" x14ac:dyDescent="0.25">
      <c r="G580" s="13"/>
    </row>
    <row r="581" spans="7:7" x14ac:dyDescent="0.25">
      <c r="G581" s="13"/>
    </row>
    <row r="582" spans="7:7" x14ac:dyDescent="0.25">
      <c r="G582" s="13"/>
    </row>
    <row r="583" spans="7:7" x14ac:dyDescent="0.25">
      <c r="G583" s="13"/>
    </row>
    <row r="584" spans="7:7" x14ac:dyDescent="0.25">
      <c r="G584" s="13"/>
    </row>
    <row r="585" spans="7:7" x14ac:dyDescent="0.25">
      <c r="G585" s="13"/>
    </row>
    <row r="586" spans="7:7" x14ac:dyDescent="0.25">
      <c r="G586" s="13"/>
    </row>
    <row r="587" spans="7:7" x14ac:dyDescent="0.25">
      <c r="G587" s="13"/>
    </row>
    <row r="588" spans="7:7" x14ac:dyDescent="0.25">
      <c r="G588" s="13"/>
    </row>
    <row r="589" spans="7:7" x14ac:dyDescent="0.25">
      <c r="G589" s="13"/>
    </row>
    <row r="590" spans="7:7" x14ac:dyDescent="0.25">
      <c r="G590" s="13"/>
    </row>
    <row r="591" spans="7:7" x14ac:dyDescent="0.25">
      <c r="G591" s="13"/>
    </row>
    <row r="592" spans="7:7" x14ac:dyDescent="0.25">
      <c r="G592" s="13"/>
    </row>
    <row r="593" spans="7:7" x14ac:dyDescent="0.25">
      <c r="G593" s="13"/>
    </row>
    <row r="594" spans="7:7" x14ac:dyDescent="0.25">
      <c r="G594" s="13"/>
    </row>
    <row r="595" spans="7:7" x14ac:dyDescent="0.25">
      <c r="G595" s="13"/>
    </row>
    <row r="596" spans="7:7" x14ac:dyDescent="0.25">
      <c r="G596" s="13"/>
    </row>
    <row r="597" spans="7:7" x14ac:dyDescent="0.25">
      <c r="G597" s="13"/>
    </row>
    <row r="598" spans="7:7" x14ac:dyDescent="0.25">
      <c r="G598" s="13"/>
    </row>
    <row r="599" spans="7:7" x14ac:dyDescent="0.25">
      <c r="G599" s="13"/>
    </row>
    <row r="600" spans="7:7" x14ac:dyDescent="0.25">
      <c r="G600" s="13"/>
    </row>
    <row r="601" spans="7:7" x14ac:dyDescent="0.25">
      <c r="G601" s="13"/>
    </row>
    <row r="602" spans="7:7" x14ac:dyDescent="0.25">
      <c r="G602" s="13"/>
    </row>
    <row r="603" spans="7:7" x14ac:dyDescent="0.25">
      <c r="G603" s="13"/>
    </row>
    <row r="604" spans="7:7" x14ac:dyDescent="0.25">
      <c r="G604" s="13"/>
    </row>
    <row r="605" spans="7:7" x14ac:dyDescent="0.25">
      <c r="G605" s="13"/>
    </row>
    <row r="606" spans="7:7" x14ac:dyDescent="0.25">
      <c r="G606" s="13"/>
    </row>
    <row r="607" spans="7:7" x14ac:dyDescent="0.25">
      <c r="G607" s="13"/>
    </row>
    <row r="608" spans="7:7" x14ac:dyDescent="0.25">
      <c r="G608" s="13"/>
    </row>
    <row r="609" spans="7:7" x14ac:dyDescent="0.25">
      <c r="G609" s="13"/>
    </row>
    <row r="610" spans="7:7" x14ac:dyDescent="0.25">
      <c r="G610" s="13"/>
    </row>
    <row r="611" spans="7:7" x14ac:dyDescent="0.25">
      <c r="G611" s="13"/>
    </row>
    <row r="612" spans="7:7" x14ac:dyDescent="0.25">
      <c r="G612" s="13"/>
    </row>
    <row r="613" spans="7:7" x14ac:dyDescent="0.25">
      <c r="G613" s="13"/>
    </row>
    <row r="614" spans="7:7" x14ac:dyDescent="0.25">
      <c r="G614" s="13"/>
    </row>
    <row r="615" spans="7:7" x14ac:dyDescent="0.25">
      <c r="G615" s="13"/>
    </row>
    <row r="616" spans="7:7" x14ac:dyDescent="0.25">
      <c r="G616" s="13"/>
    </row>
    <row r="617" spans="7:7" x14ac:dyDescent="0.25">
      <c r="G617" s="13"/>
    </row>
    <row r="618" spans="7:7" x14ac:dyDescent="0.25">
      <c r="G618" s="13"/>
    </row>
    <row r="619" spans="7:7" x14ac:dyDescent="0.25">
      <c r="G619" s="13"/>
    </row>
    <row r="620" spans="7:7" x14ac:dyDescent="0.25">
      <c r="G620" s="13"/>
    </row>
    <row r="621" spans="7:7" x14ac:dyDescent="0.25">
      <c r="G621" s="13"/>
    </row>
    <row r="622" spans="7:7" x14ac:dyDescent="0.25">
      <c r="G622" s="13"/>
    </row>
    <row r="623" spans="7:7" x14ac:dyDescent="0.25">
      <c r="G623" s="13"/>
    </row>
    <row r="624" spans="7:7" x14ac:dyDescent="0.25">
      <c r="G624" s="13"/>
    </row>
    <row r="625" spans="7:7" x14ac:dyDescent="0.25">
      <c r="G625" s="13"/>
    </row>
    <row r="626" spans="7:7" x14ac:dyDescent="0.25">
      <c r="G626" s="13"/>
    </row>
    <row r="627" spans="7:7" x14ac:dyDescent="0.25">
      <c r="G627" s="13"/>
    </row>
    <row r="628" spans="7:7" x14ac:dyDescent="0.25">
      <c r="G628" s="13"/>
    </row>
    <row r="629" spans="7:7" x14ac:dyDescent="0.25">
      <c r="G629" s="13"/>
    </row>
    <row r="630" spans="7:7" x14ac:dyDescent="0.25">
      <c r="G630" s="13"/>
    </row>
    <row r="631" spans="7:7" x14ac:dyDescent="0.25">
      <c r="G631" s="13"/>
    </row>
    <row r="632" spans="7:7" x14ac:dyDescent="0.25">
      <c r="G632" s="13"/>
    </row>
    <row r="633" spans="7:7" x14ac:dyDescent="0.25">
      <c r="G633" s="13"/>
    </row>
    <row r="634" spans="7:7" x14ac:dyDescent="0.25">
      <c r="G634" s="13"/>
    </row>
    <row r="635" spans="7:7" x14ac:dyDescent="0.25">
      <c r="G635" s="13"/>
    </row>
    <row r="636" spans="7:7" x14ac:dyDescent="0.25">
      <c r="G636" s="13"/>
    </row>
    <row r="637" spans="7:7" x14ac:dyDescent="0.25">
      <c r="G637" s="13"/>
    </row>
    <row r="638" spans="7:7" x14ac:dyDescent="0.25">
      <c r="G638" s="13"/>
    </row>
    <row r="639" spans="7:7" x14ac:dyDescent="0.25">
      <c r="G639" s="13"/>
    </row>
    <row r="640" spans="7:7" x14ac:dyDescent="0.25">
      <c r="G640" s="13"/>
    </row>
    <row r="641" spans="7:7" x14ac:dyDescent="0.25">
      <c r="G641" s="13"/>
    </row>
    <row r="642" spans="7:7" x14ac:dyDescent="0.25">
      <c r="G642" s="13"/>
    </row>
    <row r="643" spans="7:7" x14ac:dyDescent="0.25">
      <c r="G643" s="13"/>
    </row>
    <row r="644" spans="7:7" x14ac:dyDescent="0.25">
      <c r="G644" s="13"/>
    </row>
    <row r="645" spans="7:7" x14ac:dyDescent="0.25">
      <c r="G645" s="13"/>
    </row>
    <row r="646" spans="7:7" x14ac:dyDescent="0.25">
      <c r="G646" s="13"/>
    </row>
    <row r="647" spans="7:7" x14ac:dyDescent="0.25">
      <c r="G647" s="13"/>
    </row>
    <row r="648" spans="7:7" x14ac:dyDescent="0.25">
      <c r="G648" s="13"/>
    </row>
    <row r="649" spans="7:7" x14ac:dyDescent="0.25">
      <c r="G649" s="13"/>
    </row>
    <row r="650" spans="7:7" x14ac:dyDescent="0.25">
      <c r="G650" s="13"/>
    </row>
    <row r="651" spans="7:7" x14ac:dyDescent="0.25">
      <c r="G651" s="13"/>
    </row>
    <row r="652" spans="7:7" x14ac:dyDescent="0.25">
      <c r="G652" s="13"/>
    </row>
    <row r="653" spans="7:7" x14ac:dyDescent="0.25">
      <c r="G653" s="13"/>
    </row>
    <row r="654" spans="7:7" x14ac:dyDescent="0.25">
      <c r="G654" s="13"/>
    </row>
    <row r="655" spans="7:7" x14ac:dyDescent="0.25">
      <c r="G655" s="13"/>
    </row>
    <row r="656" spans="7:7" x14ac:dyDescent="0.25">
      <c r="G656" s="13"/>
    </row>
    <row r="657" spans="7:7" x14ac:dyDescent="0.25">
      <c r="G657" s="13"/>
    </row>
    <row r="658" spans="7:7" x14ac:dyDescent="0.25">
      <c r="G658" s="13"/>
    </row>
    <row r="659" spans="7:7" x14ac:dyDescent="0.25">
      <c r="G659" s="13"/>
    </row>
    <row r="660" spans="7:7" x14ac:dyDescent="0.25">
      <c r="G660" s="13"/>
    </row>
    <row r="661" spans="7:7" x14ac:dyDescent="0.25">
      <c r="G661" s="13"/>
    </row>
    <row r="662" spans="7:7" x14ac:dyDescent="0.25">
      <c r="G662" s="13"/>
    </row>
    <row r="663" spans="7:7" x14ac:dyDescent="0.25">
      <c r="G663" s="13"/>
    </row>
    <row r="664" spans="7:7" x14ac:dyDescent="0.25">
      <c r="G664" s="13"/>
    </row>
    <row r="665" spans="7:7" x14ac:dyDescent="0.25">
      <c r="G665" s="13"/>
    </row>
    <row r="666" spans="7:7" x14ac:dyDescent="0.25">
      <c r="G666" s="13"/>
    </row>
    <row r="667" spans="7:7" x14ac:dyDescent="0.25">
      <c r="G667" s="13"/>
    </row>
    <row r="668" spans="7:7" x14ac:dyDescent="0.25">
      <c r="G668" s="13"/>
    </row>
    <row r="669" spans="7:7" x14ac:dyDescent="0.25">
      <c r="G669" s="13"/>
    </row>
    <row r="670" spans="7:7" x14ac:dyDescent="0.25">
      <c r="G670" s="13"/>
    </row>
    <row r="671" spans="7:7" x14ac:dyDescent="0.25">
      <c r="G671" s="13"/>
    </row>
    <row r="672" spans="7:7" x14ac:dyDescent="0.25">
      <c r="G672" s="13"/>
    </row>
    <row r="673" spans="7:7" x14ac:dyDescent="0.25">
      <c r="G673" s="13"/>
    </row>
    <row r="674" spans="7:7" x14ac:dyDescent="0.25">
      <c r="G674" s="13"/>
    </row>
    <row r="675" spans="7:7" x14ac:dyDescent="0.25">
      <c r="G675" s="13"/>
    </row>
    <row r="676" spans="7:7" x14ac:dyDescent="0.25">
      <c r="G676" s="13"/>
    </row>
    <row r="677" spans="7:7" x14ac:dyDescent="0.25">
      <c r="G677" s="13"/>
    </row>
    <row r="678" spans="7:7" x14ac:dyDescent="0.25">
      <c r="G678" s="13"/>
    </row>
    <row r="679" spans="7:7" x14ac:dyDescent="0.25">
      <c r="G679" s="13"/>
    </row>
    <row r="680" spans="7:7" x14ac:dyDescent="0.25">
      <c r="G680" s="13"/>
    </row>
    <row r="681" spans="7:7" x14ac:dyDescent="0.25">
      <c r="G681" s="13"/>
    </row>
    <row r="682" spans="7:7" x14ac:dyDescent="0.25">
      <c r="G682" s="13"/>
    </row>
    <row r="683" spans="7:7" x14ac:dyDescent="0.25">
      <c r="G683" s="13"/>
    </row>
    <row r="684" spans="7:7" x14ac:dyDescent="0.25">
      <c r="G684" s="13"/>
    </row>
    <row r="685" spans="7:7" x14ac:dyDescent="0.25">
      <c r="G685" s="13"/>
    </row>
    <row r="686" spans="7:7" x14ac:dyDescent="0.25">
      <c r="G686" s="13"/>
    </row>
    <row r="687" spans="7:7" x14ac:dyDescent="0.25">
      <c r="G687" s="13"/>
    </row>
    <row r="688" spans="7:7" x14ac:dyDescent="0.25">
      <c r="G688" s="13"/>
    </row>
    <row r="689" spans="7:7" x14ac:dyDescent="0.25">
      <c r="G689" s="13"/>
    </row>
    <row r="690" spans="7:7" x14ac:dyDescent="0.25">
      <c r="G690" s="13"/>
    </row>
    <row r="691" spans="7:7" x14ac:dyDescent="0.25">
      <c r="G691" s="13"/>
    </row>
    <row r="692" spans="7:7" x14ac:dyDescent="0.25">
      <c r="G692" s="13"/>
    </row>
    <row r="693" spans="7:7" x14ac:dyDescent="0.25">
      <c r="G693" s="13"/>
    </row>
    <row r="694" spans="7:7" x14ac:dyDescent="0.25">
      <c r="G694" s="13"/>
    </row>
    <row r="695" spans="7:7" x14ac:dyDescent="0.25">
      <c r="G695" s="13"/>
    </row>
    <row r="696" spans="7:7" x14ac:dyDescent="0.25">
      <c r="G696" s="13"/>
    </row>
    <row r="697" spans="7:7" x14ac:dyDescent="0.25">
      <c r="G697" s="13"/>
    </row>
    <row r="698" spans="7:7" x14ac:dyDescent="0.25">
      <c r="G698" s="13"/>
    </row>
    <row r="699" spans="7:7" x14ac:dyDescent="0.25">
      <c r="G699" s="13"/>
    </row>
    <row r="700" spans="7:7" x14ac:dyDescent="0.25">
      <c r="G700" s="13"/>
    </row>
    <row r="701" spans="7:7" x14ac:dyDescent="0.25">
      <c r="G701" s="13"/>
    </row>
    <row r="702" spans="7:7" x14ac:dyDescent="0.25">
      <c r="G702" s="13"/>
    </row>
    <row r="703" spans="7:7" x14ac:dyDescent="0.25">
      <c r="G703" s="13"/>
    </row>
    <row r="704" spans="7:7" x14ac:dyDescent="0.25">
      <c r="G704" s="13"/>
    </row>
    <row r="705" spans="7:7" x14ac:dyDescent="0.25">
      <c r="G705" s="13"/>
    </row>
    <row r="706" spans="7:7" x14ac:dyDescent="0.25">
      <c r="G706" s="13"/>
    </row>
    <row r="707" spans="7:7" x14ac:dyDescent="0.25">
      <c r="G707" s="13"/>
    </row>
    <row r="708" spans="7:7" x14ac:dyDescent="0.25">
      <c r="G708" s="13"/>
    </row>
    <row r="709" spans="7:7" x14ac:dyDescent="0.25">
      <c r="G709" s="13"/>
    </row>
    <row r="710" spans="7:7" x14ac:dyDescent="0.25">
      <c r="G710" s="13"/>
    </row>
    <row r="711" spans="7:7" x14ac:dyDescent="0.25">
      <c r="G711" s="13"/>
    </row>
    <row r="712" spans="7:7" x14ac:dyDescent="0.25">
      <c r="G712" s="13"/>
    </row>
    <row r="713" spans="7:7" x14ac:dyDescent="0.25">
      <c r="G713" s="13"/>
    </row>
    <row r="714" spans="7:7" x14ac:dyDescent="0.25">
      <c r="G714" s="13"/>
    </row>
    <row r="715" spans="7:7" x14ac:dyDescent="0.25">
      <c r="G715" s="13"/>
    </row>
    <row r="716" spans="7:7" x14ac:dyDescent="0.25">
      <c r="G716" s="13"/>
    </row>
    <row r="717" spans="7:7" x14ac:dyDescent="0.25">
      <c r="G717" s="13"/>
    </row>
    <row r="718" spans="7:7" x14ac:dyDescent="0.25">
      <c r="G718" s="13"/>
    </row>
    <row r="719" spans="7:7" x14ac:dyDescent="0.25">
      <c r="G719" s="13"/>
    </row>
    <row r="720" spans="7:7" x14ac:dyDescent="0.25">
      <c r="G720" s="13"/>
    </row>
    <row r="721" spans="7:7" x14ac:dyDescent="0.25">
      <c r="G721" s="13"/>
    </row>
    <row r="722" spans="7:7" x14ac:dyDescent="0.25">
      <c r="G722" s="13"/>
    </row>
    <row r="723" spans="7:7" x14ac:dyDescent="0.25">
      <c r="G723" s="13"/>
    </row>
    <row r="724" spans="7:7" x14ac:dyDescent="0.25">
      <c r="G724" s="13"/>
    </row>
    <row r="725" spans="7:7" x14ac:dyDescent="0.25">
      <c r="G725" s="13"/>
    </row>
    <row r="726" spans="7:7" x14ac:dyDescent="0.25">
      <c r="G726" s="13"/>
    </row>
    <row r="727" spans="7:7" x14ac:dyDescent="0.25">
      <c r="G727" s="13"/>
    </row>
    <row r="728" spans="7:7" x14ac:dyDescent="0.25">
      <c r="G728" s="13"/>
    </row>
    <row r="729" spans="7:7" x14ac:dyDescent="0.25">
      <c r="G729" s="13"/>
    </row>
    <row r="730" spans="7:7" x14ac:dyDescent="0.25">
      <c r="G730" s="13"/>
    </row>
    <row r="731" spans="7:7" x14ac:dyDescent="0.25">
      <c r="G731" s="13"/>
    </row>
    <row r="732" spans="7:7" x14ac:dyDescent="0.25">
      <c r="G732" s="13"/>
    </row>
    <row r="733" spans="7:7" x14ac:dyDescent="0.25">
      <c r="G733" s="13"/>
    </row>
    <row r="734" spans="7:7" x14ac:dyDescent="0.25">
      <c r="G734" s="13"/>
    </row>
    <row r="735" spans="7:7" x14ac:dyDescent="0.25">
      <c r="G735" s="13"/>
    </row>
    <row r="736" spans="7:7" x14ac:dyDescent="0.25">
      <c r="G736" s="13"/>
    </row>
    <row r="737" spans="7:7" x14ac:dyDescent="0.25">
      <c r="G737" s="13"/>
    </row>
    <row r="738" spans="7:7" x14ac:dyDescent="0.25">
      <c r="G738" s="13"/>
    </row>
    <row r="739" spans="7:7" x14ac:dyDescent="0.25">
      <c r="G739" s="13"/>
    </row>
    <row r="740" spans="7:7" x14ac:dyDescent="0.25">
      <c r="G740" s="13"/>
    </row>
    <row r="741" spans="7:7" x14ac:dyDescent="0.25">
      <c r="G741" s="13"/>
    </row>
    <row r="742" spans="7:7" x14ac:dyDescent="0.25">
      <c r="G742" s="13"/>
    </row>
    <row r="743" spans="7:7" x14ac:dyDescent="0.25">
      <c r="G743" s="13"/>
    </row>
    <row r="744" spans="7:7" x14ac:dyDescent="0.25">
      <c r="G744" s="13"/>
    </row>
    <row r="745" spans="7:7" x14ac:dyDescent="0.25">
      <c r="G745" s="13"/>
    </row>
    <row r="746" spans="7:7" x14ac:dyDescent="0.25">
      <c r="G746" s="13"/>
    </row>
    <row r="747" spans="7:7" x14ac:dyDescent="0.25">
      <c r="G747" s="13"/>
    </row>
    <row r="748" spans="7:7" x14ac:dyDescent="0.25">
      <c r="G748" s="13"/>
    </row>
    <row r="749" spans="7:7" x14ac:dyDescent="0.25">
      <c r="G749" s="13"/>
    </row>
    <row r="750" spans="7:7" x14ac:dyDescent="0.25">
      <c r="G750" s="13"/>
    </row>
    <row r="751" spans="7:7" x14ac:dyDescent="0.25">
      <c r="G751" s="13"/>
    </row>
    <row r="752" spans="7:7" x14ac:dyDescent="0.25">
      <c r="G752" s="13"/>
    </row>
    <row r="753" spans="7:7" x14ac:dyDescent="0.25">
      <c r="G753" s="13"/>
    </row>
    <row r="754" spans="7:7" x14ac:dyDescent="0.25">
      <c r="G754" s="13"/>
    </row>
    <row r="755" spans="7:7" x14ac:dyDescent="0.25">
      <c r="G755" s="13"/>
    </row>
    <row r="756" spans="7:7" x14ac:dyDescent="0.25">
      <c r="G756" s="13"/>
    </row>
    <row r="757" spans="7:7" x14ac:dyDescent="0.25">
      <c r="G757" s="13"/>
    </row>
    <row r="758" spans="7:7" x14ac:dyDescent="0.25">
      <c r="G758" s="13"/>
    </row>
    <row r="759" spans="7:7" x14ac:dyDescent="0.25">
      <c r="G759" s="13"/>
    </row>
    <row r="760" spans="7:7" x14ac:dyDescent="0.25">
      <c r="G760" s="13"/>
    </row>
    <row r="761" spans="7:7" x14ac:dyDescent="0.25">
      <c r="G761" s="13"/>
    </row>
    <row r="762" spans="7:7" x14ac:dyDescent="0.25">
      <c r="G762" s="13"/>
    </row>
    <row r="763" spans="7:7" x14ac:dyDescent="0.25">
      <c r="G763" s="13"/>
    </row>
    <row r="764" spans="7:7" x14ac:dyDescent="0.25">
      <c r="G764" s="13"/>
    </row>
    <row r="765" spans="7:7" x14ac:dyDescent="0.25">
      <c r="G765" s="13"/>
    </row>
    <row r="766" spans="7:7" x14ac:dyDescent="0.25">
      <c r="G766" s="13"/>
    </row>
    <row r="767" spans="7:7" x14ac:dyDescent="0.25">
      <c r="G767" s="13"/>
    </row>
    <row r="768" spans="7:7" x14ac:dyDescent="0.25">
      <c r="G768" s="13"/>
    </row>
    <row r="769" spans="7:7" x14ac:dyDescent="0.25">
      <c r="G769" s="13"/>
    </row>
    <row r="770" spans="7:7" x14ac:dyDescent="0.25">
      <c r="G770" s="13"/>
    </row>
    <row r="771" spans="7:7" x14ac:dyDescent="0.25">
      <c r="G771" s="13"/>
    </row>
    <row r="772" spans="7:7" x14ac:dyDescent="0.25">
      <c r="G77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21"/>
  <sheetViews>
    <sheetView workbookViewId="0">
      <selection sqref="A1:O142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2013</v>
      </c>
      <c r="B5" s="15" t="s">
        <v>5</v>
      </c>
      <c r="C5" s="26" t="s">
        <v>16</v>
      </c>
      <c r="D5" s="27" t="s">
        <v>33</v>
      </c>
      <c r="E5" s="15">
        <v>20</v>
      </c>
      <c r="F5" s="28">
        <v>20</v>
      </c>
      <c r="G5" s="15">
        <v>11</v>
      </c>
      <c r="H5" s="15">
        <v>4</v>
      </c>
      <c r="I5" s="15">
        <v>5</v>
      </c>
      <c r="J5" s="29">
        <v>20</v>
      </c>
      <c r="K5" s="30">
        <v>1</v>
      </c>
      <c r="L5" s="15">
        <v>0</v>
      </c>
      <c r="M5" s="15">
        <v>0</v>
      </c>
      <c r="N5" s="15">
        <v>0</v>
      </c>
      <c r="O5" s="15">
        <v>0</v>
      </c>
    </row>
    <row r="6" spans="1:15" ht="60" customHeight="1" x14ac:dyDescent="0.25">
      <c r="A6" s="15">
        <v>2013</v>
      </c>
      <c r="B6" s="15" t="s">
        <v>5</v>
      </c>
      <c r="C6" s="26" t="s">
        <v>16</v>
      </c>
      <c r="D6" s="27" t="s">
        <v>34</v>
      </c>
      <c r="E6" s="15">
        <v>42</v>
      </c>
      <c r="F6" s="28">
        <v>42</v>
      </c>
      <c r="G6" s="15">
        <v>12</v>
      </c>
      <c r="H6" s="15">
        <v>14</v>
      </c>
      <c r="I6" s="15">
        <v>15</v>
      </c>
      <c r="J6" s="29">
        <v>41</v>
      </c>
      <c r="K6" s="30">
        <v>0.97619999999999996</v>
      </c>
      <c r="L6" s="15">
        <v>1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2013</v>
      </c>
      <c r="B7" s="15" t="s">
        <v>5</v>
      </c>
      <c r="C7" s="26" t="s">
        <v>16</v>
      </c>
      <c r="D7" s="27" t="s">
        <v>35</v>
      </c>
      <c r="E7" s="15">
        <v>15</v>
      </c>
      <c r="F7" s="28">
        <v>15</v>
      </c>
      <c r="G7" s="15">
        <v>1</v>
      </c>
      <c r="H7" s="15">
        <v>5</v>
      </c>
      <c r="I7" s="15">
        <v>2</v>
      </c>
      <c r="J7" s="29">
        <v>8</v>
      </c>
      <c r="K7" s="30">
        <v>0.5333</v>
      </c>
      <c r="L7" s="15">
        <v>5</v>
      </c>
      <c r="M7" s="15">
        <v>2</v>
      </c>
      <c r="N7" s="15">
        <v>0</v>
      </c>
      <c r="O7" s="15">
        <v>0</v>
      </c>
    </row>
    <row r="8" spans="1:15" ht="60" customHeight="1" x14ac:dyDescent="0.25">
      <c r="A8" s="15">
        <v>2013</v>
      </c>
      <c r="B8" s="15" t="s">
        <v>5</v>
      </c>
      <c r="C8" s="26" t="s">
        <v>16</v>
      </c>
      <c r="D8" s="27" t="s">
        <v>36</v>
      </c>
      <c r="E8" s="15">
        <v>30</v>
      </c>
      <c r="F8" s="28">
        <v>30</v>
      </c>
      <c r="G8" s="15">
        <v>8</v>
      </c>
      <c r="H8" s="15">
        <v>10</v>
      </c>
      <c r="I8" s="15">
        <v>11</v>
      </c>
      <c r="J8" s="29">
        <v>29</v>
      </c>
      <c r="K8" s="30">
        <v>0.9667</v>
      </c>
      <c r="L8" s="15">
        <v>1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2013</v>
      </c>
      <c r="B9" s="15" t="s">
        <v>5</v>
      </c>
      <c r="C9" s="26" t="s">
        <v>16</v>
      </c>
      <c r="D9" s="27" t="s">
        <v>37</v>
      </c>
      <c r="E9" s="15">
        <v>26</v>
      </c>
      <c r="F9" s="28">
        <v>25</v>
      </c>
      <c r="G9" s="15">
        <v>5</v>
      </c>
      <c r="H9" s="15">
        <v>8</v>
      </c>
      <c r="I9" s="15">
        <v>8</v>
      </c>
      <c r="J9" s="29">
        <v>21</v>
      </c>
      <c r="K9" s="30">
        <v>0.84</v>
      </c>
      <c r="L9" s="15">
        <v>2</v>
      </c>
      <c r="M9" s="15">
        <v>2</v>
      </c>
      <c r="N9" s="15">
        <v>0</v>
      </c>
      <c r="O9" s="15">
        <v>1</v>
      </c>
    </row>
    <row r="10" spans="1:15" ht="60" customHeight="1" x14ac:dyDescent="0.25">
      <c r="A10" s="15">
        <v>2013</v>
      </c>
      <c r="B10" s="15" t="s">
        <v>5</v>
      </c>
      <c r="C10" s="26" t="s">
        <v>16</v>
      </c>
      <c r="D10" s="27" t="s">
        <v>38</v>
      </c>
      <c r="E10" s="15">
        <v>75</v>
      </c>
      <c r="F10" s="28">
        <v>74</v>
      </c>
      <c r="G10" s="15">
        <v>26</v>
      </c>
      <c r="H10" s="15">
        <v>27</v>
      </c>
      <c r="I10" s="15">
        <v>11</v>
      </c>
      <c r="J10" s="29">
        <v>64</v>
      </c>
      <c r="K10" s="30">
        <v>0.8649</v>
      </c>
      <c r="L10" s="15">
        <v>8</v>
      </c>
      <c r="M10" s="15">
        <v>2</v>
      </c>
      <c r="N10" s="15">
        <v>0</v>
      </c>
      <c r="O10" s="15">
        <v>1</v>
      </c>
    </row>
    <row r="11" spans="1:15" ht="60" customHeight="1" x14ac:dyDescent="0.25">
      <c r="A11" s="15">
        <v>2013</v>
      </c>
      <c r="B11" s="15" t="s">
        <v>5</v>
      </c>
      <c r="C11" s="26" t="s">
        <v>16</v>
      </c>
      <c r="D11" s="27" t="s">
        <v>39</v>
      </c>
      <c r="E11" s="15">
        <v>37</v>
      </c>
      <c r="F11" s="28">
        <v>35</v>
      </c>
      <c r="G11" s="15">
        <v>11</v>
      </c>
      <c r="H11" s="15">
        <v>8</v>
      </c>
      <c r="I11" s="15">
        <v>6</v>
      </c>
      <c r="J11" s="29">
        <v>25</v>
      </c>
      <c r="K11" s="30">
        <v>0.71430000000000005</v>
      </c>
      <c r="L11" s="15">
        <v>4</v>
      </c>
      <c r="M11" s="15">
        <v>5</v>
      </c>
      <c r="N11" s="15">
        <v>1</v>
      </c>
      <c r="O11" s="15">
        <v>2</v>
      </c>
    </row>
    <row r="12" spans="1:15" ht="60" customHeight="1" x14ac:dyDescent="0.25">
      <c r="A12" s="15">
        <v>2013</v>
      </c>
      <c r="B12" s="15" t="s">
        <v>5</v>
      </c>
      <c r="C12" s="26" t="s">
        <v>16</v>
      </c>
      <c r="D12" s="27" t="s">
        <v>40</v>
      </c>
      <c r="E12" s="15">
        <v>27</v>
      </c>
      <c r="F12" s="28">
        <v>27</v>
      </c>
      <c r="G12" s="15">
        <v>0</v>
      </c>
      <c r="H12" s="15">
        <v>10</v>
      </c>
      <c r="I12" s="15">
        <v>9</v>
      </c>
      <c r="J12" s="29">
        <v>19</v>
      </c>
      <c r="K12" s="30">
        <v>0.70369999999999999</v>
      </c>
      <c r="L12" s="15">
        <v>7</v>
      </c>
      <c r="M12" s="15">
        <v>1</v>
      </c>
      <c r="N12" s="15">
        <v>0</v>
      </c>
      <c r="O12" s="15">
        <v>0</v>
      </c>
    </row>
    <row r="13" spans="1:15" ht="60" customHeight="1" x14ac:dyDescent="0.25">
      <c r="A13" s="15">
        <v>2013</v>
      </c>
      <c r="B13" s="15" t="s">
        <v>5</v>
      </c>
      <c r="C13" s="26" t="s">
        <v>16</v>
      </c>
      <c r="D13" s="27" t="s">
        <v>41</v>
      </c>
      <c r="E13" s="15">
        <v>33</v>
      </c>
      <c r="F13" s="28">
        <v>31</v>
      </c>
      <c r="G13" s="15">
        <v>2</v>
      </c>
      <c r="H13" s="15">
        <v>13</v>
      </c>
      <c r="I13" s="15">
        <v>5</v>
      </c>
      <c r="J13" s="29">
        <v>20</v>
      </c>
      <c r="K13" s="30">
        <v>0.6452</v>
      </c>
      <c r="L13" s="15">
        <v>8</v>
      </c>
      <c r="M13" s="15">
        <v>3</v>
      </c>
      <c r="N13" s="15">
        <v>0</v>
      </c>
      <c r="O13" s="15">
        <v>2</v>
      </c>
    </row>
    <row r="14" spans="1:15" ht="60" customHeight="1" x14ac:dyDescent="0.25">
      <c r="A14" s="15">
        <v>2013</v>
      </c>
      <c r="B14" s="15" t="s">
        <v>5</v>
      </c>
      <c r="C14" s="26" t="s">
        <v>16</v>
      </c>
      <c r="D14" s="27" t="s">
        <v>42</v>
      </c>
      <c r="E14" s="15">
        <v>21</v>
      </c>
      <c r="F14" s="28">
        <v>21</v>
      </c>
      <c r="G14" s="15">
        <v>16</v>
      </c>
      <c r="H14" s="15">
        <v>5</v>
      </c>
      <c r="I14" s="15">
        <v>0</v>
      </c>
      <c r="J14" s="29">
        <v>21</v>
      </c>
      <c r="K14" s="30">
        <v>1</v>
      </c>
      <c r="L14" s="15">
        <v>0</v>
      </c>
      <c r="M14" s="15">
        <v>0</v>
      </c>
      <c r="N14" s="15">
        <v>0</v>
      </c>
      <c r="O14" s="15">
        <v>0</v>
      </c>
    </row>
    <row r="15" spans="1:15" ht="60" customHeight="1" x14ac:dyDescent="0.25">
      <c r="A15" s="15">
        <v>2013</v>
      </c>
      <c r="B15" s="15" t="s">
        <v>5</v>
      </c>
      <c r="C15" s="26" t="s">
        <v>16</v>
      </c>
      <c r="D15" s="27" t="s">
        <v>43</v>
      </c>
      <c r="E15" s="15">
        <v>75</v>
      </c>
      <c r="F15" s="28">
        <v>74</v>
      </c>
      <c r="G15" s="15">
        <v>27</v>
      </c>
      <c r="H15" s="15">
        <v>13</v>
      </c>
      <c r="I15" s="15">
        <v>22</v>
      </c>
      <c r="J15" s="29">
        <v>62</v>
      </c>
      <c r="K15" s="30">
        <v>0.83779999999999999</v>
      </c>
      <c r="L15" s="15">
        <v>8</v>
      </c>
      <c r="M15" s="15">
        <v>4</v>
      </c>
      <c r="N15" s="15">
        <v>0</v>
      </c>
      <c r="O15" s="15">
        <v>1</v>
      </c>
    </row>
    <row r="16" spans="1:15" ht="60" customHeight="1" x14ac:dyDescent="0.25">
      <c r="A16" s="15">
        <v>2013</v>
      </c>
      <c r="B16" s="15" t="s">
        <v>5</v>
      </c>
      <c r="C16" s="26" t="s">
        <v>16</v>
      </c>
      <c r="D16" s="27" t="s">
        <v>44</v>
      </c>
      <c r="E16" s="15">
        <v>7</v>
      </c>
      <c r="F16" s="28">
        <v>5</v>
      </c>
      <c r="G16" s="15">
        <v>0</v>
      </c>
      <c r="H16" s="15">
        <v>0</v>
      </c>
      <c r="I16" s="15">
        <v>4</v>
      </c>
      <c r="J16" s="29">
        <v>4</v>
      </c>
      <c r="K16" s="30">
        <v>0.8</v>
      </c>
      <c r="L16" s="15">
        <v>1</v>
      </c>
      <c r="M16" s="15">
        <v>0</v>
      </c>
      <c r="N16" s="15">
        <v>0</v>
      </c>
      <c r="O16" s="15">
        <v>2</v>
      </c>
    </row>
    <row r="17" spans="1:15" ht="60" customHeight="1" x14ac:dyDescent="0.25">
      <c r="A17" s="15">
        <v>2013</v>
      </c>
      <c r="B17" s="15" t="s">
        <v>5</v>
      </c>
      <c r="C17" s="26" t="s">
        <v>16</v>
      </c>
      <c r="D17" s="27" t="s">
        <v>45</v>
      </c>
      <c r="E17" s="15">
        <v>25</v>
      </c>
      <c r="F17" s="28">
        <v>25</v>
      </c>
      <c r="G17" s="15">
        <v>15</v>
      </c>
      <c r="H17" s="15">
        <v>6</v>
      </c>
      <c r="I17" s="15">
        <v>3</v>
      </c>
      <c r="J17" s="29">
        <v>24</v>
      </c>
      <c r="K17" s="30">
        <v>0.96</v>
      </c>
      <c r="L17" s="15">
        <v>1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2013</v>
      </c>
      <c r="B18" s="15" t="s">
        <v>5</v>
      </c>
      <c r="C18" s="26" t="s">
        <v>16</v>
      </c>
      <c r="D18" s="27" t="s">
        <v>46</v>
      </c>
      <c r="E18" s="15">
        <v>30</v>
      </c>
      <c r="F18" s="28">
        <v>30</v>
      </c>
      <c r="G18" s="15">
        <v>12</v>
      </c>
      <c r="H18" s="15">
        <v>9</v>
      </c>
      <c r="I18" s="15">
        <v>8</v>
      </c>
      <c r="J18" s="29">
        <v>29</v>
      </c>
      <c r="K18" s="30">
        <v>0.9667</v>
      </c>
      <c r="L18" s="15">
        <v>1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2013</v>
      </c>
      <c r="B19" s="15" t="s">
        <v>5</v>
      </c>
      <c r="C19" s="26" t="s">
        <v>16</v>
      </c>
      <c r="D19" s="27" t="s">
        <v>47</v>
      </c>
      <c r="E19" s="15">
        <v>29</v>
      </c>
      <c r="F19" s="28">
        <v>28</v>
      </c>
      <c r="G19" s="15">
        <v>7</v>
      </c>
      <c r="H19" s="15">
        <v>4</v>
      </c>
      <c r="I19" s="15">
        <v>12</v>
      </c>
      <c r="J19" s="29">
        <v>23</v>
      </c>
      <c r="K19" s="30">
        <v>0.82140000000000002</v>
      </c>
      <c r="L19" s="15">
        <v>2</v>
      </c>
      <c r="M19" s="15">
        <v>3</v>
      </c>
      <c r="N19" s="15">
        <v>0</v>
      </c>
      <c r="O19" s="15">
        <v>1</v>
      </c>
    </row>
    <row r="20" spans="1:15" ht="60" customHeight="1" x14ac:dyDescent="0.25">
      <c r="A20" s="15">
        <v>2013</v>
      </c>
      <c r="B20" s="15" t="s">
        <v>5</v>
      </c>
      <c r="C20" s="26" t="s">
        <v>16</v>
      </c>
      <c r="D20" s="27" t="s">
        <v>48</v>
      </c>
      <c r="E20" s="15">
        <v>29</v>
      </c>
      <c r="F20" s="28">
        <v>29</v>
      </c>
      <c r="G20" s="15">
        <v>12</v>
      </c>
      <c r="H20" s="15">
        <v>11</v>
      </c>
      <c r="I20" s="15">
        <v>3</v>
      </c>
      <c r="J20" s="29">
        <v>26</v>
      </c>
      <c r="K20" s="30">
        <v>0.89659999999999995</v>
      </c>
      <c r="L20" s="15">
        <v>2</v>
      </c>
      <c r="M20" s="15">
        <v>1</v>
      </c>
      <c r="N20" s="15">
        <v>0</v>
      </c>
      <c r="O20" s="15">
        <v>0</v>
      </c>
    </row>
    <row r="21" spans="1:15" ht="60" customHeight="1" x14ac:dyDescent="0.25">
      <c r="A21" s="15">
        <v>2013</v>
      </c>
      <c r="B21" s="15" t="s">
        <v>5</v>
      </c>
      <c r="C21" s="26" t="s">
        <v>16</v>
      </c>
      <c r="D21" s="27" t="s">
        <v>49</v>
      </c>
      <c r="E21" s="15">
        <v>13</v>
      </c>
      <c r="F21" s="28">
        <v>13</v>
      </c>
      <c r="G21" s="15">
        <v>1</v>
      </c>
      <c r="H21" s="15">
        <v>2</v>
      </c>
      <c r="I21" s="15">
        <v>6</v>
      </c>
      <c r="J21" s="29">
        <v>9</v>
      </c>
      <c r="K21" s="30">
        <v>0.69230000000000003</v>
      </c>
      <c r="L21" s="15">
        <v>3</v>
      </c>
      <c r="M21" s="15">
        <v>1</v>
      </c>
      <c r="N21" s="15">
        <v>0</v>
      </c>
      <c r="O21" s="15">
        <v>0</v>
      </c>
    </row>
    <row r="22" spans="1:15" ht="60" customHeight="1" x14ac:dyDescent="0.25">
      <c r="A22" s="15">
        <v>2013</v>
      </c>
      <c r="B22" s="15" t="s">
        <v>5</v>
      </c>
      <c r="C22" s="26" t="s">
        <v>16</v>
      </c>
      <c r="D22" s="27" t="s">
        <v>50</v>
      </c>
      <c r="E22" s="15">
        <v>29</v>
      </c>
      <c r="F22" s="28">
        <v>26</v>
      </c>
      <c r="G22" s="15">
        <v>0</v>
      </c>
      <c r="H22" s="15">
        <v>1</v>
      </c>
      <c r="I22" s="15">
        <v>9</v>
      </c>
      <c r="J22" s="29">
        <v>10</v>
      </c>
      <c r="K22" s="30">
        <v>0.3846</v>
      </c>
      <c r="L22" s="15">
        <v>8</v>
      </c>
      <c r="M22" s="15">
        <v>8</v>
      </c>
      <c r="N22" s="15">
        <v>0</v>
      </c>
      <c r="O22" s="15">
        <v>3</v>
      </c>
    </row>
    <row r="23" spans="1:15" ht="60" customHeight="1" x14ac:dyDescent="0.25">
      <c r="A23" s="15">
        <v>2013</v>
      </c>
      <c r="B23" s="15" t="s">
        <v>5</v>
      </c>
      <c r="C23" s="26" t="s">
        <v>16</v>
      </c>
      <c r="D23" s="27" t="s">
        <v>51</v>
      </c>
      <c r="E23" s="15">
        <v>8</v>
      </c>
      <c r="F23" s="28">
        <v>8</v>
      </c>
      <c r="G23" s="15">
        <v>0</v>
      </c>
      <c r="H23" s="15">
        <v>4</v>
      </c>
      <c r="I23" s="15">
        <v>4</v>
      </c>
      <c r="J23" s="29">
        <v>8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18.75" x14ac:dyDescent="0.25">
      <c r="A24" s="31" t="s">
        <v>52</v>
      </c>
      <c r="B24" s="31" t="s">
        <v>5</v>
      </c>
      <c r="C24" s="32" t="s">
        <v>16</v>
      </c>
      <c r="D24" s="32" t="str">
        <f>"TOTAL"</f>
        <v>TOTAL</v>
      </c>
      <c r="E24" s="31">
        <f>SUBTOTAL(109,[1]!Table2[Registered])</f>
        <v>571</v>
      </c>
      <c r="F24" s="31">
        <f>SUBTOTAL(109,[1]!Table2[Wrote])</f>
        <v>558</v>
      </c>
      <c r="G24" s="31">
        <f>SUBTOTAL(109,[1]!Table2[I])</f>
        <v>166</v>
      </c>
      <c r="H24" s="31">
        <f>SUBTOTAL(109,[1]!Table2[II])</f>
        <v>154</v>
      </c>
      <c r="I24" s="31">
        <f>SUBTOTAL(109,[1]!Table2[III])</f>
        <v>143</v>
      </c>
      <c r="J24" s="31">
        <f>SUBTOTAL(109,[1]!Table2[Total         I-III])</f>
        <v>463</v>
      </c>
      <c r="K24" s="33">
        <f>IF([1]!Table2[[#Totals],[Wrote]]&lt;&gt;0,[1]!Table2[[#Totals],[Total         I-III]]/[1]!Table2[[#Totals],[Wrote]],0%)</f>
        <v>0.82974910394265233</v>
      </c>
      <c r="L24" s="31">
        <f>SUBTOTAL(109,[1]!Table2[IV])</f>
        <v>62</v>
      </c>
      <c r="M24" s="31">
        <f>SUBTOTAL(109,[1]!Table2[V])</f>
        <v>32</v>
      </c>
      <c r="N24" s="31">
        <f>SUBTOTAL(109,[1]!Table2[VI])</f>
        <v>1</v>
      </c>
      <c r="O24" s="31">
        <f>SUBTOTAL(109,[1]!Table2[Other])</f>
        <v>13</v>
      </c>
    </row>
    <row r="25" spans="1:15" x14ac:dyDescent="0.25">
      <c r="C25" s="21"/>
      <c r="F25" s="21"/>
      <c r="J25" s="21"/>
      <c r="K25" s="22"/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  <row r="1055" spans="3:11" x14ac:dyDescent="0.25">
      <c r="C1055" s="21"/>
      <c r="F1055" s="21"/>
      <c r="J1055" s="21"/>
      <c r="K1055" s="22"/>
    </row>
    <row r="1056" spans="3:11" x14ac:dyDescent="0.25">
      <c r="C1056" s="21"/>
      <c r="F1056" s="21"/>
      <c r="J1056" s="21"/>
      <c r="K1056" s="22"/>
    </row>
    <row r="1057" spans="3:11" x14ac:dyDescent="0.25">
      <c r="C1057" s="21"/>
      <c r="F1057" s="21"/>
      <c r="J1057" s="21"/>
      <c r="K1057" s="22"/>
    </row>
    <row r="1058" spans="3:11" x14ac:dyDescent="0.25">
      <c r="C1058" s="21"/>
      <c r="F1058" s="21"/>
      <c r="J1058" s="21"/>
      <c r="K1058" s="22"/>
    </row>
    <row r="1059" spans="3:11" x14ac:dyDescent="0.25">
      <c r="C1059" s="21"/>
      <c r="F1059" s="21"/>
      <c r="J1059" s="21"/>
      <c r="K1059" s="22"/>
    </row>
    <row r="1060" spans="3:11" x14ac:dyDescent="0.25">
      <c r="C1060" s="21"/>
      <c r="F1060" s="21"/>
      <c r="J1060" s="21"/>
      <c r="K1060" s="22"/>
    </row>
    <row r="1061" spans="3:11" x14ac:dyDescent="0.25">
      <c r="C1061" s="21"/>
      <c r="F1061" s="21"/>
      <c r="J1061" s="21"/>
      <c r="K1061" s="22"/>
    </row>
    <row r="1062" spans="3:11" x14ac:dyDescent="0.25">
      <c r="C1062" s="21"/>
      <c r="F1062" s="21"/>
      <c r="J1062" s="21"/>
      <c r="K1062" s="22"/>
    </row>
    <row r="1063" spans="3:11" x14ac:dyDescent="0.25">
      <c r="C1063" s="21"/>
      <c r="F1063" s="21"/>
      <c r="J1063" s="21"/>
      <c r="K1063" s="22"/>
    </row>
    <row r="1064" spans="3:11" x14ac:dyDescent="0.25">
      <c r="C1064" s="21"/>
      <c r="F1064" s="21"/>
      <c r="J1064" s="21"/>
      <c r="K1064" s="22"/>
    </row>
    <row r="1065" spans="3:11" x14ac:dyDescent="0.25">
      <c r="C1065" s="21"/>
      <c r="F1065" s="21"/>
      <c r="J1065" s="21"/>
      <c r="K1065" s="22"/>
    </row>
    <row r="1066" spans="3:11" x14ac:dyDescent="0.25">
      <c r="C1066" s="21"/>
      <c r="F1066" s="21"/>
      <c r="J1066" s="21"/>
      <c r="K1066" s="22"/>
    </row>
    <row r="1067" spans="3:11" x14ac:dyDescent="0.25">
      <c r="C1067" s="21"/>
      <c r="F1067" s="21"/>
      <c r="J1067" s="21"/>
      <c r="K1067" s="22"/>
    </row>
    <row r="1068" spans="3:11" x14ac:dyDescent="0.25">
      <c r="C1068" s="21"/>
      <c r="F1068" s="21"/>
      <c r="J1068" s="21"/>
      <c r="K1068" s="22"/>
    </row>
    <row r="1069" spans="3:11" x14ac:dyDescent="0.25">
      <c r="C1069" s="21"/>
      <c r="F1069" s="21"/>
      <c r="J1069" s="21"/>
      <c r="K1069" s="22"/>
    </row>
    <row r="1070" spans="3:11" x14ac:dyDescent="0.25">
      <c r="C1070" s="21"/>
      <c r="F1070" s="21"/>
      <c r="J1070" s="21"/>
      <c r="K1070" s="22"/>
    </row>
    <row r="1071" spans="3:11" x14ac:dyDescent="0.25">
      <c r="C1071" s="21"/>
      <c r="F1071" s="21"/>
      <c r="J1071" s="21"/>
      <c r="K1071" s="22"/>
    </row>
    <row r="1072" spans="3:11" x14ac:dyDescent="0.25">
      <c r="C1072" s="21"/>
      <c r="F1072" s="21"/>
      <c r="J1072" s="21"/>
      <c r="K1072" s="22"/>
    </row>
    <row r="1073" spans="3:11" x14ac:dyDescent="0.25">
      <c r="C1073" s="21"/>
      <c r="F1073" s="21"/>
      <c r="J1073" s="21"/>
      <c r="K1073" s="22"/>
    </row>
    <row r="1074" spans="3:11" x14ac:dyDescent="0.25">
      <c r="C1074" s="21"/>
      <c r="F1074" s="21"/>
      <c r="J1074" s="21"/>
      <c r="K1074" s="22"/>
    </row>
    <row r="1075" spans="3:11" x14ac:dyDescent="0.25">
      <c r="C1075" s="21"/>
      <c r="F1075" s="21"/>
      <c r="J1075" s="21"/>
      <c r="K1075" s="22"/>
    </row>
    <row r="1076" spans="3:11" x14ac:dyDescent="0.25">
      <c r="C1076" s="21"/>
      <c r="F1076" s="21"/>
      <c r="J1076" s="21"/>
      <c r="K1076" s="22"/>
    </row>
    <row r="1077" spans="3:11" x14ac:dyDescent="0.25">
      <c r="C1077" s="21"/>
      <c r="F1077" s="21"/>
      <c r="J1077" s="21"/>
      <c r="K1077" s="22"/>
    </row>
    <row r="1078" spans="3:11" x14ac:dyDescent="0.25">
      <c r="C1078" s="21"/>
      <c r="F1078" s="21"/>
      <c r="J1078" s="21"/>
      <c r="K1078" s="22"/>
    </row>
    <row r="1079" spans="3:11" x14ac:dyDescent="0.25">
      <c r="C1079" s="21"/>
      <c r="F1079" s="21"/>
      <c r="J1079" s="21"/>
      <c r="K1079" s="22"/>
    </row>
    <row r="1080" spans="3:11" x14ac:dyDescent="0.25">
      <c r="C1080" s="21"/>
      <c r="F1080" s="21"/>
      <c r="J1080" s="21"/>
      <c r="K1080" s="22"/>
    </row>
    <row r="1081" spans="3:11" x14ac:dyDescent="0.25">
      <c r="C1081" s="21"/>
      <c r="F1081" s="21"/>
      <c r="J1081" s="21"/>
      <c r="K1081" s="22"/>
    </row>
    <row r="1082" spans="3:11" x14ac:dyDescent="0.25">
      <c r="C1082" s="21"/>
      <c r="F1082" s="21"/>
      <c r="J1082" s="21"/>
      <c r="K1082" s="22"/>
    </row>
    <row r="1083" spans="3:11" x14ac:dyDescent="0.25">
      <c r="C1083" s="21"/>
      <c r="F1083" s="21"/>
      <c r="J1083" s="21"/>
      <c r="K1083" s="22"/>
    </row>
    <row r="1084" spans="3:11" x14ac:dyDescent="0.25">
      <c r="C1084" s="21"/>
      <c r="F1084" s="21"/>
      <c r="J1084" s="21"/>
      <c r="K1084" s="22"/>
    </row>
    <row r="1085" spans="3:11" x14ac:dyDescent="0.25">
      <c r="C1085" s="21"/>
      <c r="F1085" s="21"/>
      <c r="J1085" s="21"/>
      <c r="K1085" s="22"/>
    </row>
    <row r="1086" spans="3:11" x14ac:dyDescent="0.25">
      <c r="C1086" s="21"/>
      <c r="F1086" s="21"/>
      <c r="J1086" s="21"/>
      <c r="K1086" s="22"/>
    </row>
    <row r="1087" spans="3:11" x14ac:dyDescent="0.25">
      <c r="C1087" s="21"/>
      <c r="F1087" s="21"/>
      <c r="J1087" s="21"/>
      <c r="K1087" s="22"/>
    </row>
    <row r="1088" spans="3:11" x14ac:dyDescent="0.25">
      <c r="C1088" s="21"/>
      <c r="F1088" s="21"/>
      <c r="J1088" s="21"/>
      <c r="K1088" s="22"/>
    </row>
    <row r="1089" spans="3:11" x14ac:dyDescent="0.25">
      <c r="C1089" s="21"/>
      <c r="F1089" s="21"/>
      <c r="J1089" s="21"/>
      <c r="K1089" s="22"/>
    </row>
    <row r="1090" spans="3:11" x14ac:dyDescent="0.25">
      <c r="C1090" s="21"/>
      <c r="F1090" s="21"/>
      <c r="J1090" s="21"/>
      <c r="K1090" s="22"/>
    </row>
    <row r="1091" spans="3:11" x14ac:dyDescent="0.25">
      <c r="C1091" s="21"/>
      <c r="F1091" s="21"/>
      <c r="J1091" s="21"/>
      <c r="K1091" s="22"/>
    </row>
    <row r="1092" spans="3:11" x14ac:dyDescent="0.25">
      <c r="C1092" s="21"/>
      <c r="F1092" s="21"/>
      <c r="J1092" s="21"/>
      <c r="K1092" s="22"/>
    </row>
    <row r="1093" spans="3:11" x14ac:dyDescent="0.25">
      <c r="C1093" s="21"/>
      <c r="F1093" s="21"/>
      <c r="J1093" s="21"/>
      <c r="K1093" s="22"/>
    </row>
    <row r="1094" spans="3:11" x14ac:dyDescent="0.25">
      <c r="C1094" s="21"/>
      <c r="F1094" s="21"/>
      <c r="J1094" s="21"/>
      <c r="K1094" s="22"/>
    </row>
    <row r="1095" spans="3:11" x14ac:dyDescent="0.25">
      <c r="C1095" s="21"/>
      <c r="F1095" s="21"/>
      <c r="J1095" s="21"/>
      <c r="K1095" s="22"/>
    </row>
    <row r="1096" spans="3:11" x14ac:dyDescent="0.25">
      <c r="C1096" s="21"/>
      <c r="F1096" s="21"/>
      <c r="J1096" s="21"/>
      <c r="K1096" s="22"/>
    </row>
    <row r="1097" spans="3:11" x14ac:dyDescent="0.25">
      <c r="C1097" s="21"/>
      <c r="F1097" s="21"/>
      <c r="J1097" s="21"/>
      <c r="K1097" s="22"/>
    </row>
    <row r="1098" spans="3:11" x14ac:dyDescent="0.25">
      <c r="C1098" s="21"/>
      <c r="F1098" s="21"/>
      <c r="J1098" s="21"/>
      <c r="K1098" s="22"/>
    </row>
    <row r="1099" spans="3:11" x14ac:dyDescent="0.25">
      <c r="C1099" s="21"/>
      <c r="F1099" s="21"/>
      <c r="J1099" s="21"/>
      <c r="K1099" s="22"/>
    </row>
    <row r="1100" spans="3:11" x14ac:dyDescent="0.25">
      <c r="C1100" s="21"/>
      <c r="F1100" s="21"/>
      <c r="J1100" s="21"/>
      <c r="K1100" s="22"/>
    </row>
    <row r="1101" spans="3:11" x14ac:dyDescent="0.25">
      <c r="C1101" s="21"/>
      <c r="F1101" s="21"/>
      <c r="J1101" s="21"/>
      <c r="K1101" s="22"/>
    </row>
    <row r="1102" spans="3:11" x14ac:dyDescent="0.25">
      <c r="C1102" s="21"/>
      <c r="F1102" s="21"/>
      <c r="J1102" s="21"/>
      <c r="K1102" s="22"/>
    </row>
    <row r="1103" spans="3:11" x14ac:dyDescent="0.25">
      <c r="C1103" s="21"/>
      <c r="F1103" s="21"/>
      <c r="J1103" s="21"/>
      <c r="K1103" s="22"/>
    </row>
    <row r="1104" spans="3:11" x14ac:dyDescent="0.25">
      <c r="C1104" s="21"/>
      <c r="F1104" s="21"/>
      <c r="J1104" s="21"/>
      <c r="K1104" s="22"/>
    </row>
    <row r="1105" spans="3:11" x14ac:dyDescent="0.25">
      <c r="C1105" s="21"/>
      <c r="F1105" s="21"/>
      <c r="J1105" s="21"/>
      <c r="K1105" s="22"/>
    </row>
    <row r="1106" spans="3:11" x14ac:dyDescent="0.25">
      <c r="C1106" s="21"/>
      <c r="F1106" s="21"/>
      <c r="J1106" s="21"/>
      <c r="K1106" s="22"/>
    </row>
    <row r="1107" spans="3:11" x14ac:dyDescent="0.25">
      <c r="C1107" s="21"/>
      <c r="F1107" s="21"/>
      <c r="J1107" s="21"/>
      <c r="K1107" s="22"/>
    </row>
    <row r="1108" spans="3:11" x14ac:dyDescent="0.25">
      <c r="C1108" s="21"/>
      <c r="F1108" s="21"/>
      <c r="J1108" s="21"/>
      <c r="K1108" s="22"/>
    </row>
    <row r="1109" spans="3:11" x14ac:dyDescent="0.25">
      <c r="C1109" s="21"/>
      <c r="F1109" s="21"/>
      <c r="J1109" s="21"/>
      <c r="K1109" s="22"/>
    </row>
    <row r="1110" spans="3:11" x14ac:dyDescent="0.25">
      <c r="C1110" s="21"/>
      <c r="F1110" s="21"/>
      <c r="J1110" s="21"/>
      <c r="K1110" s="22"/>
    </row>
    <row r="1111" spans="3:11" x14ac:dyDescent="0.25">
      <c r="C1111" s="21"/>
      <c r="F1111" s="21"/>
      <c r="J1111" s="21"/>
      <c r="K1111" s="22"/>
    </row>
    <row r="1112" spans="3:11" x14ac:dyDescent="0.25">
      <c r="C1112" s="21"/>
      <c r="F1112" s="21"/>
      <c r="J1112" s="21"/>
      <c r="K1112" s="22"/>
    </row>
    <row r="1113" spans="3:11" x14ac:dyDescent="0.25">
      <c r="C1113" s="21"/>
      <c r="F1113" s="21"/>
      <c r="J1113" s="21"/>
      <c r="K1113" s="22"/>
    </row>
    <row r="1114" spans="3:11" x14ac:dyDescent="0.25">
      <c r="C1114" s="21"/>
      <c r="F1114" s="21"/>
      <c r="J1114" s="21"/>
      <c r="K1114" s="22"/>
    </row>
    <row r="1115" spans="3:11" x14ac:dyDescent="0.25">
      <c r="C1115" s="21"/>
      <c r="F1115" s="21"/>
      <c r="J1115" s="21"/>
      <c r="K1115" s="22"/>
    </row>
    <row r="1116" spans="3:11" x14ac:dyDescent="0.25">
      <c r="C1116" s="21"/>
      <c r="F1116" s="21"/>
      <c r="J1116" s="21"/>
      <c r="K1116" s="22"/>
    </row>
    <row r="1117" spans="3:11" x14ac:dyDescent="0.25">
      <c r="C1117" s="21"/>
      <c r="F1117" s="21"/>
      <c r="J1117" s="21"/>
      <c r="K1117" s="22"/>
    </row>
    <row r="1118" spans="3:11" x14ac:dyDescent="0.25">
      <c r="C1118" s="21"/>
      <c r="F1118" s="21"/>
      <c r="J1118" s="21"/>
      <c r="K1118" s="22"/>
    </row>
    <row r="1119" spans="3:11" x14ac:dyDescent="0.25">
      <c r="C1119" s="21"/>
      <c r="F1119" s="21"/>
      <c r="J1119" s="21"/>
      <c r="K1119" s="22"/>
    </row>
    <row r="1120" spans="3:11" x14ac:dyDescent="0.25">
      <c r="C1120" s="21"/>
      <c r="F1120" s="21"/>
      <c r="J1120" s="21"/>
      <c r="K1120" s="22"/>
    </row>
    <row r="1121" spans="3:11" x14ac:dyDescent="0.25">
      <c r="C1121" s="21"/>
      <c r="F1121" s="21"/>
      <c r="J1121" s="21"/>
      <c r="K1121" s="22"/>
    </row>
    <row r="1122" spans="3:11" x14ac:dyDescent="0.25">
      <c r="C1122" s="21"/>
      <c r="F1122" s="21"/>
      <c r="J1122" s="21"/>
      <c r="K1122" s="22"/>
    </row>
    <row r="1123" spans="3:11" x14ac:dyDescent="0.25">
      <c r="C1123" s="21"/>
      <c r="F1123" s="21"/>
      <c r="J1123" s="21"/>
      <c r="K1123" s="22"/>
    </row>
    <row r="1124" spans="3:11" x14ac:dyDescent="0.25">
      <c r="C1124" s="21"/>
      <c r="F1124" s="21"/>
      <c r="J1124" s="21"/>
      <c r="K1124" s="22"/>
    </row>
    <row r="1125" spans="3:11" x14ac:dyDescent="0.25">
      <c r="C1125" s="21"/>
      <c r="F1125" s="21"/>
      <c r="J1125" s="21"/>
      <c r="K1125" s="22"/>
    </row>
    <row r="1126" spans="3:11" x14ac:dyDescent="0.25">
      <c r="C1126" s="21"/>
      <c r="F1126" s="21"/>
      <c r="J1126" s="21"/>
      <c r="K1126" s="22"/>
    </row>
    <row r="1127" spans="3:11" x14ac:dyDescent="0.25">
      <c r="C1127" s="21"/>
      <c r="F1127" s="21"/>
      <c r="J1127" s="21"/>
      <c r="K1127" s="22"/>
    </row>
    <row r="1128" spans="3:11" x14ac:dyDescent="0.25">
      <c r="C1128" s="21"/>
      <c r="F1128" s="21"/>
      <c r="J1128" s="21"/>
      <c r="K1128" s="22"/>
    </row>
    <row r="1129" spans="3:11" x14ac:dyDescent="0.25">
      <c r="C1129" s="21"/>
      <c r="F1129" s="21"/>
      <c r="J1129" s="21"/>
      <c r="K1129" s="22"/>
    </row>
    <row r="1130" spans="3:11" x14ac:dyDescent="0.25">
      <c r="C1130" s="21"/>
      <c r="F1130" s="21"/>
      <c r="J1130" s="21"/>
      <c r="K1130" s="22"/>
    </row>
    <row r="1131" spans="3:11" x14ac:dyDescent="0.25">
      <c r="C1131" s="21"/>
      <c r="F1131" s="21"/>
      <c r="J1131" s="21"/>
      <c r="K1131" s="22"/>
    </row>
    <row r="1132" spans="3:11" x14ac:dyDescent="0.25">
      <c r="C1132" s="21"/>
      <c r="F1132" s="21"/>
      <c r="J1132" s="21"/>
      <c r="K1132" s="22"/>
    </row>
    <row r="1133" spans="3:11" x14ac:dyDescent="0.25">
      <c r="C1133" s="21"/>
      <c r="F1133" s="21"/>
      <c r="J1133" s="21"/>
      <c r="K1133" s="22"/>
    </row>
    <row r="1134" spans="3:11" x14ac:dyDescent="0.25">
      <c r="C1134" s="21"/>
      <c r="F1134" s="21"/>
      <c r="J1134" s="21"/>
      <c r="K1134" s="22"/>
    </row>
    <row r="1135" spans="3:11" x14ac:dyDescent="0.25">
      <c r="C1135" s="21"/>
      <c r="F1135" s="21"/>
      <c r="J1135" s="21"/>
      <c r="K1135" s="22"/>
    </row>
    <row r="1136" spans="3:11" x14ac:dyDescent="0.25">
      <c r="C1136" s="21"/>
      <c r="F1136" s="21"/>
      <c r="J1136" s="21"/>
      <c r="K1136" s="22"/>
    </row>
    <row r="1137" spans="3:11" x14ac:dyDescent="0.25">
      <c r="C1137" s="21"/>
      <c r="F1137" s="21"/>
      <c r="J1137" s="21"/>
      <c r="K1137" s="22"/>
    </row>
    <row r="1138" spans="3:11" x14ac:dyDescent="0.25">
      <c r="C1138" s="21"/>
      <c r="F1138" s="21"/>
      <c r="J1138" s="21"/>
      <c r="K1138" s="22"/>
    </row>
    <row r="1139" spans="3:11" x14ac:dyDescent="0.25">
      <c r="C1139" s="21"/>
      <c r="F1139" s="21"/>
      <c r="J1139" s="21"/>
      <c r="K1139" s="22"/>
    </row>
    <row r="1140" spans="3:11" x14ac:dyDescent="0.25">
      <c r="C1140" s="21"/>
      <c r="F1140" s="21"/>
      <c r="J1140" s="21"/>
      <c r="K1140" s="22"/>
    </row>
    <row r="1141" spans="3:11" x14ac:dyDescent="0.25">
      <c r="C1141" s="21"/>
      <c r="F1141" s="21"/>
      <c r="J1141" s="21"/>
      <c r="K1141" s="22"/>
    </row>
    <row r="1142" spans="3:11" x14ac:dyDescent="0.25">
      <c r="C1142" s="21"/>
      <c r="F1142" s="21"/>
      <c r="J1142" s="21"/>
      <c r="K1142" s="22"/>
    </row>
    <row r="1143" spans="3:11" x14ac:dyDescent="0.25">
      <c r="C1143" s="21"/>
      <c r="F1143" s="21"/>
      <c r="J1143" s="21"/>
      <c r="K1143" s="22"/>
    </row>
    <row r="1144" spans="3:11" x14ac:dyDescent="0.25">
      <c r="C1144" s="21"/>
      <c r="F1144" s="21"/>
      <c r="J1144" s="21"/>
      <c r="K1144" s="22"/>
    </row>
    <row r="1145" spans="3:11" x14ac:dyDescent="0.25">
      <c r="C1145" s="21"/>
      <c r="F1145" s="21"/>
      <c r="J1145" s="21"/>
      <c r="K1145" s="22"/>
    </row>
    <row r="1146" spans="3:11" x14ac:dyDescent="0.25">
      <c r="C1146" s="21"/>
      <c r="F1146" s="21"/>
      <c r="J1146" s="21"/>
      <c r="K1146" s="22"/>
    </row>
    <row r="1147" spans="3:11" x14ac:dyDescent="0.25">
      <c r="C1147" s="21"/>
      <c r="F1147" s="21"/>
      <c r="J1147" s="21"/>
      <c r="K1147" s="22"/>
    </row>
    <row r="1148" spans="3:11" x14ac:dyDescent="0.25">
      <c r="C1148" s="21"/>
      <c r="F1148" s="21"/>
      <c r="J1148" s="21"/>
      <c r="K1148" s="22"/>
    </row>
    <row r="1149" spans="3:11" x14ac:dyDescent="0.25">
      <c r="C1149" s="21"/>
      <c r="F1149" s="21"/>
      <c r="J1149" s="21"/>
      <c r="K1149" s="22"/>
    </row>
    <row r="1150" spans="3:11" x14ac:dyDescent="0.25">
      <c r="C1150" s="21"/>
      <c r="F1150" s="21"/>
      <c r="J1150" s="21"/>
      <c r="K1150" s="22"/>
    </row>
    <row r="1151" spans="3:11" x14ac:dyDescent="0.25">
      <c r="C1151" s="21"/>
      <c r="F1151" s="21"/>
      <c r="J1151" s="21"/>
      <c r="K1151" s="22"/>
    </row>
    <row r="1152" spans="3:11" x14ac:dyDescent="0.25">
      <c r="C1152" s="21"/>
      <c r="F1152" s="21"/>
      <c r="J1152" s="21"/>
      <c r="K1152" s="22"/>
    </row>
    <row r="1153" spans="3:11" x14ac:dyDescent="0.25">
      <c r="C1153" s="21"/>
      <c r="F1153" s="21"/>
      <c r="J1153" s="21"/>
      <c r="K1153" s="22"/>
    </row>
    <row r="1154" spans="3:11" x14ac:dyDescent="0.25">
      <c r="C1154" s="21"/>
      <c r="F1154" s="21"/>
      <c r="J1154" s="21"/>
      <c r="K1154" s="22"/>
    </row>
    <row r="1155" spans="3:11" x14ac:dyDescent="0.25">
      <c r="C1155" s="21"/>
      <c r="F1155" s="21"/>
      <c r="J1155" s="21"/>
      <c r="K1155" s="22"/>
    </row>
    <row r="1156" spans="3:11" x14ac:dyDescent="0.25">
      <c r="C1156" s="21"/>
      <c r="F1156" s="21"/>
      <c r="J1156" s="21"/>
      <c r="K1156" s="22"/>
    </row>
    <row r="1157" spans="3:11" x14ac:dyDescent="0.25">
      <c r="C1157" s="21"/>
      <c r="F1157" s="21"/>
      <c r="J1157" s="21"/>
      <c r="K1157" s="22"/>
    </row>
    <row r="1158" spans="3:11" x14ac:dyDescent="0.25">
      <c r="C1158" s="21"/>
      <c r="F1158" s="21"/>
      <c r="J1158" s="21"/>
      <c r="K1158" s="22"/>
    </row>
    <row r="1159" spans="3:11" x14ac:dyDescent="0.25">
      <c r="C1159" s="21"/>
      <c r="F1159" s="21"/>
      <c r="J1159" s="21"/>
      <c r="K1159" s="22"/>
    </row>
    <row r="1160" spans="3:11" x14ac:dyDescent="0.25">
      <c r="C1160" s="21"/>
      <c r="F1160" s="21"/>
      <c r="J1160" s="21"/>
      <c r="K1160" s="22"/>
    </row>
    <row r="1161" spans="3:11" x14ac:dyDescent="0.25">
      <c r="C1161" s="21"/>
      <c r="F1161" s="21"/>
      <c r="J1161" s="21"/>
      <c r="K1161" s="22"/>
    </row>
    <row r="1162" spans="3:11" x14ac:dyDescent="0.25">
      <c r="C1162" s="21"/>
      <c r="F1162" s="21"/>
      <c r="J1162" s="21"/>
      <c r="K1162" s="22"/>
    </row>
    <row r="1163" spans="3:11" x14ac:dyDescent="0.25">
      <c r="C1163" s="21"/>
      <c r="F1163" s="21"/>
      <c r="J1163" s="21"/>
      <c r="K1163" s="22"/>
    </row>
    <row r="1164" spans="3:11" x14ac:dyDescent="0.25">
      <c r="C1164" s="21"/>
      <c r="F1164" s="21"/>
      <c r="J1164" s="21"/>
      <c r="K1164" s="22"/>
    </row>
    <row r="1165" spans="3:11" x14ac:dyDescent="0.25">
      <c r="C1165" s="21"/>
      <c r="F1165" s="21"/>
      <c r="J1165" s="21"/>
      <c r="K1165" s="22"/>
    </row>
    <row r="1166" spans="3:11" x14ac:dyDescent="0.25">
      <c r="C1166" s="21"/>
      <c r="F1166" s="21"/>
      <c r="J1166" s="21"/>
      <c r="K1166" s="22"/>
    </row>
    <row r="1167" spans="3:11" x14ac:dyDescent="0.25">
      <c r="C1167" s="21"/>
      <c r="F1167" s="21"/>
      <c r="J1167" s="21"/>
      <c r="K1167" s="22"/>
    </row>
    <row r="1168" spans="3:11" x14ac:dyDescent="0.25">
      <c r="C1168" s="21"/>
      <c r="F1168" s="21"/>
      <c r="J1168" s="21"/>
      <c r="K1168" s="22"/>
    </row>
    <row r="1169" spans="3:11" x14ac:dyDescent="0.25">
      <c r="C1169" s="21"/>
      <c r="F1169" s="21"/>
      <c r="J1169" s="21"/>
      <c r="K1169" s="22"/>
    </row>
    <row r="1170" spans="3:11" x14ac:dyDescent="0.25">
      <c r="C1170" s="21"/>
      <c r="F1170" s="21"/>
      <c r="J1170" s="21"/>
      <c r="K1170" s="22"/>
    </row>
    <row r="1171" spans="3:11" x14ac:dyDescent="0.25">
      <c r="C1171" s="21"/>
      <c r="F1171" s="21"/>
      <c r="J1171" s="21"/>
      <c r="K1171" s="22"/>
    </row>
    <row r="1172" spans="3:11" x14ac:dyDescent="0.25">
      <c r="C1172" s="21"/>
      <c r="F1172" s="21"/>
      <c r="J1172" s="21"/>
      <c r="K1172" s="22"/>
    </row>
    <row r="1173" spans="3:11" x14ac:dyDescent="0.25">
      <c r="C1173" s="21"/>
      <c r="F1173" s="21"/>
      <c r="J1173" s="21"/>
      <c r="K1173" s="22"/>
    </row>
    <row r="1174" spans="3:11" x14ac:dyDescent="0.25">
      <c r="C1174" s="21"/>
      <c r="F1174" s="21"/>
      <c r="J1174" s="21"/>
      <c r="K1174" s="22"/>
    </row>
    <row r="1175" spans="3:11" x14ac:dyDescent="0.25">
      <c r="C1175" s="21"/>
      <c r="F1175" s="21"/>
      <c r="J1175" s="21"/>
      <c r="K1175" s="22"/>
    </row>
    <row r="1176" spans="3:11" x14ac:dyDescent="0.25">
      <c r="C1176" s="21"/>
      <c r="F1176" s="21"/>
      <c r="J1176" s="21"/>
      <c r="K1176" s="22"/>
    </row>
    <row r="1177" spans="3:11" x14ac:dyDescent="0.25">
      <c r="C1177" s="21"/>
      <c r="F1177" s="21"/>
      <c r="J1177" s="21"/>
      <c r="K1177" s="22"/>
    </row>
    <row r="1178" spans="3:11" x14ac:dyDescent="0.25">
      <c r="C1178" s="21"/>
      <c r="F1178" s="21"/>
      <c r="J1178" s="21"/>
      <c r="K1178" s="22"/>
    </row>
    <row r="1179" spans="3:11" x14ac:dyDescent="0.25">
      <c r="C1179" s="21"/>
      <c r="F1179" s="21"/>
      <c r="J1179" s="21"/>
      <c r="K1179" s="22"/>
    </row>
    <row r="1180" spans="3:11" x14ac:dyDescent="0.25">
      <c r="C1180" s="21"/>
      <c r="F1180" s="21"/>
      <c r="J1180" s="21"/>
      <c r="K1180" s="22"/>
    </row>
    <row r="1181" spans="3:11" x14ac:dyDescent="0.25">
      <c r="C1181" s="21"/>
      <c r="F1181" s="21"/>
      <c r="J1181" s="21"/>
      <c r="K1181" s="22"/>
    </row>
    <row r="1182" spans="3:11" x14ac:dyDescent="0.25">
      <c r="C1182" s="21"/>
      <c r="F1182" s="21"/>
      <c r="J1182" s="21"/>
      <c r="K1182" s="22"/>
    </row>
    <row r="1183" spans="3:11" x14ac:dyDescent="0.25">
      <c r="C1183" s="21"/>
      <c r="F1183" s="21"/>
      <c r="J1183" s="21"/>
      <c r="K1183" s="22"/>
    </row>
    <row r="1184" spans="3:11" x14ac:dyDescent="0.25">
      <c r="C1184" s="21"/>
      <c r="F1184" s="21"/>
      <c r="J1184" s="21"/>
      <c r="K1184" s="22"/>
    </row>
    <row r="1185" spans="3:11" x14ac:dyDescent="0.25">
      <c r="C1185" s="21"/>
      <c r="F1185" s="21"/>
      <c r="J1185" s="21"/>
      <c r="K1185" s="22"/>
    </row>
    <row r="1186" spans="3:11" x14ac:dyDescent="0.25">
      <c r="C1186" s="21"/>
      <c r="F1186" s="21"/>
      <c r="J1186" s="21"/>
      <c r="K1186" s="22"/>
    </row>
    <row r="1187" spans="3:11" x14ac:dyDescent="0.25">
      <c r="C1187" s="21"/>
      <c r="F1187" s="21"/>
      <c r="J1187" s="21"/>
      <c r="K1187" s="22"/>
    </row>
    <row r="1188" spans="3:11" x14ac:dyDescent="0.25">
      <c r="C1188" s="21"/>
      <c r="F1188" s="21"/>
      <c r="J1188" s="21"/>
      <c r="K1188" s="22"/>
    </row>
    <row r="1189" spans="3:11" x14ac:dyDescent="0.25">
      <c r="C1189" s="21"/>
      <c r="F1189" s="21"/>
      <c r="J1189" s="21"/>
      <c r="K1189" s="22"/>
    </row>
    <row r="1190" spans="3:11" x14ac:dyDescent="0.25">
      <c r="C1190" s="21"/>
      <c r="F1190" s="21"/>
      <c r="J1190" s="21"/>
      <c r="K1190" s="22"/>
    </row>
    <row r="1191" spans="3:11" x14ac:dyDescent="0.25">
      <c r="C1191" s="21"/>
      <c r="F1191" s="21"/>
      <c r="J1191" s="21"/>
      <c r="K1191" s="22"/>
    </row>
    <row r="1192" spans="3:11" x14ac:dyDescent="0.25">
      <c r="C1192" s="21"/>
      <c r="F1192" s="21"/>
      <c r="J1192" s="21"/>
      <c r="K1192" s="22"/>
    </row>
    <row r="1193" spans="3:11" x14ac:dyDescent="0.25">
      <c r="C1193" s="21"/>
      <c r="F1193" s="21"/>
      <c r="J1193" s="21"/>
      <c r="K1193" s="22"/>
    </row>
    <row r="1194" spans="3:11" x14ac:dyDescent="0.25">
      <c r="C1194" s="21"/>
      <c r="F1194" s="21"/>
      <c r="J1194" s="21"/>
      <c r="K1194" s="22"/>
    </row>
    <row r="1195" spans="3:11" x14ac:dyDescent="0.25">
      <c r="C1195" s="21"/>
      <c r="F1195" s="21"/>
      <c r="J1195" s="21"/>
      <c r="K1195" s="22"/>
    </row>
    <row r="1196" spans="3:11" x14ac:dyDescent="0.25">
      <c r="C1196" s="21"/>
      <c r="F1196" s="21"/>
      <c r="J1196" s="21"/>
      <c r="K1196" s="22"/>
    </row>
    <row r="1197" spans="3:11" x14ac:dyDescent="0.25">
      <c r="C1197" s="21"/>
      <c r="F1197" s="21"/>
      <c r="J1197" s="21"/>
      <c r="K1197" s="22"/>
    </row>
    <row r="1198" spans="3:11" x14ac:dyDescent="0.25">
      <c r="C1198" s="21"/>
      <c r="F1198" s="21"/>
      <c r="J1198" s="21"/>
      <c r="K1198" s="22"/>
    </row>
    <row r="1199" spans="3:11" x14ac:dyDescent="0.25">
      <c r="C1199" s="21"/>
      <c r="F1199" s="21"/>
      <c r="J1199" s="21"/>
      <c r="K1199" s="22"/>
    </row>
    <row r="1200" spans="3:11" x14ac:dyDescent="0.25">
      <c r="C1200" s="21"/>
      <c r="F1200" s="21"/>
      <c r="J1200" s="21"/>
      <c r="K1200" s="22"/>
    </row>
    <row r="1201" spans="3:11" x14ac:dyDescent="0.25">
      <c r="C1201" s="21"/>
      <c r="F1201" s="21"/>
      <c r="J1201" s="21"/>
      <c r="K1201" s="22"/>
    </row>
    <row r="1202" spans="3:11" x14ac:dyDescent="0.25">
      <c r="C1202" s="21"/>
      <c r="F1202" s="21"/>
      <c r="J1202" s="21"/>
      <c r="K1202" s="22"/>
    </row>
    <row r="1203" spans="3:11" x14ac:dyDescent="0.25">
      <c r="C1203" s="21"/>
      <c r="F1203" s="21"/>
      <c r="J1203" s="21"/>
      <c r="K1203" s="22"/>
    </row>
    <row r="1204" spans="3:11" x14ac:dyDescent="0.25">
      <c r="C1204" s="21"/>
      <c r="F1204" s="21"/>
      <c r="J1204" s="21"/>
      <c r="K1204" s="22"/>
    </row>
    <row r="1205" spans="3:11" x14ac:dyDescent="0.25">
      <c r="C1205" s="21"/>
      <c r="F1205" s="21"/>
      <c r="J1205" s="21"/>
      <c r="K1205" s="22"/>
    </row>
    <row r="1206" spans="3:11" x14ac:dyDescent="0.25">
      <c r="C1206" s="21"/>
      <c r="F1206" s="21"/>
      <c r="J1206" s="21"/>
      <c r="K1206" s="22"/>
    </row>
    <row r="1207" spans="3:11" x14ac:dyDescent="0.25">
      <c r="C1207" s="21"/>
      <c r="F1207" s="21"/>
      <c r="J1207" s="21"/>
      <c r="K1207" s="22"/>
    </row>
    <row r="1208" spans="3:11" x14ac:dyDescent="0.25">
      <c r="C1208" s="21"/>
      <c r="F1208" s="21"/>
      <c r="J1208" s="21"/>
      <c r="K1208" s="22"/>
    </row>
    <row r="1209" spans="3:11" x14ac:dyDescent="0.25">
      <c r="C1209" s="21"/>
      <c r="F1209" s="21"/>
      <c r="J1209" s="21"/>
      <c r="K1209" s="22"/>
    </row>
    <row r="1210" spans="3:11" x14ac:dyDescent="0.25">
      <c r="C1210" s="21"/>
      <c r="F1210" s="21"/>
      <c r="J1210" s="21"/>
      <c r="K1210" s="22"/>
    </row>
    <row r="1211" spans="3:11" x14ac:dyDescent="0.25">
      <c r="C1211" s="21"/>
      <c r="F1211" s="21"/>
      <c r="J1211" s="21"/>
      <c r="K1211" s="22"/>
    </row>
    <row r="1212" spans="3:11" x14ac:dyDescent="0.25">
      <c r="C1212" s="21"/>
      <c r="F1212" s="21"/>
      <c r="J1212" s="21"/>
      <c r="K1212" s="22"/>
    </row>
    <row r="1213" spans="3:11" x14ac:dyDescent="0.25">
      <c r="C1213" s="21"/>
      <c r="F1213" s="21"/>
      <c r="J1213" s="21"/>
      <c r="K1213" s="22"/>
    </row>
    <row r="1214" spans="3:11" x14ac:dyDescent="0.25">
      <c r="C1214" s="21"/>
      <c r="F1214" s="21"/>
      <c r="J1214" s="21"/>
      <c r="K1214" s="22"/>
    </row>
    <row r="1215" spans="3:11" x14ac:dyDescent="0.25">
      <c r="C1215" s="21"/>
      <c r="F1215" s="21"/>
      <c r="J1215" s="21"/>
      <c r="K1215" s="22"/>
    </row>
    <row r="1216" spans="3:11" x14ac:dyDescent="0.25">
      <c r="C1216" s="21"/>
      <c r="F1216" s="21"/>
      <c r="J1216" s="21"/>
      <c r="K1216" s="22"/>
    </row>
    <row r="1217" spans="3:11" x14ac:dyDescent="0.25">
      <c r="C1217" s="21"/>
      <c r="F1217" s="21"/>
      <c r="J1217" s="21"/>
      <c r="K1217" s="22"/>
    </row>
    <row r="1218" spans="3:11" x14ac:dyDescent="0.25">
      <c r="C1218" s="21"/>
      <c r="F1218" s="21"/>
      <c r="J1218" s="21"/>
      <c r="K1218" s="22"/>
    </row>
    <row r="1219" spans="3:11" x14ac:dyDescent="0.25">
      <c r="C1219" s="21"/>
      <c r="F1219" s="21"/>
      <c r="J1219" s="21"/>
      <c r="K1219" s="22"/>
    </row>
    <row r="1220" spans="3:11" x14ac:dyDescent="0.25">
      <c r="C1220" s="21"/>
      <c r="F1220" s="21"/>
      <c r="J1220" s="21"/>
      <c r="K1220" s="22"/>
    </row>
    <row r="1221" spans="3:11" x14ac:dyDescent="0.25">
      <c r="C1221" s="21"/>
      <c r="F1221" s="21"/>
      <c r="J1221" s="21"/>
      <c r="K1221" s="22"/>
    </row>
    <row r="1222" spans="3:11" x14ac:dyDescent="0.25">
      <c r="C1222" s="21"/>
      <c r="F1222" s="21"/>
      <c r="J1222" s="21"/>
      <c r="K1222" s="22"/>
    </row>
    <row r="1223" spans="3:11" x14ac:dyDescent="0.25">
      <c r="C1223" s="21"/>
      <c r="F1223" s="21"/>
      <c r="J1223" s="21"/>
      <c r="K1223" s="22"/>
    </row>
    <row r="1224" spans="3:11" x14ac:dyDescent="0.25">
      <c r="C1224" s="21"/>
      <c r="F1224" s="21"/>
      <c r="J1224" s="21"/>
      <c r="K1224" s="22"/>
    </row>
    <row r="1225" spans="3:11" x14ac:dyDescent="0.25">
      <c r="C1225" s="21"/>
      <c r="F1225" s="21"/>
      <c r="J1225" s="21"/>
      <c r="K1225" s="22"/>
    </row>
    <row r="1226" spans="3:11" x14ac:dyDescent="0.25">
      <c r="C1226" s="21"/>
      <c r="F1226" s="21"/>
      <c r="J1226" s="21"/>
      <c r="K1226" s="22"/>
    </row>
    <row r="1227" spans="3:11" x14ac:dyDescent="0.25">
      <c r="C1227" s="21"/>
      <c r="F1227" s="21"/>
      <c r="J1227" s="21"/>
      <c r="K1227" s="22"/>
    </row>
    <row r="1228" spans="3:11" x14ac:dyDescent="0.25">
      <c r="C1228" s="21"/>
      <c r="F1228" s="21"/>
      <c r="J1228" s="21"/>
      <c r="K1228" s="22"/>
    </row>
    <row r="1229" spans="3:11" x14ac:dyDescent="0.25">
      <c r="C1229" s="21"/>
      <c r="F1229" s="21"/>
      <c r="J1229" s="21"/>
      <c r="K1229" s="22"/>
    </row>
    <row r="1230" spans="3:11" x14ac:dyDescent="0.25">
      <c r="C1230" s="21"/>
      <c r="F1230" s="21"/>
      <c r="J1230" s="21"/>
      <c r="K1230" s="22"/>
    </row>
    <row r="1231" spans="3:11" x14ac:dyDescent="0.25">
      <c r="C1231" s="21"/>
      <c r="F1231" s="21"/>
      <c r="J1231" s="21"/>
      <c r="K1231" s="22"/>
    </row>
    <row r="1232" spans="3:11" x14ac:dyDescent="0.25">
      <c r="C1232" s="21"/>
      <c r="F1232" s="21"/>
      <c r="J1232" s="21"/>
      <c r="K1232" s="22"/>
    </row>
    <row r="1233" spans="3:11" x14ac:dyDescent="0.25">
      <c r="C1233" s="21"/>
      <c r="F1233" s="21"/>
      <c r="J1233" s="21"/>
      <c r="K1233" s="22"/>
    </row>
    <row r="1234" spans="3:11" x14ac:dyDescent="0.25">
      <c r="C1234" s="21"/>
      <c r="F1234" s="21"/>
      <c r="J1234" s="21"/>
      <c r="K1234" s="22"/>
    </row>
    <row r="1235" spans="3:11" x14ac:dyDescent="0.25">
      <c r="C1235" s="21"/>
      <c r="F1235" s="21"/>
      <c r="J1235" s="21"/>
      <c r="K1235" s="22"/>
    </row>
    <row r="1236" spans="3:11" x14ac:dyDescent="0.25">
      <c r="C1236" s="21"/>
      <c r="F1236" s="21"/>
      <c r="J1236" s="21"/>
      <c r="K1236" s="22"/>
    </row>
    <row r="1237" spans="3:11" x14ac:dyDescent="0.25">
      <c r="C1237" s="21"/>
      <c r="F1237" s="21"/>
      <c r="J1237" s="21"/>
      <c r="K1237" s="22"/>
    </row>
    <row r="1238" spans="3:11" x14ac:dyDescent="0.25">
      <c r="C1238" s="21"/>
      <c r="F1238" s="21"/>
      <c r="J1238" s="21"/>
      <c r="K1238" s="22"/>
    </row>
    <row r="1239" spans="3:11" x14ac:dyDescent="0.25">
      <c r="C1239" s="21"/>
      <c r="F1239" s="21"/>
      <c r="J1239" s="21"/>
      <c r="K1239" s="22"/>
    </row>
    <row r="1240" spans="3:11" x14ac:dyDescent="0.25">
      <c r="C1240" s="21"/>
      <c r="F1240" s="21"/>
      <c r="J1240" s="21"/>
      <c r="K1240" s="22"/>
    </row>
    <row r="1241" spans="3:11" x14ac:dyDescent="0.25">
      <c r="C1241" s="21"/>
      <c r="F1241" s="21"/>
      <c r="J1241" s="21"/>
      <c r="K1241" s="22"/>
    </row>
    <row r="1242" spans="3:11" x14ac:dyDescent="0.25">
      <c r="C1242" s="21"/>
      <c r="F1242" s="21"/>
      <c r="J1242" s="21"/>
      <c r="K1242" s="22"/>
    </row>
    <row r="1243" spans="3:11" x14ac:dyDescent="0.25">
      <c r="C1243" s="21"/>
      <c r="F1243" s="21"/>
      <c r="J1243" s="21"/>
      <c r="K1243" s="22"/>
    </row>
    <row r="1244" spans="3:11" x14ac:dyDescent="0.25">
      <c r="C1244" s="21"/>
      <c r="F1244" s="21"/>
      <c r="J1244" s="21"/>
      <c r="K1244" s="22"/>
    </row>
    <row r="1245" spans="3:11" x14ac:dyDescent="0.25">
      <c r="C1245" s="21"/>
      <c r="F1245" s="21"/>
      <c r="J1245" s="21"/>
      <c r="K1245" s="22"/>
    </row>
    <row r="1246" spans="3:11" x14ac:dyDescent="0.25">
      <c r="C1246" s="21"/>
      <c r="F1246" s="21"/>
      <c r="J1246" s="21"/>
      <c r="K1246" s="22"/>
    </row>
    <row r="1247" spans="3:11" x14ac:dyDescent="0.25">
      <c r="C1247" s="21"/>
      <c r="F1247" s="21"/>
      <c r="J1247" s="21"/>
      <c r="K1247" s="22"/>
    </row>
    <row r="1248" spans="3:11" x14ac:dyDescent="0.25">
      <c r="C1248" s="21"/>
      <c r="F1248" s="21"/>
      <c r="J1248" s="21"/>
      <c r="K1248" s="22"/>
    </row>
    <row r="1249" spans="3:11" x14ac:dyDescent="0.25">
      <c r="C1249" s="21"/>
      <c r="F1249" s="21"/>
      <c r="J1249" s="21"/>
      <c r="K1249" s="22"/>
    </row>
    <row r="1250" spans="3:11" x14ac:dyDescent="0.25">
      <c r="C1250" s="21"/>
      <c r="F1250" s="21"/>
      <c r="J1250" s="21"/>
      <c r="K1250" s="22"/>
    </row>
    <row r="1251" spans="3:11" x14ac:dyDescent="0.25">
      <c r="C1251" s="21"/>
      <c r="F1251" s="21"/>
      <c r="J1251" s="21"/>
      <c r="K1251" s="22"/>
    </row>
    <row r="1252" spans="3:11" x14ac:dyDescent="0.25">
      <c r="C1252" s="21"/>
      <c r="F1252" s="21"/>
      <c r="J1252" s="21"/>
      <c r="K1252" s="22"/>
    </row>
    <row r="1253" spans="3:11" x14ac:dyDescent="0.25">
      <c r="C1253" s="21"/>
      <c r="F1253" s="21"/>
      <c r="J1253" s="21"/>
      <c r="K1253" s="22"/>
    </row>
    <row r="1254" spans="3:11" x14ac:dyDescent="0.25">
      <c r="C1254" s="21"/>
      <c r="F1254" s="21"/>
      <c r="J1254" s="21"/>
      <c r="K1254" s="22"/>
    </row>
    <row r="1255" spans="3:11" x14ac:dyDescent="0.25">
      <c r="C1255" s="21"/>
      <c r="F1255" s="21"/>
      <c r="J1255" s="21"/>
      <c r="K1255" s="22"/>
    </row>
    <row r="1256" spans="3:11" x14ac:dyDescent="0.25">
      <c r="C1256" s="21"/>
      <c r="F1256" s="21"/>
      <c r="J1256" s="21"/>
      <c r="K1256" s="22"/>
    </row>
    <row r="1257" spans="3:11" x14ac:dyDescent="0.25">
      <c r="C1257" s="21"/>
      <c r="F1257" s="21"/>
      <c r="J1257" s="21"/>
      <c r="K1257" s="22"/>
    </row>
    <row r="1258" spans="3:11" x14ac:dyDescent="0.25">
      <c r="C1258" s="21"/>
      <c r="F1258" s="21"/>
      <c r="J1258" s="21"/>
      <c r="K1258" s="22"/>
    </row>
    <row r="1259" spans="3:11" x14ac:dyDescent="0.25">
      <c r="C1259" s="21"/>
      <c r="F1259" s="21"/>
      <c r="J1259" s="21"/>
      <c r="K1259" s="22"/>
    </row>
    <row r="1260" spans="3:11" x14ac:dyDescent="0.25">
      <c r="C1260" s="21"/>
      <c r="F1260" s="21"/>
      <c r="J1260" s="21"/>
      <c r="K1260" s="22"/>
    </row>
    <row r="1261" spans="3:11" x14ac:dyDescent="0.25">
      <c r="C1261" s="21"/>
      <c r="F1261" s="21"/>
      <c r="J1261" s="21"/>
      <c r="K1261" s="22"/>
    </row>
    <row r="1262" spans="3:11" x14ac:dyDescent="0.25">
      <c r="C1262" s="21"/>
      <c r="F1262" s="21"/>
      <c r="J1262" s="21"/>
      <c r="K1262" s="22"/>
    </row>
    <row r="1263" spans="3:11" x14ac:dyDescent="0.25">
      <c r="C1263" s="21"/>
      <c r="F1263" s="21"/>
      <c r="J1263" s="21"/>
      <c r="K1263" s="22"/>
    </row>
    <row r="1264" spans="3:11" x14ac:dyDescent="0.25">
      <c r="C1264" s="21"/>
      <c r="F1264" s="21"/>
      <c r="J1264" s="21"/>
      <c r="K1264" s="22"/>
    </row>
    <row r="1265" spans="3:11" x14ac:dyDescent="0.25">
      <c r="C1265" s="21"/>
      <c r="F1265" s="21"/>
      <c r="J1265" s="21"/>
      <c r="K1265" s="22"/>
    </row>
    <row r="1266" spans="3:11" x14ac:dyDescent="0.25">
      <c r="C1266" s="21"/>
      <c r="F1266" s="21"/>
      <c r="J1266" s="21"/>
      <c r="K1266" s="22"/>
    </row>
    <row r="1267" spans="3:11" x14ac:dyDescent="0.25">
      <c r="C1267" s="21"/>
      <c r="F1267" s="21"/>
      <c r="J1267" s="21"/>
      <c r="K1267" s="22"/>
    </row>
    <row r="1268" spans="3:11" x14ac:dyDescent="0.25">
      <c r="C1268" s="21"/>
      <c r="F1268" s="21"/>
      <c r="J1268" s="21"/>
      <c r="K1268" s="22"/>
    </row>
    <row r="1269" spans="3:11" x14ac:dyDescent="0.25">
      <c r="C1269" s="21"/>
      <c r="F1269" s="21"/>
      <c r="J1269" s="21"/>
      <c r="K1269" s="22"/>
    </row>
    <row r="1270" spans="3:11" x14ac:dyDescent="0.25">
      <c r="C1270" s="21"/>
      <c r="F1270" s="21"/>
      <c r="J1270" s="21"/>
      <c r="K1270" s="22"/>
    </row>
    <row r="1271" spans="3:11" x14ac:dyDescent="0.25">
      <c r="C1271" s="21"/>
      <c r="F1271" s="21"/>
      <c r="J1271" s="21"/>
      <c r="K1271" s="22"/>
    </row>
    <row r="1272" spans="3:11" x14ac:dyDescent="0.25">
      <c r="C1272" s="21"/>
      <c r="F1272" s="21"/>
      <c r="J1272" s="21"/>
      <c r="K1272" s="22"/>
    </row>
    <row r="1273" spans="3:11" x14ac:dyDescent="0.25">
      <c r="C1273" s="21"/>
      <c r="F1273" s="21"/>
      <c r="J1273" s="21"/>
      <c r="K1273" s="22"/>
    </row>
    <row r="1274" spans="3:11" x14ac:dyDescent="0.25">
      <c r="C1274" s="21"/>
      <c r="F1274" s="21"/>
      <c r="J1274" s="21"/>
      <c r="K1274" s="22"/>
    </row>
    <row r="1275" spans="3:11" x14ac:dyDescent="0.25">
      <c r="C1275" s="21"/>
      <c r="F1275" s="21"/>
      <c r="J1275" s="21"/>
      <c r="K1275" s="22"/>
    </row>
    <row r="1276" spans="3:11" x14ac:dyDescent="0.25">
      <c r="C1276" s="21"/>
      <c r="F1276" s="21"/>
      <c r="J1276" s="21"/>
      <c r="K1276" s="22"/>
    </row>
    <row r="1277" spans="3:11" x14ac:dyDescent="0.25">
      <c r="C1277" s="21"/>
      <c r="F1277" s="21"/>
      <c r="J1277" s="21"/>
      <c r="K1277" s="22"/>
    </row>
    <row r="1278" spans="3:11" x14ac:dyDescent="0.25">
      <c r="C1278" s="21"/>
      <c r="F1278" s="21"/>
      <c r="J1278" s="21"/>
      <c r="K1278" s="22"/>
    </row>
    <row r="1279" spans="3:11" x14ac:dyDescent="0.25">
      <c r="C1279" s="21"/>
      <c r="F1279" s="21"/>
      <c r="J1279" s="21"/>
      <c r="K1279" s="22"/>
    </row>
    <row r="1280" spans="3:11" x14ac:dyDescent="0.25">
      <c r="C1280" s="21"/>
      <c r="F1280" s="21"/>
      <c r="J1280" s="21"/>
      <c r="K1280" s="22"/>
    </row>
    <row r="1281" spans="3:11" x14ac:dyDescent="0.25">
      <c r="C1281" s="21"/>
      <c r="F1281" s="21"/>
      <c r="J1281" s="21"/>
      <c r="K1281" s="22"/>
    </row>
    <row r="1282" spans="3:11" x14ac:dyDescent="0.25">
      <c r="C1282" s="21"/>
      <c r="F1282" s="21"/>
      <c r="J1282" s="21"/>
      <c r="K1282" s="22"/>
    </row>
    <row r="1283" spans="3:11" x14ac:dyDescent="0.25">
      <c r="C1283" s="21"/>
      <c r="F1283" s="21"/>
      <c r="J1283" s="21"/>
      <c r="K1283" s="22"/>
    </row>
    <row r="1284" spans="3:11" x14ac:dyDescent="0.25">
      <c r="C1284" s="21"/>
      <c r="F1284" s="21"/>
      <c r="J1284" s="21"/>
      <c r="K1284" s="22"/>
    </row>
    <row r="1285" spans="3:11" x14ac:dyDescent="0.25">
      <c r="C1285" s="21"/>
      <c r="F1285" s="21"/>
      <c r="J1285" s="21"/>
      <c r="K1285" s="22"/>
    </row>
    <row r="1286" spans="3:11" x14ac:dyDescent="0.25">
      <c r="C1286" s="21"/>
      <c r="F1286" s="21"/>
      <c r="J1286" s="21"/>
      <c r="K1286" s="22"/>
    </row>
    <row r="1287" spans="3:11" x14ac:dyDescent="0.25">
      <c r="C1287" s="21"/>
      <c r="F1287" s="21"/>
      <c r="J1287" s="21"/>
      <c r="K1287" s="22"/>
    </row>
    <row r="1288" spans="3:11" x14ac:dyDescent="0.25">
      <c r="C1288" s="21"/>
      <c r="F1288" s="21"/>
      <c r="J1288" s="21"/>
      <c r="K1288" s="22"/>
    </row>
    <row r="1289" spans="3:11" x14ac:dyDescent="0.25">
      <c r="C1289" s="21"/>
      <c r="F1289" s="21"/>
      <c r="J1289" s="21"/>
      <c r="K1289" s="22"/>
    </row>
    <row r="1290" spans="3:11" x14ac:dyDescent="0.25">
      <c r="C1290" s="21"/>
      <c r="F1290" s="21"/>
      <c r="J1290" s="21"/>
      <c r="K1290" s="22"/>
    </row>
    <row r="1291" spans="3:11" x14ac:dyDescent="0.25">
      <c r="C1291" s="21"/>
      <c r="F1291" s="21"/>
      <c r="J1291" s="21"/>
      <c r="K1291" s="22"/>
    </row>
    <row r="1292" spans="3:11" x14ac:dyDescent="0.25">
      <c r="C1292" s="21"/>
      <c r="F1292" s="21"/>
      <c r="J1292" s="21"/>
      <c r="K1292" s="22"/>
    </row>
    <row r="1293" spans="3:11" x14ac:dyDescent="0.25">
      <c r="C1293" s="21"/>
      <c r="F1293" s="21"/>
      <c r="J1293" s="21"/>
      <c r="K1293" s="22"/>
    </row>
    <row r="1294" spans="3:11" x14ac:dyDescent="0.25">
      <c r="C1294" s="21"/>
      <c r="F1294" s="21"/>
      <c r="J1294" s="21"/>
      <c r="K1294" s="22"/>
    </row>
    <row r="1295" spans="3:11" x14ac:dyDescent="0.25">
      <c r="C1295" s="21"/>
      <c r="F1295" s="21"/>
      <c r="J1295" s="21"/>
      <c r="K1295" s="22"/>
    </row>
    <row r="1296" spans="3:11" x14ac:dyDescent="0.25">
      <c r="C1296" s="21"/>
      <c r="F1296" s="21"/>
      <c r="J1296" s="21"/>
      <c r="K1296" s="22"/>
    </row>
    <row r="1297" spans="3:11" x14ac:dyDescent="0.25">
      <c r="C1297" s="21"/>
      <c r="F1297" s="21"/>
      <c r="J1297" s="21"/>
      <c r="K1297" s="22"/>
    </row>
    <row r="1298" spans="3:11" x14ac:dyDescent="0.25">
      <c r="C1298" s="21"/>
      <c r="F1298" s="21"/>
      <c r="J1298" s="21"/>
      <c r="K1298" s="22"/>
    </row>
    <row r="1299" spans="3:11" x14ac:dyDescent="0.25">
      <c r="C1299" s="21"/>
      <c r="F1299" s="21"/>
      <c r="J1299" s="21"/>
      <c r="K1299" s="22"/>
    </row>
    <row r="1300" spans="3:11" x14ac:dyDescent="0.25">
      <c r="C1300" s="21"/>
      <c r="F1300" s="21"/>
      <c r="J1300" s="21"/>
      <c r="K1300" s="22"/>
    </row>
    <row r="1301" spans="3:11" x14ac:dyDescent="0.25">
      <c r="C1301" s="21"/>
      <c r="F1301" s="21"/>
      <c r="J1301" s="21"/>
      <c r="K1301" s="22"/>
    </row>
    <row r="1302" spans="3:11" x14ac:dyDescent="0.25">
      <c r="C1302" s="21"/>
      <c r="F1302" s="21"/>
      <c r="J1302" s="21"/>
      <c r="K1302" s="22"/>
    </row>
    <row r="1303" spans="3:11" x14ac:dyDescent="0.25">
      <c r="C1303" s="21"/>
      <c r="F1303" s="21"/>
      <c r="J1303" s="21"/>
      <c r="K1303" s="22"/>
    </row>
    <row r="1304" spans="3:11" x14ac:dyDescent="0.25">
      <c r="C1304" s="21"/>
      <c r="F1304" s="21"/>
      <c r="J1304" s="21"/>
      <c r="K1304" s="22"/>
    </row>
    <row r="1305" spans="3:11" x14ac:dyDescent="0.25">
      <c r="C1305" s="21"/>
      <c r="F1305" s="21"/>
      <c r="J1305" s="21"/>
      <c r="K1305" s="22"/>
    </row>
    <row r="1306" spans="3:11" x14ac:dyDescent="0.25">
      <c r="C1306" s="21"/>
      <c r="F1306" s="21"/>
      <c r="J1306" s="21"/>
      <c r="K1306" s="22"/>
    </row>
    <row r="1307" spans="3:11" x14ac:dyDescent="0.25">
      <c r="C1307" s="21"/>
      <c r="F1307" s="21"/>
      <c r="J1307" s="21"/>
      <c r="K1307" s="22"/>
    </row>
    <row r="1308" spans="3:11" x14ac:dyDescent="0.25">
      <c r="C1308" s="21"/>
      <c r="F1308" s="21"/>
      <c r="J1308" s="21"/>
      <c r="K1308" s="22"/>
    </row>
    <row r="1309" spans="3:11" x14ac:dyDescent="0.25">
      <c r="C1309" s="21"/>
      <c r="F1309" s="21"/>
      <c r="J1309" s="21"/>
      <c r="K1309" s="22"/>
    </row>
    <row r="1310" spans="3:11" x14ac:dyDescent="0.25">
      <c r="C1310" s="21"/>
      <c r="F1310" s="21"/>
      <c r="J1310" s="21"/>
      <c r="K1310" s="22"/>
    </row>
    <row r="1311" spans="3:11" x14ac:dyDescent="0.25">
      <c r="C1311" s="21"/>
      <c r="F1311" s="21"/>
      <c r="J1311" s="21"/>
      <c r="K1311" s="22"/>
    </row>
    <row r="1312" spans="3:11" x14ac:dyDescent="0.25">
      <c r="C1312" s="21"/>
      <c r="F1312" s="21"/>
      <c r="J1312" s="21"/>
      <c r="K1312" s="22"/>
    </row>
    <row r="1313" spans="3:11" x14ac:dyDescent="0.25">
      <c r="C1313" s="21"/>
      <c r="F1313" s="21"/>
      <c r="J1313" s="21"/>
      <c r="K1313" s="22"/>
    </row>
    <row r="1314" spans="3:11" x14ac:dyDescent="0.25">
      <c r="C1314" s="21"/>
      <c r="F1314" s="21"/>
      <c r="J1314" s="21"/>
      <c r="K1314" s="22"/>
    </row>
    <row r="1315" spans="3:11" x14ac:dyDescent="0.25">
      <c r="C1315" s="21"/>
      <c r="F1315" s="21"/>
      <c r="J1315" s="21"/>
      <c r="K1315" s="22"/>
    </row>
    <row r="1316" spans="3:11" x14ac:dyDescent="0.25">
      <c r="C1316" s="21"/>
      <c r="F1316" s="21"/>
      <c r="J1316" s="21"/>
      <c r="K1316" s="22"/>
    </row>
    <row r="1317" spans="3:11" x14ac:dyDescent="0.25">
      <c r="C1317" s="21"/>
      <c r="F1317" s="21"/>
      <c r="J1317" s="21"/>
      <c r="K1317" s="22"/>
    </row>
    <row r="1318" spans="3:11" x14ac:dyDescent="0.25">
      <c r="C1318" s="21"/>
      <c r="F1318" s="21"/>
      <c r="J1318" s="21"/>
      <c r="K1318" s="22"/>
    </row>
    <row r="1319" spans="3:11" x14ac:dyDescent="0.25">
      <c r="C1319" s="21"/>
      <c r="F1319" s="21"/>
      <c r="J1319" s="21"/>
      <c r="K1319" s="22"/>
    </row>
    <row r="1320" spans="3:11" x14ac:dyDescent="0.25">
      <c r="C1320" s="21"/>
      <c r="F1320" s="21"/>
      <c r="J1320" s="21"/>
      <c r="K1320" s="22"/>
    </row>
    <row r="1321" spans="3:11" x14ac:dyDescent="0.25">
      <c r="C1321" s="21"/>
      <c r="F1321" s="21"/>
      <c r="J1321" s="21"/>
      <c r="K1321" s="22"/>
    </row>
    <row r="1322" spans="3:11" x14ac:dyDescent="0.25">
      <c r="C1322" s="21"/>
      <c r="F1322" s="21"/>
      <c r="J1322" s="21"/>
      <c r="K1322" s="22"/>
    </row>
    <row r="1323" spans="3:11" x14ac:dyDescent="0.25">
      <c r="C1323" s="21"/>
      <c r="F1323" s="21"/>
      <c r="J1323" s="21"/>
      <c r="K1323" s="22"/>
    </row>
    <row r="1324" spans="3:11" x14ac:dyDescent="0.25">
      <c r="C1324" s="21"/>
      <c r="F1324" s="21"/>
      <c r="J1324" s="21"/>
      <c r="K1324" s="22"/>
    </row>
    <row r="1325" spans="3:11" x14ac:dyDescent="0.25">
      <c r="C1325" s="21"/>
      <c r="F1325" s="21"/>
      <c r="J1325" s="21"/>
      <c r="K1325" s="22"/>
    </row>
    <row r="1326" spans="3:11" x14ac:dyDescent="0.25">
      <c r="C1326" s="21"/>
      <c r="F1326" s="21"/>
      <c r="J1326" s="21"/>
      <c r="K1326" s="22"/>
    </row>
    <row r="1327" spans="3:11" x14ac:dyDescent="0.25">
      <c r="C1327" s="21"/>
      <c r="F1327" s="21"/>
      <c r="J1327" s="21"/>
      <c r="K1327" s="22"/>
    </row>
    <row r="1328" spans="3:11" x14ac:dyDescent="0.25">
      <c r="C1328" s="21"/>
      <c r="F1328" s="21"/>
      <c r="J1328" s="21"/>
      <c r="K1328" s="22"/>
    </row>
    <row r="1329" spans="3:11" x14ac:dyDescent="0.25">
      <c r="C1329" s="21"/>
      <c r="F1329" s="21"/>
      <c r="J1329" s="21"/>
      <c r="K1329" s="22"/>
    </row>
    <row r="1330" spans="3:11" x14ac:dyDescent="0.25">
      <c r="C1330" s="21"/>
      <c r="F1330" s="21"/>
      <c r="J1330" s="21"/>
      <c r="K1330" s="22"/>
    </row>
    <row r="1331" spans="3:11" x14ac:dyDescent="0.25">
      <c r="C1331" s="21"/>
      <c r="F1331" s="21"/>
      <c r="J1331" s="21"/>
      <c r="K1331" s="22"/>
    </row>
    <row r="1332" spans="3:11" x14ac:dyDescent="0.25">
      <c r="C1332" s="21"/>
      <c r="F1332" s="21"/>
      <c r="J1332" s="21"/>
      <c r="K1332" s="22"/>
    </row>
    <row r="1333" spans="3:11" x14ac:dyDescent="0.25">
      <c r="C1333" s="21"/>
      <c r="F1333" s="21"/>
      <c r="J1333" s="21"/>
      <c r="K1333" s="22"/>
    </row>
    <row r="1334" spans="3:11" x14ac:dyDescent="0.25">
      <c r="C1334" s="21"/>
      <c r="F1334" s="21"/>
      <c r="J1334" s="21"/>
      <c r="K1334" s="22"/>
    </row>
    <row r="1335" spans="3:11" x14ac:dyDescent="0.25">
      <c r="C1335" s="21"/>
      <c r="F1335" s="21"/>
      <c r="J1335" s="21"/>
      <c r="K1335" s="22"/>
    </row>
    <row r="1336" spans="3:11" x14ac:dyDescent="0.25">
      <c r="C1336" s="21"/>
      <c r="F1336" s="21"/>
      <c r="J1336" s="21"/>
      <c r="K1336" s="22"/>
    </row>
    <row r="1337" spans="3:11" x14ac:dyDescent="0.25">
      <c r="C1337" s="21"/>
      <c r="F1337" s="21"/>
      <c r="J1337" s="21"/>
      <c r="K1337" s="22"/>
    </row>
    <row r="1338" spans="3:11" x14ac:dyDescent="0.25">
      <c r="C1338" s="21"/>
      <c r="F1338" s="21"/>
      <c r="J1338" s="21"/>
      <c r="K1338" s="22"/>
    </row>
    <row r="1339" spans="3:11" x14ac:dyDescent="0.25">
      <c r="C1339" s="21"/>
      <c r="F1339" s="21"/>
      <c r="J1339" s="21"/>
      <c r="K1339" s="22"/>
    </row>
    <row r="1340" spans="3:11" x14ac:dyDescent="0.25">
      <c r="C1340" s="21"/>
      <c r="F1340" s="21"/>
      <c r="J1340" s="21"/>
      <c r="K1340" s="22"/>
    </row>
    <row r="1341" spans="3:11" x14ac:dyDescent="0.25">
      <c r="C1341" s="21"/>
      <c r="F1341" s="21"/>
      <c r="J1341" s="21"/>
      <c r="K1341" s="22"/>
    </row>
    <row r="1342" spans="3:11" x14ac:dyDescent="0.25">
      <c r="C1342" s="21"/>
      <c r="F1342" s="21"/>
      <c r="J1342" s="21"/>
      <c r="K1342" s="22"/>
    </row>
    <row r="1343" spans="3:11" x14ac:dyDescent="0.25">
      <c r="C1343" s="21"/>
      <c r="F1343" s="21"/>
      <c r="J1343" s="21"/>
      <c r="K1343" s="22"/>
    </row>
    <row r="1344" spans="3:11" x14ac:dyDescent="0.25">
      <c r="C1344" s="21"/>
      <c r="F1344" s="21"/>
      <c r="J1344" s="21"/>
      <c r="K1344" s="22"/>
    </row>
    <row r="1345" spans="3:11" x14ac:dyDescent="0.25">
      <c r="C1345" s="21"/>
      <c r="F1345" s="21"/>
      <c r="J1345" s="21"/>
      <c r="K1345" s="22"/>
    </row>
    <row r="1346" spans="3:11" x14ac:dyDescent="0.25">
      <c r="C1346" s="21"/>
      <c r="F1346" s="21"/>
      <c r="J1346" s="21"/>
      <c r="K1346" s="22"/>
    </row>
    <row r="1347" spans="3:11" x14ac:dyDescent="0.25">
      <c r="C1347" s="21"/>
      <c r="F1347" s="21"/>
      <c r="J1347" s="21"/>
      <c r="K1347" s="22"/>
    </row>
    <row r="1348" spans="3:11" x14ac:dyDescent="0.25">
      <c r="C1348" s="21"/>
      <c r="F1348" s="21"/>
      <c r="J1348" s="21"/>
      <c r="K1348" s="22"/>
    </row>
    <row r="1349" spans="3:11" x14ac:dyDescent="0.25">
      <c r="C1349" s="21"/>
      <c r="F1349" s="21"/>
      <c r="J1349" s="21"/>
      <c r="K1349" s="22"/>
    </row>
    <row r="1350" spans="3:11" x14ac:dyDescent="0.25">
      <c r="C1350" s="21"/>
      <c r="F1350" s="21"/>
      <c r="J1350" s="21"/>
      <c r="K1350" s="22"/>
    </row>
    <row r="1351" spans="3:11" x14ac:dyDescent="0.25">
      <c r="C1351" s="21"/>
      <c r="F1351" s="21"/>
      <c r="J1351" s="21"/>
      <c r="K1351" s="22"/>
    </row>
    <row r="1352" spans="3:11" x14ac:dyDescent="0.25">
      <c r="C1352" s="21"/>
      <c r="F1352" s="21"/>
      <c r="J1352" s="21"/>
      <c r="K1352" s="22"/>
    </row>
    <row r="1353" spans="3:11" x14ac:dyDescent="0.25">
      <c r="C1353" s="21"/>
      <c r="F1353" s="21"/>
      <c r="J1353" s="21"/>
      <c r="K1353" s="22"/>
    </row>
    <row r="1354" spans="3:11" x14ac:dyDescent="0.25">
      <c r="C1354" s="21"/>
      <c r="F1354" s="21"/>
      <c r="J1354" s="21"/>
      <c r="K1354" s="22"/>
    </row>
    <row r="1355" spans="3:11" x14ac:dyDescent="0.25">
      <c r="C1355" s="21"/>
      <c r="F1355" s="21"/>
      <c r="J1355" s="21"/>
      <c r="K1355" s="22"/>
    </row>
    <row r="1356" spans="3:11" x14ac:dyDescent="0.25">
      <c r="C1356" s="21"/>
      <c r="F1356" s="21"/>
      <c r="J1356" s="21"/>
      <c r="K1356" s="22"/>
    </row>
    <row r="1357" spans="3:11" x14ac:dyDescent="0.25">
      <c r="C1357" s="21"/>
      <c r="F1357" s="21"/>
      <c r="J1357" s="21"/>
      <c r="K1357" s="22"/>
    </row>
    <row r="1358" spans="3:11" x14ac:dyDescent="0.25">
      <c r="C1358" s="21"/>
      <c r="F1358" s="21"/>
      <c r="J1358" s="21"/>
      <c r="K1358" s="22"/>
    </row>
    <row r="1359" spans="3:11" x14ac:dyDescent="0.25">
      <c r="C1359" s="21"/>
      <c r="F1359" s="21"/>
      <c r="J1359" s="21"/>
      <c r="K1359" s="22"/>
    </row>
    <row r="1360" spans="3:11" x14ac:dyDescent="0.25">
      <c r="C1360" s="21"/>
      <c r="F1360" s="21"/>
      <c r="J1360" s="21"/>
      <c r="K1360" s="22"/>
    </row>
    <row r="1361" spans="3:11" x14ac:dyDescent="0.25">
      <c r="C1361" s="21"/>
      <c r="F1361" s="21"/>
      <c r="J1361" s="21"/>
      <c r="K1361" s="22"/>
    </row>
    <row r="1362" spans="3:11" x14ac:dyDescent="0.25">
      <c r="C1362" s="21"/>
      <c r="F1362" s="21"/>
      <c r="J1362" s="21"/>
      <c r="K1362" s="22"/>
    </row>
    <row r="1363" spans="3:11" x14ac:dyDescent="0.25">
      <c r="C1363" s="21"/>
      <c r="F1363" s="21"/>
      <c r="J1363" s="21"/>
      <c r="K1363" s="22"/>
    </row>
    <row r="1364" spans="3:11" x14ac:dyDescent="0.25">
      <c r="C1364" s="21"/>
      <c r="F1364" s="21"/>
      <c r="J1364" s="21"/>
      <c r="K1364" s="22"/>
    </row>
    <row r="1365" spans="3:11" x14ac:dyDescent="0.25">
      <c r="C1365" s="21"/>
      <c r="F1365" s="21"/>
      <c r="J1365" s="21"/>
      <c r="K1365" s="22"/>
    </row>
    <row r="1366" spans="3:11" x14ac:dyDescent="0.25">
      <c r="C1366" s="21"/>
      <c r="F1366" s="21"/>
      <c r="J1366" s="21"/>
      <c r="K1366" s="22"/>
    </row>
    <row r="1367" spans="3:11" x14ac:dyDescent="0.25">
      <c r="C1367" s="21"/>
      <c r="F1367" s="21"/>
      <c r="J1367" s="21"/>
      <c r="K1367" s="22"/>
    </row>
    <row r="1368" spans="3:11" x14ac:dyDescent="0.25">
      <c r="C1368" s="21"/>
      <c r="F1368" s="21"/>
      <c r="J1368" s="21"/>
      <c r="K1368" s="22"/>
    </row>
    <row r="1369" spans="3:11" x14ac:dyDescent="0.25">
      <c r="C1369" s="21"/>
      <c r="F1369" s="21"/>
      <c r="J1369" s="21"/>
      <c r="K1369" s="22"/>
    </row>
    <row r="1370" spans="3:11" x14ac:dyDescent="0.25">
      <c r="C1370" s="21"/>
      <c r="F1370" s="21"/>
      <c r="J1370" s="21"/>
      <c r="K1370" s="22"/>
    </row>
    <row r="1371" spans="3:11" x14ac:dyDescent="0.25">
      <c r="C1371" s="21"/>
      <c r="F1371" s="21"/>
      <c r="J1371" s="21"/>
      <c r="K1371" s="22"/>
    </row>
    <row r="1372" spans="3:11" x14ac:dyDescent="0.25">
      <c r="C1372" s="21"/>
      <c r="F1372" s="21"/>
      <c r="J1372" s="21"/>
      <c r="K1372" s="22"/>
    </row>
    <row r="1373" spans="3:11" x14ac:dyDescent="0.25">
      <c r="C1373" s="21"/>
      <c r="F1373" s="21"/>
      <c r="J1373" s="21"/>
      <c r="K1373" s="22"/>
    </row>
    <row r="1374" spans="3:11" x14ac:dyDescent="0.25">
      <c r="C1374" s="21"/>
      <c r="F1374" s="21"/>
      <c r="J1374" s="21"/>
      <c r="K1374" s="22"/>
    </row>
    <row r="1375" spans="3:11" x14ac:dyDescent="0.25">
      <c r="C1375" s="21"/>
      <c r="F1375" s="21"/>
      <c r="J1375" s="21"/>
      <c r="K1375" s="22"/>
    </row>
    <row r="1376" spans="3:11" x14ac:dyDescent="0.25">
      <c r="C1376" s="21"/>
      <c r="F1376" s="21"/>
      <c r="J1376" s="21"/>
      <c r="K1376" s="22"/>
    </row>
    <row r="1377" spans="3:11" x14ac:dyDescent="0.25">
      <c r="C1377" s="21"/>
      <c r="F1377" s="21"/>
      <c r="J1377" s="21"/>
      <c r="K1377" s="22"/>
    </row>
    <row r="1378" spans="3:11" x14ac:dyDescent="0.25">
      <c r="C1378" s="21"/>
      <c r="F1378" s="21"/>
      <c r="J1378" s="21"/>
      <c r="K1378" s="22"/>
    </row>
    <row r="1379" spans="3:11" x14ac:dyDescent="0.25">
      <c r="C1379" s="21"/>
      <c r="F1379" s="21"/>
      <c r="J1379" s="21"/>
      <c r="K1379" s="22"/>
    </row>
    <row r="1380" spans="3:11" x14ac:dyDescent="0.25">
      <c r="C1380" s="21"/>
      <c r="F1380" s="21"/>
      <c r="J1380" s="21"/>
      <c r="K1380" s="22"/>
    </row>
    <row r="1381" spans="3:11" x14ac:dyDescent="0.25">
      <c r="C1381" s="21"/>
      <c r="F1381" s="21"/>
      <c r="J1381" s="21"/>
      <c r="K1381" s="22"/>
    </row>
    <row r="1382" spans="3:11" x14ac:dyDescent="0.25">
      <c r="C1382" s="21"/>
      <c r="F1382" s="21"/>
      <c r="J1382" s="21"/>
      <c r="K1382" s="22"/>
    </row>
    <row r="1383" spans="3:11" x14ac:dyDescent="0.25">
      <c r="C1383" s="21"/>
      <c r="F1383" s="21"/>
      <c r="J1383" s="21"/>
      <c r="K1383" s="22"/>
    </row>
    <row r="1384" spans="3:11" x14ac:dyDescent="0.25">
      <c r="C1384" s="21"/>
      <c r="F1384" s="21"/>
      <c r="J1384" s="21"/>
      <c r="K1384" s="22"/>
    </row>
    <row r="1385" spans="3:11" x14ac:dyDescent="0.25">
      <c r="C1385" s="21"/>
      <c r="F1385" s="21"/>
      <c r="J1385" s="21"/>
      <c r="K1385" s="22"/>
    </row>
    <row r="1386" spans="3:11" x14ac:dyDescent="0.25">
      <c r="C1386" s="21"/>
      <c r="F1386" s="21"/>
      <c r="J1386" s="21"/>
      <c r="K1386" s="22"/>
    </row>
    <row r="1387" spans="3:11" x14ac:dyDescent="0.25">
      <c r="C1387" s="21"/>
      <c r="F1387" s="21"/>
      <c r="J1387" s="21"/>
      <c r="K1387" s="22"/>
    </row>
    <row r="1388" spans="3:11" x14ac:dyDescent="0.25">
      <c r="C1388" s="21"/>
      <c r="F1388" s="21"/>
      <c r="J1388" s="21"/>
      <c r="K1388" s="22"/>
    </row>
    <row r="1389" spans="3:11" x14ac:dyDescent="0.25">
      <c r="C1389" s="21"/>
      <c r="F1389" s="21"/>
      <c r="J1389" s="21"/>
      <c r="K1389" s="22"/>
    </row>
    <row r="1390" spans="3:11" x14ac:dyDescent="0.25">
      <c r="C1390" s="21"/>
      <c r="F1390" s="21"/>
      <c r="J1390" s="21"/>
      <c r="K1390" s="22"/>
    </row>
    <row r="1391" spans="3:11" x14ac:dyDescent="0.25">
      <c r="C1391" s="21"/>
      <c r="F1391" s="21"/>
      <c r="J1391" s="21"/>
      <c r="K1391" s="22"/>
    </row>
    <row r="1392" spans="3:11" x14ac:dyDescent="0.25">
      <c r="C1392" s="21"/>
      <c r="F1392" s="21"/>
      <c r="J1392" s="21"/>
      <c r="K1392" s="22"/>
    </row>
    <row r="1393" spans="3:11" x14ac:dyDescent="0.25">
      <c r="C1393" s="21"/>
      <c r="F1393" s="21"/>
      <c r="J1393" s="21"/>
      <c r="K1393" s="22"/>
    </row>
    <row r="1394" spans="3:11" x14ac:dyDescent="0.25">
      <c r="C1394" s="21"/>
      <c r="F1394" s="21"/>
      <c r="J1394" s="21"/>
      <c r="K1394" s="22"/>
    </row>
    <row r="1395" spans="3:11" x14ac:dyDescent="0.25">
      <c r="C1395" s="21"/>
      <c r="F1395" s="21"/>
      <c r="J1395" s="21"/>
      <c r="K1395" s="22"/>
    </row>
    <row r="1396" spans="3:11" x14ac:dyDescent="0.25">
      <c r="C1396" s="21"/>
      <c r="F1396" s="21"/>
      <c r="J1396" s="21"/>
      <c r="K1396" s="22"/>
    </row>
    <row r="1397" spans="3:11" x14ac:dyDescent="0.25">
      <c r="C1397" s="21"/>
      <c r="F1397" s="21"/>
      <c r="J1397" s="21"/>
      <c r="K1397" s="22"/>
    </row>
    <row r="1398" spans="3:11" x14ac:dyDescent="0.25">
      <c r="C1398" s="21"/>
      <c r="F1398" s="21"/>
      <c r="J1398" s="21"/>
      <c r="K1398" s="22"/>
    </row>
    <row r="1399" spans="3:11" x14ac:dyDescent="0.25">
      <c r="C1399" s="21"/>
      <c r="F1399" s="21"/>
      <c r="J1399" s="21"/>
      <c r="K1399" s="22"/>
    </row>
    <row r="1400" spans="3:11" x14ac:dyDescent="0.25">
      <c r="C1400" s="21"/>
      <c r="F1400" s="21"/>
      <c r="J1400" s="21"/>
      <c r="K1400" s="22"/>
    </row>
    <row r="1401" spans="3:11" x14ac:dyDescent="0.25">
      <c r="C1401" s="21"/>
      <c r="F1401" s="21"/>
      <c r="J1401" s="21"/>
      <c r="K1401" s="22"/>
    </row>
    <row r="1402" spans="3:11" x14ac:dyDescent="0.25">
      <c r="C1402" s="21"/>
      <c r="F1402" s="21"/>
      <c r="J1402" s="21"/>
      <c r="K1402" s="22"/>
    </row>
    <row r="1403" spans="3:11" x14ac:dyDescent="0.25">
      <c r="C1403" s="21"/>
      <c r="F1403" s="21"/>
      <c r="J1403" s="21"/>
      <c r="K1403" s="22"/>
    </row>
    <row r="1404" spans="3:11" x14ac:dyDescent="0.25">
      <c r="C1404" s="21"/>
      <c r="F1404" s="21"/>
      <c r="J1404" s="21"/>
      <c r="K1404" s="22"/>
    </row>
    <row r="1405" spans="3:11" x14ac:dyDescent="0.25">
      <c r="C1405" s="21"/>
      <c r="F1405" s="21"/>
      <c r="J1405" s="21"/>
      <c r="K1405" s="22"/>
    </row>
    <row r="1406" spans="3:11" x14ac:dyDescent="0.25">
      <c r="C1406" s="21"/>
      <c r="F1406" s="21"/>
      <c r="J1406" s="21"/>
      <c r="K1406" s="22"/>
    </row>
    <row r="1407" spans="3:11" x14ac:dyDescent="0.25">
      <c r="C1407" s="21"/>
      <c r="F1407" s="21"/>
      <c r="J1407" s="21"/>
      <c r="K1407" s="22"/>
    </row>
    <row r="1408" spans="3:11" x14ac:dyDescent="0.25">
      <c r="C1408" s="21"/>
      <c r="F1408" s="21"/>
      <c r="J1408" s="21"/>
      <c r="K1408" s="22"/>
    </row>
    <row r="1409" spans="3:11" x14ac:dyDescent="0.25">
      <c r="C1409" s="21"/>
      <c r="F1409" s="21"/>
      <c r="J1409" s="21"/>
      <c r="K1409" s="22"/>
    </row>
    <row r="1410" spans="3:11" x14ac:dyDescent="0.25">
      <c r="C1410" s="21"/>
      <c r="F1410" s="21"/>
      <c r="J1410" s="21"/>
      <c r="K1410" s="22"/>
    </row>
    <row r="1411" spans="3:11" x14ac:dyDescent="0.25">
      <c r="C1411" s="21"/>
      <c r="F1411" s="21"/>
      <c r="J1411" s="21"/>
      <c r="K1411" s="22"/>
    </row>
    <row r="1412" spans="3:11" x14ac:dyDescent="0.25">
      <c r="C1412" s="21"/>
      <c r="F1412" s="21"/>
      <c r="J1412" s="21"/>
      <c r="K1412" s="22"/>
    </row>
    <row r="1413" spans="3:11" x14ac:dyDescent="0.25">
      <c r="C1413" s="21"/>
      <c r="F1413" s="21"/>
      <c r="J1413" s="21"/>
      <c r="K1413" s="22"/>
    </row>
    <row r="1414" spans="3:11" x14ac:dyDescent="0.25">
      <c r="C1414" s="21"/>
      <c r="F1414" s="21"/>
      <c r="J1414" s="21"/>
      <c r="K1414" s="22"/>
    </row>
    <row r="1415" spans="3:11" x14ac:dyDescent="0.25">
      <c r="C1415" s="21"/>
      <c r="F1415" s="21"/>
      <c r="J1415" s="21"/>
      <c r="K1415" s="22"/>
    </row>
    <row r="1416" spans="3:11" x14ac:dyDescent="0.25">
      <c r="C1416" s="21"/>
      <c r="F1416" s="21"/>
      <c r="J1416" s="21"/>
      <c r="K1416" s="22"/>
    </row>
    <row r="1417" spans="3:11" x14ac:dyDescent="0.25">
      <c r="C1417" s="21"/>
      <c r="F1417" s="21"/>
      <c r="J1417" s="21"/>
      <c r="K1417" s="22"/>
    </row>
    <row r="1418" spans="3:11" x14ac:dyDescent="0.25">
      <c r="C1418" s="21"/>
      <c r="F1418" s="21"/>
      <c r="J1418" s="21"/>
      <c r="K1418" s="22"/>
    </row>
    <row r="1419" spans="3:11" x14ac:dyDescent="0.25">
      <c r="C1419" s="21"/>
      <c r="F1419" s="21"/>
      <c r="J1419" s="21"/>
      <c r="K1419" s="22"/>
    </row>
    <row r="1420" spans="3:11" x14ac:dyDescent="0.25">
      <c r="C1420" s="21"/>
      <c r="F1420" s="21"/>
      <c r="J1420" s="21"/>
      <c r="K1420" s="22"/>
    </row>
    <row r="1421" spans="3:11" x14ac:dyDescent="0.25">
      <c r="C1421" s="21"/>
      <c r="F1421" s="21"/>
      <c r="J1421" s="21"/>
      <c r="K1421" s="22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4"/>
  <sheetViews>
    <sheetView workbookViewId="0">
      <selection sqref="A1:O904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53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2014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27</v>
      </c>
      <c r="G5" s="15">
        <v>10</v>
      </c>
      <c r="H5" s="15">
        <v>4</v>
      </c>
      <c r="I5" s="15">
        <v>7</v>
      </c>
      <c r="J5" s="29">
        <v>21</v>
      </c>
      <c r="K5" s="30">
        <v>0.77780000000000005</v>
      </c>
      <c r="L5" s="15">
        <v>4</v>
      </c>
      <c r="M5" s="15">
        <v>2</v>
      </c>
      <c r="N5" s="15">
        <v>0</v>
      </c>
      <c r="O5" s="15">
        <v>2</v>
      </c>
    </row>
    <row r="6" spans="1:15" ht="60" customHeight="1" x14ac:dyDescent="0.25">
      <c r="A6" s="15">
        <v>2014</v>
      </c>
      <c r="B6" s="15" t="s">
        <v>5</v>
      </c>
      <c r="C6" s="34" t="s">
        <v>16</v>
      </c>
      <c r="D6" s="35" t="s">
        <v>34</v>
      </c>
      <c r="E6" s="15">
        <v>37</v>
      </c>
      <c r="F6" s="28">
        <v>37</v>
      </c>
      <c r="G6" s="15">
        <v>3</v>
      </c>
      <c r="H6" s="15">
        <v>13</v>
      </c>
      <c r="I6" s="15">
        <v>12</v>
      </c>
      <c r="J6" s="29">
        <v>28</v>
      </c>
      <c r="K6" s="30">
        <v>0.75680000000000003</v>
      </c>
      <c r="L6" s="15">
        <v>8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2014</v>
      </c>
      <c r="B7" s="15" t="s">
        <v>5</v>
      </c>
      <c r="C7" s="34" t="s">
        <v>16</v>
      </c>
      <c r="D7" s="35" t="s">
        <v>35</v>
      </c>
      <c r="E7" s="15">
        <v>45</v>
      </c>
      <c r="F7" s="28">
        <v>28</v>
      </c>
      <c r="G7" s="15">
        <v>0</v>
      </c>
      <c r="H7" s="15">
        <v>4</v>
      </c>
      <c r="I7" s="15">
        <v>5</v>
      </c>
      <c r="J7" s="29">
        <v>9</v>
      </c>
      <c r="K7" s="30">
        <v>0.32140000000000002</v>
      </c>
      <c r="L7" s="15">
        <v>7</v>
      </c>
      <c r="M7" s="15">
        <v>9</v>
      </c>
      <c r="N7" s="15">
        <v>0</v>
      </c>
      <c r="O7" s="15">
        <v>20</v>
      </c>
    </row>
    <row r="8" spans="1:15" ht="60" customHeight="1" x14ac:dyDescent="0.25">
      <c r="A8" s="15">
        <v>2014</v>
      </c>
      <c r="B8" s="15" t="s">
        <v>5</v>
      </c>
      <c r="C8" s="34" t="s">
        <v>16</v>
      </c>
      <c r="D8" s="35" t="s">
        <v>36</v>
      </c>
      <c r="E8" s="15">
        <v>37</v>
      </c>
      <c r="F8" s="28">
        <v>37</v>
      </c>
      <c r="G8" s="15">
        <v>7</v>
      </c>
      <c r="H8" s="15">
        <v>10</v>
      </c>
      <c r="I8" s="15">
        <v>7</v>
      </c>
      <c r="J8" s="29">
        <v>24</v>
      </c>
      <c r="K8" s="30">
        <v>0.64859999999999995</v>
      </c>
      <c r="L8" s="15">
        <v>9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2014</v>
      </c>
      <c r="B9" s="15" t="s">
        <v>5</v>
      </c>
      <c r="C9" s="34" t="s">
        <v>16</v>
      </c>
      <c r="D9" s="35" t="s">
        <v>37</v>
      </c>
      <c r="E9" s="15">
        <v>34</v>
      </c>
      <c r="F9" s="28">
        <v>32</v>
      </c>
      <c r="G9" s="15">
        <v>0</v>
      </c>
      <c r="H9" s="15">
        <v>6</v>
      </c>
      <c r="I9" s="15">
        <v>9</v>
      </c>
      <c r="J9" s="29">
        <v>15</v>
      </c>
      <c r="K9" s="30">
        <v>0.46879999999999999</v>
      </c>
      <c r="L9" s="15">
        <v>11</v>
      </c>
      <c r="M9" s="15">
        <v>3</v>
      </c>
      <c r="N9" s="15">
        <v>0</v>
      </c>
      <c r="O9" s="15">
        <v>5</v>
      </c>
    </row>
    <row r="10" spans="1:15" ht="60" customHeight="1" x14ac:dyDescent="0.25">
      <c r="A10" s="15">
        <v>2014</v>
      </c>
      <c r="B10" s="15" t="s">
        <v>5</v>
      </c>
      <c r="C10" s="34" t="s">
        <v>16</v>
      </c>
      <c r="D10" s="35" t="s">
        <v>38</v>
      </c>
      <c r="E10" s="15">
        <v>106</v>
      </c>
      <c r="F10" s="28">
        <v>103</v>
      </c>
      <c r="G10" s="15">
        <v>29</v>
      </c>
      <c r="H10" s="15">
        <v>41</v>
      </c>
      <c r="I10" s="15">
        <v>17</v>
      </c>
      <c r="J10" s="29">
        <v>87</v>
      </c>
      <c r="K10" s="30">
        <v>0.84470000000000001</v>
      </c>
      <c r="L10" s="15">
        <v>13</v>
      </c>
      <c r="M10" s="15">
        <v>3</v>
      </c>
      <c r="N10" s="15">
        <v>0</v>
      </c>
      <c r="O10" s="15">
        <v>3</v>
      </c>
    </row>
    <row r="11" spans="1:15" ht="60" customHeight="1" x14ac:dyDescent="0.25">
      <c r="A11" s="15">
        <v>2014</v>
      </c>
      <c r="B11" s="15" t="s">
        <v>5</v>
      </c>
      <c r="C11" s="34" t="s">
        <v>16</v>
      </c>
      <c r="D11" s="35" t="s">
        <v>39</v>
      </c>
      <c r="E11" s="15">
        <v>60</v>
      </c>
      <c r="F11" s="28">
        <v>58</v>
      </c>
      <c r="G11" s="15">
        <v>8</v>
      </c>
      <c r="H11" s="15">
        <v>12</v>
      </c>
      <c r="I11" s="15">
        <v>12</v>
      </c>
      <c r="J11" s="29">
        <v>32</v>
      </c>
      <c r="K11" s="30">
        <v>0.55169999999999997</v>
      </c>
      <c r="L11" s="15">
        <v>14</v>
      </c>
      <c r="M11" s="15">
        <v>8</v>
      </c>
      <c r="N11" s="15">
        <v>4</v>
      </c>
      <c r="O11" s="15">
        <v>2</v>
      </c>
    </row>
    <row r="12" spans="1:15" ht="60" customHeight="1" x14ac:dyDescent="0.25">
      <c r="A12" s="15">
        <v>2014</v>
      </c>
      <c r="B12" s="15" t="s">
        <v>5</v>
      </c>
      <c r="C12" s="34" t="s">
        <v>16</v>
      </c>
      <c r="D12" s="35" t="s">
        <v>40</v>
      </c>
      <c r="E12" s="15">
        <v>34</v>
      </c>
      <c r="F12" s="28">
        <v>30</v>
      </c>
      <c r="G12" s="15">
        <v>3</v>
      </c>
      <c r="H12" s="15">
        <v>10</v>
      </c>
      <c r="I12" s="15">
        <v>12</v>
      </c>
      <c r="J12" s="29">
        <v>25</v>
      </c>
      <c r="K12" s="30">
        <v>0.83330000000000004</v>
      </c>
      <c r="L12" s="15">
        <v>3</v>
      </c>
      <c r="M12" s="15">
        <v>1</v>
      </c>
      <c r="N12" s="15">
        <v>0</v>
      </c>
      <c r="O12" s="15">
        <v>5</v>
      </c>
    </row>
    <row r="13" spans="1:15" ht="60" customHeight="1" x14ac:dyDescent="0.25">
      <c r="A13" s="15">
        <v>2014</v>
      </c>
      <c r="B13" s="15" t="s">
        <v>5</v>
      </c>
      <c r="C13" s="34" t="s">
        <v>16</v>
      </c>
      <c r="D13" s="35" t="s">
        <v>41</v>
      </c>
      <c r="E13" s="15">
        <v>37</v>
      </c>
      <c r="F13" s="28">
        <v>36</v>
      </c>
      <c r="G13" s="15">
        <v>4</v>
      </c>
      <c r="H13" s="15">
        <v>8</v>
      </c>
      <c r="I13" s="15">
        <v>10</v>
      </c>
      <c r="J13" s="29">
        <v>22</v>
      </c>
      <c r="K13" s="30">
        <v>0.61109999999999998</v>
      </c>
      <c r="L13" s="15">
        <v>13</v>
      </c>
      <c r="M13" s="15">
        <v>1</v>
      </c>
      <c r="N13" s="15">
        <v>0</v>
      </c>
      <c r="O13" s="15">
        <v>1</v>
      </c>
    </row>
    <row r="14" spans="1:15" ht="60" customHeight="1" x14ac:dyDescent="0.25">
      <c r="A14" s="15">
        <v>2014</v>
      </c>
      <c r="B14" s="15" t="s">
        <v>5</v>
      </c>
      <c r="C14" s="34" t="s">
        <v>16</v>
      </c>
      <c r="D14" s="35" t="s">
        <v>42</v>
      </c>
      <c r="E14" s="15">
        <v>34</v>
      </c>
      <c r="F14" s="28">
        <v>34</v>
      </c>
      <c r="G14" s="15">
        <v>13</v>
      </c>
      <c r="H14" s="15">
        <v>12</v>
      </c>
      <c r="I14" s="15">
        <v>7</v>
      </c>
      <c r="J14" s="29">
        <v>32</v>
      </c>
      <c r="K14" s="30">
        <v>0.94120000000000004</v>
      </c>
      <c r="L14" s="15">
        <v>1</v>
      </c>
      <c r="M14" s="15">
        <v>0</v>
      </c>
      <c r="N14" s="15">
        <v>0</v>
      </c>
      <c r="O14" s="15">
        <v>1</v>
      </c>
    </row>
    <row r="15" spans="1:15" ht="60" customHeight="1" x14ac:dyDescent="0.25">
      <c r="A15" s="15">
        <v>2014</v>
      </c>
      <c r="B15" s="15" t="s">
        <v>5</v>
      </c>
      <c r="C15" s="34" t="s">
        <v>16</v>
      </c>
      <c r="D15" s="35" t="s">
        <v>54</v>
      </c>
      <c r="E15" s="15">
        <v>31</v>
      </c>
      <c r="F15" s="28">
        <v>29</v>
      </c>
      <c r="G15" s="15">
        <v>9</v>
      </c>
      <c r="H15" s="15">
        <v>7</v>
      </c>
      <c r="I15" s="15">
        <v>10</v>
      </c>
      <c r="J15" s="29">
        <v>26</v>
      </c>
      <c r="K15" s="30">
        <v>0.89659999999999995</v>
      </c>
      <c r="L15" s="15">
        <v>2</v>
      </c>
      <c r="M15" s="15">
        <v>0</v>
      </c>
      <c r="N15" s="15">
        <v>0</v>
      </c>
      <c r="O15" s="15">
        <v>3</v>
      </c>
    </row>
    <row r="16" spans="1:15" ht="60" customHeight="1" x14ac:dyDescent="0.25">
      <c r="A16" s="15">
        <v>2014</v>
      </c>
      <c r="B16" s="15" t="s">
        <v>5</v>
      </c>
      <c r="C16" s="34" t="s">
        <v>16</v>
      </c>
      <c r="D16" s="35" t="s">
        <v>43</v>
      </c>
      <c r="E16" s="15">
        <v>107</v>
      </c>
      <c r="F16" s="28">
        <v>102</v>
      </c>
      <c r="G16" s="15">
        <v>33</v>
      </c>
      <c r="H16" s="15">
        <v>27</v>
      </c>
      <c r="I16" s="15">
        <v>23</v>
      </c>
      <c r="J16" s="29">
        <v>83</v>
      </c>
      <c r="K16" s="30">
        <v>0.81369999999999998</v>
      </c>
      <c r="L16" s="15">
        <v>7</v>
      </c>
      <c r="M16" s="15">
        <v>12</v>
      </c>
      <c r="N16" s="15">
        <v>0</v>
      </c>
      <c r="O16" s="15">
        <v>5</v>
      </c>
    </row>
    <row r="17" spans="1:15" ht="60" customHeight="1" x14ac:dyDescent="0.25">
      <c r="A17" s="15">
        <v>2014</v>
      </c>
      <c r="B17" s="15" t="s">
        <v>5</v>
      </c>
      <c r="C17" s="34" t="s">
        <v>16</v>
      </c>
      <c r="D17" s="35" t="s">
        <v>44</v>
      </c>
      <c r="E17" s="15">
        <v>19</v>
      </c>
      <c r="F17" s="28">
        <v>9</v>
      </c>
      <c r="G17" s="15">
        <v>0</v>
      </c>
      <c r="H17" s="15">
        <v>0</v>
      </c>
      <c r="I17" s="15">
        <v>0</v>
      </c>
      <c r="J17" s="29">
        <v>0</v>
      </c>
      <c r="K17" s="30">
        <v>0</v>
      </c>
      <c r="L17" s="15">
        <v>6</v>
      </c>
      <c r="M17" s="15">
        <v>3</v>
      </c>
      <c r="N17" s="15">
        <v>0</v>
      </c>
      <c r="O17" s="15">
        <v>10</v>
      </c>
    </row>
    <row r="18" spans="1:15" ht="60" customHeight="1" x14ac:dyDescent="0.25">
      <c r="A18" s="15">
        <v>2014</v>
      </c>
      <c r="B18" s="15" t="s">
        <v>5</v>
      </c>
      <c r="C18" s="34" t="s">
        <v>16</v>
      </c>
      <c r="D18" s="35" t="s">
        <v>45</v>
      </c>
      <c r="E18" s="15">
        <v>16</v>
      </c>
      <c r="F18" s="28">
        <v>13</v>
      </c>
      <c r="G18" s="15">
        <v>10</v>
      </c>
      <c r="H18" s="15">
        <v>3</v>
      </c>
      <c r="I18" s="15">
        <v>0</v>
      </c>
      <c r="J18" s="29">
        <v>13</v>
      </c>
      <c r="K18" s="30">
        <v>1</v>
      </c>
      <c r="L18" s="15">
        <v>0</v>
      </c>
      <c r="M18" s="15">
        <v>0</v>
      </c>
      <c r="N18" s="15">
        <v>0</v>
      </c>
      <c r="O18" s="15">
        <v>3</v>
      </c>
    </row>
    <row r="19" spans="1:15" ht="60" customHeight="1" x14ac:dyDescent="0.25">
      <c r="A19" s="15">
        <v>2014</v>
      </c>
      <c r="B19" s="15" t="s">
        <v>5</v>
      </c>
      <c r="C19" s="34" t="s">
        <v>16</v>
      </c>
      <c r="D19" s="35" t="s">
        <v>46</v>
      </c>
      <c r="E19" s="15">
        <v>37</v>
      </c>
      <c r="F19" s="28">
        <v>37</v>
      </c>
      <c r="G19" s="15">
        <v>13</v>
      </c>
      <c r="H19" s="15">
        <v>6</v>
      </c>
      <c r="I19" s="15">
        <v>14</v>
      </c>
      <c r="J19" s="29">
        <v>33</v>
      </c>
      <c r="K19" s="30">
        <v>0.89190000000000003</v>
      </c>
      <c r="L19" s="15">
        <v>3</v>
      </c>
      <c r="M19" s="15">
        <v>1</v>
      </c>
      <c r="N19" s="15">
        <v>0</v>
      </c>
      <c r="O19" s="15">
        <v>0</v>
      </c>
    </row>
    <row r="20" spans="1:15" ht="60" customHeight="1" x14ac:dyDescent="0.25">
      <c r="A20" s="15">
        <v>2014</v>
      </c>
      <c r="B20" s="15" t="s">
        <v>5</v>
      </c>
      <c r="C20" s="34" t="s">
        <v>16</v>
      </c>
      <c r="D20" s="35" t="s">
        <v>47</v>
      </c>
      <c r="E20" s="15">
        <v>49</v>
      </c>
      <c r="F20" s="28">
        <v>45</v>
      </c>
      <c r="G20" s="15">
        <v>12</v>
      </c>
      <c r="H20" s="15">
        <v>5</v>
      </c>
      <c r="I20" s="15">
        <v>15</v>
      </c>
      <c r="J20" s="29">
        <v>32</v>
      </c>
      <c r="K20" s="30">
        <v>0.71109999999999995</v>
      </c>
      <c r="L20" s="15">
        <v>9</v>
      </c>
      <c r="M20" s="15">
        <v>4</v>
      </c>
      <c r="N20" s="15">
        <v>0</v>
      </c>
      <c r="O20" s="15">
        <v>4</v>
      </c>
    </row>
    <row r="21" spans="1:15" ht="60" customHeight="1" x14ac:dyDescent="0.25">
      <c r="A21" s="15">
        <v>2014</v>
      </c>
      <c r="B21" s="15" t="s">
        <v>5</v>
      </c>
      <c r="C21" s="34" t="s">
        <v>16</v>
      </c>
      <c r="D21" s="35" t="s">
        <v>48</v>
      </c>
      <c r="E21" s="15">
        <v>59</v>
      </c>
      <c r="F21" s="28">
        <v>56</v>
      </c>
      <c r="G21" s="15">
        <v>12</v>
      </c>
      <c r="H21" s="15">
        <v>15</v>
      </c>
      <c r="I21" s="15">
        <v>15</v>
      </c>
      <c r="J21" s="29">
        <v>42</v>
      </c>
      <c r="K21" s="30">
        <v>0.75</v>
      </c>
      <c r="L21" s="15">
        <v>7</v>
      </c>
      <c r="M21" s="15">
        <v>0</v>
      </c>
      <c r="N21" s="15">
        <v>0</v>
      </c>
      <c r="O21" s="15">
        <v>10</v>
      </c>
    </row>
    <row r="22" spans="1:15" ht="60" customHeight="1" x14ac:dyDescent="0.25">
      <c r="A22" s="15">
        <v>2014</v>
      </c>
      <c r="B22" s="15" t="s">
        <v>5</v>
      </c>
      <c r="C22" s="34" t="s">
        <v>16</v>
      </c>
      <c r="D22" s="35" t="s">
        <v>49</v>
      </c>
      <c r="E22" s="15">
        <v>33</v>
      </c>
      <c r="F22" s="28">
        <v>31</v>
      </c>
      <c r="G22" s="15">
        <v>0</v>
      </c>
      <c r="H22" s="15">
        <v>4</v>
      </c>
      <c r="I22" s="15">
        <v>15</v>
      </c>
      <c r="J22" s="29">
        <v>19</v>
      </c>
      <c r="K22" s="30">
        <v>0.6129</v>
      </c>
      <c r="L22" s="15">
        <v>7</v>
      </c>
      <c r="M22" s="15">
        <v>1</v>
      </c>
      <c r="N22" s="15">
        <v>0</v>
      </c>
      <c r="O22" s="15">
        <v>6</v>
      </c>
    </row>
    <row r="23" spans="1:15" ht="60" customHeight="1" x14ac:dyDescent="0.25">
      <c r="A23" s="15">
        <v>2014</v>
      </c>
      <c r="B23" s="15" t="s">
        <v>5</v>
      </c>
      <c r="C23" s="34" t="s">
        <v>16</v>
      </c>
      <c r="D23" s="35" t="s">
        <v>50</v>
      </c>
      <c r="E23" s="15">
        <v>23</v>
      </c>
      <c r="F23" s="28">
        <v>21</v>
      </c>
      <c r="G23" s="15">
        <v>3</v>
      </c>
      <c r="H23" s="15">
        <v>4</v>
      </c>
      <c r="I23" s="15">
        <v>4</v>
      </c>
      <c r="J23" s="29">
        <v>11</v>
      </c>
      <c r="K23" s="30">
        <v>0.52380000000000004</v>
      </c>
      <c r="L23" s="15">
        <v>3</v>
      </c>
      <c r="M23" s="15">
        <v>7</v>
      </c>
      <c r="N23" s="15">
        <v>0</v>
      </c>
      <c r="O23" s="15">
        <v>2</v>
      </c>
    </row>
    <row r="24" spans="1:15" ht="60" customHeight="1" x14ac:dyDescent="0.25">
      <c r="A24" s="15">
        <v>2014</v>
      </c>
      <c r="B24" s="15" t="s">
        <v>5</v>
      </c>
      <c r="C24" s="34" t="s">
        <v>16</v>
      </c>
      <c r="D24" s="35" t="s">
        <v>55</v>
      </c>
      <c r="E24" s="15">
        <v>1</v>
      </c>
      <c r="F24" s="28">
        <v>1</v>
      </c>
      <c r="G24" s="15">
        <v>1</v>
      </c>
      <c r="H24" s="15">
        <v>0</v>
      </c>
      <c r="I24" s="15">
        <v>0</v>
      </c>
      <c r="J24" s="29">
        <v>1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2014</v>
      </c>
      <c r="B25" s="15" t="s">
        <v>5</v>
      </c>
      <c r="C25" s="34" t="s">
        <v>16</v>
      </c>
      <c r="D25" s="35" t="s">
        <v>51</v>
      </c>
      <c r="E25" s="15">
        <v>10</v>
      </c>
      <c r="F25" s="28">
        <v>7</v>
      </c>
      <c r="G25" s="15">
        <v>0</v>
      </c>
      <c r="H25" s="15">
        <v>2</v>
      </c>
      <c r="I25" s="15">
        <v>4</v>
      </c>
      <c r="J25" s="29">
        <v>6</v>
      </c>
      <c r="K25" s="30">
        <v>0.85709999999999997</v>
      </c>
      <c r="L25" s="15">
        <v>1</v>
      </c>
      <c r="M25" s="15">
        <v>0</v>
      </c>
      <c r="N25" s="15">
        <v>0</v>
      </c>
      <c r="O25" s="15">
        <v>3</v>
      </c>
    </row>
    <row r="26" spans="1:15" ht="18.75" x14ac:dyDescent="0.25">
      <c r="A26" s="31" t="s">
        <v>56</v>
      </c>
      <c r="B26" s="31" t="s">
        <v>5</v>
      </c>
      <c r="C26" s="32" t="s">
        <v>16</v>
      </c>
      <c r="D26" s="32" t="str">
        <f>"TOTAL"</f>
        <v>TOTAL</v>
      </c>
      <c r="E26" s="31">
        <f>SUBTOTAL(109,[1]!Table4[Registered])</f>
        <v>838</v>
      </c>
      <c r="F26" s="31">
        <f>SUBTOTAL(109,[1]!Table4[Wrote])</f>
        <v>773</v>
      </c>
      <c r="G26" s="31">
        <f>SUBTOTAL(109,[1]!Table4[I])</f>
        <v>170</v>
      </c>
      <c r="H26" s="31">
        <f>SUBTOTAL(109,[1]!Table4[II])</f>
        <v>193</v>
      </c>
      <c r="I26" s="31">
        <f>SUBTOTAL(109,[1]!Table4[III])</f>
        <v>198</v>
      </c>
      <c r="J26" s="31">
        <f>SUBTOTAL(109,[1]!Table4[Total         I-III])</f>
        <v>561</v>
      </c>
      <c r="K26" s="33">
        <f>IF([1]!Table4[[#Totals],[Wrote]]&lt;&gt;0,[1]!Table4[[#Totals],[Total         I-III]]/[1]!Table4[[#Totals],[Wrote]],0%)</f>
        <v>0.7257438551099612</v>
      </c>
      <c r="L26" s="31">
        <f>SUBTOTAL(109,[1]!Table4[IV])</f>
        <v>128</v>
      </c>
      <c r="M26" s="31">
        <f>SUBTOTAL(109,[1]!Table4[V])</f>
        <v>59</v>
      </c>
      <c r="N26" s="31">
        <f>SUBTOTAL(109,[1]!Table4[VI])</f>
        <v>4</v>
      </c>
      <c r="O26" s="31">
        <f>SUBTOTAL(109,[1]!Table4[Other])</f>
        <v>86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961"/>
  <sheetViews>
    <sheetView workbookViewId="0">
      <selection sqref="A1:O96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57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2015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22</v>
      </c>
      <c r="G5" s="15">
        <v>1</v>
      </c>
      <c r="H5" s="15">
        <v>5</v>
      </c>
      <c r="I5" s="15">
        <v>11</v>
      </c>
      <c r="J5" s="29">
        <v>17</v>
      </c>
      <c r="K5" s="30">
        <v>0.77270000000000005</v>
      </c>
      <c r="L5" s="15">
        <v>2</v>
      </c>
      <c r="M5" s="15">
        <v>3</v>
      </c>
      <c r="N5" s="15">
        <v>0</v>
      </c>
      <c r="O5" s="15">
        <v>0</v>
      </c>
    </row>
    <row r="6" spans="1:15" ht="60" customHeight="1" x14ac:dyDescent="0.25">
      <c r="A6" s="15">
        <v>2015</v>
      </c>
      <c r="B6" s="15" t="s">
        <v>5</v>
      </c>
      <c r="C6" s="34" t="s">
        <v>16</v>
      </c>
      <c r="D6" s="35" t="s">
        <v>34</v>
      </c>
      <c r="E6" s="15">
        <v>35</v>
      </c>
      <c r="F6" s="28">
        <v>35</v>
      </c>
      <c r="G6" s="15">
        <v>6</v>
      </c>
      <c r="H6" s="15">
        <v>13</v>
      </c>
      <c r="I6" s="15">
        <v>15</v>
      </c>
      <c r="J6" s="29">
        <v>34</v>
      </c>
      <c r="K6" s="30">
        <v>0.97140000000000004</v>
      </c>
      <c r="L6" s="15">
        <v>1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2015</v>
      </c>
      <c r="B7" s="15" t="s">
        <v>5</v>
      </c>
      <c r="C7" s="34" t="s">
        <v>16</v>
      </c>
      <c r="D7" s="35" t="s">
        <v>35</v>
      </c>
      <c r="E7" s="15">
        <v>19</v>
      </c>
      <c r="F7" s="28">
        <v>17</v>
      </c>
      <c r="G7" s="15">
        <v>0</v>
      </c>
      <c r="H7" s="15">
        <v>4</v>
      </c>
      <c r="I7" s="15">
        <v>2</v>
      </c>
      <c r="J7" s="29">
        <v>6</v>
      </c>
      <c r="K7" s="30">
        <v>0.35289999999999999</v>
      </c>
      <c r="L7" s="15">
        <v>5</v>
      </c>
      <c r="M7" s="15">
        <v>6</v>
      </c>
      <c r="N7" s="15">
        <v>0</v>
      </c>
      <c r="O7" s="15">
        <v>2</v>
      </c>
    </row>
    <row r="8" spans="1:15" ht="60" customHeight="1" x14ac:dyDescent="0.25">
      <c r="A8" s="15">
        <v>2015</v>
      </c>
      <c r="B8" s="15" t="s">
        <v>5</v>
      </c>
      <c r="C8" s="34" t="s">
        <v>16</v>
      </c>
      <c r="D8" s="35" t="s">
        <v>36</v>
      </c>
      <c r="E8" s="15">
        <v>31</v>
      </c>
      <c r="F8" s="28">
        <v>31</v>
      </c>
      <c r="G8" s="15">
        <v>5</v>
      </c>
      <c r="H8" s="15">
        <v>7</v>
      </c>
      <c r="I8" s="15">
        <v>14</v>
      </c>
      <c r="J8" s="29">
        <v>26</v>
      </c>
      <c r="K8" s="30">
        <v>0.8387</v>
      </c>
      <c r="L8" s="15">
        <v>5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2015</v>
      </c>
      <c r="B9" s="15" t="s">
        <v>5</v>
      </c>
      <c r="C9" s="34" t="s">
        <v>16</v>
      </c>
      <c r="D9" s="35" t="s">
        <v>37</v>
      </c>
      <c r="E9" s="15">
        <v>20</v>
      </c>
      <c r="F9" s="28">
        <v>19</v>
      </c>
      <c r="G9" s="15">
        <v>3</v>
      </c>
      <c r="H9" s="15">
        <v>7</v>
      </c>
      <c r="I9" s="15">
        <v>8</v>
      </c>
      <c r="J9" s="29">
        <v>18</v>
      </c>
      <c r="K9" s="30">
        <v>0.94740000000000002</v>
      </c>
      <c r="L9" s="15">
        <v>1</v>
      </c>
      <c r="M9" s="15">
        <v>0</v>
      </c>
      <c r="N9" s="15">
        <v>0</v>
      </c>
      <c r="O9" s="15">
        <v>1</v>
      </c>
    </row>
    <row r="10" spans="1:15" ht="60" customHeight="1" x14ac:dyDescent="0.25">
      <c r="A10" s="15">
        <v>2015</v>
      </c>
      <c r="B10" s="15" t="s">
        <v>5</v>
      </c>
      <c r="C10" s="34" t="s">
        <v>16</v>
      </c>
      <c r="D10" s="35" t="s">
        <v>38</v>
      </c>
      <c r="E10" s="15">
        <v>72</v>
      </c>
      <c r="F10" s="28">
        <v>71</v>
      </c>
      <c r="G10" s="15">
        <v>35</v>
      </c>
      <c r="H10" s="15">
        <v>20</v>
      </c>
      <c r="I10" s="15">
        <v>13</v>
      </c>
      <c r="J10" s="29">
        <v>68</v>
      </c>
      <c r="K10" s="30">
        <v>0.9577</v>
      </c>
      <c r="L10" s="15">
        <v>3</v>
      </c>
      <c r="M10" s="15">
        <v>0</v>
      </c>
      <c r="N10" s="15">
        <v>0</v>
      </c>
      <c r="O10" s="15">
        <v>1</v>
      </c>
    </row>
    <row r="11" spans="1:15" ht="60" customHeight="1" x14ac:dyDescent="0.25">
      <c r="A11" s="15">
        <v>2015</v>
      </c>
      <c r="B11" s="15" t="s">
        <v>5</v>
      </c>
      <c r="C11" s="34" t="s">
        <v>16</v>
      </c>
      <c r="D11" s="35" t="s">
        <v>39</v>
      </c>
      <c r="E11" s="15">
        <v>27</v>
      </c>
      <c r="F11" s="28">
        <v>26</v>
      </c>
      <c r="G11" s="15">
        <v>6</v>
      </c>
      <c r="H11" s="15">
        <v>9</v>
      </c>
      <c r="I11" s="15">
        <v>5</v>
      </c>
      <c r="J11" s="29">
        <v>20</v>
      </c>
      <c r="K11" s="30">
        <v>0.76919999999999999</v>
      </c>
      <c r="L11" s="15">
        <v>5</v>
      </c>
      <c r="M11" s="15">
        <v>1</v>
      </c>
      <c r="N11" s="15">
        <v>0</v>
      </c>
      <c r="O11" s="15">
        <v>1</v>
      </c>
    </row>
    <row r="12" spans="1:15" ht="60" customHeight="1" x14ac:dyDescent="0.25">
      <c r="A12" s="15">
        <v>2015</v>
      </c>
      <c r="B12" s="15" t="s">
        <v>5</v>
      </c>
      <c r="C12" s="34" t="s">
        <v>16</v>
      </c>
      <c r="D12" s="35" t="s">
        <v>40</v>
      </c>
      <c r="E12" s="15">
        <v>28</v>
      </c>
      <c r="F12" s="28">
        <v>28</v>
      </c>
      <c r="G12" s="15">
        <v>2</v>
      </c>
      <c r="H12" s="15">
        <v>7</v>
      </c>
      <c r="I12" s="15">
        <v>9</v>
      </c>
      <c r="J12" s="29">
        <v>18</v>
      </c>
      <c r="K12" s="30">
        <v>0.64290000000000003</v>
      </c>
      <c r="L12" s="15">
        <v>7</v>
      </c>
      <c r="M12" s="15">
        <v>3</v>
      </c>
      <c r="N12" s="15">
        <v>0</v>
      </c>
      <c r="O12" s="15">
        <v>0</v>
      </c>
    </row>
    <row r="13" spans="1:15" ht="60" customHeight="1" x14ac:dyDescent="0.25">
      <c r="A13" s="15">
        <v>2015</v>
      </c>
      <c r="B13" s="15" t="s">
        <v>5</v>
      </c>
      <c r="C13" s="34" t="s">
        <v>16</v>
      </c>
      <c r="D13" s="35" t="s">
        <v>41</v>
      </c>
      <c r="E13" s="15">
        <v>37</v>
      </c>
      <c r="F13" s="28">
        <v>36</v>
      </c>
      <c r="G13" s="15">
        <v>0</v>
      </c>
      <c r="H13" s="15">
        <v>6</v>
      </c>
      <c r="I13" s="15">
        <v>18</v>
      </c>
      <c r="J13" s="29">
        <v>24</v>
      </c>
      <c r="K13" s="30">
        <v>0.66669999999999996</v>
      </c>
      <c r="L13" s="15">
        <v>12</v>
      </c>
      <c r="M13" s="15">
        <v>0</v>
      </c>
      <c r="N13" s="15">
        <v>0</v>
      </c>
      <c r="O13" s="15">
        <v>1</v>
      </c>
    </row>
    <row r="14" spans="1:15" ht="60" customHeight="1" x14ac:dyDescent="0.25">
      <c r="A14" s="15">
        <v>2015</v>
      </c>
      <c r="B14" s="15" t="s">
        <v>5</v>
      </c>
      <c r="C14" s="34" t="s">
        <v>16</v>
      </c>
      <c r="D14" s="35" t="s">
        <v>42</v>
      </c>
      <c r="E14" s="15">
        <v>26</v>
      </c>
      <c r="F14" s="28">
        <v>25</v>
      </c>
      <c r="G14" s="15">
        <v>16</v>
      </c>
      <c r="H14" s="15">
        <v>5</v>
      </c>
      <c r="I14" s="15">
        <v>3</v>
      </c>
      <c r="J14" s="29">
        <v>24</v>
      </c>
      <c r="K14" s="30">
        <v>0.96</v>
      </c>
      <c r="L14" s="15">
        <v>0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2015</v>
      </c>
      <c r="B15" s="15" t="s">
        <v>5</v>
      </c>
      <c r="C15" s="34" t="s">
        <v>16</v>
      </c>
      <c r="D15" s="35" t="s">
        <v>43</v>
      </c>
      <c r="E15" s="15">
        <v>72</v>
      </c>
      <c r="F15" s="28">
        <v>69</v>
      </c>
      <c r="G15" s="15">
        <v>42</v>
      </c>
      <c r="H15" s="15">
        <v>13</v>
      </c>
      <c r="I15" s="15">
        <v>13</v>
      </c>
      <c r="J15" s="29">
        <v>68</v>
      </c>
      <c r="K15" s="30">
        <v>0.98550000000000004</v>
      </c>
      <c r="L15" s="15">
        <v>1</v>
      </c>
      <c r="M15" s="15">
        <v>0</v>
      </c>
      <c r="N15" s="15">
        <v>0</v>
      </c>
      <c r="O15" s="15">
        <v>3</v>
      </c>
    </row>
    <row r="16" spans="1:15" ht="60" customHeight="1" x14ac:dyDescent="0.25">
      <c r="A16" s="15">
        <v>2015</v>
      </c>
      <c r="B16" s="15" t="s">
        <v>5</v>
      </c>
      <c r="C16" s="34" t="s">
        <v>16</v>
      </c>
      <c r="D16" s="35" t="s">
        <v>44</v>
      </c>
      <c r="E16" s="15">
        <v>10</v>
      </c>
      <c r="F16" s="28">
        <v>9</v>
      </c>
      <c r="G16" s="15">
        <v>0</v>
      </c>
      <c r="H16" s="15">
        <v>1</v>
      </c>
      <c r="I16" s="15">
        <v>2</v>
      </c>
      <c r="J16" s="29">
        <v>3</v>
      </c>
      <c r="K16" s="30">
        <v>0.33329999999999999</v>
      </c>
      <c r="L16" s="15">
        <v>4</v>
      </c>
      <c r="M16" s="15">
        <v>2</v>
      </c>
      <c r="N16" s="15">
        <v>0</v>
      </c>
      <c r="O16" s="15">
        <v>1</v>
      </c>
    </row>
    <row r="17" spans="1:15" ht="60" customHeight="1" x14ac:dyDescent="0.25">
      <c r="A17" s="15">
        <v>2015</v>
      </c>
      <c r="B17" s="15" t="s">
        <v>5</v>
      </c>
      <c r="C17" s="34" t="s">
        <v>16</v>
      </c>
      <c r="D17" s="35" t="s">
        <v>45</v>
      </c>
      <c r="E17" s="15">
        <v>15</v>
      </c>
      <c r="F17" s="28">
        <v>15</v>
      </c>
      <c r="G17" s="15">
        <v>11</v>
      </c>
      <c r="H17" s="15">
        <v>4</v>
      </c>
      <c r="I17" s="15">
        <v>0</v>
      </c>
      <c r="J17" s="29">
        <v>15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2015</v>
      </c>
      <c r="B18" s="15" t="s">
        <v>5</v>
      </c>
      <c r="C18" s="34" t="s">
        <v>16</v>
      </c>
      <c r="D18" s="35" t="s">
        <v>46</v>
      </c>
      <c r="E18" s="15">
        <v>31</v>
      </c>
      <c r="F18" s="28">
        <v>29</v>
      </c>
      <c r="G18" s="15">
        <v>6</v>
      </c>
      <c r="H18" s="15">
        <v>13</v>
      </c>
      <c r="I18" s="15">
        <v>7</v>
      </c>
      <c r="J18" s="29">
        <v>26</v>
      </c>
      <c r="K18" s="30">
        <v>0.89659999999999995</v>
      </c>
      <c r="L18" s="15">
        <v>3</v>
      </c>
      <c r="M18" s="15">
        <v>0</v>
      </c>
      <c r="N18" s="15">
        <v>0</v>
      </c>
      <c r="O18" s="15">
        <v>2</v>
      </c>
    </row>
    <row r="19" spans="1:15" ht="60" customHeight="1" x14ac:dyDescent="0.25">
      <c r="A19" s="15">
        <v>2015</v>
      </c>
      <c r="B19" s="15" t="s">
        <v>5</v>
      </c>
      <c r="C19" s="34" t="s">
        <v>16</v>
      </c>
      <c r="D19" s="35" t="s">
        <v>47</v>
      </c>
      <c r="E19" s="15">
        <v>24</v>
      </c>
      <c r="F19" s="28">
        <v>22</v>
      </c>
      <c r="G19" s="15">
        <v>6</v>
      </c>
      <c r="H19" s="15">
        <v>6</v>
      </c>
      <c r="I19" s="15">
        <v>4</v>
      </c>
      <c r="J19" s="29">
        <v>16</v>
      </c>
      <c r="K19" s="30">
        <v>0.72729999999999995</v>
      </c>
      <c r="L19" s="15">
        <v>5</v>
      </c>
      <c r="M19" s="15">
        <v>1</v>
      </c>
      <c r="N19" s="15">
        <v>0</v>
      </c>
      <c r="O19" s="15">
        <v>2</v>
      </c>
    </row>
    <row r="20" spans="1:15" ht="60" customHeight="1" x14ac:dyDescent="0.25">
      <c r="A20" s="15">
        <v>2015</v>
      </c>
      <c r="B20" s="15" t="s">
        <v>5</v>
      </c>
      <c r="C20" s="34" t="s">
        <v>16</v>
      </c>
      <c r="D20" s="35" t="s">
        <v>48</v>
      </c>
      <c r="E20" s="15">
        <v>23</v>
      </c>
      <c r="F20" s="28">
        <v>22</v>
      </c>
      <c r="G20" s="15">
        <v>18</v>
      </c>
      <c r="H20" s="15">
        <v>3</v>
      </c>
      <c r="I20" s="15">
        <v>1</v>
      </c>
      <c r="J20" s="29">
        <v>22</v>
      </c>
      <c r="K20" s="30">
        <v>1</v>
      </c>
      <c r="L20" s="15">
        <v>0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2015</v>
      </c>
      <c r="B21" s="15" t="s">
        <v>5</v>
      </c>
      <c r="C21" s="34" t="s">
        <v>16</v>
      </c>
      <c r="D21" s="35" t="s">
        <v>49</v>
      </c>
      <c r="E21" s="15">
        <v>28</v>
      </c>
      <c r="F21" s="28">
        <v>26</v>
      </c>
      <c r="G21" s="15">
        <v>3</v>
      </c>
      <c r="H21" s="15">
        <v>18</v>
      </c>
      <c r="I21" s="15">
        <v>5</v>
      </c>
      <c r="J21" s="29">
        <v>26</v>
      </c>
      <c r="K21" s="30">
        <v>1</v>
      </c>
      <c r="L21" s="15">
        <v>0</v>
      </c>
      <c r="M21" s="15">
        <v>0</v>
      </c>
      <c r="N21" s="15">
        <v>0</v>
      </c>
      <c r="O21" s="15">
        <v>2</v>
      </c>
    </row>
    <row r="22" spans="1:15" ht="60" customHeight="1" x14ac:dyDescent="0.25">
      <c r="A22" s="15">
        <v>2015</v>
      </c>
      <c r="B22" s="15" t="s">
        <v>5</v>
      </c>
      <c r="C22" s="34" t="s">
        <v>16</v>
      </c>
      <c r="D22" s="35" t="s">
        <v>50</v>
      </c>
      <c r="E22" s="15">
        <v>27</v>
      </c>
      <c r="F22" s="28">
        <v>24</v>
      </c>
      <c r="G22" s="15">
        <v>3</v>
      </c>
      <c r="H22" s="15">
        <v>2</v>
      </c>
      <c r="I22" s="15">
        <v>4</v>
      </c>
      <c r="J22" s="29">
        <v>9</v>
      </c>
      <c r="K22" s="30">
        <v>0.375</v>
      </c>
      <c r="L22" s="15">
        <v>2</v>
      </c>
      <c r="M22" s="15">
        <v>11</v>
      </c>
      <c r="N22" s="15">
        <v>2</v>
      </c>
      <c r="O22" s="15">
        <v>3</v>
      </c>
    </row>
    <row r="23" spans="1:15" ht="60" customHeight="1" x14ac:dyDescent="0.25">
      <c r="A23" s="15">
        <v>2015</v>
      </c>
      <c r="B23" s="15" t="s">
        <v>5</v>
      </c>
      <c r="C23" s="34" t="s">
        <v>16</v>
      </c>
      <c r="D23" s="35" t="s">
        <v>58</v>
      </c>
      <c r="E23" s="15">
        <v>18</v>
      </c>
      <c r="F23" s="28">
        <v>18</v>
      </c>
      <c r="G23" s="15">
        <v>3</v>
      </c>
      <c r="H23" s="15">
        <v>14</v>
      </c>
      <c r="I23" s="15">
        <v>1</v>
      </c>
      <c r="J23" s="29">
        <v>18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2015</v>
      </c>
      <c r="B24" s="15" t="s">
        <v>5</v>
      </c>
      <c r="C24" s="34" t="s">
        <v>16</v>
      </c>
      <c r="D24" s="35" t="s">
        <v>51</v>
      </c>
      <c r="E24" s="15">
        <v>14</v>
      </c>
      <c r="F24" s="28">
        <v>9</v>
      </c>
      <c r="G24" s="15">
        <v>0</v>
      </c>
      <c r="H24" s="15">
        <v>0</v>
      </c>
      <c r="I24" s="15">
        <v>4</v>
      </c>
      <c r="J24" s="29">
        <v>4</v>
      </c>
      <c r="K24" s="30">
        <v>0.44440000000000002</v>
      </c>
      <c r="L24" s="15">
        <v>3</v>
      </c>
      <c r="M24" s="15">
        <v>2</v>
      </c>
      <c r="N24" s="15">
        <v>0</v>
      </c>
      <c r="O24" s="15">
        <v>5</v>
      </c>
    </row>
    <row r="25" spans="1:15" ht="18.75" x14ac:dyDescent="0.25">
      <c r="A25" s="31" t="s">
        <v>59</v>
      </c>
      <c r="B25" s="31" t="s">
        <v>5</v>
      </c>
      <c r="C25" s="32" t="s">
        <v>16</v>
      </c>
      <c r="D25" s="32" t="str">
        <f>"TOTAL"</f>
        <v>TOTAL</v>
      </c>
      <c r="E25" s="31">
        <f>SUBTOTAL(109,[1]!Table5[Registered])</f>
        <v>579</v>
      </c>
      <c r="F25" s="31">
        <f>SUBTOTAL(109,[1]!Table5[Wrote])</f>
        <v>553</v>
      </c>
      <c r="G25" s="31">
        <f>SUBTOTAL(109,[1]!Table5[I])</f>
        <v>166</v>
      </c>
      <c r="H25" s="31">
        <f>SUBTOTAL(109,[1]!Table5[II])</f>
        <v>157</v>
      </c>
      <c r="I25" s="31">
        <f>SUBTOTAL(109,[1]!Table5[III])</f>
        <v>139</v>
      </c>
      <c r="J25" s="31">
        <f>SUBTOTAL(109,[1]!Table5[Total         I-III])</f>
        <v>462</v>
      </c>
      <c r="K25" s="36">
        <f>IF([1]!Table5[[#Totals],[Wrote]]&lt;&gt;0,[1]!Table5[[#Totals],[Total         I-III]]/[1]!Table5[[#Totals],[Wrote]],0%)</f>
        <v>0.83544303797468356</v>
      </c>
      <c r="L25" s="31">
        <f>SUBTOTAL(109,[1]!Table5[IV])</f>
        <v>59</v>
      </c>
      <c r="M25" s="31">
        <f>SUBTOTAL(109,[1]!Table5[V])</f>
        <v>29</v>
      </c>
      <c r="N25" s="31">
        <f>SUBTOTAL(109,[1]!Table5[VI])</f>
        <v>2</v>
      </c>
      <c r="O25" s="31">
        <f>SUBTOTAL(109,[1]!Table5[Other])</f>
        <v>27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46"/>
  <sheetViews>
    <sheetView workbookViewId="0">
      <selection sqref="A1:O1046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2016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21</v>
      </c>
      <c r="G5" s="15">
        <v>7</v>
      </c>
      <c r="H5" s="15">
        <v>1</v>
      </c>
      <c r="I5" s="15">
        <v>2</v>
      </c>
      <c r="J5" s="29">
        <v>10</v>
      </c>
      <c r="K5" s="30">
        <v>0.47620000000000001</v>
      </c>
      <c r="L5" s="15">
        <v>4</v>
      </c>
      <c r="M5" s="15">
        <v>7</v>
      </c>
      <c r="N5" s="15">
        <v>0</v>
      </c>
      <c r="O5" s="15">
        <v>1</v>
      </c>
    </row>
    <row r="6" spans="1:15" ht="60" customHeight="1" x14ac:dyDescent="0.25">
      <c r="A6" s="15">
        <v>2016</v>
      </c>
      <c r="B6" s="15" t="s">
        <v>5</v>
      </c>
      <c r="C6" s="34" t="s">
        <v>16</v>
      </c>
      <c r="D6" s="35" t="s">
        <v>34</v>
      </c>
      <c r="E6" s="15">
        <v>29</v>
      </c>
      <c r="F6" s="28">
        <v>29</v>
      </c>
      <c r="G6" s="15">
        <v>5</v>
      </c>
      <c r="H6" s="15">
        <v>11</v>
      </c>
      <c r="I6" s="15">
        <v>9</v>
      </c>
      <c r="J6" s="29">
        <v>25</v>
      </c>
      <c r="K6" s="30">
        <v>0.86209999999999998</v>
      </c>
      <c r="L6" s="15">
        <v>4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2016</v>
      </c>
      <c r="B7" s="15" t="s">
        <v>5</v>
      </c>
      <c r="C7" s="34" t="s">
        <v>16</v>
      </c>
      <c r="D7" s="35" t="s">
        <v>35</v>
      </c>
      <c r="E7" s="15">
        <v>15</v>
      </c>
      <c r="F7" s="28">
        <v>14</v>
      </c>
      <c r="G7" s="15">
        <v>0</v>
      </c>
      <c r="H7" s="15">
        <v>3</v>
      </c>
      <c r="I7" s="15">
        <v>5</v>
      </c>
      <c r="J7" s="29">
        <v>8</v>
      </c>
      <c r="K7" s="30">
        <v>0.57140000000000002</v>
      </c>
      <c r="L7" s="15">
        <v>4</v>
      </c>
      <c r="M7" s="15">
        <v>1</v>
      </c>
      <c r="N7" s="15">
        <v>0</v>
      </c>
      <c r="O7" s="15">
        <v>2</v>
      </c>
    </row>
    <row r="8" spans="1:15" ht="60" customHeight="1" x14ac:dyDescent="0.25">
      <c r="A8" s="15">
        <v>2016</v>
      </c>
      <c r="B8" s="15" t="s">
        <v>5</v>
      </c>
      <c r="C8" s="34" t="s">
        <v>16</v>
      </c>
      <c r="D8" s="35" t="s">
        <v>36</v>
      </c>
      <c r="E8" s="15">
        <v>28</v>
      </c>
      <c r="F8" s="28">
        <v>28</v>
      </c>
      <c r="G8" s="15">
        <v>5</v>
      </c>
      <c r="H8" s="15">
        <v>4</v>
      </c>
      <c r="I8" s="15">
        <v>9</v>
      </c>
      <c r="J8" s="29">
        <v>18</v>
      </c>
      <c r="K8" s="30">
        <v>0.64290000000000003</v>
      </c>
      <c r="L8" s="15">
        <v>10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2016</v>
      </c>
      <c r="B9" s="15" t="s">
        <v>5</v>
      </c>
      <c r="C9" s="34" t="s">
        <v>16</v>
      </c>
      <c r="D9" s="35" t="s">
        <v>37</v>
      </c>
      <c r="E9" s="15">
        <v>25</v>
      </c>
      <c r="F9" s="28">
        <v>23</v>
      </c>
      <c r="G9" s="15">
        <v>3</v>
      </c>
      <c r="H9" s="15">
        <v>10</v>
      </c>
      <c r="I9" s="15">
        <v>9</v>
      </c>
      <c r="J9" s="29">
        <v>22</v>
      </c>
      <c r="K9" s="30">
        <v>0.95650000000000002</v>
      </c>
      <c r="L9" s="15">
        <v>1</v>
      </c>
      <c r="M9" s="15">
        <v>0</v>
      </c>
      <c r="N9" s="15">
        <v>0</v>
      </c>
      <c r="O9" s="15">
        <v>2</v>
      </c>
    </row>
    <row r="10" spans="1:15" ht="60" customHeight="1" x14ac:dyDescent="0.25">
      <c r="A10" s="15">
        <v>2016</v>
      </c>
      <c r="B10" s="15" t="s">
        <v>5</v>
      </c>
      <c r="C10" s="34" t="s">
        <v>16</v>
      </c>
      <c r="D10" s="35" t="s">
        <v>38</v>
      </c>
      <c r="E10" s="15">
        <v>77</v>
      </c>
      <c r="F10" s="28">
        <v>76</v>
      </c>
      <c r="G10" s="15">
        <v>40</v>
      </c>
      <c r="H10" s="15">
        <v>23</v>
      </c>
      <c r="I10" s="15">
        <v>11</v>
      </c>
      <c r="J10" s="29">
        <v>74</v>
      </c>
      <c r="K10" s="30">
        <v>0.97370000000000001</v>
      </c>
      <c r="L10" s="15">
        <v>2</v>
      </c>
      <c r="M10" s="15">
        <v>0</v>
      </c>
      <c r="N10" s="15">
        <v>0</v>
      </c>
      <c r="O10" s="15">
        <v>1</v>
      </c>
    </row>
    <row r="11" spans="1:15" ht="60" customHeight="1" x14ac:dyDescent="0.25">
      <c r="A11" s="15">
        <v>2016</v>
      </c>
      <c r="B11" s="15" t="s">
        <v>5</v>
      </c>
      <c r="C11" s="34" t="s">
        <v>16</v>
      </c>
      <c r="D11" s="35" t="s">
        <v>39</v>
      </c>
      <c r="E11" s="15">
        <v>30</v>
      </c>
      <c r="F11" s="28">
        <v>30</v>
      </c>
      <c r="G11" s="15">
        <v>2</v>
      </c>
      <c r="H11" s="15">
        <v>15</v>
      </c>
      <c r="I11" s="15">
        <v>6</v>
      </c>
      <c r="J11" s="29">
        <v>23</v>
      </c>
      <c r="K11" s="30">
        <v>0.76670000000000005</v>
      </c>
      <c r="L11" s="15">
        <v>5</v>
      </c>
      <c r="M11" s="15">
        <v>2</v>
      </c>
      <c r="N11" s="15">
        <v>0</v>
      </c>
      <c r="O11" s="15">
        <v>0</v>
      </c>
    </row>
    <row r="12" spans="1:15" ht="60" customHeight="1" x14ac:dyDescent="0.25">
      <c r="A12" s="15">
        <v>2016</v>
      </c>
      <c r="B12" s="15" t="s">
        <v>5</v>
      </c>
      <c r="C12" s="34" t="s">
        <v>16</v>
      </c>
      <c r="D12" s="35" t="s">
        <v>40</v>
      </c>
      <c r="E12" s="15">
        <v>40</v>
      </c>
      <c r="F12" s="28">
        <v>40</v>
      </c>
      <c r="G12" s="15">
        <v>1</v>
      </c>
      <c r="H12" s="15">
        <v>18</v>
      </c>
      <c r="I12" s="15">
        <v>16</v>
      </c>
      <c r="J12" s="29">
        <v>35</v>
      </c>
      <c r="K12" s="30">
        <v>0.875</v>
      </c>
      <c r="L12" s="15">
        <v>4</v>
      </c>
      <c r="M12" s="15">
        <v>0</v>
      </c>
      <c r="N12" s="15">
        <v>0</v>
      </c>
      <c r="O12" s="15">
        <v>1</v>
      </c>
    </row>
    <row r="13" spans="1:15" ht="60" customHeight="1" x14ac:dyDescent="0.25">
      <c r="A13" s="15">
        <v>2016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47</v>
      </c>
      <c r="G13" s="15">
        <v>15</v>
      </c>
      <c r="H13" s="15">
        <v>13</v>
      </c>
      <c r="I13" s="15">
        <v>12</v>
      </c>
      <c r="J13" s="29">
        <v>40</v>
      </c>
      <c r="K13" s="30">
        <v>0.85109999999999997</v>
      </c>
      <c r="L13" s="15">
        <v>7</v>
      </c>
      <c r="M13" s="15">
        <v>0</v>
      </c>
      <c r="N13" s="15">
        <v>0</v>
      </c>
      <c r="O13" s="15">
        <v>1</v>
      </c>
    </row>
    <row r="14" spans="1:15" ht="60" customHeight="1" x14ac:dyDescent="0.25">
      <c r="A14" s="15">
        <v>2016</v>
      </c>
      <c r="B14" s="15" t="s">
        <v>5</v>
      </c>
      <c r="C14" s="34" t="s">
        <v>16</v>
      </c>
      <c r="D14" s="35" t="s">
        <v>42</v>
      </c>
      <c r="E14" s="15">
        <v>40</v>
      </c>
      <c r="F14" s="28">
        <v>38</v>
      </c>
      <c r="G14" s="15">
        <v>10</v>
      </c>
      <c r="H14" s="15">
        <v>17</v>
      </c>
      <c r="I14" s="15">
        <v>10</v>
      </c>
      <c r="J14" s="29">
        <v>37</v>
      </c>
      <c r="K14" s="30">
        <v>0.97370000000000001</v>
      </c>
      <c r="L14" s="15">
        <v>1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2016</v>
      </c>
      <c r="B15" s="15" t="s">
        <v>5</v>
      </c>
      <c r="C15" s="34" t="s">
        <v>16</v>
      </c>
      <c r="D15" s="35" t="s">
        <v>43</v>
      </c>
      <c r="E15" s="15">
        <v>77</v>
      </c>
      <c r="F15" s="28">
        <v>76</v>
      </c>
      <c r="G15" s="15">
        <v>42</v>
      </c>
      <c r="H15" s="15">
        <v>15</v>
      </c>
      <c r="I15" s="15">
        <v>18</v>
      </c>
      <c r="J15" s="29">
        <v>75</v>
      </c>
      <c r="K15" s="30">
        <v>0.98680000000000001</v>
      </c>
      <c r="L15" s="15">
        <v>0</v>
      </c>
      <c r="M15" s="15">
        <v>1</v>
      </c>
      <c r="N15" s="15">
        <v>0</v>
      </c>
      <c r="O15" s="15">
        <v>1</v>
      </c>
    </row>
    <row r="16" spans="1:15" ht="60" customHeight="1" x14ac:dyDescent="0.25">
      <c r="A16" s="15">
        <v>2016</v>
      </c>
      <c r="B16" s="15" t="s">
        <v>5</v>
      </c>
      <c r="C16" s="34" t="s">
        <v>16</v>
      </c>
      <c r="D16" s="35" t="s">
        <v>44</v>
      </c>
      <c r="E16" s="15">
        <v>4</v>
      </c>
      <c r="F16" s="28">
        <v>4</v>
      </c>
      <c r="G16" s="15">
        <v>0</v>
      </c>
      <c r="H16" s="15">
        <v>0</v>
      </c>
      <c r="I16" s="15">
        <v>0</v>
      </c>
      <c r="J16" s="29">
        <v>0</v>
      </c>
      <c r="K16" s="30">
        <v>0</v>
      </c>
      <c r="L16" s="15">
        <v>0</v>
      </c>
      <c r="M16" s="15">
        <v>4</v>
      </c>
      <c r="N16" s="15">
        <v>0</v>
      </c>
      <c r="O16" s="15">
        <v>0</v>
      </c>
    </row>
    <row r="17" spans="1:15" ht="60" customHeight="1" x14ac:dyDescent="0.25">
      <c r="A17" s="15">
        <v>2016</v>
      </c>
      <c r="B17" s="15" t="s">
        <v>5</v>
      </c>
      <c r="C17" s="34" t="s">
        <v>16</v>
      </c>
      <c r="D17" s="35" t="s">
        <v>45</v>
      </c>
      <c r="E17" s="15">
        <v>15</v>
      </c>
      <c r="F17" s="28">
        <v>15</v>
      </c>
      <c r="G17" s="15">
        <v>13</v>
      </c>
      <c r="H17" s="15">
        <v>2</v>
      </c>
      <c r="I17" s="15">
        <v>0</v>
      </c>
      <c r="J17" s="29">
        <v>15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2016</v>
      </c>
      <c r="B18" s="15" t="s">
        <v>5</v>
      </c>
      <c r="C18" s="34" t="s">
        <v>16</v>
      </c>
      <c r="D18" s="35" t="s">
        <v>46</v>
      </c>
      <c r="E18" s="15">
        <v>26</v>
      </c>
      <c r="F18" s="28">
        <v>26</v>
      </c>
      <c r="G18" s="15">
        <v>7</v>
      </c>
      <c r="H18" s="15">
        <v>9</v>
      </c>
      <c r="I18" s="15">
        <v>6</v>
      </c>
      <c r="J18" s="29">
        <v>22</v>
      </c>
      <c r="K18" s="30">
        <v>0.84619999999999995</v>
      </c>
      <c r="L18" s="15">
        <v>4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2016</v>
      </c>
      <c r="B19" s="15" t="s">
        <v>5</v>
      </c>
      <c r="C19" s="34" t="s">
        <v>16</v>
      </c>
      <c r="D19" s="35" t="s">
        <v>47</v>
      </c>
      <c r="E19" s="15">
        <v>36</v>
      </c>
      <c r="F19" s="28">
        <v>35</v>
      </c>
      <c r="G19" s="15">
        <v>8</v>
      </c>
      <c r="H19" s="15">
        <v>8</v>
      </c>
      <c r="I19" s="15">
        <v>13</v>
      </c>
      <c r="J19" s="29">
        <v>29</v>
      </c>
      <c r="K19" s="30">
        <v>0.8286</v>
      </c>
      <c r="L19" s="15">
        <v>6</v>
      </c>
      <c r="M19" s="15">
        <v>0</v>
      </c>
      <c r="N19" s="15">
        <v>0</v>
      </c>
      <c r="O19" s="15">
        <v>1</v>
      </c>
    </row>
    <row r="20" spans="1:15" ht="60" customHeight="1" x14ac:dyDescent="0.25">
      <c r="A20" s="15">
        <v>2016</v>
      </c>
      <c r="B20" s="15" t="s">
        <v>5</v>
      </c>
      <c r="C20" s="34" t="s">
        <v>16</v>
      </c>
      <c r="D20" s="35" t="s">
        <v>48</v>
      </c>
      <c r="E20" s="15">
        <v>49</v>
      </c>
      <c r="F20" s="28">
        <v>48</v>
      </c>
      <c r="G20" s="15">
        <v>24</v>
      </c>
      <c r="H20" s="15">
        <v>21</v>
      </c>
      <c r="I20" s="15">
        <v>3</v>
      </c>
      <c r="J20" s="29">
        <v>48</v>
      </c>
      <c r="K20" s="30">
        <v>1</v>
      </c>
      <c r="L20" s="15">
        <v>0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2016</v>
      </c>
      <c r="B21" s="15" t="s">
        <v>5</v>
      </c>
      <c r="C21" s="34" t="s">
        <v>16</v>
      </c>
      <c r="D21" s="35" t="s">
        <v>49</v>
      </c>
      <c r="E21" s="15">
        <v>14</v>
      </c>
      <c r="F21" s="28">
        <v>14</v>
      </c>
      <c r="G21" s="15">
        <v>1</v>
      </c>
      <c r="H21" s="15">
        <v>8</v>
      </c>
      <c r="I21" s="15">
        <v>3</v>
      </c>
      <c r="J21" s="29">
        <v>12</v>
      </c>
      <c r="K21" s="30">
        <v>0.85709999999999997</v>
      </c>
      <c r="L21" s="15">
        <v>0</v>
      </c>
      <c r="M21" s="15">
        <v>0</v>
      </c>
      <c r="N21" s="15">
        <v>0</v>
      </c>
      <c r="O21" s="15">
        <v>2</v>
      </c>
    </row>
    <row r="22" spans="1:15" ht="60" customHeight="1" x14ac:dyDescent="0.25">
      <c r="A22" s="15">
        <v>2016</v>
      </c>
      <c r="B22" s="15" t="s">
        <v>5</v>
      </c>
      <c r="C22" s="34" t="s">
        <v>16</v>
      </c>
      <c r="D22" s="35" t="s">
        <v>50</v>
      </c>
      <c r="E22" s="15">
        <v>22</v>
      </c>
      <c r="F22" s="28">
        <v>21</v>
      </c>
      <c r="G22" s="15">
        <v>3</v>
      </c>
      <c r="H22" s="15">
        <v>6</v>
      </c>
      <c r="I22" s="15">
        <v>7</v>
      </c>
      <c r="J22" s="29">
        <v>16</v>
      </c>
      <c r="K22" s="30">
        <v>0.76190000000000002</v>
      </c>
      <c r="L22" s="15">
        <v>1</v>
      </c>
      <c r="M22" s="15">
        <v>4</v>
      </c>
      <c r="N22" s="15">
        <v>0</v>
      </c>
      <c r="O22" s="15">
        <v>1</v>
      </c>
    </row>
    <row r="23" spans="1:15" ht="60" customHeight="1" x14ac:dyDescent="0.25">
      <c r="A23" s="15">
        <v>2016</v>
      </c>
      <c r="B23" s="15" t="s">
        <v>5</v>
      </c>
      <c r="C23" s="34" t="s">
        <v>16</v>
      </c>
      <c r="D23" s="35" t="s">
        <v>58</v>
      </c>
      <c r="E23" s="15">
        <v>9</v>
      </c>
      <c r="F23" s="28">
        <v>9</v>
      </c>
      <c r="G23" s="15">
        <v>1</v>
      </c>
      <c r="H23" s="15">
        <v>7</v>
      </c>
      <c r="I23" s="15">
        <v>1</v>
      </c>
      <c r="J23" s="29">
        <v>9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2016</v>
      </c>
      <c r="B24" s="15" t="s">
        <v>5</v>
      </c>
      <c r="C24" s="34" t="s">
        <v>16</v>
      </c>
      <c r="D24" s="35" t="s">
        <v>51</v>
      </c>
      <c r="E24" s="15">
        <v>12</v>
      </c>
      <c r="F24" s="28">
        <v>7</v>
      </c>
      <c r="G24" s="15">
        <v>0</v>
      </c>
      <c r="H24" s="15">
        <v>1</v>
      </c>
      <c r="I24" s="15">
        <v>5</v>
      </c>
      <c r="J24" s="29">
        <v>6</v>
      </c>
      <c r="K24" s="30">
        <v>0.85709999999999997</v>
      </c>
      <c r="L24" s="15">
        <v>1</v>
      </c>
      <c r="M24" s="15">
        <v>0</v>
      </c>
      <c r="N24" s="15">
        <v>0</v>
      </c>
      <c r="O24" s="15">
        <v>5</v>
      </c>
    </row>
    <row r="25" spans="1:15" ht="18.75" x14ac:dyDescent="0.25">
      <c r="A25" s="31" t="s">
        <v>61</v>
      </c>
      <c r="B25" s="31" t="s">
        <v>5</v>
      </c>
      <c r="C25" s="32" t="s">
        <v>16</v>
      </c>
      <c r="D25" s="32" t="str">
        <f>"TOTAL"</f>
        <v>TOTAL</v>
      </c>
      <c r="E25" s="31">
        <f>SUBTOTAL(109,[1]!Table7[Registered])</f>
        <v>618</v>
      </c>
      <c r="F25" s="31">
        <f>SUBTOTAL(109,[1]!Table7[Wrote])</f>
        <v>601</v>
      </c>
      <c r="G25" s="31">
        <f>SUBTOTAL(109,[1]!Table7[I])</f>
        <v>187</v>
      </c>
      <c r="H25" s="31">
        <f>SUBTOTAL(109,[1]!Table7[II])</f>
        <v>192</v>
      </c>
      <c r="I25" s="31">
        <f>SUBTOTAL(109,[1]!Table7[III])</f>
        <v>145</v>
      </c>
      <c r="J25" s="31">
        <f>SUBTOTAL(109,[1]!Table7[Total         I-III])</f>
        <v>524</v>
      </c>
      <c r="K25" s="36">
        <f>IF([1]!Table7[[#Totals],[Wrote]]&lt;&gt;0,[1]!Table7[[#Totals],[Total         I-III]]/[1]!Table7[[#Totals],[Wrote]],0%)</f>
        <v>0.8718801996672213</v>
      </c>
      <c r="L25" s="31">
        <f>SUBTOTAL(109,[1]!Table7[IV])</f>
        <v>54</v>
      </c>
      <c r="M25" s="31">
        <f>SUBTOTAL(109,[1]!Table7[V])</f>
        <v>19</v>
      </c>
      <c r="N25" s="31">
        <f>SUBTOTAL(109,[1]!Table7[VI])</f>
        <v>0</v>
      </c>
      <c r="O25" s="31">
        <f>SUBTOTAL(109,[1]!Table7[Other])</f>
        <v>21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968"/>
  <sheetViews>
    <sheetView workbookViewId="0">
      <selection sqref="A1:O96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2017</v>
      </c>
      <c r="B5" s="15" t="s">
        <v>5</v>
      </c>
      <c r="C5" s="34" t="s">
        <v>16</v>
      </c>
      <c r="D5" s="35" t="s">
        <v>33</v>
      </c>
      <c r="E5" s="15">
        <v>35</v>
      </c>
      <c r="F5" s="28">
        <v>35</v>
      </c>
      <c r="G5" s="15">
        <v>6</v>
      </c>
      <c r="H5" s="15">
        <v>7</v>
      </c>
      <c r="I5" s="15">
        <v>8</v>
      </c>
      <c r="J5" s="29">
        <v>21</v>
      </c>
      <c r="K5" s="30">
        <v>0.6</v>
      </c>
      <c r="L5" s="15">
        <v>6</v>
      </c>
      <c r="M5" s="15">
        <v>8</v>
      </c>
      <c r="N5" s="15">
        <v>0</v>
      </c>
      <c r="O5" s="15">
        <v>0</v>
      </c>
    </row>
    <row r="6" spans="1:15" ht="60" customHeight="1" x14ac:dyDescent="0.25">
      <c r="A6" s="15">
        <v>2017</v>
      </c>
      <c r="B6" s="15" t="s">
        <v>5</v>
      </c>
      <c r="C6" s="34" t="s">
        <v>16</v>
      </c>
      <c r="D6" s="35" t="s">
        <v>34</v>
      </c>
      <c r="E6" s="15">
        <v>36</v>
      </c>
      <c r="F6" s="28">
        <v>36</v>
      </c>
      <c r="G6" s="15">
        <v>0</v>
      </c>
      <c r="H6" s="15">
        <v>4</v>
      </c>
      <c r="I6" s="15">
        <v>22</v>
      </c>
      <c r="J6" s="29">
        <v>26</v>
      </c>
      <c r="K6" s="30">
        <v>0.72219999999999995</v>
      </c>
      <c r="L6" s="15">
        <v>9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2017</v>
      </c>
      <c r="B7" s="15" t="s">
        <v>5</v>
      </c>
      <c r="C7" s="34" t="s">
        <v>16</v>
      </c>
      <c r="D7" s="35" t="s">
        <v>35</v>
      </c>
      <c r="E7" s="15">
        <v>24</v>
      </c>
      <c r="F7" s="28">
        <v>19</v>
      </c>
      <c r="G7" s="15">
        <v>0</v>
      </c>
      <c r="H7" s="15">
        <v>2</v>
      </c>
      <c r="I7" s="15">
        <v>6</v>
      </c>
      <c r="J7" s="29">
        <v>8</v>
      </c>
      <c r="K7" s="30">
        <v>0.42109999999999997</v>
      </c>
      <c r="L7" s="15">
        <v>5</v>
      </c>
      <c r="M7" s="15">
        <v>5</v>
      </c>
      <c r="N7" s="15">
        <v>0</v>
      </c>
      <c r="O7" s="15">
        <v>6</v>
      </c>
    </row>
    <row r="8" spans="1:15" ht="60" customHeight="1" x14ac:dyDescent="0.25">
      <c r="A8" s="15">
        <v>2017</v>
      </c>
      <c r="B8" s="15" t="s">
        <v>5</v>
      </c>
      <c r="C8" s="34" t="s">
        <v>16</v>
      </c>
      <c r="D8" s="35" t="s">
        <v>36</v>
      </c>
      <c r="E8" s="15">
        <v>36</v>
      </c>
      <c r="F8" s="28">
        <v>35</v>
      </c>
      <c r="G8" s="15">
        <v>2</v>
      </c>
      <c r="H8" s="15">
        <v>12</v>
      </c>
      <c r="I8" s="15">
        <v>13</v>
      </c>
      <c r="J8" s="29">
        <v>27</v>
      </c>
      <c r="K8" s="30">
        <v>0.77139999999999997</v>
      </c>
      <c r="L8" s="15">
        <v>5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2017</v>
      </c>
      <c r="B9" s="15" t="s">
        <v>5</v>
      </c>
      <c r="C9" s="34" t="s">
        <v>16</v>
      </c>
      <c r="D9" s="35" t="s">
        <v>37</v>
      </c>
      <c r="E9" s="15">
        <v>29</v>
      </c>
      <c r="F9" s="28">
        <v>25</v>
      </c>
      <c r="G9" s="15">
        <v>2</v>
      </c>
      <c r="H9" s="15">
        <v>4</v>
      </c>
      <c r="I9" s="15">
        <v>12</v>
      </c>
      <c r="J9" s="29">
        <v>18</v>
      </c>
      <c r="K9" s="30">
        <v>0.72</v>
      </c>
      <c r="L9" s="15">
        <v>4</v>
      </c>
      <c r="M9" s="15">
        <v>0</v>
      </c>
      <c r="N9" s="15">
        <v>0</v>
      </c>
      <c r="O9" s="15">
        <v>7</v>
      </c>
    </row>
    <row r="10" spans="1:15" ht="60" customHeight="1" x14ac:dyDescent="0.25">
      <c r="A10" s="15">
        <v>2017</v>
      </c>
      <c r="B10" s="15" t="s">
        <v>5</v>
      </c>
      <c r="C10" s="34" t="s">
        <v>16</v>
      </c>
      <c r="D10" s="35" t="s">
        <v>38</v>
      </c>
      <c r="E10" s="15">
        <v>113</v>
      </c>
      <c r="F10" s="28">
        <v>111</v>
      </c>
      <c r="G10" s="15">
        <v>54</v>
      </c>
      <c r="H10" s="15">
        <v>37</v>
      </c>
      <c r="I10" s="15">
        <v>10</v>
      </c>
      <c r="J10" s="29">
        <v>101</v>
      </c>
      <c r="K10" s="30">
        <v>0.90990000000000004</v>
      </c>
      <c r="L10" s="15">
        <v>8</v>
      </c>
      <c r="M10" s="15">
        <v>2</v>
      </c>
      <c r="N10" s="15">
        <v>0</v>
      </c>
      <c r="O10" s="15">
        <v>2</v>
      </c>
    </row>
    <row r="11" spans="1:15" ht="60" customHeight="1" x14ac:dyDescent="0.25">
      <c r="A11" s="15">
        <v>2017</v>
      </c>
      <c r="B11" s="15" t="s">
        <v>5</v>
      </c>
      <c r="C11" s="34" t="s">
        <v>16</v>
      </c>
      <c r="D11" s="35" t="s">
        <v>39</v>
      </c>
      <c r="E11" s="15">
        <v>56</v>
      </c>
      <c r="F11" s="28">
        <v>50</v>
      </c>
      <c r="G11" s="15">
        <v>1</v>
      </c>
      <c r="H11" s="15">
        <v>5</v>
      </c>
      <c r="I11" s="15">
        <v>8</v>
      </c>
      <c r="J11" s="29">
        <v>14</v>
      </c>
      <c r="K11" s="30">
        <v>0.28000000000000003</v>
      </c>
      <c r="L11" s="15">
        <v>16</v>
      </c>
      <c r="M11" s="15">
        <v>17</v>
      </c>
      <c r="N11" s="15">
        <v>0</v>
      </c>
      <c r="O11" s="15">
        <v>9</v>
      </c>
    </row>
    <row r="12" spans="1:15" ht="60" customHeight="1" x14ac:dyDescent="0.25">
      <c r="A12" s="15">
        <v>2017</v>
      </c>
      <c r="B12" s="15" t="s">
        <v>5</v>
      </c>
      <c r="C12" s="34" t="s">
        <v>16</v>
      </c>
      <c r="D12" s="35" t="s">
        <v>40</v>
      </c>
      <c r="E12" s="15">
        <v>28</v>
      </c>
      <c r="F12" s="28">
        <v>23</v>
      </c>
      <c r="G12" s="15">
        <v>0</v>
      </c>
      <c r="H12" s="15">
        <v>9</v>
      </c>
      <c r="I12" s="15">
        <v>12</v>
      </c>
      <c r="J12" s="29">
        <v>21</v>
      </c>
      <c r="K12" s="30">
        <v>0.91300000000000003</v>
      </c>
      <c r="L12" s="15">
        <v>1</v>
      </c>
      <c r="M12" s="15">
        <v>1</v>
      </c>
      <c r="N12" s="15">
        <v>0</v>
      </c>
      <c r="O12" s="15">
        <v>5</v>
      </c>
    </row>
    <row r="13" spans="1:15" ht="60" customHeight="1" x14ac:dyDescent="0.25">
      <c r="A13" s="15">
        <v>2017</v>
      </c>
      <c r="B13" s="15" t="s">
        <v>5</v>
      </c>
      <c r="C13" s="34" t="s">
        <v>16</v>
      </c>
      <c r="D13" s="35" t="s">
        <v>41</v>
      </c>
      <c r="E13" s="15">
        <v>77</v>
      </c>
      <c r="F13" s="28">
        <v>72</v>
      </c>
      <c r="G13" s="15">
        <v>9</v>
      </c>
      <c r="H13" s="15">
        <v>21</v>
      </c>
      <c r="I13" s="15">
        <v>16</v>
      </c>
      <c r="J13" s="29">
        <v>46</v>
      </c>
      <c r="K13" s="30">
        <v>0.63890000000000002</v>
      </c>
      <c r="L13" s="15">
        <v>22</v>
      </c>
      <c r="M13" s="15">
        <v>4</v>
      </c>
      <c r="N13" s="15">
        <v>0</v>
      </c>
      <c r="O13" s="15">
        <v>5</v>
      </c>
    </row>
    <row r="14" spans="1:15" ht="60" customHeight="1" x14ac:dyDescent="0.25">
      <c r="A14" s="15">
        <v>2017</v>
      </c>
      <c r="B14" s="15" t="s">
        <v>5</v>
      </c>
      <c r="C14" s="34" t="s">
        <v>16</v>
      </c>
      <c r="D14" s="35" t="s">
        <v>42</v>
      </c>
      <c r="E14" s="15">
        <v>48</v>
      </c>
      <c r="F14" s="28">
        <v>46</v>
      </c>
      <c r="G14" s="15">
        <v>18</v>
      </c>
      <c r="H14" s="15">
        <v>15</v>
      </c>
      <c r="I14" s="15">
        <v>10</v>
      </c>
      <c r="J14" s="29">
        <v>43</v>
      </c>
      <c r="K14" s="30">
        <v>0.93479999999999996</v>
      </c>
      <c r="L14" s="15">
        <v>2</v>
      </c>
      <c r="M14" s="15">
        <v>0</v>
      </c>
      <c r="N14" s="15">
        <v>0</v>
      </c>
      <c r="O14" s="15">
        <v>3</v>
      </c>
    </row>
    <row r="15" spans="1:15" ht="60" customHeight="1" x14ac:dyDescent="0.25">
      <c r="A15" s="15">
        <v>2017</v>
      </c>
      <c r="B15" s="15" t="s">
        <v>5</v>
      </c>
      <c r="C15" s="34" t="s">
        <v>16</v>
      </c>
      <c r="D15" s="35" t="s">
        <v>43</v>
      </c>
      <c r="E15" s="15">
        <v>113</v>
      </c>
      <c r="F15" s="28">
        <v>110</v>
      </c>
      <c r="G15" s="15">
        <v>42</v>
      </c>
      <c r="H15" s="15">
        <v>26</v>
      </c>
      <c r="I15" s="15">
        <v>24</v>
      </c>
      <c r="J15" s="29">
        <v>92</v>
      </c>
      <c r="K15" s="30">
        <v>0.83640000000000003</v>
      </c>
      <c r="L15" s="15">
        <v>6</v>
      </c>
      <c r="M15" s="15">
        <v>10</v>
      </c>
      <c r="N15" s="15">
        <v>2</v>
      </c>
      <c r="O15" s="15">
        <v>3</v>
      </c>
    </row>
    <row r="16" spans="1:15" ht="60" customHeight="1" x14ac:dyDescent="0.25">
      <c r="A16" s="15">
        <v>2017</v>
      </c>
      <c r="B16" s="15" t="s">
        <v>5</v>
      </c>
      <c r="C16" s="34" t="s">
        <v>16</v>
      </c>
      <c r="D16" s="35" t="s">
        <v>44</v>
      </c>
      <c r="E16" s="15">
        <v>11</v>
      </c>
      <c r="F16" s="28">
        <v>6</v>
      </c>
      <c r="G16" s="15">
        <v>0</v>
      </c>
      <c r="H16" s="15">
        <v>3</v>
      </c>
      <c r="I16" s="15">
        <v>2</v>
      </c>
      <c r="J16" s="29">
        <v>5</v>
      </c>
      <c r="K16" s="30">
        <v>0.83330000000000004</v>
      </c>
      <c r="L16" s="15">
        <v>1</v>
      </c>
      <c r="M16" s="15">
        <v>0</v>
      </c>
      <c r="N16" s="15">
        <v>0</v>
      </c>
      <c r="O16" s="15">
        <v>5</v>
      </c>
    </row>
    <row r="17" spans="1:15" ht="60" customHeight="1" x14ac:dyDescent="0.25">
      <c r="A17" s="15">
        <v>2017</v>
      </c>
      <c r="B17" s="15" t="s">
        <v>5</v>
      </c>
      <c r="C17" s="34" t="s">
        <v>16</v>
      </c>
      <c r="D17" s="35" t="s">
        <v>45</v>
      </c>
      <c r="E17" s="15">
        <v>31</v>
      </c>
      <c r="F17" s="28">
        <v>30</v>
      </c>
      <c r="G17" s="15">
        <v>20</v>
      </c>
      <c r="H17" s="15">
        <v>10</v>
      </c>
      <c r="I17" s="15">
        <v>0</v>
      </c>
      <c r="J17" s="29">
        <v>30</v>
      </c>
      <c r="K17" s="30">
        <v>1</v>
      </c>
      <c r="L17" s="15">
        <v>0</v>
      </c>
      <c r="M17" s="15">
        <v>0</v>
      </c>
      <c r="N17" s="15">
        <v>0</v>
      </c>
      <c r="O17" s="15">
        <v>1</v>
      </c>
    </row>
    <row r="18" spans="1:15" ht="60" customHeight="1" x14ac:dyDescent="0.25">
      <c r="A18" s="15">
        <v>2017</v>
      </c>
      <c r="B18" s="15" t="s">
        <v>5</v>
      </c>
      <c r="C18" s="34" t="s">
        <v>16</v>
      </c>
      <c r="D18" s="35" t="s">
        <v>46</v>
      </c>
      <c r="E18" s="15">
        <v>36</v>
      </c>
      <c r="F18" s="28">
        <v>36</v>
      </c>
      <c r="G18" s="15">
        <v>3</v>
      </c>
      <c r="H18" s="15">
        <v>6</v>
      </c>
      <c r="I18" s="15">
        <v>15</v>
      </c>
      <c r="J18" s="29">
        <v>24</v>
      </c>
      <c r="K18" s="30">
        <v>0.66669999999999996</v>
      </c>
      <c r="L18" s="15">
        <v>10</v>
      </c>
      <c r="M18" s="15">
        <v>2</v>
      </c>
      <c r="N18" s="15">
        <v>0</v>
      </c>
      <c r="O18" s="15">
        <v>0</v>
      </c>
    </row>
    <row r="19" spans="1:15" ht="60" customHeight="1" x14ac:dyDescent="0.25">
      <c r="A19" s="15">
        <v>2017</v>
      </c>
      <c r="B19" s="15" t="s">
        <v>5</v>
      </c>
      <c r="C19" s="34" t="s">
        <v>16</v>
      </c>
      <c r="D19" s="35" t="s">
        <v>47</v>
      </c>
      <c r="E19" s="15">
        <v>50</v>
      </c>
      <c r="F19" s="28">
        <v>46</v>
      </c>
      <c r="G19" s="15">
        <v>11</v>
      </c>
      <c r="H19" s="15">
        <v>10</v>
      </c>
      <c r="I19" s="15">
        <v>17</v>
      </c>
      <c r="J19" s="29">
        <v>38</v>
      </c>
      <c r="K19" s="30">
        <v>0.82609999999999995</v>
      </c>
      <c r="L19" s="15">
        <v>6</v>
      </c>
      <c r="M19" s="15">
        <v>2</v>
      </c>
      <c r="N19" s="15">
        <v>0</v>
      </c>
      <c r="O19" s="15">
        <v>4</v>
      </c>
    </row>
    <row r="20" spans="1:15" ht="60" customHeight="1" x14ac:dyDescent="0.25">
      <c r="A20" s="15">
        <v>2017</v>
      </c>
      <c r="B20" s="15" t="s">
        <v>5</v>
      </c>
      <c r="C20" s="34" t="s">
        <v>16</v>
      </c>
      <c r="D20" s="35" t="s">
        <v>48</v>
      </c>
      <c r="E20" s="15">
        <v>77</v>
      </c>
      <c r="F20" s="28">
        <v>72</v>
      </c>
      <c r="G20" s="15">
        <v>20</v>
      </c>
      <c r="H20" s="15">
        <v>33</v>
      </c>
      <c r="I20" s="15">
        <v>12</v>
      </c>
      <c r="J20" s="29">
        <v>65</v>
      </c>
      <c r="K20" s="30">
        <v>0.90280000000000005</v>
      </c>
      <c r="L20" s="15">
        <v>5</v>
      </c>
      <c r="M20" s="15">
        <v>1</v>
      </c>
      <c r="N20" s="15">
        <v>0</v>
      </c>
      <c r="O20" s="15">
        <v>6</v>
      </c>
    </row>
    <row r="21" spans="1:15" ht="60" customHeight="1" x14ac:dyDescent="0.25">
      <c r="A21" s="15">
        <v>2017</v>
      </c>
      <c r="B21" s="15" t="s">
        <v>5</v>
      </c>
      <c r="C21" s="34" t="s">
        <v>16</v>
      </c>
      <c r="D21" s="35" t="s">
        <v>49</v>
      </c>
      <c r="E21" s="15">
        <v>38</v>
      </c>
      <c r="F21" s="28">
        <v>34</v>
      </c>
      <c r="G21" s="15">
        <v>1</v>
      </c>
      <c r="H21" s="15">
        <v>7</v>
      </c>
      <c r="I21" s="15">
        <v>21</v>
      </c>
      <c r="J21" s="29">
        <v>29</v>
      </c>
      <c r="K21" s="30">
        <v>0.85289999999999999</v>
      </c>
      <c r="L21" s="15">
        <v>3</v>
      </c>
      <c r="M21" s="15">
        <v>1</v>
      </c>
      <c r="N21" s="15">
        <v>0</v>
      </c>
      <c r="O21" s="15">
        <v>5</v>
      </c>
    </row>
    <row r="22" spans="1:15" ht="60" customHeight="1" x14ac:dyDescent="0.25">
      <c r="A22" s="15">
        <v>2017</v>
      </c>
      <c r="B22" s="15" t="s">
        <v>5</v>
      </c>
      <c r="C22" s="34" t="s">
        <v>16</v>
      </c>
      <c r="D22" s="35" t="s">
        <v>50</v>
      </c>
      <c r="E22" s="15">
        <v>30</v>
      </c>
      <c r="F22" s="28">
        <v>30</v>
      </c>
      <c r="G22" s="15">
        <v>0</v>
      </c>
      <c r="H22" s="15">
        <v>4</v>
      </c>
      <c r="I22" s="15">
        <v>5</v>
      </c>
      <c r="J22" s="29">
        <v>9</v>
      </c>
      <c r="K22" s="30">
        <v>0.3</v>
      </c>
      <c r="L22" s="15">
        <v>10</v>
      </c>
      <c r="M22" s="15">
        <v>8</v>
      </c>
      <c r="N22" s="15">
        <v>3</v>
      </c>
      <c r="O22" s="15">
        <v>0</v>
      </c>
    </row>
    <row r="23" spans="1:15" ht="60" customHeight="1" x14ac:dyDescent="0.25">
      <c r="A23" s="15">
        <v>2017</v>
      </c>
      <c r="B23" s="15" t="s">
        <v>5</v>
      </c>
      <c r="C23" s="34" t="s">
        <v>16</v>
      </c>
      <c r="D23" s="35" t="s">
        <v>58</v>
      </c>
      <c r="E23" s="15">
        <v>20</v>
      </c>
      <c r="F23" s="28">
        <v>17</v>
      </c>
      <c r="G23" s="15">
        <v>3</v>
      </c>
      <c r="H23" s="15">
        <v>11</v>
      </c>
      <c r="I23" s="15">
        <v>2</v>
      </c>
      <c r="J23" s="29">
        <v>16</v>
      </c>
      <c r="K23" s="30">
        <v>0.94120000000000004</v>
      </c>
      <c r="L23" s="15">
        <v>1</v>
      </c>
      <c r="M23" s="15">
        <v>0</v>
      </c>
      <c r="N23" s="15">
        <v>0</v>
      </c>
      <c r="O23" s="15">
        <v>3</v>
      </c>
    </row>
    <row r="24" spans="1:15" ht="60" customHeight="1" x14ac:dyDescent="0.25">
      <c r="A24" s="15">
        <v>2017</v>
      </c>
      <c r="B24" s="15" t="s">
        <v>5</v>
      </c>
      <c r="C24" s="34" t="s">
        <v>16</v>
      </c>
      <c r="D24" s="35" t="s">
        <v>51</v>
      </c>
      <c r="E24" s="15">
        <v>10</v>
      </c>
      <c r="F24" s="28">
        <v>6</v>
      </c>
      <c r="G24" s="15">
        <v>0</v>
      </c>
      <c r="H24" s="15">
        <v>0</v>
      </c>
      <c r="I24" s="15">
        <v>2</v>
      </c>
      <c r="J24" s="29">
        <v>2</v>
      </c>
      <c r="K24" s="30">
        <v>0.33329999999999999</v>
      </c>
      <c r="L24" s="15">
        <v>3</v>
      </c>
      <c r="M24" s="15">
        <v>1</v>
      </c>
      <c r="N24" s="15">
        <v>0</v>
      </c>
      <c r="O24" s="15">
        <v>4</v>
      </c>
    </row>
    <row r="25" spans="1:15" ht="18.75" x14ac:dyDescent="0.25">
      <c r="A25" s="31" t="s">
        <v>63</v>
      </c>
      <c r="B25" s="31" t="s">
        <v>5</v>
      </c>
      <c r="C25" s="32" t="s">
        <v>16</v>
      </c>
      <c r="D25" s="32" t="str">
        <f>"TOTAL"</f>
        <v>TOTAL</v>
      </c>
      <c r="E25" s="37">
        <f>SUBTOTAL(109,[1]!Table8[Registered])</f>
        <v>898</v>
      </c>
      <c r="F25" s="31">
        <f>SUBTOTAL(109,[1]!Table8[Wrote])</f>
        <v>839</v>
      </c>
      <c r="G25" s="37">
        <f>SUBTOTAL(109,[1]!Table8[I])</f>
        <v>192</v>
      </c>
      <c r="H25" s="37">
        <f>SUBTOTAL(109,[1]!Table8[II])</f>
        <v>226</v>
      </c>
      <c r="I25" s="37">
        <f>SUBTOTAL(109,[1]!Table8[III])</f>
        <v>217</v>
      </c>
      <c r="J25" s="31">
        <f>SUBTOTAL(109,[1]!Table8[Total         I-III])</f>
        <v>635</v>
      </c>
      <c r="K25" s="36">
        <f>IF([1]!Table8[[#Totals],[Wrote]]&lt;&gt;0,[1]!Table8[[#Totals],[Total         I-III]]/[1]!Table8[[#Totals],[Wrote]],0%)</f>
        <v>0.75685339690107267</v>
      </c>
      <c r="L25" s="37">
        <f>SUBTOTAL(109,[1]!Table8[IV])</f>
        <v>123</v>
      </c>
      <c r="M25" s="37">
        <f>SUBTOTAL(109,[1]!Table8[V])</f>
        <v>66</v>
      </c>
      <c r="N25" s="37">
        <f>SUBTOTAL(109,[1]!Table8[VI])</f>
        <v>5</v>
      </c>
      <c r="O25" s="37">
        <f>SUBTOTAL(109,[1]!Table8[Other])</f>
        <v>69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008"/>
  <sheetViews>
    <sheetView workbookViewId="0">
      <selection sqref="A1:O100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2018</v>
      </c>
      <c r="B5" s="15" t="s">
        <v>5</v>
      </c>
      <c r="C5" s="34" t="s">
        <v>16</v>
      </c>
      <c r="D5" s="35" t="s">
        <v>33</v>
      </c>
      <c r="E5" s="15">
        <v>30</v>
      </c>
      <c r="F5" s="28">
        <v>30</v>
      </c>
      <c r="G5" s="15">
        <v>8</v>
      </c>
      <c r="H5" s="15">
        <v>4</v>
      </c>
      <c r="I5" s="15">
        <v>7</v>
      </c>
      <c r="J5" s="29">
        <v>19</v>
      </c>
      <c r="K5" s="30">
        <v>0.63329999999999997</v>
      </c>
      <c r="L5" s="15">
        <v>7</v>
      </c>
      <c r="M5" s="15">
        <v>4</v>
      </c>
      <c r="N5" s="15">
        <v>0</v>
      </c>
      <c r="O5" s="15">
        <v>0</v>
      </c>
    </row>
    <row r="6" spans="1:15" ht="60" customHeight="1" x14ac:dyDescent="0.25">
      <c r="A6" s="15">
        <v>2018</v>
      </c>
      <c r="B6" s="15" t="s">
        <v>5</v>
      </c>
      <c r="C6" s="34" t="s">
        <v>16</v>
      </c>
      <c r="D6" s="35" t="s">
        <v>34</v>
      </c>
      <c r="E6" s="15">
        <v>31</v>
      </c>
      <c r="F6" s="28">
        <v>31</v>
      </c>
      <c r="G6" s="15">
        <v>12</v>
      </c>
      <c r="H6" s="15">
        <v>12</v>
      </c>
      <c r="I6" s="15">
        <v>5</v>
      </c>
      <c r="J6" s="29">
        <v>29</v>
      </c>
      <c r="K6" s="30">
        <v>0.9355</v>
      </c>
      <c r="L6" s="15">
        <v>1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2018</v>
      </c>
      <c r="B7" s="15" t="s">
        <v>5</v>
      </c>
      <c r="C7" s="34" t="s">
        <v>16</v>
      </c>
      <c r="D7" s="35" t="s">
        <v>35</v>
      </c>
      <c r="E7" s="15">
        <v>16</v>
      </c>
      <c r="F7" s="28">
        <v>11</v>
      </c>
      <c r="G7" s="15">
        <v>0</v>
      </c>
      <c r="H7" s="15">
        <v>3</v>
      </c>
      <c r="I7" s="15">
        <v>3</v>
      </c>
      <c r="J7" s="29">
        <v>6</v>
      </c>
      <c r="K7" s="30">
        <v>0.54549999999999998</v>
      </c>
      <c r="L7" s="15">
        <v>1</v>
      </c>
      <c r="M7" s="15">
        <v>4</v>
      </c>
      <c r="N7" s="15">
        <v>0</v>
      </c>
      <c r="O7" s="15">
        <v>5</v>
      </c>
    </row>
    <row r="8" spans="1:15" ht="60" customHeight="1" x14ac:dyDescent="0.25">
      <c r="A8" s="15">
        <v>2018</v>
      </c>
      <c r="B8" s="15" t="s">
        <v>5</v>
      </c>
      <c r="C8" s="34" t="s">
        <v>16</v>
      </c>
      <c r="D8" s="35" t="s">
        <v>36</v>
      </c>
      <c r="E8" s="15">
        <v>32</v>
      </c>
      <c r="F8" s="28">
        <v>32</v>
      </c>
      <c r="G8" s="15">
        <v>7</v>
      </c>
      <c r="H8" s="15">
        <v>4</v>
      </c>
      <c r="I8" s="15">
        <v>8</v>
      </c>
      <c r="J8" s="29">
        <v>19</v>
      </c>
      <c r="K8" s="30">
        <v>0.59379999999999999</v>
      </c>
      <c r="L8" s="15">
        <v>13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2018</v>
      </c>
      <c r="B9" s="15" t="s">
        <v>5</v>
      </c>
      <c r="C9" s="34" t="s">
        <v>16</v>
      </c>
      <c r="D9" s="35" t="s">
        <v>37</v>
      </c>
      <c r="E9" s="15">
        <v>29</v>
      </c>
      <c r="F9" s="28">
        <v>26</v>
      </c>
      <c r="G9" s="15">
        <v>0</v>
      </c>
      <c r="H9" s="15">
        <v>7</v>
      </c>
      <c r="I9" s="15">
        <v>6</v>
      </c>
      <c r="J9" s="29">
        <v>13</v>
      </c>
      <c r="K9" s="30">
        <v>0.5</v>
      </c>
      <c r="L9" s="15">
        <v>5</v>
      </c>
      <c r="M9" s="15">
        <v>7</v>
      </c>
      <c r="N9" s="15">
        <v>0</v>
      </c>
      <c r="O9" s="15">
        <v>4</v>
      </c>
    </row>
    <row r="10" spans="1:15" ht="60" customHeight="1" x14ac:dyDescent="0.25">
      <c r="A10" s="15">
        <v>2018</v>
      </c>
      <c r="B10" s="15" t="s">
        <v>5</v>
      </c>
      <c r="C10" s="34" t="s">
        <v>16</v>
      </c>
      <c r="D10" s="35" t="s">
        <v>38</v>
      </c>
      <c r="E10" s="15">
        <v>82</v>
      </c>
      <c r="F10" s="28">
        <v>81</v>
      </c>
      <c r="G10" s="15">
        <v>34</v>
      </c>
      <c r="H10" s="15">
        <v>29</v>
      </c>
      <c r="I10" s="15">
        <v>8</v>
      </c>
      <c r="J10" s="29">
        <v>71</v>
      </c>
      <c r="K10" s="30">
        <v>0.87649999999999995</v>
      </c>
      <c r="L10" s="15">
        <v>9</v>
      </c>
      <c r="M10" s="15">
        <v>1</v>
      </c>
      <c r="N10" s="15">
        <v>0</v>
      </c>
      <c r="O10" s="15">
        <v>1</v>
      </c>
    </row>
    <row r="11" spans="1:15" ht="60" customHeight="1" x14ac:dyDescent="0.25">
      <c r="A11" s="15">
        <v>2018</v>
      </c>
      <c r="B11" s="15" t="s">
        <v>5</v>
      </c>
      <c r="C11" s="34" t="s">
        <v>16</v>
      </c>
      <c r="D11" s="35" t="s">
        <v>39</v>
      </c>
      <c r="E11" s="15">
        <v>35</v>
      </c>
      <c r="F11" s="28">
        <v>32</v>
      </c>
      <c r="G11" s="15">
        <v>2</v>
      </c>
      <c r="H11" s="15">
        <v>11</v>
      </c>
      <c r="I11" s="15">
        <v>12</v>
      </c>
      <c r="J11" s="29">
        <v>25</v>
      </c>
      <c r="K11" s="30">
        <v>0.78129999999999999</v>
      </c>
      <c r="L11" s="15">
        <v>6</v>
      </c>
      <c r="M11" s="15">
        <v>1</v>
      </c>
      <c r="N11" s="15">
        <v>0</v>
      </c>
      <c r="O11" s="15">
        <v>3</v>
      </c>
    </row>
    <row r="12" spans="1:15" ht="60" customHeight="1" x14ac:dyDescent="0.25">
      <c r="A12" s="15">
        <v>2018</v>
      </c>
      <c r="B12" s="15" t="s">
        <v>5</v>
      </c>
      <c r="C12" s="34" t="s">
        <v>16</v>
      </c>
      <c r="D12" s="35" t="s">
        <v>40</v>
      </c>
      <c r="E12" s="15">
        <v>48</v>
      </c>
      <c r="F12" s="28">
        <v>48</v>
      </c>
      <c r="G12" s="15">
        <v>6</v>
      </c>
      <c r="H12" s="15">
        <v>15</v>
      </c>
      <c r="I12" s="15">
        <v>17</v>
      </c>
      <c r="J12" s="29">
        <v>38</v>
      </c>
      <c r="K12" s="30">
        <v>0.79169999999999996</v>
      </c>
      <c r="L12" s="15">
        <v>6</v>
      </c>
      <c r="M12" s="15">
        <v>2</v>
      </c>
      <c r="N12" s="15">
        <v>0</v>
      </c>
      <c r="O12" s="15">
        <v>2</v>
      </c>
    </row>
    <row r="13" spans="1:15" ht="60" customHeight="1" x14ac:dyDescent="0.25">
      <c r="A13" s="15">
        <v>2018</v>
      </c>
      <c r="B13" s="15" t="s">
        <v>5</v>
      </c>
      <c r="C13" s="34" t="s">
        <v>16</v>
      </c>
      <c r="D13" s="35" t="s">
        <v>41</v>
      </c>
      <c r="E13" s="15">
        <v>50</v>
      </c>
      <c r="F13" s="28">
        <v>47</v>
      </c>
      <c r="G13" s="15">
        <v>6</v>
      </c>
      <c r="H13" s="15">
        <v>19</v>
      </c>
      <c r="I13" s="15">
        <v>14</v>
      </c>
      <c r="J13" s="29">
        <v>39</v>
      </c>
      <c r="K13" s="30">
        <v>0.82979999999999998</v>
      </c>
      <c r="L13" s="15">
        <v>7</v>
      </c>
      <c r="M13" s="15">
        <v>1</v>
      </c>
      <c r="N13" s="15">
        <v>0</v>
      </c>
      <c r="O13" s="15">
        <v>3</v>
      </c>
    </row>
    <row r="14" spans="1:15" ht="60" customHeight="1" x14ac:dyDescent="0.25">
      <c r="A14" s="15">
        <v>2018</v>
      </c>
      <c r="B14" s="15" t="s">
        <v>5</v>
      </c>
      <c r="C14" s="34" t="s">
        <v>16</v>
      </c>
      <c r="D14" s="35" t="s">
        <v>42</v>
      </c>
      <c r="E14" s="15">
        <v>26</v>
      </c>
      <c r="F14" s="28">
        <v>26</v>
      </c>
      <c r="G14" s="15">
        <v>15</v>
      </c>
      <c r="H14" s="15">
        <v>6</v>
      </c>
      <c r="I14" s="15">
        <v>5</v>
      </c>
      <c r="J14" s="29">
        <v>26</v>
      </c>
      <c r="K14" s="30">
        <v>1</v>
      </c>
      <c r="L14" s="15">
        <v>0</v>
      </c>
      <c r="M14" s="15">
        <v>0</v>
      </c>
      <c r="N14" s="15">
        <v>0</v>
      </c>
      <c r="O14" s="15">
        <v>0</v>
      </c>
    </row>
    <row r="15" spans="1:15" ht="60" customHeight="1" x14ac:dyDescent="0.25">
      <c r="A15" s="15">
        <v>2018</v>
      </c>
      <c r="B15" s="15" t="s">
        <v>5</v>
      </c>
      <c r="C15" s="34" t="s">
        <v>16</v>
      </c>
      <c r="D15" s="35" t="s">
        <v>43</v>
      </c>
      <c r="E15" s="15">
        <v>82</v>
      </c>
      <c r="F15" s="28">
        <v>81</v>
      </c>
      <c r="G15" s="15">
        <v>27</v>
      </c>
      <c r="H15" s="15">
        <v>30</v>
      </c>
      <c r="I15" s="15">
        <v>12</v>
      </c>
      <c r="J15" s="29">
        <v>69</v>
      </c>
      <c r="K15" s="30">
        <v>0.85189999999999999</v>
      </c>
      <c r="L15" s="15">
        <v>11</v>
      </c>
      <c r="M15" s="15">
        <v>1</v>
      </c>
      <c r="N15" s="15">
        <v>0</v>
      </c>
      <c r="O15" s="15">
        <v>1</v>
      </c>
    </row>
    <row r="16" spans="1:15" ht="60" customHeight="1" x14ac:dyDescent="0.25">
      <c r="A16" s="15">
        <v>2018</v>
      </c>
      <c r="B16" s="15" t="s">
        <v>5</v>
      </c>
      <c r="C16" s="34" t="s">
        <v>16</v>
      </c>
      <c r="D16" s="35" t="s">
        <v>44</v>
      </c>
      <c r="E16" s="15">
        <v>6</v>
      </c>
      <c r="F16" s="28">
        <v>5</v>
      </c>
      <c r="G16" s="15">
        <v>0</v>
      </c>
      <c r="H16" s="15">
        <v>0</v>
      </c>
      <c r="I16" s="15">
        <v>1</v>
      </c>
      <c r="J16" s="29">
        <v>1</v>
      </c>
      <c r="K16" s="30">
        <v>0.2</v>
      </c>
      <c r="L16" s="15">
        <v>0</v>
      </c>
      <c r="M16" s="15">
        <v>3</v>
      </c>
      <c r="N16" s="15">
        <v>0</v>
      </c>
      <c r="O16" s="15">
        <v>2</v>
      </c>
    </row>
    <row r="17" spans="1:15" ht="60" customHeight="1" x14ac:dyDescent="0.25">
      <c r="A17" s="15">
        <v>2018</v>
      </c>
      <c r="B17" s="15" t="s">
        <v>5</v>
      </c>
      <c r="C17" s="34" t="s">
        <v>16</v>
      </c>
      <c r="D17" s="35" t="s">
        <v>45</v>
      </c>
      <c r="E17" s="15">
        <v>22</v>
      </c>
      <c r="F17" s="28">
        <v>22</v>
      </c>
      <c r="G17" s="15">
        <v>12</v>
      </c>
      <c r="H17" s="15">
        <v>7</v>
      </c>
      <c r="I17" s="15">
        <v>3</v>
      </c>
      <c r="J17" s="29">
        <v>22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2018</v>
      </c>
      <c r="B18" s="15" t="s">
        <v>5</v>
      </c>
      <c r="C18" s="34" t="s">
        <v>16</v>
      </c>
      <c r="D18" s="35" t="s">
        <v>46</v>
      </c>
      <c r="E18" s="15">
        <v>32</v>
      </c>
      <c r="F18" s="28">
        <v>32</v>
      </c>
      <c r="G18" s="15">
        <v>9</v>
      </c>
      <c r="H18" s="15">
        <v>8</v>
      </c>
      <c r="I18" s="15">
        <v>10</v>
      </c>
      <c r="J18" s="29">
        <v>27</v>
      </c>
      <c r="K18" s="30">
        <v>0.84379999999999999</v>
      </c>
      <c r="L18" s="15">
        <v>5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2018</v>
      </c>
      <c r="B19" s="15" t="s">
        <v>5</v>
      </c>
      <c r="C19" s="34" t="s">
        <v>16</v>
      </c>
      <c r="D19" s="35" t="s">
        <v>47</v>
      </c>
      <c r="E19" s="15">
        <v>29</v>
      </c>
      <c r="F19" s="28">
        <v>28</v>
      </c>
      <c r="G19" s="15">
        <v>3</v>
      </c>
      <c r="H19" s="15">
        <v>7</v>
      </c>
      <c r="I19" s="15">
        <v>10</v>
      </c>
      <c r="J19" s="29">
        <v>20</v>
      </c>
      <c r="K19" s="30">
        <v>0.71430000000000005</v>
      </c>
      <c r="L19" s="15">
        <v>4</v>
      </c>
      <c r="M19" s="15">
        <v>4</v>
      </c>
      <c r="N19" s="15">
        <v>0</v>
      </c>
      <c r="O19" s="15">
        <v>1</v>
      </c>
    </row>
    <row r="20" spans="1:15" ht="60" customHeight="1" x14ac:dyDescent="0.25">
      <c r="A20" s="15">
        <v>2018</v>
      </c>
      <c r="B20" s="15" t="s">
        <v>5</v>
      </c>
      <c r="C20" s="34" t="s">
        <v>16</v>
      </c>
      <c r="D20" s="35" t="s">
        <v>48</v>
      </c>
      <c r="E20" s="15">
        <v>46</v>
      </c>
      <c r="F20" s="28">
        <v>45</v>
      </c>
      <c r="G20" s="15">
        <v>12</v>
      </c>
      <c r="H20" s="15">
        <v>21</v>
      </c>
      <c r="I20" s="15">
        <v>9</v>
      </c>
      <c r="J20" s="29">
        <v>42</v>
      </c>
      <c r="K20" s="30">
        <v>0.93330000000000002</v>
      </c>
      <c r="L20" s="15">
        <v>2</v>
      </c>
      <c r="M20" s="15">
        <v>1</v>
      </c>
      <c r="N20" s="15">
        <v>0</v>
      </c>
      <c r="O20" s="15">
        <v>1</v>
      </c>
    </row>
    <row r="21" spans="1:15" ht="60" customHeight="1" x14ac:dyDescent="0.25">
      <c r="A21" s="15">
        <v>2018</v>
      </c>
      <c r="B21" s="15" t="s">
        <v>5</v>
      </c>
      <c r="C21" s="34" t="s">
        <v>16</v>
      </c>
      <c r="D21" s="35" t="s">
        <v>49</v>
      </c>
      <c r="E21" s="15">
        <v>22</v>
      </c>
      <c r="F21" s="28">
        <v>21</v>
      </c>
      <c r="G21" s="15">
        <v>2</v>
      </c>
      <c r="H21" s="15">
        <v>8</v>
      </c>
      <c r="I21" s="15">
        <v>8</v>
      </c>
      <c r="J21" s="29">
        <v>18</v>
      </c>
      <c r="K21" s="30">
        <v>0.85709999999999997</v>
      </c>
      <c r="L21" s="15">
        <v>2</v>
      </c>
      <c r="M21" s="15">
        <v>0</v>
      </c>
      <c r="N21" s="15">
        <v>1</v>
      </c>
      <c r="O21" s="15">
        <v>1</v>
      </c>
    </row>
    <row r="22" spans="1:15" ht="60" customHeight="1" x14ac:dyDescent="0.25">
      <c r="A22" s="15">
        <v>2018</v>
      </c>
      <c r="B22" s="15" t="s">
        <v>5</v>
      </c>
      <c r="C22" s="34" t="s">
        <v>16</v>
      </c>
      <c r="D22" s="35" t="s">
        <v>50</v>
      </c>
      <c r="E22" s="15">
        <v>18</v>
      </c>
      <c r="F22" s="28">
        <v>15</v>
      </c>
      <c r="G22" s="15">
        <v>1</v>
      </c>
      <c r="H22" s="15">
        <v>1</v>
      </c>
      <c r="I22" s="15">
        <v>8</v>
      </c>
      <c r="J22" s="29">
        <v>10</v>
      </c>
      <c r="K22" s="30">
        <v>0.66669999999999996</v>
      </c>
      <c r="L22" s="15">
        <v>3</v>
      </c>
      <c r="M22" s="15">
        <v>2</v>
      </c>
      <c r="N22" s="15">
        <v>0</v>
      </c>
      <c r="O22" s="15">
        <v>3</v>
      </c>
    </row>
    <row r="23" spans="1:15" ht="60" customHeight="1" x14ac:dyDescent="0.25">
      <c r="A23" s="15">
        <v>2018</v>
      </c>
      <c r="B23" s="15" t="s">
        <v>5</v>
      </c>
      <c r="C23" s="34" t="s">
        <v>16</v>
      </c>
      <c r="D23" s="35" t="s">
        <v>55</v>
      </c>
      <c r="E23" s="15">
        <v>2</v>
      </c>
      <c r="F23" s="28">
        <v>2</v>
      </c>
      <c r="G23" s="15">
        <v>2</v>
      </c>
      <c r="H23" s="15">
        <v>0</v>
      </c>
      <c r="I23" s="15">
        <v>0</v>
      </c>
      <c r="J23" s="29">
        <v>2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2018</v>
      </c>
      <c r="B24" s="15" t="s">
        <v>5</v>
      </c>
      <c r="C24" s="34" t="s">
        <v>16</v>
      </c>
      <c r="D24" s="35" t="s">
        <v>58</v>
      </c>
      <c r="E24" s="15">
        <v>6</v>
      </c>
      <c r="F24" s="28">
        <v>6</v>
      </c>
      <c r="G24" s="15">
        <v>2</v>
      </c>
      <c r="H24" s="15">
        <v>3</v>
      </c>
      <c r="I24" s="15">
        <v>1</v>
      </c>
      <c r="J24" s="29">
        <v>6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2018</v>
      </c>
      <c r="B25" s="15" t="s">
        <v>5</v>
      </c>
      <c r="C25" s="34" t="s">
        <v>16</v>
      </c>
      <c r="D25" s="35" t="s">
        <v>51</v>
      </c>
      <c r="E25" s="15">
        <v>11</v>
      </c>
      <c r="F25" s="28">
        <v>5</v>
      </c>
      <c r="G25" s="15">
        <v>0</v>
      </c>
      <c r="H25" s="15">
        <v>0</v>
      </c>
      <c r="I25" s="15">
        <v>0</v>
      </c>
      <c r="J25" s="29">
        <v>0</v>
      </c>
      <c r="K25" s="30">
        <v>0</v>
      </c>
      <c r="L25" s="15">
        <v>2</v>
      </c>
      <c r="M25" s="15">
        <v>3</v>
      </c>
      <c r="N25" s="15">
        <v>0</v>
      </c>
      <c r="O25" s="15">
        <v>6</v>
      </c>
    </row>
    <row r="26" spans="1:15" ht="18.75" x14ac:dyDescent="0.25">
      <c r="A26" s="31" t="s">
        <v>65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SUBTOTAL(109,[1]!Table9[Registered])</f>
        <v>655</v>
      </c>
      <c r="F26" s="31">
        <f>SUBTOTAL(109,[1]!Table9[Wrote])</f>
        <v>626</v>
      </c>
      <c r="G26" s="37">
        <f>SUBTOTAL(109,[1]!Table9[I])</f>
        <v>160</v>
      </c>
      <c r="H26" s="37">
        <f>SUBTOTAL(109,[1]!Table9[II])</f>
        <v>195</v>
      </c>
      <c r="I26" s="37">
        <f>SUBTOTAL(109,[1]!Table9[III])</f>
        <v>147</v>
      </c>
      <c r="J26" s="31">
        <f>SUBTOTAL(109,[1]!Table9[Total         I-III])</f>
        <v>502</v>
      </c>
      <c r="K26" s="36">
        <f>IF([1]!Table9[[#Totals],[Wrote]]&lt;&gt;0,[1]!Table9[[#Totals],[Total         I-III]]/[1]!Table9[[#Totals],[Wrote]],0%)</f>
        <v>0.80191693290734822</v>
      </c>
      <c r="L26" s="37">
        <f>SUBTOTAL(109,[1]!Table9[IV])</f>
        <v>84</v>
      </c>
      <c r="M26" s="37">
        <f>SUBTOTAL(109,[1]!Table9[V])</f>
        <v>35</v>
      </c>
      <c r="N26" s="37">
        <f>SUBTOTAL(109,[1]!Table9[VI])</f>
        <v>1</v>
      </c>
      <c r="O26" s="37">
        <f>SUBTOTAL(109,[1]!Table9[Other])</f>
        <v>33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054"/>
  <sheetViews>
    <sheetView workbookViewId="0">
      <selection sqref="A1:O1054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1" t="s">
        <v>66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2019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28</v>
      </c>
      <c r="G5" s="15">
        <v>5</v>
      </c>
      <c r="H5" s="15">
        <v>4</v>
      </c>
      <c r="I5" s="15">
        <v>6</v>
      </c>
      <c r="J5" s="29">
        <v>15</v>
      </c>
      <c r="K5" s="30">
        <v>0.53569999999999995</v>
      </c>
      <c r="L5" s="15">
        <v>3</v>
      </c>
      <c r="M5" s="15">
        <v>10</v>
      </c>
      <c r="N5" s="15">
        <v>0</v>
      </c>
      <c r="O5" s="15">
        <v>1</v>
      </c>
    </row>
    <row r="6" spans="1:15" ht="60" customHeight="1" x14ac:dyDescent="0.25">
      <c r="A6" s="15">
        <v>2019</v>
      </c>
      <c r="B6" s="15" t="s">
        <v>5</v>
      </c>
      <c r="C6" s="34" t="s">
        <v>16</v>
      </c>
      <c r="D6" s="35" t="s">
        <v>34</v>
      </c>
      <c r="E6" s="15">
        <v>28</v>
      </c>
      <c r="F6" s="28">
        <v>26</v>
      </c>
      <c r="G6" s="15">
        <v>4</v>
      </c>
      <c r="H6" s="15">
        <v>13</v>
      </c>
      <c r="I6" s="15">
        <v>9</v>
      </c>
      <c r="J6" s="29">
        <v>26</v>
      </c>
      <c r="K6" s="30">
        <v>1</v>
      </c>
      <c r="L6" s="15">
        <v>0</v>
      </c>
      <c r="M6" s="15">
        <v>0</v>
      </c>
      <c r="N6" s="15">
        <v>0</v>
      </c>
      <c r="O6" s="15">
        <v>2</v>
      </c>
    </row>
    <row r="7" spans="1:15" ht="60" customHeight="1" x14ac:dyDescent="0.25">
      <c r="A7" s="15">
        <v>2019</v>
      </c>
      <c r="B7" s="15" t="s">
        <v>5</v>
      </c>
      <c r="C7" s="34" t="s">
        <v>16</v>
      </c>
      <c r="D7" s="35" t="s">
        <v>35</v>
      </c>
      <c r="E7" s="15">
        <v>29</v>
      </c>
      <c r="F7" s="28">
        <v>24</v>
      </c>
      <c r="G7" s="15">
        <v>2</v>
      </c>
      <c r="H7" s="15">
        <v>2</v>
      </c>
      <c r="I7" s="15">
        <v>7</v>
      </c>
      <c r="J7" s="29">
        <v>11</v>
      </c>
      <c r="K7" s="30">
        <v>0.45829999999999999</v>
      </c>
      <c r="L7" s="15">
        <v>4</v>
      </c>
      <c r="M7" s="15">
        <v>9</v>
      </c>
      <c r="N7" s="15">
        <v>0</v>
      </c>
      <c r="O7" s="15">
        <v>5</v>
      </c>
    </row>
    <row r="8" spans="1:15" ht="60" customHeight="1" x14ac:dyDescent="0.25">
      <c r="A8" s="15">
        <v>2019</v>
      </c>
      <c r="B8" s="15" t="s">
        <v>5</v>
      </c>
      <c r="C8" s="34" t="s">
        <v>16</v>
      </c>
      <c r="D8" s="35" t="s">
        <v>36</v>
      </c>
      <c r="E8" s="15">
        <v>34</v>
      </c>
      <c r="F8" s="28">
        <v>32</v>
      </c>
      <c r="G8" s="15">
        <v>4</v>
      </c>
      <c r="H8" s="15">
        <v>8</v>
      </c>
      <c r="I8" s="15">
        <v>9</v>
      </c>
      <c r="J8" s="29">
        <v>21</v>
      </c>
      <c r="K8" s="30">
        <v>0.65629999999999999</v>
      </c>
      <c r="L8" s="15">
        <v>11</v>
      </c>
      <c r="M8" s="15">
        <v>0</v>
      </c>
      <c r="N8" s="15">
        <v>0</v>
      </c>
      <c r="O8" s="15">
        <v>2</v>
      </c>
    </row>
    <row r="9" spans="1:15" ht="60" customHeight="1" x14ac:dyDescent="0.25">
      <c r="A9" s="15">
        <v>2019</v>
      </c>
      <c r="B9" s="15" t="s">
        <v>5</v>
      </c>
      <c r="C9" s="34" t="s">
        <v>16</v>
      </c>
      <c r="D9" s="35" t="s">
        <v>37</v>
      </c>
      <c r="E9" s="15">
        <v>25</v>
      </c>
      <c r="F9" s="28">
        <v>25</v>
      </c>
      <c r="G9" s="15">
        <v>1</v>
      </c>
      <c r="H9" s="15">
        <v>7</v>
      </c>
      <c r="I9" s="15">
        <v>10</v>
      </c>
      <c r="J9" s="29">
        <v>18</v>
      </c>
      <c r="K9" s="30">
        <v>0.72</v>
      </c>
      <c r="L9" s="15">
        <v>4</v>
      </c>
      <c r="M9" s="15">
        <v>1</v>
      </c>
      <c r="N9" s="15">
        <v>1</v>
      </c>
      <c r="O9" s="15">
        <v>1</v>
      </c>
    </row>
    <row r="10" spans="1:15" ht="60" customHeight="1" x14ac:dyDescent="0.25">
      <c r="A10" s="15">
        <v>2019</v>
      </c>
      <c r="B10" s="15" t="s">
        <v>5</v>
      </c>
      <c r="C10" s="34" t="s">
        <v>16</v>
      </c>
      <c r="D10" s="35" t="s">
        <v>38</v>
      </c>
      <c r="E10" s="15">
        <v>111</v>
      </c>
      <c r="F10" s="28">
        <v>110</v>
      </c>
      <c r="G10" s="15">
        <v>39</v>
      </c>
      <c r="H10" s="15">
        <v>46</v>
      </c>
      <c r="I10" s="15">
        <v>15</v>
      </c>
      <c r="J10" s="29">
        <v>100</v>
      </c>
      <c r="K10" s="30">
        <v>0.90910000000000002</v>
      </c>
      <c r="L10" s="15">
        <v>9</v>
      </c>
      <c r="M10" s="15">
        <v>1</v>
      </c>
      <c r="N10" s="15">
        <v>0</v>
      </c>
      <c r="O10" s="15">
        <v>1</v>
      </c>
    </row>
    <row r="11" spans="1:15" ht="60" customHeight="1" x14ac:dyDescent="0.25">
      <c r="A11" s="15">
        <v>2019</v>
      </c>
      <c r="B11" s="15" t="s">
        <v>5</v>
      </c>
      <c r="C11" s="34" t="s">
        <v>16</v>
      </c>
      <c r="D11" s="35" t="s">
        <v>39</v>
      </c>
      <c r="E11" s="15">
        <v>51</v>
      </c>
      <c r="F11" s="28">
        <v>49</v>
      </c>
      <c r="G11" s="15">
        <v>0</v>
      </c>
      <c r="H11" s="15">
        <v>5</v>
      </c>
      <c r="I11" s="15">
        <v>17</v>
      </c>
      <c r="J11" s="29">
        <v>22</v>
      </c>
      <c r="K11" s="30">
        <v>0.44900000000000001</v>
      </c>
      <c r="L11" s="15">
        <v>15</v>
      </c>
      <c r="M11" s="15">
        <v>12</v>
      </c>
      <c r="N11" s="15">
        <v>0</v>
      </c>
      <c r="O11" s="15">
        <v>2</v>
      </c>
    </row>
    <row r="12" spans="1:15" ht="60" customHeight="1" x14ac:dyDescent="0.25">
      <c r="A12" s="15">
        <v>2019</v>
      </c>
      <c r="B12" s="15" t="s">
        <v>5</v>
      </c>
      <c r="C12" s="34" t="s">
        <v>16</v>
      </c>
      <c r="D12" s="35" t="s">
        <v>40</v>
      </c>
      <c r="E12" s="15">
        <v>42</v>
      </c>
      <c r="F12" s="28">
        <v>38</v>
      </c>
      <c r="G12" s="15">
        <v>3</v>
      </c>
      <c r="H12" s="15">
        <v>13</v>
      </c>
      <c r="I12" s="15">
        <v>14</v>
      </c>
      <c r="J12" s="29">
        <v>30</v>
      </c>
      <c r="K12" s="30">
        <v>0.78949999999999998</v>
      </c>
      <c r="L12" s="15">
        <v>3</v>
      </c>
      <c r="M12" s="15">
        <v>5</v>
      </c>
      <c r="N12" s="15">
        <v>0</v>
      </c>
      <c r="O12" s="15">
        <v>4</v>
      </c>
    </row>
    <row r="13" spans="1:15" ht="60" customHeight="1" x14ac:dyDescent="0.25">
      <c r="A13" s="15">
        <v>2019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47</v>
      </c>
      <c r="G13" s="15">
        <v>6</v>
      </c>
      <c r="H13" s="15">
        <v>8</v>
      </c>
      <c r="I13" s="15">
        <v>19</v>
      </c>
      <c r="J13" s="29">
        <v>33</v>
      </c>
      <c r="K13" s="30">
        <v>0.70209999999999995</v>
      </c>
      <c r="L13" s="15">
        <v>11</v>
      </c>
      <c r="M13" s="15">
        <v>3</v>
      </c>
      <c r="N13" s="15">
        <v>0</v>
      </c>
      <c r="O13" s="15">
        <v>1</v>
      </c>
    </row>
    <row r="14" spans="1:15" ht="60" customHeight="1" x14ac:dyDescent="0.25">
      <c r="A14" s="15">
        <v>2019</v>
      </c>
      <c r="B14" s="15" t="s">
        <v>5</v>
      </c>
      <c r="C14" s="34" t="s">
        <v>16</v>
      </c>
      <c r="D14" s="35" t="s">
        <v>42</v>
      </c>
      <c r="E14" s="15">
        <v>47</v>
      </c>
      <c r="F14" s="28">
        <v>46</v>
      </c>
      <c r="G14" s="15">
        <v>23</v>
      </c>
      <c r="H14" s="15">
        <v>17</v>
      </c>
      <c r="I14" s="15">
        <v>5</v>
      </c>
      <c r="J14" s="29">
        <v>45</v>
      </c>
      <c r="K14" s="30">
        <v>0.97829999999999995</v>
      </c>
      <c r="L14" s="15">
        <v>0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2019</v>
      </c>
      <c r="B15" s="15" t="s">
        <v>5</v>
      </c>
      <c r="C15" s="34" t="s">
        <v>16</v>
      </c>
      <c r="D15" s="35" t="s">
        <v>54</v>
      </c>
      <c r="E15" s="15">
        <v>36</v>
      </c>
      <c r="F15" s="28">
        <v>36</v>
      </c>
      <c r="G15" s="15">
        <v>1</v>
      </c>
      <c r="H15" s="15">
        <v>20</v>
      </c>
      <c r="I15" s="15">
        <v>10</v>
      </c>
      <c r="J15" s="29">
        <v>31</v>
      </c>
      <c r="K15" s="30">
        <v>0.86109999999999998</v>
      </c>
      <c r="L15" s="15">
        <v>4</v>
      </c>
      <c r="M15" s="15">
        <v>1</v>
      </c>
      <c r="N15" s="15">
        <v>0</v>
      </c>
      <c r="O15" s="15">
        <v>0</v>
      </c>
    </row>
    <row r="16" spans="1:15" ht="60" customHeight="1" x14ac:dyDescent="0.25">
      <c r="A16" s="15">
        <v>2019</v>
      </c>
      <c r="B16" s="15" t="s">
        <v>5</v>
      </c>
      <c r="C16" s="34" t="s">
        <v>16</v>
      </c>
      <c r="D16" s="35" t="s">
        <v>43</v>
      </c>
      <c r="E16" s="15">
        <v>111</v>
      </c>
      <c r="F16" s="28">
        <v>109</v>
      </c>
      <c r="G16" s="15">
        <v>17</v>
      </c>
      <c r="H16" s="15">
        <v>37</v>
      </c>
      <c r="I16" s="15">
        <v>31</v>
      </c>
      <c r="J16" s="29">
        <v>85</v>
      </c>
      <c r="K16" s="30">
        <v>0.77980000000000005</v>
      </c>
      <c r="L16" s="15">
        <v>21</v>
      </c>
      <c r="M16" s="15">
        <v>3</v>
      </c>
      <c r="N16" s="15">
        <v>0</v>
      </c>
      <c r="O16" s="15">
        <v>2</v>
      </c>
    </row>
    <row r="17" spans="1:15" ht="60" customHeight="1" x14ac:dyDescent="0.25">
      <c r="A17" s="15">
        <v>2019</v>
      </c>
      <c r="B17" s="15" t="s">
        <v>5</v>
      </c>
      <c r="C17" s="34" t="s">
        <v>16</v>
      </c>
      <c r="D17" s="35" t="s">
        <v>44</v>
      </c>
      <c r="E17" s="15">
        <v>12</v>
      </c>
      <c r="F17" s="28">
        <v>12</v>
      </c>
      <c r="G17" s="15">
        <v>1</v>
      </c>
      <c r="H17" s="15">
        <v>0</v>
      </c>
      <c r="I17" s="15">
        <v>1</v>
      </c>
      <c r="J17" s="29">
        <v>2</v>
      </c>
      <c r="K17" s="30">
        <v>0.16669999999999999</v>
      </c>
      <c r="L17" s="15">
        <v>3</v>
      </c>
      <c r="M17" s="15">
        <v>5</v>
      </c>
      <c r="N17" s="15">
        <v>0</v>
      </c>
      <c r="O17" s="15">
        <v>2</v>
      </c>
    </row>
    <row r="18" spans="1:15" ht="60" customHeight="1" x14ac:dyDescent="0.25">
      <c r="A18" s="15">
        <v>2019</v>
      </c>
      <c r="B18" s="15" t="s">
        <v>5</v>
      </c>
      <c r="C18" s="34" t="s">
        <v>16</v>
      </c>
      <c r="D18" s="35" t="s">
        <v>45</v>
      </c>
      <c r="E18" s="15">
        <v>24</v>
      </c>
      <c r="F18" s="28">
        <v>24</v>
      </c>
      <c r="G18" s="15">
        <v>17</v>
      </c>
      <c r="H18" s="15">
        <v>7</v>
      </c>
      <c r="I18" s="15">
        <v>0</v>
      </c>
      <c r="J18" s="29">
        <v>24</v>
      </c>
      <c r="K18" s="30">
        <v>1</v>
      </c>
      <c r="L18" s="15">
        <v>0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2019</v>
      </c>
      <c r="B19" s="15" t="s">
        <v>5</v>
      </c>
      <c r="C19" s="34" t="s">
        <v>16</v>
      </c>
      <c r="D19" s="35" t="s">
        <v>46</v>
      </c>
      <c r="E19" s="15">
        <v>34</v>
      </c>
      <c r="F19" s="28">
        <v>33</v>
      </c>
      <c r="G19" s="15">
        <v>8</v>
      </c>
      <c r="H19" s="15">
        <v>10</v>
      </c>
      <c r="I19" s="15">
        <v>6</v>
      </c>
      <c r="J19" s="29">
        <v>24</v>
      </c>
      <c r="K19" s="30">
        <v>0.72729999999999995</v>
      </c>
      <c r="L19" s="15">
        <v>8</v>
      </c>
      <c r="M19" s="15">
        <v>1</v>
      </c>
      <c r="N19" s="15">
        <v>0</v>
      </c>
      <c r="O19" s="15">
        <v>1</v>
      </c>
    </row>
    <row r="20" spans="1:15" ht="60" customHeight="1" x14ac:dyDescent="0.25">
      <c r="A20" s="15">
        <v>2019</v>
      </c>
      <c r="B20" s="15" t="s">
        <v>5</v>
      </c>
      <c r="C20" s="34" t="s">
        <v>16</v>
      </c>
      <c r="D20" s="35" t="s">
        <v>47</v>
      </c>
      <c r="E20" s="15">
        <v>38</v>
      </c>
      <c r="F20" s="28">
        <v>35</v>
      </c>
      <c r="G20" s="15">
        <v>10</v>
      </c>
      <c r="H20" s="15">
        <v>6</v>
      </c>
      <c r="I20" s="15">
        <v>9</v>
      </c>
      <c r="J20" s="29">
        <v>25</v>
      </c>
      <c r="K20" s="30">
        <v>0.71430000000000005</v>
      </c>
      <c r="L20" s="15">
        <v>5</v>
      </c>
      <c r="M20" s="15">
        <v>3</v>
      </c>
      <c r="N20" s="15">
        <v>0</v>
      </c>
      <c r="O20" s="15">
        <v>5</v>
      </c>
    </row>
    <row r="21" spans="1:15" ht="60" customHeight="1" x14ac:dyDescent="0.25">
      <c r="A21" s="15">
        <v>2019</v>
      </c>
      <c r="B21" s="15" t="s">
        <v>5</v>
      </c>
      <c r="C21" s="34" t="s">
        <v>16</v>
      </c>
      <c r="D21" s="35" t="s">
        <v>48</v>
      </c>
      <c r="E21" s="15">
        <v>73</v>
      </c>
      <c r="F21" s="28">
        <v>69</v>
      </c>
      <c r="G21" s="15">
        <v>23</v>
      </c>
      <c r="H21" s="15">
        <v>20</v>
      </c>
      <c r="I21" s="15">
        <v>17</v>
      </c>
      <c r="J21" s="29">
        <v>60</v>
      </c>
      <c r="K21" s="30">
        <v>0.86960000000000004</v>
      </c>
      <c r="L21" s="15">
        <v>5</v>
      </c>
      <c r="M21" s="15">
        <v>1</v>
      </c>
      <c r="N21" s="15">
        <v>0</v>
      </c>
      <c r="O21" s="15">
        <v>7</v>
      </c>
    </row>
    <row r="22" spans="1:15" ht="60" customHeight="1" x14ac:dyDescent="0.25">
      <c r="A22" s="15">
        <v>2019</v>
      </c>
      <c r="B22" s="15" t="s">
        <v>5</v>
      </c>
      <c r="C22" s="34" t="s">
        <v>16</v>
      </c>
      <c r="D22" s="35" t="s">
        <v>49</v>
      </c>
      <c r="E22" s="15">
        <v>63</v>
      </c>
      <c r="F22" s="28">
        <v>59</v>
      </c>
      <c r="G22" s="15">
        <v>0</v>
      </c>
      <c r="H22" s="15">
        <v>29</v>
      </c>
      <c r="I22" s="15">
        <v>23</v>
      </c>
      <c r="J22" s="29">
        <v>52</v>
      </c>
      <c r="K22" s="30">
        <v>0.88139999999999996</v>
      </c>
      <c r="L22" s="15">
        <v>3</v>
      </c>
      <c r="M22" s="15">
        <v>3</v>
      </c>
      <c r="N22" s="15">
        <v>0</v>
      </c>
      <c r="O22" s="15">
        <v>5</v>
      </c>
    </row>
    <row r="23" spans="1:15" ht="60" customHeight="1" x14ac:dyDescent="0.25">
      <c r="A23" s="15">
        <v>2019</v>
      </c>
      <c r="B23" s="15" t="s">
        <v>5</v>
      </c>
      <c r="C23" s="34" t="s">
        <v>16</v>
      </c>
      <c r="D23" s="35" t="s">
        <v>50</v>
      </c>
      <c r="E23" s="15">
        <v>32</v>
      </c>
      <c r="F23" s="28">
        <v>29</v>
      </c>
      <c r="G23" s="15">
        <v>3</v>
      </c>
      <c r="H23" s="15">
        <v>4</v>
      </c>
      <c r="I23" s="15">
        <v>9</v>
      </c>
      <c r="J23" s="29">
        <v>16</v>
      </c>
      <c r="K23" s="30">
        <v>0.55169999999999997</v>
      </c>
      <c r="L23" s="15">
        <v>6</v>
      </c>
      <c r="M23" s="15">
        <v>6</v>
      </c>
      <c r="N23" s="15">
        <v>1</v>
      </c>
      <c r="O23" s="15">
        <v>3</v>
      </c>
    </row>
    <row r="24" spans="1:15" ht="60" customHeight="1" x14ac:dyDescent="0.25">
      <c r="A24" s="15">
        <v>2019</v>
      </c>
      <c r="B24" s="15" t="s">
        <v>5</v>
      </c>
      <c r="C24" s="34" t="s">
        <v>16</v>
      </c>
      <c r="D24" s="35" t="s">
        <v>58</v>
      </c>
      <c r="E24" s="15">
        <v>13</v>
      </c>
      <c r="F24" s="28">
        <v>13</v>
      </c>
      <c r="G24" s="15">
        <v>7</v>
      </c>
      <c r="H24" s="15">
        <v>5</v>
      </c>
      <c r="I24" s="15">
        <v>1</v>
      </c>
      <c r="J24" s="29">
        <v>13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2019</v>
      </c>
      <c r="B25" s="15" t="s">
        <v>5</v>
      </c>
      <c r="C25" s="34" t="s">
        <v>16</v>
      </c>
      <c r="D25" s="35" t="s">
        <v>51</v>
      </c>
      <c r="E25" s="15">
        <v>12</v>
      </c>
      <c r="F25" s="28">
        <v>7</v>
      </c>
      <c r="G25" s="15">
        <v>0</v>
      </c>
      <c r="H25" s="15">
        <v>0</v>
      </c>
      <c r="I25" s="15">
        <v>4</v>
      </c>
      <c r="J25" s="29">
        <v>4</v>
      </c>
      <c r="K25" s="30">
        <v>0.57140000000000002</v>
      </c>
      <c r="L25" s="15">
        <v>2</v>
      </c>
      <c r="M25" s="15">
        <v>1</v>
      </c>
      <c r="N25" s="15">
        <v>0</v>
      </c>
      <c r="O25" s="15">
        <v>5</v>
      </c>
    </row>
    <row r="26" spans="1:15" ht="18.75" x14ac:dyDescent="0.25">
      <c r="A26" s="31" t="s">
        <v>67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SUBTOTAL(109,[1]!Table10[Registered])</f>
        <v>892</v>
      </c>
      <c r="F26" s="31">
        <f>SUBTOTAL(109,[1]!Table10[Wrote])</f>
        <v>851</v>
      </c>
      <c r="G26" s="37">
        <f>SUBTOTAL(109,[1]!Table10[I])</f>
        <v>174</v>
      </c>
      <c r="H26" s="37">
        <f>SUBTOTAL(109,[1]!Table10[II])</f>
        <v>261</v>
      </c>
      <c r="I26" s="37">
        <f>SUBTOTAL(109,[1]!Table10[III])</f>
        <v>222</v>
      </c>
      <c r="J26" s="31">
        <f>SUBTOTAL(109,[1]!Table10[Total         I-III])</f>
        <v>657</v>
      </c>
      <c r="K26" s="36">
        <f>IF([1]!Table10[[#Totals],[Wrote]]&lt;&gt;0,[1]!Table10[[#Totals],[Total         I-III]]/[1]!Table10[[#Totals],[Wrote]],0%)</f>
        <v>0.77203290246768508</v>
      </c>
      <c r="L26" s="37">
        <f>SUBTOTAL(109,[1]!Table10[IV])</f>
        <v>117</v>
      </c>
      <c r="M26" s="37">
        <f>SUBTOTAL(109,[1]!Table10[V])</f>
        <v>65</v>
      </c>
      <c r="N26" s="37">
        <f>SUBTOTAL(109,[1]!Table10[VI])</f>
        <v>2</v>
      </c>
      <c r="O26" s="37">
        <f>SUBTOTAL(109,[1]!Table10[Other])</f>
        <v>51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</vt:lpstr>
      <vt:lpstr>ATTAIN (atleast 1)</vt:lpstr>
      <vt:lpstr>PERFORMANCE REPORT 2013</vt:lpstr>
      <vt:lpstr>PERFORMANCE REPORT 2014</vt:lpstr>
      <vt:lpstr>PERFORMANCE REPORT 2015</vt:lpstr>
      <vt:lpstr>PERFORMANCE REPORT 2016</vt:lpstr>
      <vt:lpstr>PERFORMANCE REPORT 2017</vt:lpstr>
      <vt:lpstr>PERFORMANCE REPORT 2018</vt:lpstr>
      <vt:lpstr>PERFORMANCE REPORT 2019</vt:lpstr>
      <vt:lpstr>PERFORMANCE REPORT 2020</vt:lpstr>
      <vt:lpstr>PERFORMANCE REPORT 2021</vt:lpstr>
      <vt:lpstr>PERFORMANCE REPORT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Mohan</dc:creator>
  <cp:lastModifiedBy>Mandy Mohan</cp:lastModifiedBy>
  <dcterms:created xsi:type="dcterms:W3CDTF">2023-04-17T18:00:22Z</dcterms:created>
  <dcterms:modified xsi:type="dcterms:W3CDTF">2023-04-17T18:06:30Z</dcterms:modified>
</cp:coreProperties>
</file>