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9556721C-17C3-40B0-8E18-689DBE85AB3E}" xr6:coauthVersionLast="47" xr6:coauthVersionMax="47" xr10:uidLastSave="{00000000-0000-0000-0000-000000000000}"/>
  <bookViews>
    <workbookView xWindow="-120" yWindow="-120" windowWidth="29040" windowHeight="16440" tabRatio="876" xr2:uid="{1478B989-5BD8-4A18-A5DD-CABE7772B0CF}"/>
  </bookViews>
  <sheets>
    <sheet name="PACHUCA" sheetId="4" r:id="rId1"/>
    <sheet name="HUAUCHINANGO" sheetId="3" r:id="rId2"/>
    <sheet name="TULANCINGO" sheetId="2" r:id="rId3"/>
    <sheet name="ANGELOPOLIS" sheetId="1" r:id="rId4"/>
    <sheet name="ZUMPANGO-TIZAYUCA" sheetId="5" r:id="rId5"/>
    <sheet name="TULA-IXMIQUILPAN" sheetId="6" r:id="rId6"/>
    <sheet name="APIZACO-TLAXCALA" sheetId="7" r:id="rId7"/>
  </sheets>
  <definedNames>
    <definedName name="BASI" localSheetId="1">#REF!</definedName>
    <definedName name="BASI" localSheetId="0">#REF!</definedName>
    <definedName name="BASI" localSheetId="2">#REF!</definedName>
    <definedName name="BASI">#REF!</definedName>
    <definedName name="BASIS" localSheetId="1">#REF!</definedName>
    <definedName name="BASIS" localSheetId="0">#REF!</definedName>
    <definedName name="BASIS" localSheetId="2">#REF!</definedName>
    <definedName name="BASIS">#REF!</definedName>
    <definedName name="CONF" localSheetId="1">#REF!</definedName>
    <definedName name="CONF" localSheetId="0">#REF!</definedName>
    <definedName name="CONF" localSheetId="2">#REF!</definedName>
    <definedName name="CONF">#REF!</definedName>
    <definedName name="CONFS" localSheetId="1">#REF!</definedName>
    <definedName name="CONFS" localSheetId="0">#REF!</definedName>
    <definedName name="CONFS" localSheetId="2">#REF!</definedName>
    <definedName name="CONFS">#REF!</definedName>
    <definedName name="EXTRA" localSheetId="1">#REF!</definedName>
    <definedName name="EXTRA" localSheetId="0">#REF!</definedName>
    <definedName name="EXTRA" localSheetId="2">#REF!</definedName>
    <definedName name="EXTRA">#REF!</definedName>
    <definedName name="EXTRAS" localSheetId="1">#REF!</definedName>
    <definedName name="EXTRAS" localSheetId="0">#REF!</definedName>
    <definedName name="EXTRAS" localSheetId="2">#REF!</definedName>
    <definedName name="EXTRAS">#REF!</definedName>
    <definedName name="HUER" localSheetId="1">#REF!</definedName>
    <definedName name="HUER" localSheetId="0">#REF!</definedName>
    <definedName name="HUER" localSheetId="2">#REF!</definedName>
    <definedName name="HUER">#REF!</definedName>
    <definedName name="HUERS" localSheetId="1">#REF!</definedName>
    <definedName name="HUERS" localSheetId="0">#REF!</definedName>
    <definedName name="HUERS" localSheetId="2">#REF!</definedName>
    <definedName name="HU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7" i="6" l="1"/>
  <c r="W47" i="6"/>
  <c r="T47" i="6"/>
  <c r="Q47" i="6"/>
  <c r="M47" i="6"/>
  <c r="N47" i="6" s="1"/>
  <c r="K47" i="6"/>
  <c r="H47" i="6"/>
  <c r="E47" i="6"/>
  <c r="Z46" i="6"/>
  <c r="W46" i="6"/>
  <c r="T46" i="6"/>
  <c r="Q46" i="6"/>
  <c r="M46" i="6"/>
  <c r="N46" i="6" s="1"/>
  <c r="K46" i="6"/>
  <c r="H46" i="6"/>
  <c r="E46" i="6"/>
  <c r="Z45" i="6"/>
  <c r="W45" i="6"/>
  <c r="T45" i="6"/>
  <c r="Q45" i="6"/>
  <c r="M45" i="6"/>
  <c r="N45" i="6" s="1"/>
  <c r="K45" i="6"/>
  <c r="H45" i="6"/>
  <c r="E45" i="6"/>
  <c r="M44" i="6"/>
  <c r="E44" i="6"/>
  <c r="Z43" i="6"/>
  <c r="W43" i="6"/>
  <c r="T43" i="6"/>
  <c r="Q43" i="6"/>
  <c r="M43" i="6"/>
  <c r="N43" i="6" s="1"/>
  <c r="K43" i="6"/>
  <c r="H43" i="6"/>
  <c r="E43" i="6"/>
  <c r="Z42" i="6"/>
  <c r="W42" i="6"/>
  <c r="T42" i="6"/>
  <c r="Q42" i="6"/>
  <c r="M42" i="6"/>
  <c r="N42" i="6" s="1"/>
  <c r="K42" i="6"/>
  <c r="H42" i="6"/>
  <c r="E42" i="6"/>
  <c r="Z41" i="6"/>
  <c r="W41" i="6"/>
  <c r="T41" i="6"/>
  <c r="Q41" i="6"/>
  <c r="M41" i="6"/>
  <c r="N41" i="6" s="1"/>
  <c r="K41" i="6"/>
  <c r="H41" i="6"/>
  <c r="E41" i="6"/>
  <c r="Z40" i="6"/>
  <c r="W40" i="6"/>
  <c r="T40" i="6"/>
  <c r="Q40" i="6"/>
  <c r="M40" i="6"/>
  <c r="N40" i="6" s="1"/>
  <c r="K40" i="6"/>
  <c r="H40" i="6"/>
  <c r="E40" i="6"/>
  <c r="Z39" i="6"/>
  <c r="W39" i="6"/>
  <c r="T39" i="6"/>
  <c r="Q39" i="6"/>
  <c r="M39" i="6"/>
  <c r="N39" i="6" s="1"/>
  <c r="K39" i="6"/>
  <c r="H39" i="6"/>
  <c r="E39" i="6"/>
  <c r="Z38" i="6"/>
  <c r="W38" i="6"/>
  <c r="T38" i="6"/>
  <c r="Q38" i="6"/>
  <c r="M38" i="6"/>
  <c r="N38" i="6" s="1"/>
  <c r="K38" i="6"/>
  <c r="H38" i="6"/>
  <c r="E38" i="6"/>
  <c r="Z37" i="6"/>
  <c r="W37" i="6"/>
  <c r="T37" i="6"/>
  <c r="Q37" i="6"/>
  <c r="M37" i="6"/>
  <c r="N37" i="6" s="1"/>
  <c r="K37" i="6"/>
  <c r="H37" i="6"/>
  <c r="E37" i="6"/>
  <c r="Z36" i="6"/>
  <c r="W36" i="6"/>
  <c r="T36" i="6"/>
  <c r="Q36" i="6"/>
  <c r="M36" i="6"/>
  <c r="N36" i="6" s="1"/>
  <c r="K36" i="6"/>
  <c r="H36" i="6"/>
  <c r="E36" i="6"/>
  <c r="Z35" i="6"/>
  <c r="W35" i="6"/>
  <c r="T35" i="6"/>
  <c r="Q35" i="6"/>
  <c r="M35" i="6"/>
  <c r="N35" i="6" s="1"/>
  <c r="K35" i="6"/>
  <c r="H35" i="6"/>
  <c r="E35" i="6"/>
  <c r="Z34" i="6"/>
  <c r="W34" i="6"/>
  <c r="T34" i="6"/>
  <c r="Q34" i="6"/>
  <c r="M34" i="6"/>
  <c r="N34" i="6" s="1"/>
  <c r="K34" i="6"/>
  <c r="H34" i="6"/>
  <c r="E34" i="6"/>
  <c r="Z33" i="6"/>
  <c r="W33" i="6"/>
  <c r="T33" i="6"/>
  <c r="Q33" i="6"/>
  <c r="M33" i="6"/>
  <c r="N33" i="6" s="1"/>
  <c r="K33" i="6"/>
  <c r="H33" i="6"/>
  <c r="E33" i="6"/>
  <c r="Z32" i="6"/>
  <c r="W32" i="6"/>
  <c r="T32" i="6"/>
  <c r="Q32" i="6"/>
  <c r="M32" i="6"/>
  <c r="N32" i="6" s="1"/>
  <c r="K32" i="6"/>
  <c r="H32" i="6"/>
  <c r="E32" i="6"/>
  <c r="Z31" i="6"/>
  <c r="W31" i="6"/>
  <c r="T31" i="6"/>
  <c r="Q31" i="6"/>
  <c r="M31" i="6"/>
  <c r="N31" i="6" s="1"/>
  <c r="K31" i="6"/>
  <c r="H31" i="6"/>
  <c r="E31" i="6"/>
  <c r="Z30" i="6"/>
  <c r="W30" i="6"/>
  <c r="T30" i="6"/>
  <c r="Q30" i="6"/>
  <c r="M30" i="6"/>
  <c r="N30" i="6" s="1"/>
  <c r="K30" i="6"/>
  <c r="H30" i="6"/>
  <c r="E30" i="6"/>
  <c r="Z29" i="6"/>
  <c r="W29" i="6"/>
  <c r="T29" i="6"/>
  <c r="Q29" i="6"/>
  <c r="M29" i="6"/>
  <c r="N29" i="6" s="1"/>
  <c r="K29" i="6"/>
  <c r="H29" i="6"/>
  <c r="E29" i="6"/>
  <c r="Z69" i="6" l="1"/>
  <c r="W69" i="6"/>
  <c r="T69" i="6"/>
  <c r="Q69" i="6"/>
  <c r="N69" i="6"/>
  <c r="K69" i="6"/>
  <c r="H69" i="6"/>
  <c r="E69" i="6"/>
  <c r="Z68" i="6"/>
  <c r="W68" i="6"/>
  <c r="T68" i="6"/>
  <c r="Q68" i="6"/>
  <c r="N68" i="6"/>
  <c r="K68" i="6"/>
  <c r="H68" i="6"/>
  <c r="E68" i="6"/>
  <c r="Z67" i="6"/>
  <c r="W67" i="6"/>
  <c r="T67" i="6"/>
  <c r="Q67" i="6"/>
  <c r="N67" i="6"/>
  <c r="K67" i="6"/>
  <c r="H67" i="6"/>
  <c r="E67" i="6"/>
  <c r="Z66" i="6"/>
  <c r="W66" i="6"/>
  <c r="T66" i="6"/>
  <c r="Q66" i="6"/>
  <c r="N66" i="6"/>
  <c r="K66" i="6"/>
  <c r="H66" i="6"/>
  <c r="E66" i="6"/>
  <c r="Z65" i="6"/>
  <c r="W65" i="6"/>
  <c r="T65" i="6"/>
  <c r="Q65" i="6"/>
  <c r="N65" i="6"/>
  <c r="K65" i="6"/>
  <c r="H65" i="6"/>
  <c r="E65" i="6"/>
  <c r="Z64" i="6"/>
  <c r="W64" i="6"/>
  <c r="T64" i="6"/>
  <c r="Q64" i="6"/>
  <c r="N64" i="6"/>
  <c r="K64" i="6"/>
  <c r="H64" i="6"/>
  <c r="E64" i="6"/>
  <c r="Z63" i="6"/>
  <c r="W63" i="6"/>
  <c r="T63" i="6"/>
  <c r="Q63" i="6"/>
  <c r="N63" i="6"/>
  <c r="K63" i="6"/>
  <c r="H63" i="6"/>
  <c r="E63" i="6"/>
  <c r="Z62" i="6"/>
  <c r="W62" i="6"/>
  <c r="T62" i="6"/>
  <c r="Q62" i="6"/>
  <c r="N62" i="6"/>
  <c r="K62" i="6"/>
  <c r="H62" i="6"/>
  <c r="E62" i="6"/>
  <c r="Z61" i="6"/>
  <c r="W61" i="6"/>
  <c r="T61" i="6"/>
  <c r="Q61" i="6"/>
  <c r="N61" i="6"/>
  <c r="K61" i="6"/>
  <c r="H61" i="6"/>
  <c r="E61" i="6"/>
  <c r="Z60" i="6"/>
  <c r="W60" i="6"/>
  <c r="T60" i="6"/>
  <c r="Q60" i="6"/>
  <c r="N60" i="6"/>
  <c r="K60" i="6"/>
  <c r="H60" i="6"/>
  <c r="E60" i="6"/>
  <c r="Z59" i="6"/>
  <c r="W59" i="6"/>
  <c r="T59" i="6"/>
  <c r="Q59" i="6"/>
  <c r="N59" i="6"/>
  <c r="K59" i="6"/>
  <c r="H59" i="6"/>
  <c r="E59" i="6"/>
  <c r="Z58" i="6"/>
  <c r="W58" i="6"/>
  <c r="T58" i="6"/>
  <c r="Q58" i="6"/>
  <c r="N58" i="6"/>
  <c r="K58" i="6"/>
  <c r="H58" i="6"/>
  <c r="E58" i="6"/>
  <c r="Z57" i="6"/>
  <c r="W57" i="6"/>
  <c r="T57" i="6"/>
  <c r="Q57" i="6"/>
  <c r="N57" i="6"/>
  <c r="K57" i="6"/>
  <c r="H57" i="6"/>
  <c r="E57" i="6"/>
  <c r="Z56" i="6"/>
  <c r="W56" i="6"/>
  <c r="T56" i="6"/>
  <c r="Q56" i="6"/>
  <c r="N56" i="6"/>
  <c r="K56" i="6"/>
  <c r="H56" i="6"/>
  <c r="E56" i="6"/>
  <c r="Z55" i="6"/>
  <c r="W55" i="6"/>
  <c r="T55" i="6"/>
  <c r="Q55" i="6"/>
  <c r="N55" i="6"/>
  <c r="K55" i="6"/>
  <c r="H55" i="6"/>
  <c r="E55" i="6"/>
  <c r="Z54" i="6"/>
  <c r="W54" i="6"/>
  <c r="T54" i="6"/>
  <c r="Q54" i="6"/>
  <c r="N54" i="6"/>
  <c r="K54" i="6"/>
  <c r="H54" i="6"/>
  <c r="E54" i="6"/>
  <c r="Z22" i="6"/>
  <c r="W22" i="6"/>
  <c r="T22" i="6"/>
  <c r="Q22" i="6"/>
  <c r="M22" i="6"/>
  <c r="N22" i="6" s="1"/>
  <c r="K22" i="6"/>
  <c r="H22" i="6"/>
  <c r="E22" i="6"/>
  <c r="Z21" i="6"/>
  <c r="W21" i="6"/>
  <c r="T21" i="6"/>
  <c r="Q21" i="6"/>
  <c r="M21" i="6"/>
  <c r="N21" i="6" s="1"/>
  <c r="K21" i="6"/>
  <c r="H21" i="6"/>
  <c r="E21" i="6"/>
  <c r="Z20" i="6"/>
  <c r="W20" i="6"/>
  <c r="T20" i="6"/>
  <c r="Q20" i="6"/>
  <c r="M20" i="6"/>
  <c r="N20" i="6" s="1"/>
  <c r="K20" i="6"/>
  <c r="H20" i="6"/>
  <c r="E20" i="6"/>
  <c r="Z19" i="6"/>
  <c r="W19" i="6"/>
  <c r="T19" i="6"/>
  <c r="Q19" i="6"/>
  <c r="M19" i="6"/>
  <c r="N19" i="6" s="1"/>
  <c r="K19" i="6"/>
  <c r="H19" i="6"/>
  <c r="E19" i="6"/>
  <c r="Z18" i="6"/>
  <c r="W18" i="6"/>
  <c r="T18" i="6"/>
  <c r="Q18" i="6"/>
  <c r="M18" i="6"/>
  <c r="N18" i="6" s="1"/>
  <c r="K18" i="6"/>
  <c r="H18" i="6"/>
  <c r="E18" i="6"/>
  <c r="Z17" i="6"/>
  <c r="W17" i="6"/>
  <c r="T17" i="6"/>
  <c r="Q17" i="6"/>
  <c r="M17" i="6"/>
  <c r="N17" i="6" s="1"/>
  <c r="K17" i="6"/>
  <c r="H17" i="6"/>
  <c r="E17" i="6"/>
  <c r="Z16" i="6"/>
  <c r="W16" i="6"/>
  <c r="T16" i="6"/>
  <c r="Q16" i="6"/>
  <c r="M16" i="6"/>
  <c r="N16" i="6" s="1"/>
  <c r="K16" i="6"/>
  <c r="H16" i="6"/>
  <c r="E16" i="6"/>
  <c r="Z15" i="6"/>
  <c r="W15" i="6"/>
  <c r="T15" i="6"/>
  <c r="Q15" i="6"/>
  <c r="M15" i="6"/>
  <c r="N15" i="6" s="1"/>
  <c r="K15" i="6"/>
  <c r="H15" i="6"/>
  <c r="E15" i="6"/>
  <c r="Z14" i="6"/>
  <c r="W14" i="6"/>
  <c r="T14" i="6"/>
  <c r="Q14" i="6"/>
  <c r="M14" i="6"/>
  <c r="N14" i="6" s="1"/>
  <c r="K14" i="6"/>
  <c r="H14" i="6"/>
  <c r="E14" i="6"/>
  <c r="Z13" i="6"/>
  <c r="W13" i="6"/>
  <c r="T13" i="6"/>
  <c r="Q13" i="6"/>
  <c r="M13" i="6"/>
  <c r="N13" i="6" s="1"/>
  <c r="K13" i="6"/>
  <c r="H13" i="6"/>
  <c r="E13" i="6"/>
  <c r="Z12" i="6"/>
  <c r="W12" i="6"/>
  <c r="T12" i="6"/>
  <c r="Q12" i="6"/>
  <c r="M12" i="6"/>
  <c r="N12" i="6" s="1"/>
  <c r="K12" i="6"/>
  <c r="H12" i="6"/>
  <c r="E12" i="6"/>
  <c r="Z11" i="6"/>
  <c r="W11" i="6"/>
  <c r="T11" i="6"/>
  <c r="Q11" i="6"/>
  <c r="M11" i="6"/>
  <c r="N11" i="6" s="1"/>
  <c r="K11" i="6"/>
  <c r="H11" i="6"/>
  <c r="E11" i="6"/>
  <c r="Z10" i="6"/>
  <c r="W10" i="6"/>
  <c r="T10" i="6"/>
  <c r="Q10" i="6"/>
  <c r="M10" i="6"/>
  <c r="N10" i="6" s="1"/>
  <c r="K10" i="6"/>
  <c r="H10" i="6"/>
  <c r="E10" i="6"/>
  <c r="Z9" i="6"/>
  <c r="W9" i="6"/>
  <c r="T9" i="6"/>
  <c r="Q9" i="6"/>
  <c r="M9" i="6"/>
  <c r="N9" i="6" s="1"/>
  <c r="K9" i="6"/>
  <c r="H9" i="6"/>
  <c r="E9" i="6"/>
  <c r="Z8" i="6"/>
  <c r="W8" i="6"/>
  <c r="T8" i="6"/>
  <c r="Q8" i="6"/>
  <c r="M8" i="6"/>
  <c r="N8" i="6" s="1"/>
  <c r="K8" i="6"/>
  <c r="H8" i="6"/>
  <c r="E8" i="6"/>
  <c r="Z7" i="6"/>
  <c r="W7" i="6"/>
  <c r="T7" i="6"/>
  <c r="Q7" i="6"/>
  <c r="M7" i="6"/>
  <c r="N7" i="6" s="1"/>
  <c r="K7" i="6"/>
  <c r="H7" i="6"/>
  <c r="E7" i="6"/>
  <c r="Z6" i="6"/>
  <c r="W6" i="6"/>
  <c r="T6" i="6"/>
  <c r="Q6" i="6"/>
  <c r="M6" i="6"/>
  <c r="N6" i="6" s="1"/>
  <c r="K6" i="6"/>
  <c r="H6" i="6"/>
  <c r="E6" i="6"/>
  <c r="Z5" i="6"/>
  <c r="W5" i="6"/>
  <c r="T5" i="6"/>
  <c r="Q5" i="6"/>
  <c r="M5" i="6"/>
  <c r="N5" i="6" s="1"/>
  <c r="K5" i="6"/>
  <c r="H5" i="6"/>
  <c r="E5" i="6"/>
  <c r="Q50" i="7" l="1"/>
  <c r="N50" i="7"/>
  <c r="K50" i="7"/>
  <c r="H50" i="7"/>
  <c r="E50" i="7"/>
  <c r="Q49" i="7"/>
  <c r="N49" i="7"/>
  <c r="K49" i="7"/>
  <c r="H49" i="7"/>
  <c r="E49" i="7"/>
  <c r="Q48" i="7"/>
  <c r="N48" i="7"/>
  <c r="K48" i="7"/>
  <c r="H48" i="7"/>
  <c r="E48" i="7"/>
  <c r="Q47" i="7"/>
  <c r="N47" i="7"/>
  <c r="K47" i="7"/>
  <c r="H47" i="7"/>
  <c r="E47" i="7"/>
  <c r="E46" i="7"/>
  <c r="Q45" i="7"/>
  <c r="N45" i="7"/>
  <c r="K45" i="7"/>
  <c r="E45" i="7"/>
  <c r="Q44" i="7"/>
  <c r="N44" i="7"/>
  <c r="K44" i="7"/>
  <c r="E44" i="7"/>
  <c r="Q43" i="7"/>
  <c r="N43" i="7"/>
  <c r="K43" i="7"/>
  <c r="E43" i="7"/>
  <c r="Q42" i="7"/>
  <c r="N42" i="7"/>
  <c r="K42" i="7"/>
  <c r="E42" i="7"/>
  <c r="Q41" i="7"/>
  <c r="N41" i="7"/>
  <c r="K41" i="7"/>
  <c r="E41" i="7"/>
  <c r="Q40" i="7"/>
  <c r="N40" i="7"/>
  <c r="K40" i="7"/>
  <c r="H40" i="7"/>
  <c r="E40" i="7"/>
  <c r="Q39" i="7"/>
  <c r="N39" i="7"/>
  <c r="K39" i="7"/>
  <c r="H39" i="7"/>
  <c r="E39" i="7"/>
  <c r="Q38" i="7"/>
  <c r="N38" i="7"/>
  <c r="K38" i="7"/>
  <c r="H38" i="7"/>
  <c r="E38" i="7"/>
  <c r="Q37" i="7"/>
  <c r="N37" i="7"/>
  <c r="K37" i="7"/>
  <c r="H37" i="7"/>
  <c r="E37" i="7"/>
  <c r="Q36" i="7"/>
  <c r="N36" i="7"/>
  <c r="K36" i="7"/>
  <c r="H36" i="7"/>
  <c r="E36" i="7"/>
  <c r="Q35" i="7"/>
  <c r="N35" i="7"/>
  <c r="K35" i="7"/>
  <c r="H35" i="7"/>
  <c r="E35" i="7"/>
  <c r="Q34" i="7"/>
  <c r="N34" i="7"/>
  <c r="K34" i="7"/>
  <c r="H34" i="7"/>
  <c r="E34" i="7"/>
  <c r="Q33" i="7"/>
  <c r="N33" i="7"/>
  <c r="K33" i="7"/>
  <c r="H33" i="7"/>
  <c r="E33" i="7"/>
  <c r="Q32" i="7"/>
  <c r="N32" i="7"/>
  <c r="K32" i="7"/>
  <c r="H32" i="7"/>
  <c r="E32" i="7"/>
  <c r="Q31" i="7"/>
  <c r="N31" i="7"/>
  <c r="K31" i="7"/>
  <c r="H31" i="7"/>
  <c r="E31" i="7"/>
  <c r="Q30" i="7"/>
  <c r="N30" i="7"/>
  <c r="K30" i="7"/>
  <c r="H30" i="7"/>
  <c r="E30" i="7"/>
  <c r="Q29" i="7"/>
  <c r="N29" i="7"/>
  <c r="K29" i="7"/>
  <c r="H29" i="7"/>
  <c r="E29" i="7"/>
  <c r="Z56" i="5"/>
  <c r="W56" i="5"/>
  <c r="T56" i="5"/>
  <c r="Q56" i="5"/>
  <c r="M56" i="5"/>
  <c r="N56" i="5" s="1"/>
  <c r="J56" i="5"/>
  <c r="K56" i="5" s="1"/>
  <c r="H56" i="5"/>
  <c r="E56" i="5"/>
  <c r="Z55" i="5"/>
  <c r="W55" i="5"/>
  <c r="T55" i="5"/>
  <c r="Q55" i="5"/>
  <c r="M55" i="5"/>
  <c r="N55" i="5" s="1"/>
  <c r="J55" i="5"/>
  <c r="K55" i="5" s="1"/>
  <c r="H55" i="5"/>
  <c r="E55" i="5"/>
  <c r="Z54" i="5"/>
  <c r="W54" i="5"/>
  <c r="T54" i="5"/>
  <c r="Q54" i="5"/>
  <c r="N54" i="5"/>
  <c r="M54" i="5"/>
  <c r="K54" i="5"/>
  <c r="J54" i="5"/>
  <c r="H54" i="5"/>
  <c r="E54" i="5"/>
  <c r="Z53" i="5"/>
  <c r="W53" i="5"/>
  <c r="T53" i="5"/>
  <c r="Q53" i="5"/>
  <c r="N53" i="5"/>
  <c r="M53" i="5"/>
  <c r="J53" i="5"/>
  <c r="K53" i="5" s="1"/>
  <c r="H53" i="5"/>
  <c r="E53" i="5"/>
  <c r="Z52" i="5"/>
  <c r="W52" i="5"/>
  <c r="T52" i="5"/>
  <c r="Q52" i="5"/>
  <c r="M52" i="5"/>
  <c r="N52" i="5" s="1"/>
  <c r="J52" i="5"/>
  <c r="K52" i="5" s="1"/>
  <c r="H52" i="5"/>
  <c r="E52" i="5"/>
  <c r="M51" i="5"/>
  <c r="N51" i="5" s="1"/>
  <c r="J51" i="5"/>
  <c r="K51" i="5" s="1"/>
  <c r="E51" i="5"/>
  <c r="Z50" i="5"/>
  <c r="W50" i="5"/>
  <c r="T50" i="5"/>
  <c r="Q50" i="5"/>
  <c r="M50" i="5"/>
  <c r="N50" i="5" s="1"/>
  <c r="J50" i="5"/>
  <c r="K50" i="5" s="1"/>
  <c r="H50" i="5"/>
  <c r="E50" i="5"/>
  <c r="T49" i="5"/>
  <c r="Q49" i="5"/>
  <c r="M49" i="5"/>
  <c r="N49" i="5" s="1"/>
  <c r="J49" i="5"/>
  <c r="K49" i="5" s="1"/>
  <c r="E49" i="5"/>
  <c r="Z48" i="5"/>
  <c r="W48" i="5"/>
  <c r="T48" i="5"/>
  <c r="Q48" i="5"/>
  <c r="M48" i="5"/>
  <c r="N48" i="5" s="1"/>
  <c r="J48" i="5"/>
  <c r="K48" i="5" s="1"/>
  <c r="H48" i="5"/>
  <c r="E48" i="5"/>
  <c r="Z47" i="5"/>
  <c r="W47" i="5"/>
  <c r="T47" i="5"/>
  <c r="Q47" i="5"/>
  <c r="M47" i="5"/>
  <c r="N47" i="5" s="1"/>
  <c r="J47" i="5"/>
  <c r="K47" i="5" s="1"/>
  <c r="H47" i="5"/>
  <c r="E47" i="5"/>
  <c r="Z46" i="5"/>
  <c r="W46" i="5"/>
  <c r="T46" i="5"/>
  <c r="Q46" i="5"/>
  <c r="M46" i="5"/>
  <c r="N46" i="5" s="1"/>
  <c r="J46" i="5"/>
  <c r="K46" i="5" s="1"/>
  <c r="H46" i="5"/>
  <c r="E46" i="5"/>
  <c r="Z45" i="5"/>
  <c r="W45" i="5"/>
  <c r="T45" i="5"/>
  <c r="Q45" i="5"/>
  <c r="M45" i="5"/>
  <c r="N45" i="5" s="1"/>
  <c r="J45" i="5"/>
  <c r="K45" i="5" s="1"/>
  <c r="H45" i="5"/>
  <c r="E45" i="5"/>
  <c r="Z44" i="5"/>
  <c r="W44" i="5"/>
  <c r="T44" i="5"/>
  <c r="Q44" i="5"/>
  <c r="M44" i="5"/>
  <c r="N44" i="5" s="1"/>
  <c r="J44" i="5"/>
  <c r="K44" i="5" s="1"/>
  <c r="H44" i="5"/>
  <c r="E44" i="5"/>
  <c r="Z43" i="5"/>
  <c r="W43" i="5"/>
  <c r="T43" i="5"/>
  <c r="Q43" i="5"/>
  <c r="M43" i="5"/>
  <c r="N43" i="5" s="1"/>
  <c r="J43" i="5"/>
  <c r="K43" i="5" s="1"/>
  <c r="H43" i="5"/>
  <c r="E43" i="5"/>
  <c r="M35" i="5"/>
  <c r="K35" i="5"/>
  <c r="J35" i="5"/>
  <c r="E35" i="5"/>
  <c r="Z34" i="5"/>
  <c r="W34" i="5"/>
  <c r="T34" i="5"/>
  <c r="Q34" i="5"/>
  <c r="M34" i="5"/>
  <c r="N34" i="5" s="1"/>
  <c r="K34" i="5"/>
  <c r="H34" i="5"/>
  <c r="E34" i="5"/>
  <c r="Z33" i="5"/>
  <c r="W33" i="5"/>
  <c r="T33" i="5"/>
  <c r="Q33" i="5"/>
  <c r="N33" i="5"/>
  <c r="M33" i="5"/>
  <c r="K33" i="5"/>
  <c r="J33" i="5"/>
  <c r="H33" i="5"/>
  <c r="E33" i="5"/>
  <c r="Z32" i="5"/>
  <c r="W32" i="5"/>
  <c r="T32" i="5"/>
  <c r="Q32" i="5"/>
  <c r="M32" i="5"/>
  <c r="N32" i="5" s="1"/>
  <c r="K32" i="5"/>
  <c r="J32" i="5"/>
  <c r="H32" i="5"/>
  <c r="E32" i="5"/>
  <c r="Z31" i="5"/>
  <c r="W31" i="5"/>
  <c r="T31" i="5"/>
  <c r="Q31" i="5"/>
  <c r="M31" i="5"/>
  <c r="N31" i="5" s="1"/>
  <c r="J31" i="5"/>
  <c r="K31" i="5" s="1"/>
  <c r="H31" i="5"/>
  <c r="E31" i="5"/>
  <c r="Z30" i="5"/>
  <c r="W30" i="5"/>
  <c r="T30" i="5"/>
  <c r="Q30" i="5"/>
  <c r="M30" i="5"/>
  <c r="N30" i="5" s="1"/>
  <c r="J30" i="5"/>
  <c r="K30" i="5" s="1"/>
  <c r="H30" i="5"/>
  <c r="E30" i="5"/>
  <c r="Z29" i="5"/>
  <c r="W29" i="5"/>
  <c r="T29" i="5"/>
  <c r="Q29" i="5"/>
  <c r="N29" i="5"/>
  <c r="M29" i="5"/>
  <c r="K29" i="5"/>
  <c r="J29" i="5"/>
  <c r="H29" i="5"/>
  <c r="E29" i="5"/>
  <c r="Z28" i="5"/>
  <c r="W28" i="5"/>
  <c r="T28" i="5"/>
  <c r="Q28" i="5"/>
  <c r="N28" i="5"/>
  <c r="M28" i="5"/>
  <c r="K28" i="5"/>
  <c r="J28" i="5"/>
  <c r="H28" i="5"/>
  <c r="E28" i="5"/>
  <c r="Z27" i="5"/>
  <c r="W27" i="5"/>
  <c r="T27" i="5"/>
  <c r="Q27" i="5"/>
  <c r="N27" i="5"/>
  <c r="M27" i="5"/>
  <c r="J27" i="5"/>
  <c r="K27" i="5" s="1"/>
  <c r="H27" i="5"/>
  <c r="E27" i="5"/>
  <c r="Z26" i="5"/>
  <c r="W26" i="5"/>
  <c r="T26" i="5"/>
  <c r="Q26" i="5"/>
  <c r="M26" i="5"/>
  <c r="N26" i="5" s="1"/>
  <c r="K26" i="5"/>
  <c r="H26" i="5"/>
  <c r="E26" i="5"/>
  <c r="Z25" i="5"/>
  <c r="W25" i="5"/>
  <c r="T25" i="5"/>
  <c r="Q25" i="5"/>
  <c r="M25" i="5"/>
  <c r="N25" i="5" s="1"/>
  <c r="J25" i="5"/>
  <c r="K25" i="5" s="1"/>
  <c r="H25" i="5"/>
  <c r="E25" i="5"/>
  <c r="Z24" i="5"/>
  <c r="W24" i="5"/>
  <c r="T24" i="5"/>
  <c r="Q24" i="5"/>
  <c r="M24" i="5"/>
  <c r="N24" i="5" s="1"/>
  <c r="K24" i="5"/>
  <c r="H24" i="5"/>
  <c r="E24" i="5"/>
  <c r="Z23" i="5"/>
  <c r="W23" i="5"/>
  <c r="T23" i="5"/>
  <c r="Q23" i="5"/>
  <c r="M23" i="5"/>
  <c r="N23" i="5" s="1"/>
  <c r="J23" i="5"/>
  <c r="K23" i="5" s="1"/>
  <c r="H23" i="5"/>
  <c r="E23" i="5"/>
  <c r="S61" i="4"/>
  <c r="E61" i="4"/>
  <c r="S92" i="4"/>
  <c r="E92" i="4"/>
  <c r="S60" i="4"/>
  <c r="Q60" i="4"/>
  <c r="M60" i="4"/>
  <c r="E60" i="4"/>
  <c r="S91" i="4"/>
  <c r="E91" i="4"/>
  <c r="S59" i="4"/>
  <c r="Q59" i="4"/>
  <c r="M59" i="4"/>
  <c r="E59" i="4"/>
  <c r="S90" i="4"/>
  <c r="E90" i="4"/>
  <c r="S58" i="4"/>
  <c r="Q58" i="4"/>
  <c r="M58" i="4"/>
  <c r="E58" i="4"/>
  <c r="S89" i="4"/>
  <c r="E89" i="4"/>
  <c r="S57" i="4"/>
  <c r="Q57" i="4"/>
  <c r="M57" i="4"/>
  <c r="E57" i="4"/>
  <c r="S88" i="4"/>
  <c r="Q88" i="4"/>
  <c r="M88" i="4"/>
  <c r="E88" i="4"/>
  <c r="S56" i="4"/>
  <c r="M56" i="4"/>
  <c r="E56" i="4"/>
  <c r="S87" i="4"/>
  <c r="M87" i="4"/>
  <c r="E87" i="4"/>
  <c r="S55" i="4"/>
  <c r="M55" i="4"/>
  <c r="E55" i="4"/>
  <c r="S86" i="4"/>
  <c r="E86" i="4"/>
  <c r="S54" i="4"/>
  <c r="Q54" i="4"/>
  <c r="M54" i="4"/>
  <c r="E54" i="4"/>
  <c r="S85" i="4"/>
  <c r="Q85" i="4"/>
  <c r="M85" i="4"/>
  <c r="E85" i="4"/>
  <c r="S53" i="4"/>
  <c r="E53" i="4"/>
  <c r="S84" i="4"/>
  <c r="E84" i="4"/>
  <c r="S52" i="4"/>
  <c r="M52" i="4"/>
  <c r="E52" i="4"/>
  <c r="S83" i="4"/>
  <c r="M83" i="4"/>
  <c r="E83" i="4"/>
  <c r="S51" i="4"/>
  <c r="M51" i="4"/>
  <c r="E51" i="4"/>
  <c r="S82" i="4"/>
  <c r="E82" i="4"/>
  <c r="S50" i="4"/>
  <c r="E50" i="4"/>
  <c r="S81" i="4"/>
  <c r="E81" i="4"/>
  <c r="S49" i="4"/>
  <c r="Q49" i="4"/>
  <c r="M49" i="4"/>
  <c r="E49" i="4"/>
  <c r="S80" i="4"/>
  <c r="Q80" i="4"/>
  <c r="M80" i="4"/>
  <c r="E80" i="4"/>
  <c r="S48" i="4"/>
  <c r="E48" i="4"/>
  <c r="S79" i="4"/>
  <c r="E79" i="4"/>
  <c r="S47" i="4"/>
  <c r="Q47" i="4"/>
  <c r="M47" i="4"/>
  <c r="S78" i="4"/>
  <c r="Q78" i="4"/>
  <c r="M78" i="4"/>
  <c r="S46" i="4"/>
  <c r="M46" i="4"/>
  <c r="E46" i="4"/>
  <c r="S77" i="4"/>
  <c r="M77" i="4"/>
  <c r="E77" i="4"/>
  <c r="S45" i="4"/>
  <c r="M45" i="4"/>
  <c r="E45" i="4"/>
  <c r="S76" i="4"/>
  <c r="E76" i="4"/>
  <c r="S44" i="4"/>
  <c r="M44" i="4"/>
  <c r="E44" i="4"/>
  <c r="S75" i="4"/>
  <c r="M75" i="4"/>
  <c r="E75" i="4"/>
  <c r="S43" i="4"/>
  <c r="M43" i="4"/>
  <c r="E43" i="4"/>
  <c r="S74" i="4"/>
  <c r="E74" i="4"/>
  <c r="S42" i="4"/>
  <c r="Q42" i="4"/>
  <c r="M42" i="4"/>
  <c r="E42" i="4"/>
  <c r="S73" i="4"/>
  <c r="Q73" i="4"/>
  <c r="M73" i="4"/>
  <c r="E73" i="4"/>
  <c r="S41" i="4"/>
  <c r="M41" i="4"/>
  <c r="E41" i="4"/>
  <c r="S72" i="4"/>
  <c r="M72" i="4"/>
  <c r="E72" i="4"/>
  <c r="S40" i="4"/>
  <c r="M40" i="4"/>
  <c r="E40" i="4"/>
  <c r="S71" i="4"/>
  <c r="E71" i="4"/>
  <c r="S39" i="4"/>
  <c r="Q39" i="4"/>
  <c r="M39" i="4"/>
  <c r="E39" i="4"/>
  <c r="S70" i="4"/>
  <c r="Q70" i="4"/>
  <c r="M70" i="4"/>
  <c r="E70" i="4"/>
  <c r="S38" i="4"/>
  <c r="M38" i="4"/>
  <c r="E38" i="4"/>
  <c r="S69" i="4"/>
  <c r="E69" i="4"/>
  <c r="S37" i="4"/>
  <c r="Q37" i="4"/>
  <c r="M37" i="4"/>
  <c r="E37" i="4"/>
  <c r="S68" i="4"/>
  <c r="Q68" i="4"/>
  <c r="M68" i="4"/>
  <c r="E68" i="4"/>
  <c r="S36" i="4"/>
  <c r="Q36" i="4"/>
  <c r="M36" i="4"/>
  <c r="E36" i="4"/>
  <c r="E45" i="3" l="1"/>
  <c r="H45" i="3"/>
  <c r="K45" i="3"/>
  <c r="N45" i="3"/>
  <c r="Q45" i="3"/>
  <c r="T45" i="3"/>
  <c r="W45" i="3"/>
  <c r="Z45" i="3"/>
  <c r="AC45" i="3"/>
  <c r="AF45" i="3"/>
  <c r="E46" i="3"/>
  <c r="H46" i="3"/>
  <c r="K46" i="3"/>
  <c r="N46" i="3"/>
  <c r="Q46" i="3"/>
  <c r="T46" i="3"/>
  <c r="W46" i="3"/>
  <c r="Z46" i="3"/>
  <c r="AC46" i="3"/>
  <c r="AF46" i="3"/>
  <c r="E47" i="3"/>
  <c r="H47" i="3"/>
  <c r="K47" i="3"/>
  <c r="N47" i="3"/>
  <c r="Q47" i="3"/>
  <c r="T47" i="3"/>
  <c r="W47" i="3"/>
  <c r="Z47" i="3"/>
  <c r="AC47" i="3"/>
  <c r="AF47" i="3"/>
  <c r="E48" i="3"/>
  <c r="H48" i="3"/>
  <c r="K48" i="3"/>
  <c r="N48" i="3"/>
  <c r="Q48" i="3"/>
  <c r="T48" i="3"/>
  <c r="W48" i="3"/>
  <c r="Z48" i="3"/>
  <c r="AC48" i="3"/>
  <c r="AF48" i="3"/>
  <c r="E49" i="3"/>
  <c r="H49" i="3"/>
  <c r="K49" i="3"/>
  <c r="N49" i="3"/>
  <c r="Q49" i="3"/>
  <c r="T49" i="3"/>
  <c r="W49" i="3"/>
  <c r="Z49" i="3"/>
  <c r="AC49" i="3"/>
  <c r="AF49" i="3"/>
  <c r="E50" i="3"/>
  <c r="H50" i="3"/>
  <c r="K50" i="3"/>
  <c r="N50" i="3"/>
  <c r="Q50" i="3"/>
  <c r="T50" i="3"/>
  <c r="W50" i="3"/>
  <c r="Z50" i="3"/>
  <c r="AC50" i="3"/>
  <c r="AF50" i="3"/>
  <c r="E51" i="3"/>
  <c r="H51" i="3"/>
  <c r="K51" i="3"/>
  <c r="N51" i="3"/>
  <c r="Q51" i="3"/>
  <c r="T51" i="3"/>
  <c r="W51" i="3"/>
  <c r="Z51" i="3"/>
  <c r="AC51" i="3"/>
  <c r="AF51" i="3"/>
  <c r="E52" i="3"/>
  <c r="H52" i="3"/>
  <c r="K52" i="3"/>
  <c r="N52" i="3"/>
  <c r="Q52" i="3"/>
  <c r="T52" i="3"/>
  <c r="W52" i="3"/>
  <c r="Z52" i="3"/>
  <c r="AC52" i="3"/>
  <c r="AF52" i="3"/>
  <c r="E53" i="3"/>
  <c r="H53" i="3"/>
  <c r="K53" i="3"/>
  <c r="N53" i="3"/>
  <c r="Q53" i="3"/>
  <c r="T53" i="3"/>
  <c r="W53" i="3"/>
  <c r="Z53" i="3"/>
  <c r="AC53" i="3"/>
  <c r="AF53" i="3"/>
  <c r="E54" i="3"/>
  <c r="H54" i="3"/>
  <c r="K54" i="3"/>
  <c r="N54" i="3"/>
  <c r="Q54" i="3"/>
  <c r="E55" i="3"/>
  <c r="H55" i="3"/>
  <c r="K55" i="3"/>
  <c r="N55" i="3"/>
  <c r="Q55" i="3"/>
  <c r="Q52" i="2" l="1"/>
  <c r="E55" i="2"/>
  <c r="G55" i="2"/>
  <c r="H55" i="2"/>
  <c r="K55" i="2"/>
  <c r="L55" i="2"/>
  <c r="M55" i="2"/>
  <c r="AA55" i="2"/>
  <c r="AD55" i="2"/>
  <c r="AG55" i="2"/>
  <c r="E56" i="2"/>
  <c r="G56" i="2"/>
  <c r="H56" i="2" s="1"/>
  <c r="K56" i="2"/>
  <c r="L56" i="2"/>
  <c r="M56" i="2"/>
  <c r="AA56" i="2"/>
  <c r="AD56" i="2"/>
  <c r="AG56" i="2"/>
  <c r="E57" i="2"/>
  <c r="G57" i="2"/>
  <c r="H57" i="2"/>
  <c r="K57" i="2"/>
  <c r="M57" i="2"/>
  <c r="AA57" i="2"/>
  <c r="AD57" i="2"/>
  <c r="AG57" i="2"/>
  <c r="E58" i="2"/>
  <c r="G58" i="2"/>
  <c r="H58" i="2"/>
  <c r="K58" i="2"/>
  <c r="L58" i="2"/>
  <c r="M58" i="2"/>
  <c r="AA58" i="2"/>
  <c r="AD58" i="2"/>
  <c r="AG58" i="2"/>
  <c r="E59" i="2"/>
  <c r="G59" i="2"/>
  <c r="H59" i="2"/>
  <c r="K59" i="2"/>
  <c r="L59" i="2"/>
  <c r="M59" i="2"/>
  <c r="AA59" i="2"/>
  <c r="AD59" i="2"/>
  <c r="AG59" i="2"/>
  <c r="E60" i="2"/>
  <c r="G60" i="2"/>
  <c r="H60" i="2"/>
  <c r="K60" i="2"/>
  <c r="L60" i="2"/>
  <c r="M60" i="2"/>
  <c r="AA60" i="2"/>
  <c r="AD60" i="2"/>
  <c r="AG60" i="2"/>
  <c r="E61" i="2"/>
  <c r="G61" i="2"/>
  <c r="H61" i="2"/>
  <c r="K61" i="2"/>
  <c r="L61" i="2"/>
  <c r="M61" i="2"/>
  <c r="AA61" i="2"/>
  <c r="AD61" i="2"/>
  <c r="AG61" i="2"/>
  <c r="E62" i="2"/>
  <c r="G62" i="2"/>
  <c r="H62" i="2"/>
  <c r="K62" i="2"/>
  <c r="M62" i="2"/>
  <c r="AA62" i="2"/>
  <c r="AD62" i="2"/>
  <c r="AG62" i="2"/>
  <c r="E63" i="2"/>
  <c r="G63" i="2"/>
  <c r="H63" i="2" s="1"/>
  <c r="K63" i="2"/>
  <c r="M63" i="2"/>
  <c r="AA63" i="2"/>
  <c r="AD63" i="2"/>
  <c r="AG63" i="2"/>
  <c r="E64" i="2"/>
  <c r="G64" i="2"/>
  <c r="H64" i="2"/>
  <c r="K64" i="2"/>
  <c r="M64" i="2"/>
  <c r="AA64" i="2"/>
  <c r="AD64" i="2"/>
  <c r="AG64" i="2"/>
  <c r="E65" i="2"/>
  <c r="G65" i="2"/>
  <c r="H65" i="2"/>
  <c r="K65" i="2"/>
  <c r="M65" i="2"/>
  <c r="AA65" i="2"/>
  <c r="AD65" i="2"/>
  <c r="AG65" i="2"/>
  <c r="E66" i="2"/>
  <c r="G66" i="2"/>
  <c r="H66" i="2" s="1"/>
  <c r="K66" i="2"/>
  <c r="M66" i="2"/>
  <c r="AA66" i="2"/>
  <c r="AD66" i="2"/>
  <c r="AG66" i="2"/>
  <c r="E67" i="2"/>
  <c r="G67" i="2"/>
  <c r="H67" i="2"/>
  <c r="K67" i="2"/>
  <c r="L67" i="2"/>
  <c r="M67" i="2"/>
  <c r="AA67" i="2"/>
  <c r="AD67" i="2"/>
  <c r="AG67" i="2"/>
  <c r="E68" i="2"/>
  <c r="G68" i="2"/>
  <c r="H68" i="2"/>
  <c r="K68" i="2"/>
  <c r="M68" i="2"/>
  <c r="AA68" i="2"/>
  <c r="AD68" i="2"/>
  <c r="AG68" i="2"/>
  <c r="S78" i="1" l="1"/>
  <c r="T78" i="1" s="1"/>
  <c r="P78" i="1"/>
  <c r="Q78" i="1" s="1"/>
  <c r="M78" i="1"/>
  <c r="N78" i="1" s="1"/>
  <c r="J78" i="1"/>
  <c r="K78" i="1" s="1"/>
  <c r="E78" i="1"/>
  <c r="S77" i="1"/>
  <c r="T77" i="1" s="1"/>
  <c r="P77" i="1"/>
  <c r="Q77" i="1" s="1"/>
  <c r="M77" i="1"/>
  <c r="N77" i="1" s="1"/>
  <c r="J77" i="1"/>
  <c r="K77" i="1" s="1"/>
  <c r="E77" i="1"/>
  <c r="Z76" i="1"/>
  <c r="W76" i="1"/>
  <c r="S76" i="1"/>
  <c r="T76" i="1" s="1"/>
  <c r="P76" i="1"/>
  <c r="Q76" i="1" s="1"/>
  <c r="M76" i="1"/>
  <c r="N76" i="1" s="1"/>
  <c r="J76" i="1"/>
  <c r="K76" i="1" s="1"/>
  <c r="H76" i="1"/>
  <c r="E76" i="1"/>
  <c r="Z75" i="1"/>
  <c r="W75" i="1"/>
  <c r="S75" i="1"/>
  <c r="T75" i="1" s="1"/>
  <c r="P75" i="1"/>
  <c r="Q75" i="1" s="1"/>
  <c r="M75" i="1"/>
  <c r="N75" i="1" s="1"/>
  <c r="J75" i="1"/>
  <c r="K75" i="1" s="1"/>
  <c r="H75" i="1"/>
  <c r="E75" i="1"/>
  <c r="Z74" i="1"/>
  <c r="W74" i="1"/>
  <c r="S74" i="1"/>
  <c r="T74" i="1" s="1"/>
  <c r="P74" i="1"/>
  <c r="Q74" i="1" s="1"/>
  <c r="M74" i="1"/>
  <c r="N74" i="1" s="1"/>
  <c r="J74" i="1"/>
  <c r="K74" i="1" s="1"/>
  <c r="H74" i="1"/>
  <c r="E74" i="1"/>
  <c r="Z73" i="1"/>
  <c r="W73" i="1"/>
  <c r="S73" i="1"/>
  <c r="T73" i="1" s="1"/>
  <c r="P73" i="1"/>
  <c r="Q73" i="1" s="1"/>
  <c r="M73" i="1"/>
  <c r="N73" i="1" s="1"/>
  <c r="J73" i="1"/>
  <c r="K73" i="1" s="1"/>
  <c r="H73" i="1"/>
  <c r="E73" i="1"/>
  <c r="Z72" i="1"/>
  <c r="W72" i="1"/>
  <c r="S72" i="1"/>
  <c r="T72" i="1" s="1"/>
  <c r="P72" i="1"/>
  <c r="Q72" i="1" s="1"/>
  <c r="M72" i="1"/>
  <c r="N72" i="1" s="1"/>
  <c r="J72" i="1"/>
  <c r="K72" i="1" s="1"/>
  <c r="H72" i="1"/>
  <c r="E72" i="1"/>
  <c r="Z71" i="1"/>
  <c r="W71" i="1"/>
  <c r="S71" i="1"/>
  <c r="T71" i="1" s="1"/>
  <c r="P71" i="1"/>
  <c r="Q71" i="1" s="1"/>
  <c r="M71" i="1"/>
  <c r="N71" i="1" s="1"/>
  <c r="J71" i="1"/>
  <c r="K71" i="1" s="1"/>
  <c r="H71" i="1"/>
  <c r="E71" i="1"/>
  <c r="Z70" i="1"/>
  <c r="W70" i="1"/>
  <c r="S70" i="1"/>
  <c r="T70" i="1" s="1"/>
  <c r="P70" i="1"/>
  <c r="Q70" i="1" s="1"/>
  <c r="M70" i="1"/>
  <c r="N70" i="1" s="1"/>
  <c r="J70" i="1"/>
  <c r="K70" i="1" s="1"/>
  <c r="H70" i="1"/>
  <c r="E70" i="1"/>
  <c r="Z69" i="1"/>
  <c r="W69" i="1"/>
  <c r="S69" i="1"/>
  <c r="T69" i="1" s="1"/>
  <c r="P69" i="1"/>
  <c r="Q69" i="1" s="1"/>
  <c r="M69" i="1"/>
  <c r="N69" i="1" s="1"/>
  <c r="J69" i="1"/>
  <c r="K69" i="1" s="1"/>
  <c r="H69" i="1"/>
  <c r="E69" i="1"/>
  <c r="Z68" i="1"/>
  <c r="W68" i="1"/>
  <c r="S68" i="1"/>
  <c r="T68" i="1" s="1"/>
  <c r="P68" i="1"/>
  <c r="Q68" i="1" s="1"/>
  <c r="M68" i="1"/>
  <c r="N68" i="1" s="1"/>
  <c r="J68" i="1"/>
  <c r="K68" i="1" s="1"/>
  <c r="H68" i="1"/>
  <c r="E68" i="1"/>
  <c r="Z67" i="1"/>
  <c r="W67" i="1"/>
  <c r="S67" i="1"/>
  <c r="T67" i="1" s="1"/>
  <c r="AB67" i="1" s="1"/>
  <c r="B67" i="1" s="1" a="1"/>
  <c r="B67" i="1" s="1"/>
  <c r="P67" i="1"/>
  <c r="Q67" i="1" s="1"/>
  <c r="M67" i="1"/>
  <c r="N67" i="1" s="1"/>
  <c r="J67" i="1"/>
  <c r="K67" i="1" s="1"/>
  <c r="H67" i="1"/>
  <c r="E67" i="1"/>
  <c r="Z66" i="1"/>
  <c r="W66" i="1"/>
  <c r="S66" i="1"/>
  <c r="T66" i="1" s="1"/>
  <c r="P66" i="1"/>
  <c r="Q66" i="1" s="1"/>
  <c r="M66" i="1"/>
  <c r="N66" i="1" s="1"/>
  <c r="J66" i="1"/>
  <c r="K66" i="1" s="1"/>
  <c r="H66" i="1"/>
  <c r="E66" i="1"/>
  <c r="Z65" i="1"/>
  <c r="W65" i="1"/>
  <c r="S65" i="1"/>
  <c r="T65" i="1" s="1"/>
  <c r="P65" i="1"/>
  <c r="Q65" i="1" s="1"/>
  <c r="M65" i="1"/>
  <c r="N65" i="1" s="1"/>
  <c r="J65" i="1"/>
  <c r="K65" i="1" s="1"/>
  <c r="H65" i="1"/>
  <c r="E65" i="1"/>
  <c r="Z64" i="1"/>
  <c r="W64" i="1"/>
  <c r="S64" i="1"/>
  <c r="T64" i="1" s="1"/>
  <c r="P64" i="1"/>
  <c r="Q64" i="1" s="1"/>
  <c r="M64" i="1"/>
  <c r="N64" i="1" s="1"/>
  <c r="J64" i="1"/>
  <c r="K64" i="1" s="1"/>
  <c r="H64" i="1"/>
  <c r="E64" i="1"/>
  <c r="Z63" i="1"/>
  <c r="W63" i="1"/>
  <c r="S63" i="1"/>
  <c r="T63" i="1" s="1"/>
  <c r="P63" i="1"/>
  <c r="Q63" i="1" s="1"/>
  <c r="M63" i="1"/>
  <c r="N63" i="1" s="1"/>
  <c r="J63" i="1"/>
  <c r="K63" i="1" s="1"/>
  <c r="H63" i="1"/>
  <c r="E63" i="1"/>
  <c r="Z62" i="1"/>
  <c r="W62" i="1"/>
  <c r="S62" i="1"/>
  <c r="T62" i="1" s="1"/>
  <c r="P62" i="1"/>
  <c r="Q62" i="1" s="1"/>
  <c r="M62" i="1"/>
  <c r="N62" i="1" s="1"/>
  <c r="J62" i="1"/>
  <c r="K62" i="1" s="1"/>
  <c r="H62" i="1"/>
  <c r="E62" i="1"/>
  <c r="Z61" i="1"/>
  <c r="W61" i="1"/>
  <c r="S61" i="1"/>
  <c r="T61" i="1" s="1"/>
  <c r="P61" i="1"/>
  <c r="Q61" i="1" s="1"/>
  <c r="M61" i="1"/>
  <c r="N61" i="1" s="1"/>
  <c r="J61" i="1"/>
  <c r="K61" i="1" s="1"/>
  <c r="H61" i="1"/>
  <c r="E61" i="1"/>
  <c r="AB66" i="1" l="1"/>
  <c r="B66" i="1" s="1" a="1"/>
  <c r="B66" i="1" s="1"/>
  <c r="AB63" i="1"/>
  <c r="B63" i="1" s="1" a="1"/>
  <c r="B63" i="1" s="1"/>
  <c r="AB69" i="1"/>
  <c r="B69" i="1" s="1" a="1"/>
  <c r="B69" i="1" s="1"/>
  <c r="AB72" i="1"/>
  <c r="B72" i="1" s="1" a="1"/>
  <c r="B72" i="1" s="1"/>
  <c r="AB75" i="1"/>
  <c r="B75" i="1" s="1" a="1"/>
  <c r="B75" i="1" s="1"/>
  <c r="AB62" i="1"/>
  <c r="B62" i="1" s="1" a="1"/>
  <c r="B62" i="1" s="1"/>
  <c r="AB65" i="1"/>
  <c r="B65" i="1" s="1" a="1"/>
  <c r="B65" i="1" s="1"/>
  <c r="AB68" i="1"/>
  <c r="B68" i="1" s="1" a="1"/>
  <c r="B68" i="1" s="1"/>
  <c r="AB71" i="1"/>
  <c r="B71" i="1" s="1" a="1"/>
  <c r="B71" i="1" s="1"/>
  <c r="AB77" i="1"/>
  <c r="B77" i="1" s="1" a="1"/>
  <c r="B77" i="1" s="1"/>
  <c r="AB61" i="1"/>
  <c r="B61" i="1" s="1" a="1"/>
  <c r="B61" i="1" s="1"/>
  <c r="AB74" i="1"/>
  <c r="B74" i="1" s="1" a="1"/>
  <c r="B74" i="1" s="1"/>
  <c r="AB64" i="1"/>
  <c r="B64" i="1" s="1" a="1"/>
  <c r="B64" i="1" s="1"/>
  <c r="AB70" i="1"/>
  <c r="B70" i="1" s="1" a="1"/>
  <c r="B70" i="1" s="1"/>
  <c r="AB73" i="1"/>
  <c r="B73" i="1" s="1" a="1"/>
  <c r="B73" i="1" s="1"/>
  <c r="AB76" i="1"/>
  <c r="B76" i="1" s="1" a="1"/>
  <c r="B76" i="1" s="1"/>
  <c r="AB78" i="1"/>
  <c r="B78" i="1" s="1" a="1"/>
  <c r="B78" i="1" s="1"/>
</calcChain>
</file>

<file path=xl/sharedStrings.xml><?xml version="1.0" encoding="utf-8"?>
<sst xmlns="http://schemas.openxmlformats.org/spreadsheetml/2006/main" count="1462" uniqueCount="242">
  <si>
    <t>CARGURU</t>
  </si>
  <si>
    <t>ANGELOPOLIS</t>
  </si>
  <si>
    <t>KPI´S MES DICIEMBRE 2024</t>
  </si>
  <si>
    <t>KPI´S MES ENERO 2025</t>
  </si>
  <si>
    <t>KPI´S MES FEBRERO 2025</t>
  </si>
  <si>
    <t>VENDEDOR</t>
  </si>
  <si>
    <t xml:space="preserve">NIVEL </t>
  </si>
  <si>
    <t>VENTAS DICIEMBRE</t>
  </si>
  <si>
    <t>OBJETIVO</t>
  </si>
  <si>
    <t>CUMPLIMIENTO</t>
  </si>
  <si>
    <t>GARANTIAS EXTENDIDAS</t>
  </si>
  <si>
    <t>UTILIDAD OBJETIVO</t>
  </si>
  <si>
    <t>PENETRACIÓN DE NRFM</t>
  </si>
  <si>
    <t>PENETRACIÓN OBJETIVO</t>
  </si>
  <si>
    <t>VENTA ACCESORIOS POR UNIDAD ($3,500)</t>
  </si>
  <si>
    <t>VENTA ACCESORIOS OBJETIVO</t>
  </si>
  <si>
    <t>INSATISFACION</t>
  </si>
  <si>
    <t>GARANTIA EXTENDIDA OBJETIVO</t>
  </si>
  <si>
    <t>NFC ó TARJETAS ADICIONALES SAT FINDER O VF3</t>
  </si>
  <si>
    <t>NFC ó TARJETAS ADICIONALES SAT FINDER O VF3 OBJETIVO</t>
  </si>
  <si>
    <t>CURSOS 100% NVA &amp; MOODLE</t>
  </si>
  <si>
    <t>35% PRUEBAS DE MANEJO VS CLIENTES ATENDIDOS</t>
  </si>
  <si>
    <t>35% PRUEBAS DE MANEJO VS CLIENTES ATENDIDOS OBJETIVO</t>
  </si>
  <si>
    <r>
      <t xml:space="preserve">VENTAS </t>
    </r>
    <r>
      <rPr>
        <b/>
        <i/>
        <sz val="11"/>
        <color indexed="8"/>
        <rFont val="Calibri"/>
        <family val="2"/>
      </rPr>
      <t>DICIEMBRE</t>
    </r>
  </si>
  <si>
    <r>
      <t xml:space="preserve"> UTILIDAD EN VENTAS </t>
    </r>
    <r>
      <rPr>
        <b/>
        <i/>
        <sz val="11"/>
        <color indexed="8"/>
        <rFont val="Calibri"/>
        <family val="2"/>
      </rPr>
      <t>DICIEMBRE</t>
    </r>
  </si>
  <si>
    <t>GARANTÍA EXTENDIDA</t>
  </si>
  <si>
    <r>
      <t xml:space="preserve">VENTAS </t>
    </r>
    <r>
      <rPr>
        <b/>
        <i/>
        <sz val="11"/>
        <color indexed="8"/>
        <rFont val="Calibri"/>
        <family val="2"/>
      </rPr>
      <t>FEBRERO</t>
    </r>
  </si>
  <si>
    <t>ADAI HERNANDEZ CASTILLO</t>
  </si>
  <si>
    <t>CONFORT</t>
  </si>
  <si>
    <t>HUERPEL</t>
  </si>
  <si>
    <t>ALONDRA GONZALEZ ACA</t>
  </si>
  <si>
    <t>ANGEL ENRIQUE MURILLO GIL</t>
  </si>
  <si>
    <t>EXTRAMILLA</t>
  </si>
  <si>
    <t>ARMANDO FABIAN GONZALEZ MARTINEZ</t>
  </si>
  <si>
    <t>BASICO</t>
  </si>
  <si>
    <t>CARLOS ALBERTO PEREZ TORRES</t>
  </si>
  <si>
    <t>CECILIA MAGDALENA DELGADO VIVANCO</t>
  </si>
  <si>
    <t>DANIEL BALDERRABANO TEJEDA</t>
  </si>
  <si>
    <t>EDUARDO JAVIER SALGADO FIGUEROA</t>
  </si>
  <si>
    <t>NUEVO</t>
  </si>
  <si>
    <t>EUGENIO REYES BRAVO</t>
  </si>
  <si>
    <t>ERNESTO FELIX OROPEZA RAMIREZ</t>
  </si>
  <si>
    <t>FERNANDO RANGEL SANDOVAL</t>
  </si>
  <si>
    <t>HECTOR COUTIÑO ALEMAN</t>
  </si>
  <si>
    <t>HUMBERTO MANUEL OSIO ORTEGA</t>
  </si>
  <si>
    <t>JESUS GARCIA SERRANO</t>
  </si>
  <si>
    <t>JORGE ALBERTO CANTU MAC SWINEY</t>
  </si>
  <si>
    <t>LUIS ENRIQUE CANTU MAC SWINEY</t>
  </si>
  <si>
    <t>JHONATAN CARRASCO ALEGRIA</t>
  </si>
  <si>
    <t>MARCOS GOMEZ PEREZ</t>
  </si>
  <si>
    <t>VERONICA MUÑOZ RODRIGUEZ</t>
  </si>
  <si>
    <t>JOSE ENRIQUE GALLEGOS CORTE</t>
  </si>
  <si>
    <t>RICARDO BARRIENTOS CORTE</t>
  </si>
  <si>
    <t>JOSE JUAN MARQUEZ ALARCON</t>
  </si>
  <si>
    <t>Total general</t>
  </si>
  <si>
    <t>MARCO ANTONIO VAZQUEZ SANCHEZ</t>
  </si>
  <si>
    <t>KENNEDY CORONA SANCHEZ</t>
  </si>
  <si>
    <t>MARIBEL GALLEGOS SEGURA</t>
  </si>
  <si>
    <t>NORMA EUGENIA CARDOSO HERRERA</t>
  </si>
  <si>
    <t>RENE PINTO ESPINOSA</t>
  </si>
  <si>
    <t>RENE PINTO ESPINOZA</t>
  </si>
  <si>
    <t>RICARDO SILVA HERAS</t>
  </si>
  <si>
    <t>BÁSICO NO CUMPLE KPIS</t>
  </si>
  <si>
    <t>CONFORT CUMPLIR 1 KPI</t>
  </si>
  <si>
    <t>EXTRAMILLA  CUMPLIR 2 KPIS</t>
  </si>
  <si>
    <t>HUERPEL CUMPLIR 3 KPIS</t>
  </si>
  <si>
    <t>#¡DIV/0!</t>
  </si>
  <si>
    <t>NVO INGRESO</t>
  </si>
  <si>
    <t>LUIS ADOLFO GARCIA SOSA</t>
  </si>
  <si>
    <t>NIVELES</t>
  </si>
  <si>
    <t>LIZBETH FRANCO GOMEZ</t>
  </si>
  <si>
    <t>ESTEFANI CRUZ AYALA</t>
  </si>
  <si>
    <t>*</t>
  </si>
  <si>
    <t>ANGEL MARQUEZ HERRERA</t>
  </si>
  <si>
    <t>NORMA LETICIA DUARTE GONZALEZ</t>
  </si>
  <si>
    <t>LEONARDO MURIN ALFARO LIRA</t>
  </si>
  <si>
    <t>LUIS ALBERTO MENDEZ MARTINEZ</t>
  </si>
  <si>
    <t>FERNANDO VILLENA ORTIZ</t>
  </si>
  <si>
    <t>KARLA IVETTE LARIOS MADRID</t>
  </si>
  <si>
    <t>JUAN FRANCISCO DIAZ GUTIERREZ</t>
  </si>
  <si>
    <t>BAJA</t>
  </si>
  <si>
    <t>FERNANDO ANAYA GUZMÁN</t>
  </si>
  <si>
    <t>JOSE RUBEN JIMENEZ RAMIREZ</t>
  </si>
  <si>
    <t>IVÁN GUSTAVO MOLINA PEREZ</t>
  </si>
  <si>
    <t>IVaN GUSTAVO MOLINA PEREZ</t>
  </si>
  <si>
    <t>IVAN GUSTAVO MOLINA PEREZ</t>
  </si>
  <si>
    <t>ANA LAURA GONZALEZ CASTILLO</t>
  </si>
  <si>
    <t>FERNANDO ANAYA GUZMAN</t>
  </si>
  <si>
    <t>NUEVO ING</t>
  </si>
  <si>
    <t>EONARDO MURIN ALFARO LIRA</t>
  </si>
  <si>
    <t>ANGELA  PEREZ AVILES</t>
  </si>
  <si>
    <t>ANGELA PEREZ AVILES</t>
  </si>
  <si>
    <t>KARLA I. LARIOS MADRID</t>
  </si>
  <si>
    <t>TOTAL KPIS POR APV</t>
  </si>
  <si>
    <r>
      <rPr>
        <b/>
        <sz val="11"/>
        <color indexed="21"/>
        <rFont val="Calibri"/>
        <family val="2"/>
      </rPr>
      <t xml:space="preserve">KPI 5 </t>
    </r>
    <r>
      <rPr>
        <b/>
        <sz val="11"/>
        <color indexed="8"/>
        <rFont val="Calibri"/>
        <family val="2"/>
        <charset val="1"/>
      </rPr>
      <t xml:space="preserve">OBJETIVO DE TOMA </t>
    </r>
  </si>
  <si>
    <t>TOMA DE UNIDADES</t>
  </si>
  <si>
    <r>
      <rPr>
        <b/>
        <sz val="11"/>
        <color indexed="21"/>
        <rFont val="Calibri"/>
        <family val="2"/>
      </rPr>
      <t xml:space="preserve">KPI 4  </t>
    </r>
    <r>
      <rPr>
        <b/>
        <sz val="11"/>
        <color indexed="8"/>
        <rFont val="Calibri"/>
        <family val="2"/>
        <charset val="1"/>
      </rPr>
      <t>OBJETIVO DE ALTA GAMA</t>
    </r>
  </si>
  <si>
    <t>VENTA DE ALTA GAMA</t>
  </si>
  <si>
    <r>
      <rPr>
        <b/>
        <sz val="11"/>
        <color indexed="21"/>
        <rFont val="Calibri"/>
        <family val="2"/>
      </rPr>
      <t xml:space="preserve">KPI 3 </t>
    </r>
    <r>
      <rPr>
        <b/>
        <sz val="11"/>
        <color indexed="8"/>
        <rFont val="Calibri"/>
        <family val="2"/>
        <charset val="1"/>
      </rPr>
      <t xml:space="preserve">OBJETIVO DE SELECTIVITI </t>
    </r>
  </si>
  <si>
    <t>SELECTIVITI</t>
  </si>
  <si>
    <r>
      <rPr>
        <b/>
        <sz val="11"/>
        <color indexed="21"/>
        <rFont val="Calibri"/>
        <family val="2"/>
      </rPr>
      <t xml:space="preserve">KPI 2    </t>
    </r>
    <r>
      <rPr>
        <b/>
        <sz val="11"/>
        <color indexed="8"/>
        <rFont val="Calibri"/>
        <family val="2"/>
        <charset val="1"/>
      </rPr>
      <t>GARANTIA EXTENDIDA OBJETIVO</t>
    </r>
  </si>
  <si>
    <r>
      <rPr>
        <b/>
        <sz val="11"/>
        <color indexed="21"/>
        <rFont val="Calibri"/>
        <family val="2"/>
      </rPr>
      <t xml:space="preserve">KPI 1             </t>
    </r>
    <r>
      <rPr>
        <b/>
        <sz val="11"/>
        <color indexed="8"/>
        <rFont val="Calibri"/>
        <family val="2"/>
        <charset val="1"/>
      </rPr>
      <t>VENTA ACCESORIOS OBJETIVO</t>
    </r>
  </si>
  <si>
    <t xml:space="preserve"> UTILIDAD EN VENTAS FEBRERO</t>
  </si>
  <si>
    <t>VENTAS FEBRERO</t>
  </si>
  <si>
    <r>
      <t xml:space="preserve">KPI 5 </t>
    </r>
    <r>
      <rPr>
        <b/>
        <sz val="11"/>
        <color rgb="FF000000"/>
        <rFont val="Calibri"/>
        <family val="2"/>
        <charset val="1"/>
      </rPr>
      <t xml:space="preserve">OBJETIVO DE TOMA </t>
    </r>
  </si>
  <si>
    <r>
      <t xml:space="preserve">KPI 4  </t>
    </r>
    <r>
      <rPr>
        <b/>
        <sz val="11"/>
        <color rgb="FF000000"/>
        <rFont val="Calibri"/>
        <family val="2"/>
        <charset val="1"/>
      </rPr>
      <t>OBJETIVO DE ALTA GAMA</t>
    </r>
  </si>
  <si>
    <r>
      <t xml:space="preserve">KPI 3 </t>
    </r>
    <r>
      <rPr>
        <b/>
        <sz val="11"/>
        <color rgb="FF000000"/>
        <rFont val="Calibri"/>
        <family val="2"/>
        <charset val="1"/>
      </rPr>
      <t xml:space="preserve">OBJETIVO DE SELECTIVITI </t>
    </r>
  </si>
  <si>
    <r>
      <t xml:space="preserve">KPI 2    </t>
    </r>
    <r>
      <rPr>
        <b/>
        <sz val="11"/>
        <color rgb="FF000000"/>
        <rFont val="Calibri"/>
        <family val="2"/>
        <charset val="1"/>
      </rPr>
      <t>GARANTIA EXTENDIDA OBJETIVO</t>
    </r>
  </si>
  <si>
    <r>
      <t xml:space="preserve">KPI 1             </t>
    </r>
    <r>
      <rPr>
        <b/>
        <sz val="11"/>
        <color rgb="FF000000"/>
        <rFont val="Calibri"/>
        <family val="2"/>
        <charset val="1"/>
      </rPr>
      <t>VENTA ACCESORIOS OBJETIVO</t>
    </r>
  </si>
  <si>
    <t>UTILIDAD EN VENTAS ENERO</t>
  </si>
  <si>
    <t>VENTAS ENERO</t>
  </si>
  <si>
    <r>
      <t xml:space="preserve">UTILIDAD EN VENTAS </t>
    </r>
    <r>
      <rPr>
        <b/>
        <i/>
        <sz val="11"/>
        <color rgb="FF000000"/>
        <rFont val="Calibri"/>
        <family val="2"/>
      </rPr>
      <t>DICIEMBRE</t>
    </r>
  </si>
  <si>
    <r>
      <t xml:space="preserve">VENTAS </t>
    </r>
    <r>
      <rPr>
        <b/>
        <i/>
        <sz val="11"/>
        <color rgb="FF000000"/>
        <rFont val="Calibri"/>
        <family val="2"/>
      </rPr>
      <t>DICIEMBRE</t>
    </r>
  </si>
  <si>
    <t>TULANCINGO</t>
  </si>
  <si>
    <t>T</t>
  </si>
  <si>
    <t>AUTONATION</t>
  </si>
  <si>
    <t>DARIO ERNESTO ORONZOR CALVA</t>
  </si>
  <si>
    <t>ROSMINDA ISLAS HERRERA</t>
  </si>
  <si>
    <t>N/A</t>
  </si>
  <si>
    <t>LUIS ALBERTO SANDOVAL IBARRA</t>
  </si>
  <si>
    <t>HUGO ALBERTO CAZAREZ SILVA</t>
  </si>
  <si>
    <t xml:space="preserve">NALLELY SANCHEZ RAMIREZ </t>
  </si>
  <si>
    <t>YOLANDA GONZALEZ REYES</t>
  </si>
  <si>
    <t>LUIS VERGARA DOMINGUEZ</t>
  </si>
  <si>
    <t>IGNACIO HERNANDEZ GOMEZ</t>
  </si>
  <si>
    <t>FRANCISCO JAVIER SANTILLAN VARGAS</t>
  </si>
  <si>
    <t>ALINA TEMPORAL DIMAS</t>
  </si>
  <si>
    <t>DAVID FERNANDO FLORES GARCIA</t>
  </si>
  <si>
    <t>BENJAMIN  SALAS MUÑOZ</t>
  </si>
  <si>
    <t>OBJ</t>
  </si>
  <si>
    <t>ALTA GAMA</t>
  </si>
  <si>
    <t xml:space="preserve"> UTILIDAD EN VENTAS ENERO</t>
  </si>
  <si>
    <t>HUAUCHINANGO</t>
  </si>
  <si>
    <t>PACHUCA</t>
  </si>
  <si>
    <t>PESO KPI (90%)</t>
  </si>
  <si>
    <t>PESO KPI (5%)</t>
  </si>
  <si>
    <t>PESO KPI (3%)</t>
  </si>
  <si>
    <t>ACCESORIOS</t>
  </si>
  <si>
    <t>ACCESORIOS OBJETIVO</t>
  </si>
  <si>
    <t>PESO KPI (2%)</t>
  </si>
  <si>
    <t>TOTAL KPIS</t>
  </si>
  <si>
    <r>
      <t xml:space="preserve">VENTAS </t>
    </r>
    <r>
      <rPr>
        <b/>
        <i/>
        <sz val="11"/>
        <color indexed="8"/>
        <rFont val="Calibri"/>
        <family val="2"/>
      </rPr>
      <t>ENERO</t>
    </r>
  </si>
  <si>
    <t>ALFREDO IZAEL ARRIETA RESENDIZ</t>
  </si>
  <si>
    <t xml:space="preserve"> ALFREDO IZAEL ARRIETA RESENDIZ</t>
  </si>
  <si>
    <t>ALEJANDRO MANCIDOR</t>
  </si>
  <si>
    <t>JUAN ANTONIO CERON</t>
  </si>
  <si>
    <t>ADRIAN RIOS UREÑA</t>
  </si>
  <si>
    <t>CARLOS ALBERTO OROPEZA PEÑA</t>
  </si>
  <si>
    <t>EDUARDO GARCIA GUERRERO</t>
  </si>
  <si>
    <t>EMMANUEL ESTEBES ROSAS</t>
  </si>
  <si>
    <t>ENRIQUE MARTINEZ HERNANDEZ</t>
  </si>
  <si>
    <t>ERNESTO JACOB  ALTAMIRANO OCHOA</t>
  </si>
  <si>
    <t>ESTEBAN LANGUENDIK AZAMAR</t>
  </si>
  <si>
    <t>FRANCISCO JAVIER CARDOSO MORALES</t>
  </si>
  <si>
    <t>GALILEO DOÑU LÓPEZ</t>
  </si>
  <si>
    <t>ISRAEL CRUZ DOMINGUEZ</t>
  </si>
  <si>
    <t>IVAN EDUARDO VERA LOZANO</t>
  </si>
  <si>
    <t>JANET ESMERALDA VAZQUEZ VAZQUEZ</t>
  </si>
  <si>
    <t>JORGE HERNANDEZ ZUÑIGA</t>
  </si>
  <si>
    <t>JOSUE SAGAON GARCIA</t>
  </si>
  <si>
    <t>MARCO ANTONIO ISLAS MONROY</t>
  </si>
  <si>
    <t>MARIA FELIX SERRANO HERNANDEZ</t>
  </si>
  <si>
    <t>MARICRUZ HERNANDEZ MORENO</t>
  </si>
  <si>
    <t>NATHANYEL PERSIS VALENCIA MERCADO</t>
  </si>
  <si>
    <t>OFELIA MORGADO QUIJANO</t>
  </si>
  <si>
    <t>OSCAR  NAVA LUNA</t>
  </si>
  <si>
    <t>PERLA ANAHY GUAZO</t>
  </si>
  <si>
    <t>ROBERTO ADONAI HERNANDEZ HERNANDEZ</t>
  </si>
  <si>
    <t>SERGIO PABLO BENITEZ FLORES</t>
  </si>
  <si>
    <t>SUSANA GUZMAN RODRIGUEZ</t>
  </si>
  <si>
    <t xml:space="preserve">ZUMPANGO </t>
  </si>
  <si>
    <t xml:space="preserve">ERICK IVAN NORIEGA POELAEZ </t>
  </si>
  <si>
    <t>PATRICIA ROJAS TREJO</t>
  </si>
  <si>
    <t>JUANA GUADALUPE SANCHEZ VAZQUEZ</t>
  </si>
  <si>
    <t xml:space="preserve">CESAR GUILLERMO MIRANDA CASTILLO </t>
  </si>
  <si>
    <t xml:space="preserve">SERGIO BARCENAS JASSO </t>
  </si>
  <si>
    <t xml:space="preserve">BRENDA ARILENE GUTIERREZ RUIZ </t>
  </si>
  <si>
    <t xml:space="preserve">CLAUDIA IVETTE ZENDEJAS PEÑALOZA </t>
  </si>
  <si>
    <t xml:space="preserve">ANA GUADALUPE ARELLANO CERDA </t>
  </si>
  <si>
    <t xml:space="preserve">NESTOR DANIEL HERRERA  MARTINEZ </t>
  </si>
  <si>
    <t xml:space="preserve">DANILO JHOSEPH TOMAS SALINAS </t>
  </si>
  <si>
    <t xml:space="preserve">SANDRA SANCHEZ ALFARO </t>
  </si>
  <si>
    <t xml:space="preserve">ANGEL ORTIZ MALDONADO </t>
  </si>
  <si>
    <t xml:space="preserve"> UTILIDAD EN VENTAS DICIEMBRE</t>
  </si>
  <si>
    <t xml:space="preserve">VENTAS ENERO </t>
  </si>
  <si>
    <t xml:space="preserve"> UTILIDAD EN VENTAS ENERO </t>
  </si>
  <si>
    <t xml:space="preserve">ADRIANA NOEMI PLAZA PEREZ </t>
  </si>
  <si>
    <t xml:space="preserve">WILFRIDO ALFONSO JUEREZ RODRIGUEZ </t>
  </si>
  <si>
    <t xml:space="preserve">CARLOS </t>
  </si>
  <si>
    <t>KPI´S MES  FEBRERO 2025</t>
  </si>
  <si>
    <t xml:space="preserve">VENTAS FEBRERO </t>
  </si>
  <si>
    <t xml:space="preserve">ALEJANDRO ARCINIEGA </t>
  </si>
  <si>
    <t xml:space="preserve">WILFRIDO JUAREZ RODRIGUEZ </t>
  </si>
  <si>
    <t>APIZACO</t>
  </si>
  <si>
    <t xml:space="preserve">GARANTÍA EXTENDIDA </t>
  </si>
  <si>
    <t>NA</t>
  </si>
  <si>
    <t>Rogelio</t>
  </si>
  <si>
    <t>KPI´S MES 1RA ENERO 2024</t>
  </si>
  <si>
    <t>VENTAS 2DA ENERO</t>
  </si>
  <si>
    <t>Yaneli</t>
  </si>
  <si>
    <t>AIDE SALAMANCA RODRIGUEZ</t>
  </si>
  <si>
    <t>ALFREDO MOLINA PEREZ</t>
  </si>
  <si>
    <t>BARBARA ARANA ESTRELLA</t>
  </si>
  <si>
    <t>DAVID EMMANUEL GALAVIZ POZOS</t>
  </si>
  <si>
    <t>ERIK GEOVANI HERNANDEZ MARTINEZ</t>
  </si>
  <si>
    <t>EVERARDO LOPEZ BARCENAS</t>
  </si>
  <si>
    <t>FATIMA GARCIA LOPEZ</t>
  </si>
  <si>
    <t>HECTOR PEREZ SILVA</t>
  </si>
  <si>
    <t>JORGE LUIS RIVERA PANTOJA</t>
  </si>
  <si>
    <t>JUAN CARLOS SIFUENTES ARGUELLO</t>
  </si>
  <si>
    <t>MARIO ALBERTO CHAVERO MARTINEZ</t>
  </si>
  <si>
    <t>OSCAR PEREZ TORRES</t>
  </si>
  <si>
    <t>REGINO GIOVANI DIAZ TUXPAN</t>
  </si>
  <si>
    <t>ROBERTO POPOCATL PEREZ</t>
  </si>
  <si>
    <t>ARNOLD JOSEF ALMANZA MARTINEZ</t>
  </si>
  <si>
    <t>KARINA TORRES PRADO</t>
  </si>
  <si>
    <t>ROSARIO CHAVERO MARTINEZ</t>
  </si>
  <si>
    <t>Alan Ornelas Méndez</t>
  </si>
  <si>
    <t>Carlos Villagrán Ruíz</t>
  </si>
  <si>
    <t>Edgar López Hernández</t>
  </si>
  <si>
    <t>Eleazar Cornejo Escamilla</t>
  </si>
  <si>
    <t>Jorge Humberto Rojas</t>
  </si>
  <si>
    <t>Perla Anhel Monroy Cruz</t>
  </si>
  <si>
    <t>René Serrano Olguín</t>
  </si>
  <si>
    <t>José Humberto Huizar Gutiérrez</t>
  </si>
  <si>
    <t>Rafael Becerril Cazares</t>
  </si>
  <si>
    <t>Brandon J. Mera Mares</t>
  </si>
  <si>
    <t>Nancy Yessenia Orozco López</t>
  </si>
  <si>
    <t>Mario Alberto Bernal Olivas</t>
  </si>
  <si>
    <t>Bernardo Garcia Contreras</t>
  </si>
  <si>
    <t>Guillermo de Jesus Zorrilla Segovia</t>
  </si>
  <si>
    <t>Maria Benita Puente Sifuentes</t>
  </si>
  <si>
    <t>Rebeca Lucía Sánchez Levario</t>
  </si>
  <si>
    <t>Ángel de Jesús Galván Vázquez</t>
  </si>
  <si>
    <t>Eduardo Quezada Peña</t>
  </si>
  <si>
    <t>TULA</t>
  </si>
  <si>
    <t xml:space="preserve">VENTAS </t>
  </si>
  <si>
    <t xml:space="preserve"> UTILIDAD EN VENTAS </t>
  </si>
  <si>
    <t xml:space="preserve"> UTILIDAD EN VENTAS</t>
  </si>
  <si>
    <t>Jorge Humberto rojas</t>
  </si>
  <si>
    <t xml:space="preserve">ENERO </t>
  </si>
  <si>
    <t>SARAI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</si>
</sst>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0.0%"/>
  </numFmts>
  <fonts count="29" x14ac:knownFonts="1">
    <font>
      <sz val="11"/>
      <color indexed="8"/>
      <name val="Calibri"/>
      <charset val="1"/>
    </font>
    <font>
      <sz val="11"/>
      <color theme="1"/>
      <name val="Aptos Narrow"/>
      <family val="2"/>
      <scheme val="minor"/>
    </font>
    <font>
      <b/>
      <i/>
      <sz val="20"/>
      <color indexed="8"/>
      <name val="Calibri"/>
      <family val="2"/>
    </font>
    <font>
      <b/>
      <i/>
      <sz val="16"/>
      <color indexed="8"/>
      <name val="Calibri"/>
      <family val="2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color rgb="FF000000"/>
      <name val="Aptos Narrow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b/>
      <sz val="11"/>
      <color indexed="21"/>
      <name val="Calibri"/>
      <family val="2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sz val="20"/>
      <color rgb="FF000000"/>
      <name val="Calibri"/>
      <family val="2"/>
    </font>
    <font>
      <sz val="11"/>
      <color indexed="8"/>
      <name val="Calibri"/>
      <charset val="1"/>
    </font>
    <font>
      <sz val="11"/>
      <color rgb="FF006100"/>
      <name val="Aptos Narrow"/>
      <family val="2"/>
      <scheme val="minor"/>
    </font>
    <font>
      <sz val="10"/>
      <color theme="1"/>
      <name val="Courier New"/>
      <family val="3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B05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rgb="FF8EA9DB"/>
      </top>
      <bottom/>
      <diagonal/>
    </border>
  </borders>
  <cellStyleXfs count="13">
    <xf numFmtId="0" fontId="0" fillId="0" borderId="0">
      <alignment vertical="top"/>
    </xf>
    <xf numFmtId="9" fontId="6" fillId="0" borderId="0" applyFont="0" applyFill="0" applyBorder="0" applyAlignment="0" applyProtection="0"/>
    <xf numFmtId="5" fontId="6" fillId="0" borderId="0">
      <alignment vertical="top"/>
    </xf>
    <xf numFmtId="9" fontId="6" fillId="0" borderId="0">
      <alignment vertical="top"/>
    </xf>
    <xf numFmtId="5" fontId="6" fillId="0" borderId="0">
      <alignment vertical="top"/>
    </xf>
    <xf numFmtId="9" fontId="6" fillId="0" borderId="0">
      <alignment vertical="top"/>
    </xf>
    <xf numFmtId="5" fontId="6" fillId="0" borderId="0">
      <alignment vertical="top"/>
    </xf>
    <xf numFmtId="9" fontId="6" fillId="0" borderId="0">
      <alignment vertical="top"/>
    </xf>
    <xf numFmtId="0" fontId="6" fillId="0" borderId="0">
      <alignment vertical="top"/>
    </xf>
    <xf numFmtId="5" fontId="6" fillId="0" borderId="0">
      <alignment vertical="top"/>
    </xf>
    <xf numFmtId="44" fontId="23" fillId="0" borderId="0" applyFont="0" applyFill="0" applyBorder="0" applyAlignment="0" applyProtection="0"/>
    <xf numFmtId="0" fontId="24" fillId="8" borderId="0" applyNumberFormat="0" applyBorder="0" applyAlignment="0" applyProtection="0"/>
    <xf numFmtId="5" fontId="6" fillId="0" borderId="0">
      <alignment vertical="top"/>
    </xf>
  </cellStyleXfs>
  <cellXfs count="235">
    <xf numFmtId="0" fontId="0" fillId="0" borderId="0" xfId="0">
      <alignment vertical="top"/>
    </xf>
    <xf numFmtId="0" fontId="2" fillId="0" borderId="0" xfId="0" applyFont="1" applyProtection="1">
      <alignment vertical="top"/>
      <protection locked="0"/>
    </xf>
    <xf numFmtId="0" fontId="0" fillId="0" borderId="0" xfId="0" applyProtection="1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0" borderId="0" xfId="0" applyFont="1" applyProtection="1">
      <alignment vertical="top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3" borderId="3" xfId="0" applyFill="1" applyBorder="1" applyProtection="1">
      <alignment vertical="top"/>
      <protection locked="0"/>
    </xf>
    <xf numFmtId="0" fontId="6" fillId="3" borderId="0" xfId="0" applyFont="1" applyFill="1" applyProtection="1">
      <alignment vertical="top"/>
      <protection locked="0"/>
    </xf>
    <xf numFmtId="0" fontId="0" fillId="3" borderId="0" xfId="0" applyFill="1" applyAlignment="1" applyProtection="1">
      <alignment horizontal="center" vertical="top"/>
      <protection locked="0"/>
    </xf>
    <xf numFmtId="9" fontId="6" fillId="2" borderId="0" xfId="1" applyFill="1" applyBorder="1" applyAlignment="1">
      <alignment horizontal="center" vertical="top"/>
    </xf>
    <xf numFmtId="2" fontId="0" fillId="3" borderId="0" xfId="0" applyNumberFormat="1" applyFill="1" applyAlignment="1" applyProtection="1">
      <alignment horizontal="center" vertical="top"/>
      <protection locked="0"/>
    </xf>
    <xf numFmtId="2" fontId="6" fillId="3" borderId="0" xfId="2" applyNumberFormat="1" applyFill="1">
      <alignment vertical="top"/>
    </xf>
    <xf numFmtId="1" fontId="6" fillId="3" borderId="0" xfId="1" applyNumberFormat="1" applyFill="1" applyBorder="1" applyAlignment="1">
      <alignment horizontal="center" vertical="top"/>
    </xf>
    <xf numFmtId="42" fontId="6" fillId="3" borderId="0" xfId="1" applyNumberFormat="1" applyFill="1" applyBorder="1" applyAlignment="1">
      <alignment horizontal="center" vertical="top"/>
    </xf>
    <xf numFmtId="9" fontId="6" fillId="3" borderId="0" xfId="1" applyFill="1" applyBorder="1" applyAlignment="1">
      <alignment horizontal="center" vertical="top"/>
    </xf>
    <xf numFmtId="9" fontId="6" fillId="2" borderId="0" xfId="3" applyFill="1" applyAlignment="1">
      <alignment horizontal="center" vertical="top"/>
    </xf>
    <xf numFmtId="44" fontId="0" fillId="3" borderId="0" xfId="0" applyNumberFormat="1" applyFill="1" applyAlignment="1" applyProtection="1">
      <alignment horizontal="center" vertical="top"/>
      <protection locked="0"/>
    </xf>
    <xf numFmtId="5" fontId="6" fillId="3" borderId="0" xfId="4" applyFill="1">
      <alignment vertical="top"/>
    </xf>
    <xf numFmtId="1" fontId="6" fillId="3" borderId="0" xfId="3" applyNumberFormat="1" applyFill="1" applyAlignment="1">
      <alignment horizontal="center" vertical="top"/>
    </xf>
    <xf numFmtId="42" fontId="6" fillId="3" borderId="0" xfId="3" applyNumberFormat="1" applyFill="1" applyAlignment="1">
      <alignment horizontal="center" vertical="top"/>
    </xf>
    <xf numFmtId="1" fontId="6" fillId="3" borderId="0" xfId="3" applyNumberFormat="1" applyFill="1">
      <alignment vertical="top"/>
    </xf>
    <xf numFmtId="9" fontId="6" fillId="3" borderId="0" xfId="3" applyFill="1" applyAlignment="1">
      <alignment horizontal="center" vertical="top"/>
    </xf>
    <xf numFmtId="9" fontId="0" fillId="0" borderId="0" xfId="0" applyNumberFormat="1" applyProtection="1">
      <alignment vertical="top"/>
      <protection locked="0"/>
    </xf>
    <xf numFmtId="9" fontId="6" fillId="2" borderId="0" xfId="5" applyFill="1" applyAlignment="1">
      <alignment horizontal="center" vertical="top"/>
    </xf>
    <xf numFmtId="5" fontId="6" fillId="3" borderId="0" xfId="6" applyFill="1">
      <alignment vertical="top"/>
    </xf>
    <xf numFmtId="1" fontId="6" fillId="3" borderId="0" xfId="5" applyNumberFormat="1" applyFill="1" applyAlignment="1">
      <alignment horizontal="center" vertical="top"/>
    </xf>
    <xf numFmtId="42" fontId="6" fillId="3" borderId="0" xfId="5" applyNumberFormat="1" applyFill="1" applyAlignment="1">
      <alignment horizontal="center" vertical="top"/>
    </xf>
    <xf numFmtId="1" fontId="6" fillId="3" borderId="0" xfId="5" applyNumberFormat="1" applyFill="1">
      <alignment vertical="top"/>
    </xf>
    <xf numFmtId="9" fontId="6" fillId="3" borderId="0" xfId="5" applyFill="1" applyAlignment="1">
      <alignment horizontal="center" vertical="top"/>
    </xf>
    <xf numFmtId="0" fontId="6" fillId="0" borderId="0" xfId="0" applyFont="1" applyProtection="1">
      <alignment vertical="top"/>
      <protection locked="0"/>
    </xf>
    <xf numFmtId="0" fontId="6" fillId="2" borderId="4" xfId="0" applyFont="1" applyFill="1" applyBorder="1" applyProtection="1">
      <alignment vertical="top"/>
      <protection locked="0"/>
    </xf>
    <xf numFmtId="0" fontId="6" fillId="0" borderId="4" xfId="0" applyFont="1" applyBorder="1" applyProtection="1">
      <alignment vertical="top"/>
      <protection locked="0"/>
    </xf>
    <xf numFmtId="0" fontId="0" fillId="3" borderId="0" xfId="0" applyFill="1" applyProtection="1">
      <alignment vertical="top"/>
      <protection locked="0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7" fillId="0" borderId="0" xfId="0" applyFont="1">
      <alignment vertical="top"/>
    </xf>
    <xf numFmtId="0" fontId="0" fillId="0" borderId="0" xfId="0" applyAlignment="1" applyProtection="1">
      <alignment horizontal="right" vertical="top"/>
      <protection locked="0"/>
    </xf>
    <xf numFmtId="0" fontId="7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right" vertical="top"/>
    </xf>
    <xf numFmtId="0" fontId="7" fillId="4" borderId="0" xfId="0" applyFont="1" applyFill="1">
      <alignment vertical="top"/>
    </xf>
    <xf numFmtId="0" fontId="7" fillId="4" borderId="0" xfId="0" applyFont="1" applyFill="1" applyAlignment="1">
      <alignment horizontal="left"/>
    </xf>
    <xf numFmtId="9" fontId="6" fillId="3" borderId="0" xfId="7" applyFill="1" applyAlignment="1">
      <alignment horizontal="center" vertical="top"/>
    </xf>
    <xf numFmtId="0" fontId="6" fillId="3" borderId="0" xfId="7" applyNumberFormat="1" applyFill="1" applyAlignment="1">
      <alignment horizontal="center" vertical="top"/>
    </xf>
    <xf numFmtId="42" fontId="6" fillId="3" borderId="0" xfId="7" applyNumberFormat="1" applyFill="1" applyAlignment="1">
      <alignment horizontal="center" vertical="top"/>
    </xf>
    <xf numFmtId="42" fontId="6" fillId="3" borderId="0" xfId="7" applyNumberFormat="1" applyFill="1" applyAlignment="1">
      <alignment horizontal="right" vertical="top"/>
    </xf>
    <xf numFmtId="1" fontId="6" fillId="3" borderId="0" xfId="7" applyNumberFormat="1" applyFill="1" applyAlignment="1">
      <alignment horizontal="center" vertical="top"/>
    </xf>
    <xf numFmtId="0" fontId="8" fillId="3" borderId="0" xfId="0" applyFont="1" applyFill="1" applyAlignment="1">
      <alignment horizontal="left"/>
    </xf>
    <xf numFmtId="9" fontId="6" fillId="3" borderId="5" xfId="7" applyFill="1" applyBorder="1" applyAlignment="1"/>
    <xf numFmtId="5" fontId="0" fillId="0" borderId="5" xfId="6" applyFont="1" applyBorder="1" applyAlignment="1"/>
    <xf numFmtId="5" fontId="0" fillId="0" borderId="5" xfId="6" applyFont="1" applyBorder="1" applyAlignment="1">
      <alignment horizontal="right"/>
    </xf>
    <xf numFmtId="0" fontId="9" fillId="3" borderId="5" xfId="0" applyFont="1" applyFill="1" applyBorder="1" applyAlignment="1">
      <alignment horizontal="left"/>
    </xf>
    <xf numFmtId="0" fontId="7" fillId="5" borderId="0" xfId="0" applyFont="1" applyFill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/>
    </xf>
    <xf numFmtId="9" fontId="7" fillId="4" borderId="5" xfId="0" applyNumberFormat="1" applyFont="1" applyFill="1" applyBorder="1" applyAlignment="1">
      <alignment horizontal="center" vertical="top"/>
    </xf>
    <xf numFmtId="9" fontId="7" fillId="5" borderId="5" xfId="0" applyNumberFormat="1" applyFont="1" applyFill="1" applyBorder="1" applyAlignment="1">
      <alignment horizontal="center" vertical="top"/>
    </xf>
    <xf numFmtId="9" fontId="7" fillId="4" borderId="5" xfId="0" applyNumberFormat="1" applyFont="1" applyFill="1" applyBorder="1" applyAlignment="1"/>
    <xf numFmtId="6" fontId="7" fillId="0" borderId="5" xfId="0" applyNumberFormat="1" applyFont="1" applyBorder="1" applyAlignment="1"/>
    <xf numFmtId="6" fontId="7" fillId="0" borderId="5" xfId="0" applyNumberFormat="1" applyFont="1" applyBorder="1" applyAlignment="1">
      <alignment horizontal="right"/>
    </xf>
    <xf numFmtId="0" fontId="10" fillId="4" borderId="5" xfId="0" applyFont="1" applyFill="1" applyBorder="1" applyAlignment="1">
      <alignment horizontal="center"/>
    </xf>
    <xf numFmtId="4" fontId="7" fillId="0" borderId="5" xfId="0" applyNumberFormat="1" applyFont="1" applyBorder="1" applyAlignment="1"/>
    <xf numFmtId="4" fontId="7" fillId="4" borderId="5" xfId="0" applyNumberFormat="1" applyFont="1" applyFill="1" applyBorder="1" applyAlignment="1"/>
    <xf numFmtId="0" fontId="9" fillId="4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6" borderId="0" xfId="0" applyFont="1" applyFill="1">
      <alignment vertical="top"/>
    </xf>
    <xf numFmtId="9" fontId="6" fillId="2" borderId="0" xfId="7" applyFill="1" applyAlignment="1">
      <alignment horizontal="center" vertical="top"/>
    </xf>
    <xf numFmtId="0" fontId="6" fillId="3" borderId="5" xfId="7" applyNumberFormat="1" applyFill="1" applyBorder="1" applyAlignment="1">
      <alignment horizontal="center" vertical="top"/>
    </xf>
    <xf numFmtId="0" fontId="6" fillId="2" borderId="5" xfId="7" applyNumberFormat="1" applyFill="1" applyBorder="1" applyAlignment="1">
      <alignment horizontal="center" vertical="top"/>
    </xf>
    <xf numFmtId="0" fontId="6" fillId="3" borderId="5" xfId="7" applyNumberFormat="1" applyFill="1" applyBorder="1" applyAlignment="1">
      <alignment horizontal="center"/>
    </xf>
    <xf numFmtId="9" fontId="6" fillId="3" borderId="5" xfId="7" applyFill="1" applyBorder="1" applyAlignment="1">
      <alignment horizontal="center" vertical="top"/>
    </xf>
    <xf numFmtId="9" fontId="6" fillId="2" borderId="5" xfId="7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" fontId="0" fillId="0" borderId="5" xfId="0" applyNumberFormat="1" applyBorder="1" applyAlignment="1"/>
    <xf numFmtId="4" fontId="0" fillId="3" borderId="5" xfId="0" applyNumberFormat="1" applyFill="1" applyBorder="1" applyAlignment="1"/>
    <xf numFmtId="0" fontId="0" fillId="3" borderId="5" xfId="0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/>
    </xf>
    <xf numFmtId="0" fontId="7" fillId="4" borderId="5" xfId="0" applyFont="1" applyFill="1" applyBorder="1" applyAlignment="1"/>
    <xf numFmtId="4" fontId="0" fillId="7" borderId="5" xfId="0" applyNumberFormat="1" applyFill="1" applyBorder="1" applyAlignment="1"/>
    <xf numFmtId="0" fontId="7" fillId="3" borderId="5" xfId="0" applyFont="1" applyFill="1" applyBorder="1" applyAlignment="1"/>
    <xf numFmtId="0" fontId="7" fillId="0" borderId="4" xfId="0" applyFont="1" applyBorder="1">
      <alignment vertical="top"/>
    </xf>
    <xf numFmtId="0" fontId="7" fillId="5" borderId="4" xfId="0" applyFont="1" applyFill="1" applyBorder="1">
      <alignment vertical="top"/>
    </xf>
    <xf numFmtId="6" fontId="7" fillId="4" borderId="5" xfId="0" applyNumberFormat="1" applyFont="1" applyFill="1" applyBorder="1" applyAlignment="1">
      <alignment horizontal="center" vertical="top"/>
    </xf>
    <xf numFmtId="6" fontId="7" fillId="4" borderId="5" xfId="0" applyNumberFormat="1" applyFont="1" applyFill="1" applyBorder="1">
      <alignment vertical="top"/>
    </xf>
    <xf numFmtId="8" fontId="7" fillId="4" borderId="5" xfId="0" applyNumberFormat="1" applyFont="1" applyFill="1" applyBorder="1" applyAlignment="1">
      <alignment horizontal="center" vertical="top"/>
    </xf>
    <xf numFmtId="0" fontId="7" fillId="4" borderId="5" xfId="0" applyFont="1" applyFill="1" applyBorder="1">
      <alignment vertical="top"/>
    </xf>
    <xf numFmtId="0" fontId="7" fillId="0" borderId="5" xfId="0" applyFont="1" applyBorder="1">
      <alignment vertical="top"/>
    </xf>
    <xf numFmtId="5" fontId="6" fillId="3" borderId="6" xfId="6" applyFill="1" applyBorder="1" applyAlignment="1">
      <alignment horizontal="center"/>
    </xf>
    <xf numFmtId="6" fontId="7" fillId="4" borderId="6" xfId="0" applyNumberFormat="1" applyFont="1" applyFill="1" applyBorder="1" applyAlignment="1">
      <alignment horizontal="right"/>
    </xf>
    <xf numFmtId="0" fontId="10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6" xfId="0" applyFont="1" applyFill="1" applyBorder="1" applyAlignment="1"/>
    <xf numFmtId="0" fontId="7" fillId="4" borderId="7" xfId="0" applyFont="1" applyFill="1" applyBorder="1" applyAlignment="1">
      <alignment horizontal="center"/>
    </xf>
    <xf numFmtId="4" fontId="0" fillId="7" borderId="6" xfId="0" applyNumberFormat="1" applyFill="1" applyBorder="1" applyAlignment="1"/>
    <xf numFmtId="0" fontId="0" fillId="3" borderId="7" xfId="0" applyFill="1" applyBorder="1" applyAlignment="1">
      <alignment horizontal="center"/>
    </xf>
    <xf numFmtId="4" fontId="7" fillId="4" borderId="6" xfId="0" applyNumberFormat="1" applyFont="1" applyFill="1" applyBorder="1" applyAlignment="1"/>
    <xf numFmtId="0" fontId="7" fillId="4" borderId="8" xfId="0" applyFont="1" applyFill="1" applyBorder="1" applyAlignment="1">
      <alignment horizontal="center"/>
    </xf>
    <xf numFmtId="0" fontId="6" fillId="3" borderId="8" xfId="7" applyNumberFormat="1" applyFill="1" applyBorder="1" applyAlignment="1">
      <alignment horizontal="center"/>
    </xf>
    <xf numFmtId="0" fontId="0" fillId="3" borderId="5" xfId="0" applyFill="1" applyBorder="1" applyAlignment="1" applyProtection="1">
      <alignment horizontal="center" vertical="top"/>
      <protection locked="0"/>
    </xf>
    <xf numFmtId="0" fontId="6" fillId="3" borderId="6" xfId="7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5" fontId="6" fillId="3" borderId="5" xfId="6" applyFill="1" applyBorder="1" applyAlignment="1">
      <alignment horizontal="center"/>
    </xf>
    <xf numFmtId="6" fontId="7" fillId="4" borderId="5" xfId="0" applyNumberFormat="1" applyFont="1" applyFill="1" applyBorder="1" applyAlignment="1">
      <alignment horizontal="right"/>
    </xf>
    <xf numFmtId="5" fontId="6" fillId="3" borderId="5" xfId="6" applyFill="1" applyBorder="1" applyAlignment="1"/>
    <xf numFmtId="0" fontId="13" fillId="3" borderId="5" xfId="7" applyNumberFormat="1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" fillId="3" borderId="5" xfId="7" applyNumberFormat="1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6" fillId="2" borderId="10" xfId="0" applyFont="1" applyFill="1" applyBorder="1" applyAlignment="1" applyProtection="1">
      <alignment horizontal="center" vertical="center" wrapText="1"/>
      <protection locked="0"/>
    </xf>
    <xf numFmtId="0" fontId="17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vertical="center" wrapText="1"/>
      <protection locked="0"/>
    </xf>
    <xf numFmtId="0" fontId="19" fillId="5" borderId="2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vertical="center" wrapText="1"/>
    </xf>
    <xf numFmtId="0" fontId="21" fillId="0" borderId="0" xfId="0" applyFont="1">
      <alignment vertical="top"/>
    </xf>
    <xf numFmtId="0" fontId="22" fillId="0" borderId="0" xfId="0" applyFont="1">
      <alignment vertical="top"/>
    </xf>
    <xf numFmtId="0" fontId="6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9" fontId="6" fillId="0" borderId="0" xfId="3" applyAlignment="1">
      <alignment horizontal="center" vertical="top"/>
    </xf>
    <xf numFmtId="0" fontId="6" fillId="0" borderId="5" xfId="0" applyFont="1" applyBorder="1" applyProtection="1">
      <alignment vertical="top"/>
      <protection locked="0"/>
    </xf>
    <xf numFmtId="3" fontId="6" fillId="2" borderId="4" xfId="0" applyNumberFormat="1" applyFont="1" applyFill="1" applyBorder="1" applyProtection="1">
      <alignment vertical="top"/>
      <protection locked="0"/>
    </xf>
    <xf numFmtId="0" fontId="6" fillId="0" borderId="4" xfId="8" applyBorder="1" applyProtection="1">
      <alignment vertical="top"/>
      <protection locked="0"/>
    </xf>
    <xf numFmtId="0" fontId="6" fillId="2" borderId="4" xfId="8" applyFill="1" applyBorder="1" applyProtection="1">
      <alignment vertical="top"/>
      <protection locked="0"/>
    </xf>
    <xf numFmtId="5" fontId="6" fillId="3" borderId="0" xfId="9" applyFill="1">
      <alignment vertical="top"/>
    </xf>
    <xf numFmtId="44" fontId="6" fillId="3" borderId="0" xfId="8" applyNumberFormat="1" applyFill="1" applyAlignment="1" applyProtection="1">
      <alignment horizontal="center" vertical="top"/>
      <protection locked="0"/>
    </xf>
    <xf numFmtId="0" fontId="6" fillId="3" borderId="0" xfId="8" applyFill="1" applyAlignment="1" applyProtection="1">
      <alignment horizontal="center" vertical="top"/>
      <protection locked="0"/>
    </xf>
    <xf numFmtId="0" fontId="6" fillId="3" borderId="0" xfId="8" applyFill="1" applyProtection="1">
      <alignment vertical="top"/>
      <protection locked="0"/>
    </xf>
    <xf numFmtId="9" fontId="6" fillId="0" borderId="5" xfId="7" applyBorder="1" applyAlignment="1">
      <alignment horizontal="center" vertical="top"/>
    </xf>
    <xf numFmtId="42" fontId="6" fillId="3" borderId="5" xfId="7" applyNumberFormat="1" applyFill="1" applyBorder="1" applyAlignment="1">
      <alignment horizontal="center" vertical="top"/>
    </xf>
    <xf numFmtId="1" fontId="6" fillId="3" borderId="5" xfId="7" applyNumberFormat="1" applyFill="1" applyBorder="1" applyAlignment="1">
      <alignment horizontal="center" vertical="top"/>
    </xf>
    <xf numFmtId="5" fontId="6" fillId="3" borderId="5" xfId="6" applyFill="1" applyBorder="1">
      <alignment vertical="top"/>
    </xf>
    <xf numFmtId="44" fontId="0" fillId="3" borderId="5" xfId="0" applyNumberFormat="1" applyFill="1" applyBorder="1" applyAlignment="1" applyProtection="1">
      <alignment horizontal="center" vertical="top"/>
      <protection locked="0"/>
    </xf>
    <xf numFmtId="0" fontId="6" fillId="3" borderId="5" xfId="0" applyFont="1" applyFill="1" applyBorder="1" applyProtection="1">
      <alignment vertical="top"/>
      <protection locked="0"/>
    </xf>
    <xf numFmtId="0" fontId="0" fillId="3" borderId="5" xfId="0" applyFill="1" applyBorder="1" applyProtection="1">
      <alignment vertical="top"/>
      <protection locked="0"/>
    </xf>
    <xf numFmtId="5" fontId="6" fillId="3" borderId="5" xfId="9" applyFill="1" applyBorder="1">
      <alignment vertical="top"/>
    </xf>
    <xf numFmtId="44" fontId="6" fillId="3" borderId="5" xfId="8" applyNumberFormat="1" applyFill="1" applyBorder="1" applyAlignment="1" applyProtection="1">
      <alignment horizontal="center" vertical="top"/>
      <protection locked="0"/>
    </xf>
    <xf numFmtId="0" fontId="6" fillId="3" borderId="5" xfId="8" applyFill="1" applyBorder="1" applyAlignment="1" applyProtection="1">
      <alignment horizontal="center" vertical="top"/>
      <protection locked="0"/>
    </xf>
    <xf numFmtId="0" fontId="6" fillId="3" borderId="5" xfId="8" applyFill="1" applyBorder="1" applyProtection="1">
      <alignment vertical="top"/>
      <protection locked="0"/>
    </xf>
    <xf numFmtId="0" fontId="0" fillId="0" borderId="5" xfId="0" applyBorder="1" applyAlignment="1" applyProtection="1">
      <alignment horizontal="center" vertical="top"/>
      <protection locked="0"/>
    </xf>
    <xf numFmtId="0" fontId="6" fillId="0" borderId="5" xfId="8" applyBorder="1" applyAlignment="1" applyProtection="1">
      <alignment horizontal="center" vertical="top"/>
      <protection locked="0"/>
    </xf>
    <xf numFmtId="0" fontId="0" fillId="0" borderId="5" xfId="0" applyBorder="1" applyProtection="1">
      <alignment vertical="top"/>
      <protection locked="0"/>
    </xf>
    <xf numFmtId="0" fontId="6" fillId="0" borderId="5" xfId="8" applyBorder="1" applyProtection="1">
      <alignment vertical="top"/>
      <protection locked="0"/>
    </xf>
    <xf numFmtId="0" fontId="4" fillId="2" borderId="10" xfId="8" applyFont="1" applyFill="1" applyBorder="1" applyAlignment="1" applyProtection="1">
      <alignment horizontal="center" vertical="center" wrapText="1"/>
      <protection locked="0"/>
    </xf>
    <xf numFmtId="0" fontId="4" fillId="2" borderId="11" xfId="8" applyFont="1" applyFill="1" applyBorder="1" applyAlignment="1" applyProtection="1">
      <alignment vertical="center" wrapText="1"/>
      <protection locked="0"/>
    </xf>
    <xf numFmtId="9" fontId="0" fillId="0" borderId="0" xfId="0" applyNumberFormat="1" applyAlignment="1" applyProtection="1">
      <alignment horizontal="center" vertical="top"/>
      <protection locked="0"/>
    </xf>
    <xf numFmtId="0" fontId="6" fillId="0" borderId="0" xfId="8" applyProtection="1">
      <alignment vertical="top"/>
      <protection locked="0"/>
    </xf>
    <xf numFmtId="9" fontId="6" fillId="0" borderId="0" xfId="8" applyNumberFormat="1" applyAlignment="1" applyProtection="1">
      <alignment horizontal="center" vertical="top"/>
      <protection locked="0"/>
    </xf>
    <xf numFmtId="0" fontId="3" fillId="0" borderId="0" xfId="8" applyFont="1" applyProtection="1">
      <alignment vertical="top"/>
      <protection locked="0"/>
    </xf>
    <xf numFmtId="0" fontId="2" fillId="0" borderId="0" xfId="8" applyFont="1" applyProtection="1">
      <alignment vertical="top"/>
      <protection locked="0"/>
    </xf>
    <xf numFmtId="0" fontId="19" fillId="5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2" xfId="0" applyFont="1" applyBorder="1">
      <alignment vertical="top"/>
    </xf>
    <xf numFmtId="9" fontId="7" fillId="5" borderId="0" xfId="0" applyNumberFormat="1" applyFont="1" applyFill="1" applyAlignment="1">
      <alignment horizontal="center" vertical="top"/>
    </xf>
    <xf numFmtId="9" fontId="7" fillId="0" borderId="0" xfId="0" applyNumberFormat="1" applyFont="1" applyAlignment="1">
      <alignment horizontal="center" vertical="top"/>
    </xf>
    <xf numFmtId="9" fontId="7" fillId="4" borderId="0" xfId="0" applyNumberFormat="1" applyFont="1" applyFill="1" applyAlignment="1">
      <alignment horizontal="center" vertical="top"/>
    </xf>
    <xf numFmtId="9" fontId="7" fillId="0" borderId="0" xfId="0" applyNumberFormat="1" applyFont="1">
      <alignment vertical="top"/>
    </xf>
    <xf numFmtId="0" fontId="0" fillId="0" borderId="12" xfId="0" applyBorder="1" applyProtection="1">
      <alignment vertical="top"/>
      <protection locked="0"/>
    </xf>
    <xf numFmtId="9" fontId="6" fillId="0" borderId="0" xfId="7" applyAlignment="1">
      <alignment horizontal="center" vertical="top"/>
    </xf>
    <xf numFmtId="0" fontId="7" fillId="0" borderId="3" xfId="0" applyFont="1" applyBorder="1">
      <alignment vertical="top"/>
    </xf>
    <xf numFmtId="0" fontId="6" fillId="0" borderId="3" xfId="0" applyFont="1" applyBorder="1" applyProtection="1">
      <alignment vertical="top"/>
      <protection locked="0"/>
    </xf>
    <xf numFmtId="0" fontId="0" fillId="0" borderId="3" xfId="0" applyBorder="1" applyProtection="1">
      <alignment vertical="top"/>
      <protection locked="0"/>
    </xf>
    <xf numFmtId="164" fontId="6" fillId="2" borderId="0" xfId="7" applyNumberFormat="1" applyFill="1" applyAlignment="1">
      <alignment horizontal="center" vertical="top"/>
    </xf>
    <xf numFmtId="10" fontId="7" fillId="5" borderId="0" xfId="0" applyNumberFormat="1" applyFont="1" applyFill="1" applyAlignment="1">
      <alignment horizontal="center" vertical="top"/>
    </xf>
    <xf numFmtId="10" fontId="6" fillId="2" borderId="0" xfId="7" applyNumberFormat="1" applyFill="1" applyAlignment="1">
      <alignment horizontal="center" vertical="top"/>
    </xf>
    <xf numFmtId="0" fontId="6" fillId="3" borderId="0" xfId="0" applyFont="1" applyFill="1" applyAlignment="1" applyProtection="1">
      <alignment horizontal="center" vertical="top"/>
      <protection locked="0"/>
    </xf>
    <xf numFmtId="0" fontId="0" fillId="3" borderId="0" xfId="0" applyFill="1">
      <alignment vertical="top"/>
    </xf>
    <xf numFmtId="0" fontId="0" fillId="3" borderId="12" xfId="0" applyFill="1" applyBorder="1" applyProtection="1">
      <alignment vertical="top"/>
      <protection locked="0"/>
    </xf>
    <xf numFmtId="9" fontId="6" fillId="0" borderId="0" xfId="3">
      <alignment vertical="top"/>
    </xf>
    <xf numFmtId="0" fontId="6" fillId="2" borderId="0" xfId="3" applyNumberFormat="1" applyFill="1" applyAlignment="1">
      <alignment horizontal="center" vertical="top"/>
    </xf>
    <xf numFmtId="0" fontId="19" fillId="5" borderId="1" xfId="0" applyFont="1" applyFill="1" applyBorder="1" applyAlignment="1" applyProtection="1">
      <alignment vertical="center" wrapText="1"/>
      <protection locked="0"/>
    </xf>
    <xf numFmtId="0" fontId="19" fillId="5" borderId="2" xfId="0" applyFont="1" applyFill="1" applyBorder="1" applyAlignment="1" applyProtection="1">
      <alignment horizontal="center" vertical="center" wrapText="1"/>
      <protection locked="0"/>
    </xf>
    <xf numFmtId="0" fontId="0" fillId="4" borderId="12" xfId="0" applyFill="1" applyBorder="1" applyProtection="1">
      <alignment vertical="top"/>
      <protection locked="0"/>
    </xf>
    <xf numFmtId="0" fontId="7" fillId="4" borderId="0" xfId="0" applyFont="1" applyFill="1" applyProtection="1">
      <alignment vertical="top"/>
      <protection locked="0"/>
    </xf>
    <xf numFmtId="0" fontId="0" fillId="4" borderId="0" xfId="0" applyFill="1" applyAlignment="1" applyProtection="1">
      <alignment horizontal="center" vertical="top"/>
      <protection locked="0"/>
    </xf>
    <xf numFmtId="9" fontId="7" fillId="5" borderId="0" xfId="1" applyFont="1" applyFill="1" applyBorder="1" applyAlignment="1">
      <alignment horizontal="center" vertical="top"/>
    </xf>
    <xf numFmtId="44" fontId="0" fillId="4" borderId="0" xfId="0" applyNumberFormat="1" applyFill="1" applyAlignment="1" applyProtection="1">
      <alignment horizontal="center" vertical="top"/>
      <protection locked="0"/>
    </xf>
    <xf numFmtId="5" fontId="7" fillId="4" borderId="0" xfId="10" applyNumberFormat="1" applyFont="1" applyFill="1" applyBorder="1" applyAlignment="1">
      <alignment vertical="top"/>
    </xf>
    <xf numFmtId="1" fontId="7" fillId="4" borderId="0" xfId="1" applyNumberFormat="1" applyFont="1" applyFill="1" applyBorder="1" applyAlignment="1">
      <alignment horizontal="center" vertical="top"/>
    </xf>
    <xf numFmtId="42" fontId="7" fillId="4" borderId="0" xfId="1" applyNumberFormat="1" applyFont="1" applyFill="1" applyBorder="1" applyAlignment="1">
      <alignment horizontal="center" vertical="top"/>
    </xf>
    <xf numFmtId="9" fontId="7" fillId="4" borderId="0" xfId="1" applyFont="1" applyFill="1" applyBorder="1" applyAlignment="1">
      <alignment horizontal="center" vertical="top"/>
    </xf>
    <xf numFmtId="9" fontId="7" fillId="0" borderId="0" xfId="1" applyFont="1" applyFill="1" applyBorder="1" applyAlignment="1">
      <alignment vertical="top"/>
    </xf>
    <xf numFmtId="0" fontId="7" fillId="5" borderId="0" xfId="1" applyNumberFormat="1" applyFont="1" applyFill="1" applyBorder="1" applyAlignment="1">
      <alignment horizontal="center" vertical="top"/>
    </xf>
    <xf numFmtId="0" fontId="0" fillId="4" borderId="3" xfId="0" applyFill="1" applyBorder="1" applyProtection="1">
      <alignment vertical="top"/>
      <protection locked="0"/>
    </xf>
    <xf numFmtId="0" fontId="7" fillId="5" borderId="4" xfId="0" applyFont="1" applyFill="1" applyBorder="1" applyProtection="1">
      <alignment vertical="top"/>
      <protection locked="0"/>
    </xf>
    <xf numFmtId="0" fontId="7" fillId="0" borderId="4" xfId="0" applyFont="1" applyBorder="1" applyProtection="1">
      <alignment vertical="top"/>
      <protection locked="0"/>
    </xf>
    <xf numFmtId="0" fontId="22" fillId="3" borderId="0" xfId="0" applyFont="1" applyFill="1" applyProtection="1">
      <alignment vertical="top"/>
      <protection locked="0"/>
    </xf>
    <xf numFmtId="0" fontId="21" fillId="3" borderId="0" xfId="0" applyFont="1" applyFill="1" applyProtection="1">
      <alignment vertical="top"/>
      <protection locked="0"/>
    </xf>
    <xf numFmtId="0" fontId="2" fillId="3" borderId="0" xfId="0" applyFont="1" applyFill="1" applyProtection="1">
      <alignment vertical="top"/>
      <protection locked="0"/>
    </xf>
    <xf numFmtId="0" fontId="3" fillId="3" borderId="0" xfId="0" applyFont="1" applyFill="1" applyProtection="1">
      <alignment vertical="top"/>
      <protection locked="0"/>
    </xf>
    <xf numFmtId="0" fontId="13" fillId="0" borderId="0" xfId="11" applyFont="1" applyFill="1" applyBorder="1" applyAlignment="1" applyProtection="1">
      <alignment vertical="top"/>
      <protection locked="0"/>
    </xf>
    <xf numFmtId="0" fontId="13" fillId="0" borderId="3" xfId="11" applyFont="1" applyFill="1" applyBorder="1" applyAlignment="1" applyProtection="1">
      <alignment vertical="top"/>
      <protection locked="0"/>
    </xf>
    <xf numFmtId="5" fontId="6" fillId="3" borderId="0" xfId="12" applyFill="1">
      <alignment vertical="top"/>
    </xf>
    <xf numFmtId="0" fontId="13" fillId="0" borderId="0" xfId="11" applyNumberFormat="1" applyFont="1" applyFill="1" applyBorder="1" applyAlignment="1" applyProtection="1">
      <alignment horizontal="center" vertical="top"/>
      <protection locked="0"/>
    </xf>
    <xf numFmtId="44" fontId="13" fillId="0" borderId="0" xfId="11" applyNumberFormat="1" applyFont="1" applyFill="1" applyBorder="1" applyAlignment="1" applyProtection="1">
      <alignment horizontal="center" vertical="top"/>
      <protection locked="0"/>
    </xf>
    <xf numFmtId="5" fontId="13" fillId="0" borderId="0" xfId="11" applyNumberFormat="1" applyFont="1" applyFill="1" applyBorder="1" applyAlignment="1">
      <alignment vertical="top"/>
    </xf>
    <xf numFmtId="9" fontId="13" fillId="0" borderId="0" xfId="11" applyNumberFormat="1" applyFont="1" applyFill="1" applyBorder="1" applyAlignment="1">
      <alignment horizontal="center" vertical="top"/>
    </xf>
    <xf numFmtId="9" fontId="13" fillId="0" borderId="0" xfId="11" applyNumberFormat="1" applyFont="1" applyFill="1" applyAlignment="1">
      <alignment vertical="top"/>
    </xf>
    <xf numFmtId="42" fontId="13" fillId="0" borderId="0" xfId="11" applyNumberFormat="1" applyFont="1" applyFill="1" applyBorder="1" applyAlignment="1">
      <alignment horizontal="center" vertical="top"/>
    </xf>
    <xf numFmtId="0" fontId="9" fillId="3" borderId="3" xfId="0" applyFont="1" applyFill="1" applyBorder="1" applyProtection="1">
      <alignment vertical="top"/>
      <protection locked="0"/>
    </xf>
    <xf numFmtId="0" fontId="9" fillId="3" borderId="0" xfId="0" applyFont="1" applyFill="1" applyProtection="1">
      <alignment vertical="top"/>
      <protection locked="0"/>
    </xf>
    <xf numFmtId="0" fontId="9" fillId="3" borderId="0" xfId="0" applyFont="1" applyFill="1" applyAlignment="1" applyProtection="1">
      <alignment horizontal="center" vertical="top"/>
      <protection locked="0"/>
    </xf>
    <xf numFmtId="44" fontId="9" fillId="3" borderId="0" xfId="0" applyNumberFormat="1" applyFont="1" applyFill="1" applyAlignment="1" applyProtection="1">
      <alignment horizontal="center" vertical="top"/>
      <protection locked="0"/>
    </xf>
    <xf numFmtId="5" fontId="9" fillId="3" borderId="0" xfId="6" applyFont="1" applyFill="1">
      <alignment vertical="top"/>
    </xf>
    <xf numFmtId="9" fontId="9" fillId="2" borderId="0" xfId="3" applyFont="1" applyFill="1" applyAlignment="1">
      <alignment horizontal="center" vertical="top"/>
    </xf>
    <xf numFmtId="9" fontId="9" fillId="0" borderId="0" xfId="3" applyFont="1">
      <alignment vertical="top"/>
    </xf>
    <xf numFmtId="42" fontId="9" fillId="3" borderId="0" xfId="3" applyNumberFormat="1" applyFont="1" applyFill="1" applyAlignment="1">
      <alignment horizontal="center" vertical="top"/>
    </xf>
    <xf numFmtId="9" fontId="9" fillId="3" borderId="0" xfId="3" applyFont="1" applyFill="1" applyAlignment="1">
      <alignment horizontal="center" vertical="top"/>
    </xf>
    <xf numFmtId="0" fontId="26" fillId="10" borderId="14" xfId="0" applyFont="1" applyFill="1" applyBorder="1" applyAlignment="1" applyProtection="1">
      <alignment horizontal="right"/>
      <protection locked="0"/>
    </xf>
    <xf numFmtId="0" fontId="28" fillId="10" borderId="0" xfId="0" applyFont="1" applyFill="1" applyAlignment="1" applyProtection="1">
      <alignment horizontal="center" vertical="center"/>
      <protection locked="0"/>
    </xf>
    <xf numFmtId="0" fontId="27" fillId="10" borderId="0" xfId="0" applyFont="1" applyFill="1" applyAlignment="1" applyProtection="1">
      <alignment horizontal="center" vertical="center"/>
      <protection locked="0"/>
    </xf>
    <xf numFmtId="0" fontId="25" fillId="0" borderId="13" xfId="0" applyFont="1" applyBorder="1" applyAlignment="1">
      <alignment horizontal="left" vertical="top"/>
    </xf>
    <xf numFmtId="5" fontId="9" fillId="3" borderId="0" xfId="12" applyFont="1" applyFill="1">
      <alignment vertical="top"/>
    </xf>
    <xf numFmtId="0" fontId="6" fillId="9" borderId="0" xfId="0" applyFont="1" applyFill="1" applyProtection="1">
      <alignment vertical="top"/>
      <protection locked="0"/>
    </xf>
    <xf numFmtId="9" fontId="6" fillId="2" borderId="0" xfId="1" applyFill="1" applyAlignment="1">
      <alignment horizontal="center" vertical="top"/>
    </xf>
    <xf numFmtId="44" fontId="23" fillId="3" borderId="0" xfId="10" applyFill="1" applyAlignment="1">
      <alignment vertical="top"/>
    </xf>
    <xf numFmtId="1" fontId="6" fillId="3" borderId="0" xfId="1" applyNumberFormat="1" applyFill="1" applyAlignment="1">
      <alignment horizontal="center" vertical="top"/>
    </xf>
    <xf numFmtId="42" fontId="6" fillId="3" borderId="0" xfId="1" applyNumberFormat="1" applyFill="1" applyAlignment="1">
      <alignment horizontal="center" vertical="top"/>
    </xf>
    <xf numFmtId="9" fontId="6" fillId="3" borderId="0" xfId="1" applyFill="1" applyAlignment="1">
      <alignment horizontal="center" vertical="top"/>
    </xf>
    <xf numFmtId="0" fontId="27" fillId="6" borderId="0" xfId="0" applyFont="1" applyFill="1" applyAlignment="1" applyProtection="1">
      <alignment horizontal="center" vertical="center"/>
      <protection locked="0"/>
    </xf>
    <xf numFmtId="0" fontId="26" fillId="11" borderId="14" xfId="0" applyFont="1" applyFill="1" applyBorder="1" applyAlignment="1" applyProtection="1">
      <alignment horizontal="right"/>
      <protection locked="0"/>
    </xf>
    <xf numFmtId="0" fontId="27" fillId="11" borderId="0" xfId="0" applyFont="1" applyFill="1" applyAlignment="1" applyProtection="1">
      <alignment horizontal="center" vertical="center"/>
      <protection locked="0"/>
    </xf>
    <xf numFmtId="0" fontId="28" fillId="11" borderId="0" xfId="0" applyFont="1" applyFill="1" applyAlignment="1" applyProtection="1">
      <alignment horizontal="center" vertical="center"/>
      <protection locked="0"/>
    </xf>
    <xf numFmtId="0" fontId="27" fillId="12" borderId="0" xfId="0" applyFont="1" applyFill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26" fillId="11" borderId="0" xfId="0" applyFont="1" applyFill="1" applyAlignment="1" applyProtection="1">
      <alignment horizontal="right"/>
      <protection locked="0"/>
    </xf>
    <xf numFmtId="0" fontId="27" fillId="13" borderId="0" xfId="0" applyFont="1" applyFill="1" applyAlignment="1" applyProtection="1">
      <alignment horizontal="center" vertical="center"/>
      <protection locked="0"/>
    </xf>
  </cellXfs>
  <cellStyles count="13">
    <cellStyle name="Bueno" xfId="11" builtinId="26"/>
    <cellStyle name="Moneda" xfId="10" builtinId="4"/>
    <cellStyle name="Moneda 17" xfId="6" xr:uid="{249F04F4-49B6-4E6B-B5B4-09BA69715C34}"/>
    <cellStyle name="Moneda 2" xfId="12" xr:uid="{53F9500F-E776-4D24-92CB-298B22B4EA21}"/>
    <cellStyle name="Moneda 2 2 2 2" xfId="2" xr:uid="{2269ADB1-C55C-4793-B216-6CAD64C6626A}"/>
    <cellStyle name="Moneda 21" xfId="9" xr:uid="{E97D41DB-8810-4388-9151-69BE19A3450C}"/>
    <cellStyle name="Moneda 22" xfId="4" xr:uid="{CA789FEF-674A-4E4F-BC02-A5E8C8429B3D}"/>
    <cellStyle name="Normal" xfId="0" builtinId="0"/>
    <cellStyle name="Normal 12 3" xfId="8" xr:uid="{EFB85875-2DC6-442E-8097-151C64A57A86}"/>
    <cellStyle name="Porcentaje" xfId="1" builtinId="5"/>
    <cellStyle name="Porcentaje 10" xfId="3" xr:uid="{714D236E-DF3F-46A0-A241-96C90939C0F9}"/>
    <cellStyle name="Porcentaje 2 2 2" xfId="7" xr:uid="{5381F158-FF21-44B7-9908-7D6AFEC329B1}"/>
    <cellStyle name="Porcentaje 7" xfId="5" xr:uid="{0320A1BE-45D6-4E6F-A95C-6ADFB4E59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0B89-B35D-4E42-96D8-274811686509}">
  <dimension ref="A1:S93"/>
  <sheetViews>
    <sheetView showGridLines="0" tabSelected="1" topLeftCell="A9" zoomScale="60" zoomScaleNormal="60" workbookViewId="0">
      <selection activeCell="Z25" sqref="Z25"/>
    </sheetView>
  </sheetViews>
  <sheetFormatPr baseColWidth="10" defaultColWidth="11.42578125" defaultRowHeight="15" x14ac:dyDescent="0.25"/>
  <cols>
    <col min="1" max="1" width="21.42578125" customWidth="1"/>
    <col min="2" max="2" width="40.28515625" bestFit="1" customWidth="1"/>
  </cols>
  <sheetData>
    <row r="1" spans="1:19" ht="26.25" x14ac:dyDescent="0.25">
      <c r="A1" s="123" t="s">
        <v>115</v>
      </c>
      <c r="B1" s="37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7"/>
    </row>
    <row r="2" spans="1:19" ht="26.25" x14ac:dyDescent="0.25">
      <c r="A2" s="123" t="s">
        <v>133</v>
      </c>
      <c r="B2" s="3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7"/>
    </row>
    <row r="3" spans="1:19" ht="21" x14ac:dyDescent="0.25">
      <c r="A3" s="122" t="s">
        <v>2</v>
      </c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7"/>
    </row>
    <row r="4" spans="1:19" ht="45.75" thickBot="1" x14ac:dyDescent="0.3">
      <c r="A4" s="157" t="s">
        <v>5</v>
      </c>
      <c r="B4" s="118" t="s">
        <v>6</v>
      </c>
      <c r="C4" s="118" t="s">
        <v>112</v>
      </c>
      <c r="D4" s="118" t="s">
        <v>8</v>
      </c>
      <c r="E4" s="118" t="s">
        <v>9</v>
      </c>
      <c r="F4" s="118" t="s">
        <v>134</v>
      </c>
      <c r="G4" s="118" t="s">
        <v>12</v>
      </c>
      <c r="H4" s="118" t="s">
        <v>13</v>
      </c>
      <c r="I4" s="118" t="s">
        <v>9</v>
      </c>
      <c r="J4" s="118" t="s">
        <v>135</v>
      </c>
      <c r="K4" s="118" t="s">
        <v>25</v>
      </c>
      <c r="L4" s="118" t="s">
        <v>17</v>
      </c>
      <c r="M4" s="118" t="s">
        <v>9</v>
      </c>
      <c r="N4" s="118" t="s">
        <v>136</v>
      </c>
      <c r="O4" s="118" t="s">
        <v>137</v>
      </c>
      <c r="P4" s="118" t="s">
        <v>138</v>
      </c>
      <c r="Q4" s="118" t="s">
        <v>9</v>
      </c>
      <c r="R4" s="118" t="s">
        <v>139</v>
      </c>
      <c r="S4" s="158" t="s">
        <v>140</v>
      </c>
    </row>
    <row r="5" spans="1:19" ht="15.75" thickTop="1" x14ac:dyDescent="0.25">
      <c r="A5" s="159" t="s">
        <v>142</v>
      </c>
      <c r="B5" s="41" t="s">
        <v>29</v>
      </c>
      <c r="C5" s="39">
        <v>5</v>
      </c>
      <c r="D5" s="39">
        <v>5</v>
      </c>
      <c r="E5" s="160">
        <v>1</v>
      </c>
      <c r="F5" s="160">
        <v>0.9</v>
      </c>
      <c r="G5" s="39">
        <v>62</v>
      </c>
      <c r="H5" s="161">
        <v>0.62</v>
      </c>
      <c r="I5" s="160">
        <v>1</v>
      </c>
      <c r="J5" s="160">
        <v>0.05</v>
      </c>
      <c r="K5" s="162">
        <v>0.35</v>
      </c>
      <c r="L5" s="162">
        <v>0.35</v>
      </c>
      <c r="M5" s="160">
        <v>1</v>
      </c>
      <c r="N5" s="160">
        <v>0.03</v>
      </c>
      <c r="O5" s="162">
        <v>1</v>
      </c>
      <c r="P5" s="162">
        <v>1</v>
      </c>
      <c r="Q5" s="160">
        <v>1</v>
      </c>
      <c r="R5" s="160">
        <v>0.02</v>
      </c>
      <c r="S5" s="163">
        <v>1</v>
      </c>
    </row>
    <row r="6" spans="1:19" x14ac:dyDescent="0.25">
      <c r="A6" s="166" t="s">
        <v>144</v>
      </c>
      <c r="B6" s="41" t="s">
        <v>29</v>
      </c>
      <c r="C6" s="39">
        <v>0</v>
      </c>
      <c r="D6" s="39">
        <v>1</v>
      </c>
      <c r="E6" s="160">
        <v>0</v>
      </c>
      <c r="F6" s="160">
        <v>0</v>
      </c>
      <c r="G6" s="39">
        <v>0</v>
      </c>
      <c r="H6" s="161">
        <v>0.62</v>
      </c>
      <c r="I6" s="160">
        <v>0</v>
      </c>
      <c r="J6" s="160">
        <v>0</v>
      </c>
      <c r="K6" s="162">
        <v>0</v>
      </c>
      <c r="L6" s="162">
        <v>0.35</v>
      </c>
      <c r="M6" s="53" t="e">
        <v>#DIV/0!</v>
      </c>
      <c r="N6" s="160">
        <v>0</v>
      </c>
      <c r="O6" s="162">
        <v>1</v>
      </c>
      <c r="P6" s="162">
        <v>1</v>
      </c>
      <c r="Q6" s="160">
        <v>1</v>
      </c>
      <c r="R6" s="160">
        <v>0.02</v>
      </c>
      <c r="S6" s="163">
        <v>0.02</v>
      </c>
    </row>
    <row r="7" spans="1:19" x14ac:dyDescent="0.25">
      <c r="A7" s="166" t="s">
        <v>146</v>
      </c>
      <c r="B7" s="41" t="s">
        <v>28</v>
      </c>
      <c r="C7" s="39">
        <v>6</v>
      </c>
      <c r="D7" s="39">
        <v>10</v>
      </c>
      <c r="E7" s="160">
        <v>0.6</v>
      </c>
      <c r="F7" s="160">
        <v>0.55000000000000004</v>
      </c>
      <c r="G7" s="39">
        <v>62</v>
      </c>
      <c r="H7" s="161">
        <v>0.62</v>
      </c>
      <c r="I7" s="160">
        <v>1</v>
      </c>
      <c r="J7" s="160">
        <v>0.05</v>
      </c>
      <c r="K7" s="162">
        <v>0.35</v>
      </c>
      <c r="L7" s="162">
        <v>0.35</v>
      </c>
      <c r="M7" s="160">
        <v>1</v>
      </c>
      <c r="N7" s="160">
        <v>0.03</v>
      </c>
      <c r="O7" s="162">
        <v>0.8</v>
      </c>
      <c r="P7" s="162">
        <v>1</v>
      </c>
      <c r="Q7" s="160">
        <v>0.8</v>
      </c>
      <c r="R7" s="170">
        <v>1.6E-2</v>
      </c>
      <c r="S7" s="163">
        <v>0.65</v>
      </c>
    </row>
    <row r="8" spans="1:19" x14ac:dyDescent="0.25">
      <c r="A8" s="166" t="s">
        <v>147</v>
      </c>
      <c r="B8" s="41" t="s">
        <v>29</v>
      </c>
      <c r="C8" s="39">
        <v>5</v>
      </c>
      <c r="D8" s="39">
        <v>5</v>
      </c>
      <c r="E8" s="160">
        <v>1</v>
      </c>
      <c r="F8" s="160">
        <v>0.9</v>
      </c>
      <c r="G8" s="39">
        <v>62</v>
      </c>
      <c r="H8" s="161">
        <v>0.62</v>
      </c>
      <c r="I8" s="160">
        <v>1</v>
      </c>
      <c r="J8" s="160">
        <v>0.05</v>
      </c>
      <c r="K8" s="162">
        <v>0.35</v>
      </c>
      <c r="L8" s="162">
        <v>0.35</v>
      </c>
      <c r="M8" s="160">
        <v>1</v>
      </c>
      <c r="N8" s="160">
        <v>0.03</v>
      </c>
      <c r="O8" s="162">
        <v>1</v>
      </c>
      <c r="P8" s="162">
        <v>1</v>
      </c>
      <c r="Q8" s="160">
        <v>1</v>
      </c>
      <c r="R8" s="160">
        <v>0.02</v>
      </c>
      <c r="S8" s="163">
        <v>1</v>
      </c>
    </row>
    <row r="9" spans="1:19" x14ac:dyDescent="0.25">
      <c r="A9" s="166" t="s">
        <v>148</v>
      </c>
      <c r="B9" s="41" t="s">
        <v>32</v>
      </c>
      <c r="C9" s="39">
        <v>7</v>
      </c>
      <c r="D9" s="39">
        <v>8</v>
      </c>
      <c r="E9" s="160">
        <v>0.88</v>
      </c>
      <c r="F9" s="160">
        <v>0.79</v>
      </c>
      <c r="G9" s="39">
        <v>62</v>
      </c>
      <c r="H9" s="161">
        <v>0.62</v>
      </c>
      <c r="I9" s="160">
        <v>1</v>
      </c>
      <c r="J9" s="160">
        <v>0.05</v>
      </c>
      <c r="K9" s="162">
        <v>0.35</v>
      </c>
      <c r="L9" s="162">
        <v>0.35</v>
      </c>
      <c r="M9" s="160">
        <v>1</v>
      </c>
      <c r="N9" s="160">
        <v>0.03</v>
      </c>
      <c r="O9" s="162">
        <v>0.9</v>
      </c>
      <c r="P9" s="162">
        <v>1</v>
      </c>
      <c r="Q9" s="160">
        <v>0.9</v>
      </c>
      <c r="R9" s="170">
        <v>1.7999999999999999E-2</v>
      </c>
      <c r="S9" s="163">
        <v>0.89</v>
      </c>
    </row>
    <row r="10" spans="1:19" x14ac:dyDescent="0.25">
      <c r="A10" s="166" t="s">
        <v>149</v>
      </c>
      <c r="B10" s="41" t="s">
        <v>28</v>
      </c>
      <c r="C10" s="39">
        <v>3</v>
      </c>
      <c r="D10" s="39">
        <v>8</v>
      </c>
      <c r="E10" s="160">
        <v>0.38</v>
      </c>
      <c r="F10" s="160">
        <v>0.34</v>
      </c>
      <c r="G10" s="39">
        <v>62</v>
      </c>
      <c r="H10" s="161">
        <v>0.62</v>
      </c>
      <c r="I10" s="160">
        <v>1</v>
      </c>
      <c r="J10" s="160">
        <v>0.05</v>
      </c>
      <c r="K10" s="162">
        <v>0.35</v>
      </c>
      <c r="L10" s="162">
        <v>0.35</v>
      </c>
      <c r="M10" s="160">
        <v>1</v>
      </c>
      <c r="N10" s="160">
        <v>0.03</v>
      </c>
      <c r="O10" s="162">
        <v>0.6</v>
      </c>
      <c r="P10" s="162">
        <v>1</v>
      </c>
      <c r="Q10" s="160">
        <v>0.6</v>
      </c>
      <c r="R10" s="170">
        <v>1.6E-2</v>
      </c>
      <c r="S10" s="163">
        <v>0.44</v>
      </c>
    </row>
    <row r="11" spans="1:19" x14ac:dyDescent="0.25">
      <c r="A11" s="166" t="s">
        <v>150</v>
      </c>
      <c r="B11" s="41" t="s">
        <v>29</v>
      </c>
      <c r="C11" s="39">
        <v>2</v>
      </c>
      <c r="D11" s="39">
        <v>2</v>
      </c>
      <c r="E11" s="160">
        <v>1</v>
      </c>
      <c r="F11" s="160">
        <v>0.9</v>
      </c>
      <c r="G11" s="39">
        <v>62</v>
      </c>
      <c r="H11" s="161">
        <v>0.62</v>
      </c>
      <c r="I11" s="160">
        <v>1</v>
      </c>
      <c r="J11" s="160">
        <v>0.05</v>
      </c>
      <c r="K11" s="162">
        <v>0.35</v>
      </c>
      <c r="L11" s="162">
        <v>0.35</v>
      </c>
      <c r="M11" s="160">
        <v>1</v>
      </c>
      <c r="N11" s="160">
        <v>0.03</v>
      </c>
      <c r="O11" s="162">
        <v>1</v>
      </c>
      <c r="P11" s="162">
        <v>1</v>
      </c>
      <c r="Q11" s="160">
        <v>1</v>
      </c>
      <c r="R11" s="160">
        <v>0.02</v>
      </c>
      <c r="S11" s="163">
        <v>1</v>
      </c>
    </row>
    <row r="12" spans="1:19" x14ac:dyDescent="0.25">
      <c r="A12" s="166" t="s">
        <v>151</v>
      </c>
      <c r="B12" s="41" t="s">
        <v>32</v>
      </c>
      <c r="C12" s="39">
        <v>5</v>
      </c>
      <c r="D12" s="39">
        <v>6</v>
      </c>
      <c r="E12" s="160">
        <v>0.83</v>
      </c>
      <c r="F12" s="160">
        <v>0.75</v>
      </c>
      <c r="G12" s="39">
        <v>58</v>
      </c>
      <c r="H12" s="161">
        <v>0.62</v>
      </c>
      <c r="I12" s="160">
        <v>0.94</v>
      </c>
      <c r="J12" s="170">
        <v>4.7E-2</v>
      </c>
      <c r="K12" s="162">
        <v>0.35</v>
      </c>
      <c r="L12" s="162">
        <v>0.35</v>
      </c>
      <c r="M12" s="160">
        <v>1</v>
      </c>
      <c r="N12" s="160">
        <v>0.03</v>
      </c>
      <c r="O12" s="162">
        <v>0.9</v>
      </c>
      <c r="P12" s="162">
        <v>1</v>
      </c>
      <c r="Q12" s="160">
        <v>0.9</v>
      </c>
      <c r="R12" s="170">
        <v>1.9E-2</v>
      </c>
      <c r="S12" s="163">
        <v>0.85</v>
      </c>
    </row>
    <row r="13" spans="1:19" x14ac:dyDescent="0.25">
      <c r="A13" s="166" t="s">
        <v>152</v>
      </c>
      <c r="B13" s="41" t="s">
        <v>28</v>
      </c>
      <c r="C13" s="39">
        <v>2</v>
      </c>
      <c r="D13" s="39">
        <v>4</v>
      </c>
      <c r="E13" s="160">
        <v>0.5</v>
      </c>
      <c r="F13" s="160">
        <v>0.45</v>
      </c>
      <c r="G13" s="39">
        <v>62</v>
      </c>
      <c r="H13" s="161">
        <v>0.62</v>
      </c>
      <c r="I13" s="160">
        <v>1</v>
      </c>
      <c r="J13" s="160">
        <v>0.05</v>
      </c>
      <c r="K13" s="162">
        <v>0.35</v>
      </c>
      <c r="L13" s="162">
        <v>0.35</v>
      </c>
      <c r="M13" s="160">
        <v>1</v>
      </c>
      <c r="N13" s="160">
        <v>0.03</v>
      </c>
      <c r="O13" s="162">
        <v>0.8</v>
      </c>
      <c r="P13" s="162">
        <v>1</v>
      </c>
      <c r="Q13" s="160">
        <v>0.8</v>
      </c>
      <c r="R13" s="170">
        <v>1.7999999999999999E-2</v>
      </c>
      <c r="S13" s="163">
        <v>0.55000000000000004</v>
      </c>
    </row>
    <row r="14" spans="1:19" x14ac:dyDescent="0.25">
      <c r="A14" s="166" t="s">
        <v>153</v>
      </c>
      <c r="B14" s="41" t="s">
        <v>28</v>
      </c>
      <c r="C14" s="39">
        <v>5</v>
      </c>
      <c r="D14" s="39">
        <v>11</v>
      </c>
      <c r="E14" s="160">
        <v>0.45</v>
      </c>
      <c r="F14" s="160">
        <v>0.4</v>
      </c>
      <c r="G14" s="39">
        <v>62</v>
      </c>
      <c r="H14" s="161">
        <v>0.62</v>
      </c>
      <c r="I14" s="160">
        <v>1</v>
      </c>
      <c r="J14" s="160">
        <v>0.05</v>
      </c>
      <c r="K14" s="162">
        <v>0.35</v>
      </c>
      <c r="L14" s="162">
        <v>0.35</v>
      </c>
      <c r="M14" s="160">
        <v>1</v>
      </c>
      <c r="N14" s="160">
        <v>0.03</v>
      </c>
      <c r="O14" s="162">
        <v>0.8</v>
      </c>
      <c r="P14" s="162">
        <v>1</v>
      </c>
      <c r="Q14" s="160">
        <v>0.8</v>
      </c>
      <c r="R14" s="170">
        <v>1.7999999999999999E-2</v>
      </c>
      <c r="S14" s="163">
        <v>0.5</v>
      </c>
    </row>
    <row r="15" spans="1:19" x14ac:dyDescent="0.25">
      <c r="A15" s="166" t="s">
        <v>154</v>
      </c>
      <c r="B15" s="41" t="s">
        <v>34</v>
      </c>
      <c r="C15" s="39">
        <v>1</v>
      </c>
      <c r="D15" s="39">
        <v>6</v>
      </c>
      <c r="E15" s="160">
        <v>0.17</v>
      </c>
      <c r="F15" s="160">
        <v>0.15</v>
      </c>
      <c r="G15" s="39">
        <v>62</v>
      </c>
      <c r="H15" s="161">
        <v>0.62</v>
      </c>
      <c r="I15" s="160">
        <v>1</v>
      </c>
      <c r="J15" s="160">
        <v>0.05</v>
      </c>
      <c r="K15" s="162">
        <v>0.35</v>
      </c>
      <c r="L15" s="162">
        <v>0.35</v>
      </c>
      <c r="M15" s="160">
        <v>1</v>
      </c>
      <c r="N15" s="160">
        <v>0.03</v>
      </c>
      <c r="O15" s="162">
        <v>0.8</v>
      </c>
      <c r="P15" s="162">
        <v>1</v>
      </c>
      <c r="Q15" s="160">
        <v>0.8</v>
      </c>
      <c r="R15" s="170">
        <v>1.7999999999999999E-2</v>
      </c>
      <c r="S15" s="163">
        <v>0.25</v>
      </c>
    </row>
    <row r="16" spans="1:19" x14ac:dyDescent="0.25">
      <c r="A16" s="166" t="s">
        <v>155</v>
      </c>
      <c r="B16" s="41" t="s">
        <v>29</v>
      </c>
      <c r="C16" s="39">
        <v>22</v>
      </c>
      <c r="D16" s="39">
        <v>20</v>
      </c>
      <c r="E16" s="160">
        <v>1</v>
      </c>
      <c r="F16" s="160">
        <v>0.9</v>
      </c>
      <c r="G16" s="39">
        <v>62</v>
      </c>
      <c r="H16" s="161">
        <v>0.62</v>
      </c>
      <c r="I16" s="160">
        <v>1</v>
      </c>
      <c r="J16" s="160">
        <v>0.05</v>
      </c>
      <c r="K16" s="162">
        <v>0.35</v>
      </c>
      <c r="L16" s="162">
        <v>0.35</v>
      </c>
      <c r="M16" s="160">
        <v>1</v>
      </c>
      <c r="N16" s="160">
        <v>0.03</v>
      </c>
      <c r="O16" s="162">
        <v>1</v>
      </c>
      <c r="P16" s="162">
        <v>1</v>
      </c>
      <c r="Q16" s="160">
        <v>1</v>
      </c>
      <c r="R16" s="170">
        <v>1.7999999999999999E-2</v>
      </c>
      <c r="S16" s="163">
        <v>1</v>
      </c>
    </row>
    <row r="17" spans="1:19" x14ac:dyDescent="0.25">
      <c r="A17" s="166" t="s">
        <v>156</v>
      </c>
      <c r="B17" s="41" t="s">
        <v>32</v>
      </c>
      <c r="C17" s="39">
        <v>4</v>
      </c>
      <c r="D17" s="39">
        <v>5</v>
      </c>
      <c r="E17" s="160">
        <v>0.8</v>
      </c>
      <c r="F17" s="160">
        <v>0.73</v>
      </c>
      <c r="G17" s="39">
        <v>62</v>
      </c>
      <c r="H17" s="161">
        <v>0.62</v>
      </c>
      <c r="I17" s="160">
        <v>1</v>
      </c>
      <c r="J17" s="160">
        <v>0.05</v>
      </c>
      <c r="K17" s="162">
        <v>0.3</v>
      </c>
      <c r="L17" s="162">
        <v>0.35</v>
      </c>
      <c r="M17" s="160">
        <v>0.85</v>
      </c>
      <c r="N17" s="170">
        <v>2.5499999999999998E-2</v>
      </c>
      <c r="O17" s="162">
        <v>0.9</v>
      </c>
      <c r="P17" s="162">
        <v>1</v>
      </c>
      <c r="Q17" s="160">
        <v>0.9</v>
      </c>
      <c r="R17" s="170">
        <v>1.9E-2</v>
      </c>
      <c r="S17" s="163">
        <v>0.82</v>
      </c>
    </row>
    <row r="18" spans="1:19" x14ac:dyDescent="0.25">
      <c r="A18" s="166" t="s">
        <v>157</v>
      </c>
      <c r="B18" s="41" t="s">
        <v>29</v>
      </c>
      <c r="C18" s="39">
        <v>10</v>
      </c>
      <c r="D18" s="39">
        <v>10</v>
      </c>
      <c r="E18" s="160">
        <v>1</v>
      </c>
      <c r="F18" s="160">
        <v>0.9</v>
      </c>
      <c r="G18" s="39">
        <v>62</v>
      </c>
      <c r="H18" s="161">
        <v>0.62</v>
      </c>
      <c r="I18" s="160">
        <v>1</v>
      </c>
      <c r="J18" s="160">
        <v>0.05</v>
      </c>
      <c r="K18" s="162">
        <v>0.35</v>
      </c>
      <c r="L18" s="162">
        <v>0.35</v>
      </c>
      <c r="M18" s="160">
        <v>1</v>
      </c>
      <c r="N18" s="160">
        <v>0.03</v>
      </c>
      <c r="O18" s="162">
        <v>1</v>
      </c>
      <c r="P18" s="162">
        <v>1</v>
      </c>
      <c r="Q18" s="160">
        <v>1</v>
      </c>
      <c r="R18" s="170">
        <v>0.02</v>
      </c>
      <c r="S18" s="163">
        <v>1</v>
      </c>
    </row>
    <row r="19" spans="1:19" x14ac:dyDescent="0.25">
      <c r="A19" s="166" t="s">
        <v>158</v>
      </c>
      <c r="B19" s="41" t="s">
        <v>28</v>
      </c>
      <c r="C19" s="39">
        <v>6</v>
      </c>
      <c r="D19" s="39">
        <v>12</v>
      </c>
      <c r="E19" s="160">
        <v>0.5</v>
      </c>
      <c r="F19" s="160">
        <v>0.45</v>
      </c>
      <c r="G19" s="39">
        <v>62</v>
      </c>
      <c r="H19" s="161">
        <v>0.62</v>
      </c>
      <c r="I19" s="160">
        <v>1</v>
      </c>
      <c r="J19" s="160">
        <v>0.05</v>
      </c>
      <c r="K19" s="162">
        <v>0.2</v>
      </c>
      <c r="L19" s="162">
        <v>0.35</v>
      </c>
      <c r="M19" s="160">
        <v>0.57999999999999996</v>
      </c>
      <c r="N19" s="170">
        <v>1.7399999999999999E-2</v>
      </c>
      <c r="O19" s="162">
        <v>0.8</v>
      </c>
      <c r="P19" s="162">
        <v>1</v>
      </c>
      <c r="Q19" s="160">
        <v>0.8</v>
      </c>
      <c r="R19" s="170">
        <v>1.7999999999999999E-2</v>
      </c>
      <c r="S19" s="163">
        <v>0.54</v>
      </c>
    </row>
    <row r="20" spans="1:19" x14ac:dyDescent="0.25">
      <c r="A20" s="166" t="s">
        <v>159</v>
      </c>
      <c r="B20" s="41" t="s">
        <v>32</v>
      </c>
      <c r="C20" s="39">
        <v>12</v>
      </c>
      <c r="D20" s="39">
        <v>14</v>
      </c>
      <c r="E20" s="160">
        <v>0.86</v>
      </c>
      <c r="F20" s="160">
        <v>0.77</v>
      </c>
      <c r="G20" s="39">
        <v>62</v>
      </c>
      <c r="H20" s="161">
        <v>0.62</v>
      </c>
      <c r="I20" s="160">
        <v>1</v>
      </c>
      <c r="J20" s="160">
        <v>0.05</v>
      </c>
      <c r="K20" s="162">
        <v>0.35</v>
      </c>
      <c r="L20" s="162">
        <v>0.35</v>
      </c>
      <c r="M20" s="160">
        <v>1</v>
      </c>
      <c r="N20" s="160">
        <v>0.03</v>
      </c>
      <c r="O20" s="162">
        <v>0.9</v>
      </c>
      <c r="P20" s="162">
        <v>1</v>
      </c>
      <c r="Q20" s="160">
        <v>0.9</v>
      </c>
      <c r="R20" s="170">
        <v>1.9E-2</v>
      </c>
      <c r="S20" s="163">
        <v>0.87</v>
      </c>
    </row>
    <row r="21" spans="1:19" x14ac:dyDescent="0.25">
      <c r="A21" s="166" t="s">
        <v>160</v>
      </c>
      <c r="B21" s="41" t="s">
        <v>32</v>
      </c>
      <c r="C21" s="39">
        <v>13</v>
      </c>
      <c r="D21" s="39">
        <v>15</v>
      </c>
      <c r="E21" s="160">
        <v>0.87</v>
      </c>
      <c r="F21" s="160">
        <v>0.78</v>
      </c>
      <c r="G21" s="39">
        <v>62</v>
      </c>
      <c r="H21" s="161">
        <v>0.62</v>
      </c>
      <c r="I21" s="160">
        <v>1</v>
      </c>
      <c r="J21" s="160">
        <v>0.05</v>
      </c>
      <c r="K21" s="162">
        <v>0.35</v>
      </c>
      <c r="L21" s="162">
        <v>0.35</v>
      </c>
      <c r="M21" s="160">
        <v>1</v>
      </c>
      <c r="N21" s="160">
        <v>0.03</v>
      </c>
      <c r="O21" s="162">
        <v>0.9</v>
      </c>
      <c r="P21" s="162">
        <v>1</v>
      </c>
      <c r="Q21" s="160">
        <v>0.9</v>
      </c>
      <c r="R21" s="170">
        <v>1.9E-2</v>
      </c>
      <c r="S21" s="163">
        <v>0.88</v>
      </c>
    </row>
    <row r="22" spans="1:19" x14ac:dyDescent="0.25">
      <c r="A22" s="166" t="s">
        <v>161</v>
      </c>
      <c r="B22" s="41" t="s">
        <v>28</v>
      </c>
      <c r="C22" s="39">
        <v>7</v>
      </c>
      <c r="D22" s="39">
        <v>12</v>
      </c>
      <c r="E22" s="160">
        <v>0.57999999999999996</v>
      </c>
      <c r="F22" s="160">
        <v>0.53</v>
      </c>
      <c r="G22" s="39">
        <v>43</v>
      </c>
      <c r="H22" s="161">
        <v>0.62</v>
      </c>
      <c r="I22" s="160">
        <v>0.7</v>
      </c>
      <c r="J22" s="170">
        <v>3.5000000000000003E-2</v>
      </c>
      <c r="K22" s="162">
        <v>0.3</v>
      </c>
      <c r="L22" s="162">
        <v>0.35</v>
      </c>
      <c r="M22" s="160">
        <v>0.85</v>
      </c>
      <c r="N22" s="170">
        <v>2.5499999999999998E-2</v>
      </c>
      <c r="O22" s="162">
        <v>0.9</v>
      </c>
      <c r="P22" s="162">
        <v>1</v>
      </c>
      <c r="Q22" s="160">
        <v>0.9</v>
      </c>
      <c r="R22" s="170">
        <v>1.9E-2</v>
      </c>
      <c r="S22" s="163">
        <v>0.61</v>
      </c>
    </row>
    <row r="23" spans="1:19" x14ac:dyDescent="0.25">
      <c r="A23" s="166" t="s">
        <v>162</v>
      </c>
      <c r="B23" s="41" t="s">
        <v>29</v>
      </c>
      <c r="C23" s="39">
        <v>1</v>
      </c>
      <c r="D23" s="39">
        <v>1</v>
      </c>
      <c r="E23" s="160">
        <v>1</v>
      </c>
      <c r="F23" s="160">
        <v>0.9</v>
      </c>
      <c r="G23" s="39">
        <v>62</v>
      </c>
      <c r="H23" s="161">
        <v>0.62</v>
      </c>
      <c r="I23" s="160">
        <v>1</v>
      </c>
      <c r="J23" s="160">
        <v>0.05</v>
      </c>
      <c r="K23" s="162">
        <v>0.35</v>
      </c>
      <c r="L23" s="162">
        <v>0.35</v>
      </c>
      <c r="M23" s="160">
        <v>1</v>
      </c>
      <c r="N23" s="160">
        <v>0.03</v>
      </c>
      <c r="O23" s="162">
        <v>1</v>
      </c>
      <c r="P23" s="162">
        <v>1</v>
      </c>
      <c r="Q23" s="160">
        <v>1</v>
      </c>
      <c r="R23" s="170">
        <v>0.02</v>
      </c>
      <c r="S23" s="163">
        <v>1</v>
      </c>
    </row>
    <row r="24" spans="1:19" x14ac:dyDescent="0.25">
      <c r="A24" s="166" t="s">
        <v>163</v>
      </c>
      <c r="B24" s="41" t="s">
        <v>32</v>
      </c>
      <c r="C24" s="39">
        <v>7</v>
      </c>
      <c r="D24" s="39">
        <v>8</v>
      </c>
      <c r="E24" s="160">
        <v>0.88</v>
      </c>
      <c r="F24" s="160">
        <v>0.85</v>
      </c>
      <c r="G24" s="39">
        <v>62</v>
      </c>
      <c r="H24" s="161">
        <v>0.62</v>
      </c>
      <c r="I24" s="160">
        <v>1</v>
      </c>
      <c r="J24" s="160">
        <v>0.05</v>
      </c>
      <c r="K24" s="162">
        <v>0.35</v>
      </c>
      <c r="L24" s="162">
        <v>0.35</v>
      </c>
      <c r="M24" s="160">
        <v>1</v>
      </c>
      <c r="N24" s="160">
        <v>0.03</v>
      </c>
      <c r="O24" s="162">
        <v>0.9</v>
      </c>
      <c r="P24" s="162">
        <v>1</v>
      </c>
      <c r="Q24" s="160">
        <v>0.9</v>
      </c>
      <c r="R24" s="170">
        <v>1.9E-2</v>
      </c>
      <c r="S24" s="163">
        <v>0.95</v>
      </c>
    </row>
    <row r="25" spans="1:19" x14ac:dyDescent="0.25">
      <c r="A25" s="166" t="s">
        <v>164</v>
      </c>
      <c r="B25" s="41" t="s">
        <v>32</v>
      </c>
      <c r="C25" s="39">
        <v>11</v>
      </c>
      <c r="D25" s="39">
        <v>13</v>
      </c>
      <c r="E25" s="160">
        <v>0.85</v>
      </c>
      <c r="F25" s="160">
        <v>0.83</v>
      </c>
      <c r="G25" s="39">
        <v>62</v>
      </c>
      <c r="H25" s="161">
        <v>0.62</v>
      </c>
      <c r="I25" s="160">
        <v>1</v>
      </c>
      <c r="J25" s="160">
        <v>0.05</v>
      </c>
      <c r="K25" s="162">
        <v>0.35</v>
      </c>
      <c r="L25" s="162">
        <v>0.35</v>
      </c>
      <c r="M25" s="160">
        <v>1</v>
      </c>
      <c r="N25" s="160">
        <v>0.03</v>
      </c>
      <c r="O25" s="162">
        <v>0.9</v>
      </c>
      <c r="P25" s="162">
        <v>1</v>
      </c>
      <c r="Q25" s="160">
        <v>0.9</v>
      </c>
      <c r="R25" s="170">
        <v>1.9E-2</v>
      </c>
      <c r="S25" s="163">
        <v>0.93</v>
      </c>
    </row>
    <row r="26" spans="1:19" x14ac:dyDescent="0.25">
      <c r="A26" s="166" t="s">
        <v>165</v>
      </c>
      <c r="B26" s="41" t="s">
        <v>29</v>
      </c>
      <c r="C26" s="39">
        <v>20</v>
      </c>
      <c r="D26" s="39">
        <v>20</v>
      </c>
      <c r="E26" s="160">
        <v>1</v>
      </c>
      <c r="F26" s="160">
        <v>0.9</v>
      </c>
      <c r="G26" s="39">
        <v>62</v>
      </c>
      <c r="H26" s="161">
        <v>0.62</v>
      </c>
      <c r="I26" s="160">
        <v>1</v>
      </c>
      <c r="J26" s="160">
        <v>0.05</v>
      </c>
      <c r="K26" s="162">
        <v>0.35</v>
      </c>
      <c r="L26" s="162">
        <v>0.35</v>
      </c>
      <c r="M26" s="160">
        <v>1</v>
      </c>
      <c r="N26" s="160">
        <v>0.03</v>
      </c>
      <c r="O26" s="162">
        <v>1</v>
      </c>
      <c r="P26" s="162">
        <v>1</v>
      </c>
      <c r="Q26" s="160">
        <v>1</v>
      </c>
      <c r="R26" s="170">
        <v>0.02</v>
      </c>
      <c r="S26" s="163">
        <v>1</v>
      </c>
    </row>
    <row r="27" spans="1:19" x14ac:dyDescent="0.25">
      <c r="A27" s="166" t="s">
        <v>166</v>
      </c>
      <c r="B27" s="41" t="s">
        <v>29</v>
      </c>
      <c r="C27" s="39">
        <v>6</v>
      </c>
      <c r="D27" s="39">
        <v>6</v>
      </c>
      <c r="E27" s="160">
        <v>1</v>
      </c>
      <c r="F27" s="160">
        <v>0.9</v>
      </c>
      <c r="G27" s="39">
        <v>62</v>
      </c>
      <c r="H27" s="161">
        <v>0.62</v>
      </c>
      <c r="I27" s="160">
        <v>1</v>
      </c>
      <c r="J27" s="160">
        <v>0.05</v>
      </c>
      <c r="K27" s="162">
        <v>0.35</v>
      </c>
      <c r="L27" s="162">
        <v>0.35</v>
      </c>
      <c r="M27" s="160">
        <v>1</v>
      </c>
      <c r="N27" s="160">
        <v>0.03</v>
      </c>
      <c r="O27" s="162">
        <v>1</v>
      </c>
      <c r="P27" s="162">
        <v>1</v>
      </c>
      <c r="Q27" s="160">
        <v>1</v>
      </c>
      <c r="R27" s="170">
        <v>0.02</v>
      </c>
      <c r="S27" s="163">
        <v>1</v>
      </c>
    </row>
    <row r="28" spans="1:19" x14ac:dyDescent="0.25">
      <c r="A28" s="166" t="s">
        <v>167</v>
      </c>
      <c r="B28" s="41" t="s">
        <v>29</v>
      </c>
      <c r="C28" s="39">
        <v>1</v>
      </c>
      <c r="D28" s="39">
        <v>1</v>
      </c>
      <c r="E28" s="160">
        <v>1</v>
      </c>
      <c r="F28" s="160">
        <v>0.9</v>
      </c>
      <c r="G28" s="39">
        <v>62</v>
      </c>
      <c r="H28" s="161">
        <v>0.62</v>
      </c>
      <c r="I28" s="160">
        <v>1</v>
      </c>
      <c r="J28" s="160">
        <v>0.05</v>
      </c>
      <c r="K28" s="162">
        <v>0.35</v>
      </c>
      <c r="L28" s="162">
        <v>0.35</v>
      </c>
      <c r="M28" s="160">
        <v>1</v>
      </c>
      <c r="N28" s="160">
        <v>0.03</v>
      </c>
      <c r="O28" s="162">
        <v>1</v>
      </c>
      <c r="P28" s="162">
        <v>1</v>
      </c>
      <c r="Q28" s="160">
        <v>1</v>
      </c>
      <c r="R28" s="170">
        <v>0.02</v>
      </c>
      <c r="S28" s="163">
        <v>1</v>
      </c>
    </row>
    <row r="29" spans="1:19" x14ac:dyDescent="0.25">
      <c r="A29" s="166" t="s">
        <v>168</v>
      </c>
      <c r="B29" s="41" t="s">
        <v>29</v>
      </c>
      <c r="C29" s="39">
        <v>12</v>
      </c>
      <c r="D29" s="39">
        <v>12</v>
      </c>
      <c r="E29" s="160">
        <v>1</v>
      </c>
      <c r="F29" s="160">
        <v>0.9</v>
      </c>
      <c r="G29" s="39">
        <v>62</v>
      </c>
      <c r="H29" s="161">
        <v>0.62</v>
      </c>
      <c r="I29" s="160">
        <v>1</v>
      </c>
      <c r="J29" s="160">
        <v>0.05</v>
      </c>
      <c r="K29" s="162">
        <v>0.35</v>
      </c>
      <c r="L29" s="162">
        <v>0.35</v>
      </c>
      <c r="M29" s="160">
        <v>1</v>
      </c>
      <c r="N29" s="160">
        <v>0.03</v>
      </c>
      <c r="O29" s="162">
        <v>1</v>
      </c>
      <c r="P29" s="162">
        <v>1</v>
      </c>
      <c r="Q29" s="160">
        <v>1</v>
      </c>
      <c r="R29" s="170">
        <v>0.02</v>
      </c>
      <c r="S29" s="163">
        <v>1</v>
      </c>
    </row>
    <row r="30" spans="1:19" x14ac:dyDescent="0.25">
      <c r="A30" s="166" t="s">
        <v>169</v>
      </c>
      <c r="B30" s="41" t="s">
        <v>28</v>
      </c>
      <c r="C30" s="39">
        <v>7</v>
      </c>
      <c r="D30" s="39">
        <v>12</v>
      </c>
      <c r="E30" s="160">
        <v>0.57999999999999996</v>
      </c>
      <c r="F30" s="160">
        <v>0.53</v>
      </c>
      <c r="G30" s="39">
        <v>62</v>
      </c>
      <c r="H30" s="161">
        <v>0.62</v>
      </c>
      <c r="I30" s="160">
        <v>1</v>
      </c>
      <c r="J30" s="160">
        <v>0.05</v>
      </c>
      <c r="K30" s="162">
        <v>0.3</v>
      </c>
      <c r="L30" s="162">
        <v>0.35</v>
      </c>
      <c r="M30" s="160">
        <v>0.85</v>
      </c>
      <c r="N30" s="170">
        <v>2.5499999999999998E-2</v>
      </c>
      <c r="O30" s="162">
        <v>0.8</v>
      </c>
      <c r="P30" s="162">
        <v>1</v>
      </c>
      <c r="Q30" s="160">
        <v>0.8</v>
      </c>
      <c r="R30" s="170">
        <v>1.7999999999999999E-2</v>
      </c>
      <c r="S30" s="163">
        <v>0.62</v>
      </c>
    </row>
    <row r="31" spans="1:19" x14ac:dyDescent="0.25">
      <c r="A31" s="164"/>
      <c r="B31" s="9"/>
      <c r="C31" s="10"/>
      <c r="D31" s="10"/>
      <c r="E31" s="68"/>
      <c r="F31" s="68"/>
      <c r="G31" s="47"/>
      <c r="H31" s="165"/>
      <c r="I31" s="68"/>
      <c r="J31" s="68"/>
      <c r="K31" s="43"/>
      <c r="L31" s="43"/>
      <c r="M31" s="68"/>
      <c r="N31" s="68"/>
      <c r="O31" s="43"/>
      <c r="P31" s="43"/>
      <c r="Q31" s="68"/>
      <c r="R31" s="68"/>
      <c r="S31" s="24"/>
    </row>
    <row r="32" spans="1:19" ht="26.25" x14ac:dyDescent="0.25">
      <c r="A32" s="1" t="s">
        <v>115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</row>
    <row r="33" spans="1:19" ht="26.25" x14ac:dyDescent="0.25">
      <c r="A33" s="1" t="s">
        <v>133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</row>
    <row r="34" spans="1:19" ht="21" x14ac:dyDescent="0.25">
      <c r="A34" s="4" t="s">
        <v>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</row>
    <row r="35" spans="1:19" ht="45.75" thickBot="1" x14ac:dyDescent="0.3">
      <c r="A35" s="5" t="s">
        <v>5</v>
      </c>
      <c r="B35" s="6" t="s">
        <v>6</v>
      </c>
      <c r="C35" s="6" t="s">
        <v>141</v>
      </c>
      <c r="D35" s="6" t="s">
        <v>8</v>
      </c>
      <c r="E35" s="6" t="s">
        <v>9</v>
      </c>
      <c r="F35" s="6" t="s">
        <v>134</v>
      </c>
      <c r="G35" s="6" t="s">
        <v>12</v>
      </c>
      <c r="H35" s="6" t="s">
        <v>13</v>
      </c>
      <c r="I35" s="6" t="s">
        <v>9</v>
      </c>
      <c r="J35" s="6" t="s">
        <v>135</v>
      </c>
      <c r="K35" s="6" t="s">
        <v>25</v>
      </c>
      <c r="L35" s="6" t="s">
        <v>17</v>
      </c>
      <c r="M35" s="6" t="s">
        <v>9</v>
      </c>
      <c r="N35" s="6" t="s">
        <v>136</v>
      </c>
      <c r="O35" s="6" t="s">
        <v>137</v>
      </c>
      <c r="P35" s="6" t="s">
        <v>138</v>
      </c>
      <c r="Q35" s="6" t="s">
        <v>9</v>
      </c>
      <c r="R35" s="6" t="s">
        <v>139</v>
      </c>
      <c r="S35" s="7" t="s">
        <v>140</v>
      </c>
    </row>
    <row r="36" spans="1:19" ht="15.75" thickTop="1" x14ac:dyDescent="0.25">
      <c r="A36" s="164" t="s">
        <v>143</v>
      </c>
      <c r="B36" s="9" t="s">
        <v>29</v>
      </c>
      <c r="C36" s="10">
        <v>9</v>
      </c>
      <c r="D36" s="10">
        <v>10</v>
      </c>
      <c r="E36" s="68">
        <f>+C36/D36</f>
        <v>0.9</v>
      </c>
      <c r="F36" s="68">
        <v>0.81</v>
      </c>
      <c r="G36" s="47">
        <v>62</v>
      </c>
      <c r="H36" s="165">
        <v>0.62</v>
      </c>
      <c r="I36" s="68">
        <v>1</v>
      </c>
      <c r="J36" s="68">
        <v>0.05</v>
      </c>
      <c r="K36" s="43">
        <v>0.35</v>
      </c>
      <c r="L36" s="43">
        <v>0.35</v>
      </c>
      <c r="M36" s="68">
        <f>+L36/K36</f>
        <v>1</v>
      </c>
      <c r="N36" s="68">
        <v>0.03</v>
      </c>
      <c r="O36" s="43">
        <v>1</v>
      </c>
      <c r="P36" s="43">
        <v>1</v>
      </c>
      <c r="Q36" s="68">
        <f>+P36/O36</f>
        <v>1</v>
      </c>
      <c r="R36" s="68">
        <v>0.02</v>
      </c>
      <c r="S36" s="24">
        <f>+R36+N36+J36+F36</f>
        <v>0.91</v>
      </c>
    </row>
    <row r="37" spans="1:19" x14ac:dyDescent="0.25">
      <c r="A37" s="167" t="s">
        <v>145</v>
      </c>
      <c r="B37" s="9" t="s">
        <v>29</v>
      </c>
      <c r="C37" s="10">
        <v>3</v>
      </c>
      <c r="D37" s="10">
        <v>4</v>
      </c>
      <c r="E37" s="68">
        <f>+C37/D37</f>
        <v>0.75</v>
      </c>
      <c r="F37" s="68">
        <v>0.67500000000000004</v>
      </c>
      <c r="G37" s="47">
        <v>62</v>
      </c>
      <c r="H37" s="165">
        <v>0.62</v>
      </c>
      <c r="I37" s="68">
        <v>1</v>
      </c>
      <c r="J37" s="68">
        <v>0</v>
      </c>
      <c r="K37" s="43">
        <v>0</v>
      </c>
      <c r="L37" s="43">
        <v>0.35</v>
      </c>
      <c r="M37" s="68" t="e">
        <f t="shared" ref="M37:M60" si="0">+L37/K37</f>
        <v>#DIV/0!</v>
      </c>
      <c r="N37" s="68">
        <v>0</v>
      </c>
      <c r="O37" s="43">
        <v>1</v>
      </c>
      <c r="P37" s="43">
        <v>1</v>
      </c>
      <c r="Q37" s="68">
        <f t="shared" ref="Q37:Q60" si="1">+P37/O37</f>
        <v>1</v>
      </c>
      <c r="R37" s="68">
        <v>0.02</v>
      </c>
      <c r="S37" s="24">
        <f t="shared" ref="S37:S61" si="2">+R37+N37+J37+F37</f>
        <v>0.69500000000000006</v>
      </c>
    </row>
    <row r="38" spans="1:19" x14ac:dyDescent="0.25">
      <c r="A38" s="168" t="s">
        <v>146</v>
      </c>
      <c r="B38" s="9" t="s">
        <v>29</v>
      </c>
      <c r="C38" s="10">
        <v>13</v>
      </c>
      <c r="D38" s="10">
        <v>12</v>
      </c>
      <c r="E38" s="68">
        <f t="shared" ref="E38:E61" si="3">+C38/D38</f>
        <v>1.0833333333333333</v>
      </c>
      <c r="F38" s="68">
        <v>0.9</v>
      </c>
      <c r="G38" s="47">
        <v>62</v>
      </c>
      <c r="H38" s="165">
        <v>0.62</v>
      </c>
      <c r="I38" s="68">
        <v>1</v>
      </c>
      <c r="J38" s="68">
        <v>0.05</v>
      </c>
      <c r="K38" s="43">
        <v>0.35</v>
      </c>
      <c r="L38" s="43">
        <v>0.35</v>
      </c>
      <c r="M38" s="68">
        <f t="shared" si="0"/>
        <v>1</v>
      </c>
      <c r="N38" s="68">
        <v>0.03</v>
      </c>
      <c r="O38" s="43">
        <v>0.8</v>
      </c>
      <c r="P38" s="43">
        <v>1</v>
      </c>
      <c r="Q38" s="68">
        <v>0.8</v>
      </c>
      <c r="R38" s="169">
        <v>1.6E-2</v>
      </c>
      <c r="S38" s="24">
        <f t="shared" si="2"/>
        <v>0.996</v>
      </c>
    </row>
    <row r="39" spans="1:19" x14ac:dyDescent="0.25">
      <c r="A39" s="168" t="s">
        <v>147</v>
      </c>
      <c r="B39" s="9" t="s">
        <v>28</v>
      </c>
      <c r="C39" s="10">
        <v>1</v>
      </c>
      <c r="D39" s="10">
        <v>7</v>
      </c>
      <c r="E39" s="68">
        <f t="shared" si="3"/>
        <v>0.14285714285714285</v>
      </c>
      <c r="F39" s="68">
        <v>0.15</v>
      </c>
      <c r="G39" s="47">
        <v>62</v>
      </c>
      <c r="H39" s="165">
        <v>0.62</v>
      </c>
      <c r="I39" s="68">
        <v>1</v>
      </c>
      <c r="J39" s="68">
        <v>0.05</v>
      </c>
      <c r="K39" s="43">
        <v>0.35</v>
      </c>
      <c r="L39" s="43">
        <v>0.35</v>
      </c>
      <c r="M39" s="68">
        <f t="shared" si="0"/>
        <v>1</v>
      </c>
      <c r="N39" s="68">
        <v>0.03</v>
      </c>
      <c r="O39" s="43">
        <v>1</v>
      </c>
      <c r="P39" s="43">
        <v>1</v>
      </c>
      <c r="Q39" s="68">
        <f t="shared" si="1"/>
        <v>1</v>
      </c>
      <c r="R39" s="68">
        <v>0.02</v>
      </c>
      <c r="S39" s="24">
        <f t="shared" si="2"/>
        <v>0.25</v>
      </c>
    </row>
    <row r="40" spans="1:19" x14ac:dyDescent="0.25">
      <c r="A40" s="168" t="s">
        <v>148</v>
      </c>
      <c r="B40" s="9" t="s">
        <v>29</v>
      </c>
      <c r="C40" s="10">
        <v>12</v>
      </c>
      <c r="D40" s="10">
        <v>10</v>
      </c>
      <c r="E40" s="68">
        <f t="shared" si="3"/>
        <v>1.2</v>
      </c>
      <c r="F40" s="68">
        <v>0.9</v>
      </c>
      <c r="G40" s="47">
        <v>62</v>
      </c>
      <c r="H40" s="165">
        <v>0.62</v>
      </c>
      <c r="I40" s="68">
        <v>1</v>
      </c>
      <c r="J40" s="68">
        <v>0.05</v>
      </c>
      <c r="K40" s="43">
        <v>0.35</v>
      </c>
      <c r="L40" s="43">
        <v>0.35</v>
      </c>
      <c r="M40" s="68">
        <f t="shared" si="0"/>
        <v>1</v>
      </c>
      <c r="N40" s="68">
        <v>0.03</v>
      </c>
      <c r="O40" s="43">
        <v>0.9</v>
      </c>
      <c r="P40" s="43">
        <v>1</v>
      </c>
      <c r="Q40" s="68">
        <v>0.9</v>
      </c>
      <c r="R40" s="169">
        <v>1.7999999999999999E-2</v>
      </c>
      <c r="S40" s="24">
        <f t="shared" si="2"/>
        <v>0.998</v>
      </c>
    </row>
    <row r="41" spans="1:19" x14ac:dyDescent="0.25">
      <c r="A41" s="168" t="s">
        <v>149</v>
      </c>
      <c r="B41" s="9" t="s">
        <v>32</v>
      </c>
      <c r="C41" s="10">
        <v>6</v>
      </c>
      <c r="D41" s="10">
        <v>7</v>
      </c>
      <c r="E41" s="68">
        <f t="shared" si="3"/>
        <v>0.8571428571428571</v>
      </c>
      <c r="F41" s="68">
        <v>0.85</v>
      </c>
      <c r="G41" s="47">
        <v>62</v>
      </c>
      <c r="H41" s="165">
        <v>0.62</v>
      </c>
      <c r="I41" s="68">
        <v>1</v>
      </c>
      <c r="J41" s="68">
        <v>0.05</v>
      </c>
      <c r="K41" s="43">
        <v>0.35</v>
      </c>
      <c r="L41" s="43">
        <v>0.35</v>
      </c>
      <c r="M41" s="68">
        <f t="shared" si="0"/>
        <v>1</v>
      </c>
      <c r="N41" s="68">
        <v>0.03</v>
      </c>
      <c r="O41" s="43">
        <v>0.6</v>
      </c>
      <c r="P41" s="43">
        <v>1</v>
      </c>
      <c r="Q41" s="68">
        <v>0.6</v>
      </c>
      <c r="R41" s="169">
        <v>1.6E-2</v>
      </c>
      <c r="S41" s="24">
        <f t="shared" si="2"/>
        <v>0.94599999999999995</v>
      </c>
    </row>
    <row r="42" spans="1:19" x14ac:dyDescent="0.25">
      <c r="A42" s="168" t="s">
        <v>150</v>
      </c>
      <c r="B42" s="9" t="s">
        <v>29</v>
      </c>
      <c r="C42" s="10">
        <v>3</v>
      </c>
      <c r="D42" s="10">
        <v>5</v>
      </c>
      <c r="E42" s="68">
        <f t="shared" si="3"/>
        <v>0.6</v>
      </c>
      <c r="F42" s="68">
        <v>0.66</v>
      </c>
      <c r="G42" s="47">
        <v>62</v>
      </c>
      <c r="H42" s="165">
        <v>0.62</v>
      </c>
      <c r="I42" s="68">
        <v>1</v>
      </c>
      <c r="J42" s="68">
        <v>0.05</v>
      </c>
      <c r="K42" s="43">
        <v>0.35</v>
      </c>
      <c r="L42" s="43">
        <v>0.35</v>
      </c>
      <c r="M42" s="68">
        <f t="shared" si="0"/>
        <v>1</v>
      </c>
      <c r="N42" s="68">
        <v>0.03</v>
      </c>
      <c r="O42" s="43">
        <v>1</v>
      </c>
      <c r="P42" s="43">
        <v>1</v>
      </c>
      <c r="Q42" s="68">
        <f t="shared" si="1"/>
        <v>1</v>
      </c>
      <c r="R42" s="68">
        <v>0.02</v>
      </c>
      <c r="S42" s="24">
        <f t="shared" si="2"/>
        <v>0.76</v>
      </c>
    </row>
    <row r="43" spans="1:19" x14ac:dyDescent="0.25">
      <c r="A43" s="168" t="s">
        <v>151</v>
      </c>
      <c r="B43" s="9" t="s">
        <v>29</v>
      </c>
      <c r="C43" s="10">
        <v>6</v>
      </c>
      <c r="D43" s="10">
        <v>6</v>
      </c>
      <c r="E43" s="68">
        <f t="shared" si="3"/>
        <v>1</v>
      </c>
      <c r="F43" s="68">
        <v>0.9</v>
      </c>
      <c r="G43" s="47">
        <v>58</v>
      </c>
      <c r="H43" s="165">
        <v>0.62</v>
      </c>
      <c r="I43" s="68">
        <v>0.94</v>
      </c>
      <c r="J43" s="169">
        <v>4.7E-2</v>
      </c>
      <c r="K43" s="43">
        <v>0.35</v>
      </c>
      <c r="L43" s="43">
        <v>0.35</v>
      </c>
      <c r="M43" s="68">
        <f t="shared" si="0"/>
        <v>1</v>
      </c>
      <c r="N43" s="68">
        <v>0.03</v>
      </c>
      <c r="O43" s="43">
        <v>0.9</v>
      </c>
      <c r="P43" s="43">
        <v>1</v>
      </c>
      <c r="Q43" s="68">
        <v>0.9</v>
      </c>
      <c r="R43" s="169">
        <v>1.9E-2</v>
      </c>
      <c r="S43" s="24">
        <f t="shared" si="2"/>
        <v>0.996</v>
      </c>
    </row>
    <row r="44" spans="1:19" x14ac:dyDescent="0.25">
      <c r="A44" s="168" t="s">
        <v>152</v>
      </c>
      <c r="B44" s="9" t="s">
        <v>32</v>
      </c>
      <c r="C44" s="10">
        <v>3</v>
      </c>
      <c r="D44" s="10">
        <v>4</v>
      </c>
      <c r="E44" s="68">
        <f t="shared" si="3"/>
        <v>0.75</v>
      </c>
      <c r="F44" s="68">
        <v>0.83</v>
      </c>
      <c r="G44" s="47">
        <v>62</v>
      </c>
      <c r="H44" s="165">
        <v>0.62</v>
      </c>
      <c r="I44" s="68">
        <v>1</v>
      </c>
      <c r="J44" s="68">
        <v>0.05</v>
      </c>
      <c r="K44" s="43">
        <v>0.35</v>
      </c>
      <c r="L44" s="43">
        <v>0.35</v>
      </c>
      <c r="M44" s="68">
        <f t="shared" si="0"/>
        <v>1</v>
      </c>
      <c r="N44" s="68">
        <v>0.03</v>
      </c>
      <c r="O44" s="43">
        <v>0.8</v>
      </c>
      <c r="P44" s="43">
        <v>1</v>
      </c>
      <c r="Q44" s="68">
        <v>0.8</v>
      </c>
      <c r="R44" s="169">
        <v>1.7999999999999999E-2</v>
      </c>
      <c r="S44" s="24">
        <f t="shared" si="2"/>
        <v>0.92799999999999994</v>
      </c>
    </row>
    <row r="45" spans="1:19" x14ac:dyDescent="0.25">
      <c r="A45" s="168" t="s">
        <v>153</v>
      </c>
      <c r="B45" s="9" t="s">
        <v>28</v>
      </c>
      <c r="C45" s="10">
        <v>4</v>
      </c>
      <c r="D45" s="10">
        <v>10</v>
      </c>
      <c r="E45" s="68">
        <f t="shared" si="3"/>
        <v>0.4</v>
      </c>
      <c r="F45" s="68">
        <v>0.44</v>
      </c>
      <c r="G45" s="47">
        <v>62</v>
      </c>
      <c r="H45" s="165">
        <v>0.62</v>
      </c>
      <c r="I45" s="68">
        <v>1</v>
      </c>
      <c r="J45" s="68">
        <v>0.05</v>
      </c>
      <c r="K45" s="43">
        <v>0.35</v>
      </c>
      <c r="L45" s="43">
        <v>0.35</v>
      </c>
      <c r="M45" s="68">
        <f t="shared" si="0"/>
        <v>1</v>
      </c>
      <c r="N45" s="68">
        <v>0.03</v>
      </c>
      <c r="O45" s="43">
        <v>0.8</v>
      </c>
      <c r="P45" s="43">
        <v>1</v>
      </c>
      <c r="Q45" s="68">
        <v>0.8</v>
      </c>
      <c r="R45" s="169">
        <v>1.7999999999999999E-2</v>
      </c>
      <c r="S45" s="24">
        <f t="shared" si="2"/>
        <v>0.53800000000000003</v>
      </c>
    </row>
    <row r="46" spans="1:19" x14ac:dyDescent="0.25">
      <c r="A46" s="168" t="s">
        <v>154</v>
      </c>
      <c r="B46" s="9" t="s">
        <v>28</v>
      </c>
      <c r="C46" s="10">
        <v>3</v>
      </c>
      <c r="D46" s="10">
        <v>6</v>
      </c>
      <c r="E46" s="68">
        <f t="shared" si="3"/>
        <v>0.5</v>
      </c>
      <c r="F46" s="68">
        <v>0.45</v>
      </c>
      <c r="G46" s="47">
        <v>62</v>
      </c>
      <c r="H46" s="165">
        <v>0.62</v>
      </c>
      <c r="I46" s="68">
        <v>1</v>
      </c>
      <c r="J46" s="68">
        <v>0.05</v>
      </c>
      <c r="K46" s="43">
        <v>0.35</v>
      </c>
      <c r="L46" s="43">
        <v>0.35</v>
      </c>
      <c r="M46" s="68">
        <f t="shared" si="0"/>
        <v>1</v>
      </c>
      <c r="N46" s="68">
        <v>0.03</v>
      </c>
      <c r="O46" s="43">
        <v>0.8</v>
      </c>
      <c r="P46" s="43">
        <v>1</v>
      </c>
      <c r="Q46" s="68">
        <v>0.8</v>
      </c>
      <c r="R46" s="169">
        <v>1.7999999999999999E-2</v>
      </c>
      <c r="S46" s="24">
        <f t="shared" si="2"/>
        <v>0.54800000000000004</v>
      </c>
    </row>
    <row r="47" spans="1:19" x14ac:dyDescent="0.25">
      <c r="A47" s="168" t="s">
        <v>155</v>
      </c>
      <c r="B47" s="9" t="s">
        <v>29</v>
      </c>
      <c r="C47" s="10">
        <v>21</v>
      </c>
      <c r="D47" s="10">
        <v>20</v>
      </c>
      <c r="E47" s="68">
        <v>1</v>
      </c>
      <c r="F47" s="68">
        <v>0.9</v>
      </c>
      <c r="G47" s="47">
        <v>62</v>
      </c>
      <c r="H47" s="165">
        <v>0.62</v>
      </c>
      <c r="I47" s="68">
        <v>1</v>
      </c>
      <c r="J47" s="68">
        <v>0.05</v>
      </c>
      <c r="K47" s="43">
        <v>0.35</v>
      </c>
      <c r="L47" s="43">
        <v>0.35</v>
      </c>
      <c r="M47" s="68">
        <f t="shared" si="0"/>
        <v>1</v>
      </c>
      <c r="N47" s="68">
        <v>0.03</v>
      </c>
      <c r="O47" s="43">
        <v>1</v>
      </c>
      <c r="P47" s="43">
        <v>1</v>
      </c>
      <c r="Q47" s="68">
        <f t="shared" si="1"/>
        <v>1</v>
      </c>
      <c r="R47" s="169">
        <v>1.7999999999999999E-2</v>
      </c>
      <c r="S47" s="24">
        <f t="shared" si="2"/>
        <v>0.998</v>
      </c>
    </row>
    <row r="48" spans="1:19" x14ac:dyDescent="0.25">
      <c r="A48" s="168" t="s">
        <v>156</v>
      </c>
      <c r="B48" s="9" t="s">
        <v>29</v>
      </c>
      <c r="C48" s="10">
        <v>6</v>
      </c>
      <c r="D48" s="10">
        <v>6</v>
      </c>
      <c r="E48" s="68">
        <f t="shared" si="3"/>
        <v>1</v>
      </c>
      <c r="F48" s="68">
        <v>0.9</v>
      </c>
      <c r="G48" s="47">
        <v>62</v>
      </c>
      <c r="H48" s="165">
        <v>0.62</v>
      </c>
      <c r="I48" s="68">
        <v>1</v>
      </c>
      <c r="J48" s="68">
        <v>0.05</v>
      </c>
      <c r="K48" s="43">
        <v>0.3</v>
      </c>
      <c r="L48" s="43">
        <v>0.35</v>
      </c>
      <c r="M48" s="68">
        <v>1</v>
      </c>
      <c r="N48" s="68">
        <v>0.03</v>
      </c>
      <c r="O48" s="43">
        <v>0.9</v>
      </c>
      <c r="P48" s="43">
        <v>1</v>
      </c>
      <c r="Q48" s="68">
        <v>0.9</v>
      </c>
      <c r="R48" s="169">
        <v>1.9E-2</v>
      </c>
      <c r="S48" s="24">
        <f t="shared" si="2"/>
        <v>0.999</v>
      </c>
    </row>
    <row r="49" spans="1:19" x14ac:dyDescent="0.25">
      <c r="A49" s="168" t="s">
        <v>157</v>
      </c>
      <c r="B49" s="9" t="s">
        <v>29</v>
      </c>
      <c r="C49" s="10">
        <v>6</v>
      </c>
      <c r="D49" s="10">
        <v>12</v>
      </c>
      <c r="E49" s="68">
        <f t="shared" si="3"/>
        <v>0.5</v>
      </c>
      <c r="F49" s="68">
        <v>0.45</v>
      </c>
      <c r="G49" s="47">
        <v>62</v>
      </c>
      <c r="H49" s="165">
        <v>0.62</v>
      </c>
      <c r="I49" s="68">
        <v>1</v>
      </c>
      <c r="J49" s="68">
        <v>0.05</v>
      </c>
      <c r="K49" s="43">
        <v>0.35</v>
      </c>
      <c r="L49" s="43">
        <v>0.35</v>
      </c>
      <c r="M49" s="68">
        <f t="shared" si="0"/>
        <v>1</v>
      </c>
      <c r="N49" s="68">
        <v>0.03</v>
      </c>
      <c r="O49" s="43">
        <v>1</v>
      </c>
      <c r="P49" s="43">
        <v>1</v>
      </c>
      <c r="Q49" s="68">
        <f t="shared" si="1"/>
        <v>1</v>
      </c>
      <c r="R49" s="169">
        <v>0.02</v>
      </c>
      <c r="S49" s="24">
        <f t="shared" si="2"/>
        <v>0.55000000000000004</v>
      </c>
    </row>
    <row r="50" spans="1:19" x14ac:dyDescent="0.25">
      <c r="A50" s="168" t="s">
        <v>158</v>
      </c>
      <c r="B50" s="9" t="s">
        <v>32</v>
      </c>
      <c r="C50" s="10">
        <v>9</v>
      </c>
      <c r="D50" s="10">
        <v>12</v>
      </c>
      <c r="E50" s="68">
        <f t="shared" si="3"/>
        <v>0.75</v>
      </c>
      <c r="F50" s="68">
        <v>0.68</v>
      </c>
      <c r="G50" s="47">
        <v>62</v>
      </c>
      <c r="H50" s="165">
        <v>0.62</v>
      </c>
      <c r="I50" s="68">
        <v>1</v>
      </c>
      <c r="J50" s="68">
        <v>0.05</v>
      </c>
      <c r="K50" s="43">
        <v>0.2</v>
      </c>
      <c r="L50" s="43">
        <v>0.35</v>
      </c>
      <c r="M50" s="68">
        <v>0.57999999999999996</v>
      </c>
      <c r="N50" s="171">
        <v>1.7399999999999999E-2</v>
      </c>
      <c r="O50" s="43">
        <v>0.8</v>
      </c>
      <c r="P50" s="43">
        <v>1</v>
      </c>
      <c r="Q50" s="68">
        <v>0.8</v>
      </c>
      <c r="R50" s="169">
        <v>1.7999999999999999E-2</v>
      </c>
      <c r="S50" s="24">
        <f t="shared" si="2"/>
        <v>0.76540000000000008</v>
      </c>
    </row>
    <row r="51" spans="1:19" x14ac:dyDescent="0.25">
      <c r="A51" s="168" t="s">
        <v>159</v>
      </c>
      <c r="B51" s="9" t="s">
        <v>32</v>
      </c>
      <c r="C51" s="10">
        <v>9</v>
      </c>
      <c r="D51" s="10">
        <v>12</v>
      </c>
      <c r="E51" s="68">
        <f t="shared" si="3"/>
        <v>0.75</v>
      </c>
      <c r="F51" s="68">
        <v>0.68</v>
      </c>
      <c r="G51" s="47">
        <v>62</v>
      </c>
      <c r="H51" s="165">
        <v>0.62</v>
      </c>
      <c r="I51" s="68">
        <v>1</v>
      </c>
      <c r="J51" s="68">
        <v>0.05</v>
      </c>
      <c r="K51" s="43">
        <v>0.35</v>
      </c>
      <c r="L51" s="43">
        <v>0.35</v>
      </c>
      <c r="M51" s="68">
        <f t="shared" si="0"/>
        <v>1</v>
      </c>
      <c r="N51" s="68">
        <v>0.03</v>
      </c>
      <c r="O51" s="43">
        <v>0.9</v>
      </c>
      <c r="P51" s="43">
        <v>1</v>
      </c>
      <c r="Q51" s="68">
        <v>0.9</v>
      </c>
      <c r="R51" s="169">
        <v>1.9E-2</v>
      </c>
      <c r="S51" s="24">
        <f t="shared" si="2"/>
        <v>0.77900000000000003</v>
      </c>
    </row>
    <row r="52" spans="1:19" x14ac:dyDescent="0.25">
      <c r="A52" s="168" t="s">
        <v>160</v>
      </c>
      <c r="B52" s="9" t="s">
        <v>32</v>
      </c>
      <c r="C52" s="10">
        <v>9</v>
      </c>
      <c r="D52" s="10">
        <v>13</v>
      </c>
      <c r="E52" s="68">
        <f t="shared" si="3"/>
        <v>0.69230769230769229</v>
      </c>
      <c r="F52" s="68">
        <v>0.76</v>
      </c>
      <c r="G52" s="47">
        <v>62</v>
      </c>
      <c r="H52" s="165">
        <v>0.62</v>
      </c>
      <c r="I52" s="68">
        <v>1</v>
      </c>
      <c r="J52" s="68">
        <v>0.05</v>
      </c>
      <c r="K52" s="43">
        <v>0.35</v>
      </c>
      <c r="L52" s="43">
        <v>0.35</v>
      </c>
      <c r="M52" s="68">
        <f t="shared" si="0"/>
        <v>1</v>
      </c>
      <c r="N52" s="68">
        <v>0.03</v>
      </c>
      <c r="O52" s="43">
        <v>0.9</v>
      </c>
      <c r="P52" s="43">
        <v>1</v>
      </c>
      <c r="Q52" s="68">
        <v>0.9</v>
      </c>
      <c r="R52" s="169">
        <v>1.9E-2</v>
      </c>
      <c r="S52" s="24">
        <f t="shared" si="2"/>
        <v>0.85899999999999999</v>
      </c>
    </row>
    <row r="53" spans="1:19" x14ac:dyDescent="0.25">
      <c r="A53" s="168" t="s">
        <v>161</v>
      </c>
      <c r="B53" s="9" t="s">
        <v>29</v>
      </c>
      <c r="C53" s="10">
        <v>10</v>
      </c>
      <c r="D53" s="10">
        <v>10</v>
      </c>
      <c r="E53" s="68">
        <f t="shared" si="3"/>
        <v>1</v>
      </c>
      <c r="F53" s="68">
        <v>0.9</v>
      </c>
      <c r="G53" s="47">
        <v>43</v>
      </c>
      <c r="H53" s="165">
        <v>0.62</v>
      </c>
      <c r="I53" s="68">
        <v>1</v>
      </c>
      <c r="J53" s="169">
        <v>0.05</v>
      </c>
      <c r="K53" s="43">
        <v>0.3</v>
      </c>
      <c r="L53" s="43">
        <v>0.35</v>
      </c>
      <c r="M53" s="68">
        <v>1</v>
      </c>
      <c r="N53" s="171">
        <v>0.03</v>
      </c>
      <c r="O53" s="43">
        <v>0.9</v>
      </c>
      <c r="P53" s="43">
        <v>1</v>
      </c>
      <c r="Q53" s="68">
        <v>0.9</v>
      </c>
      <c r="R53" s="169">
        <v>1.9E-2</v>
      </c>
      <c r="S53" s="24">
        <f t="shared" si="2"/>
        <v>0.999</v>
      </c>
    </row>
    <row r="54" spans="1:19" x14ac:dyDescent="0.25">
      <c r="A54" s="168" t="s">
        <v>162</v>
      </c>
      <c r="B54" s="9" t="s">
        <v>29</v>
      </c>
      <c r="C54" s="10">
        <v>0</v>
      </c>
      <c r="D54" s="10">
        <v>4</v>
      </c>
      <c r="E54" s="68">
        <f t="shared" si="3"/>
        <v>0</v>
      </c>
      <c r="F54" s="68">
        <v>0</v>
      </c>
      <c r="G54" s="47">
        <v>62</v>
      </c>
      <c r="H54" s="165">
        <v>0.62</v>
      </c>
      <c r="I54" s="68">
        <v>1</v>
      </c>
      <c r="J54" s="68">
        <v>0.05</v>
      </c>
      <c r="K54" s="43">
        <v>0.35</v>
      </c>
      <c r="L54" s="43">
        <v>0.35</v>
      </c>
      <c r="M54" s="68">
        <f t="shared" si="0"/>
        <v>1</v>
      </c>
      <c r="N54" s="68">
        <v>0.03</v>
      </c>
      <c r="O54" s="43">
        <v>1</v>
      </c>
      <c r="P54" s="43">
        <v>1</v>
      </c>
      <c r="Q54" s="68">
        <f t="shared" si="1"/>
        <v>1</v>
      </c>
      <c r="R54" s="169">
        <v>0.02</v>
      </c>
      <c r="S54" s="24">
        <f t="shared" si="2"/>
        <v>0.1</v>
      </c>
    </row>
    <row r="55" spans="1:19" x14ac:dyDescent="0.25">
      <c r="A55" s="168" t="s">
        <v>163</v>
      </c>
      <c r="B55" s="9" t="s">
        <v>28</v>
      </c>
      <c r="C55" s="10">
        <v>4</v>
      </c>
      <c r="D55" s="10">
        <v>10</v>
      </c>
      <c r="E55" s="68">
        <f t="shared" si="3"/>
        <v>0.4</v>
      </c>
      <c r="F55" s="68">
        <v>0.44</v>
      </c>
      <c r="G55" s="47">
        <v>62</v>
      </c>
      <c r="H55" s="165">
        <v>0.62</v>
      </c>
      <c r="I55" s="68">
        <v>1</v>
      </c>
      <c r="J55" s="68">
        <v>0.05</v>
      </c>
      <c r="K55" s="43">
        <v>0.35</v>
      </c>
      <c r="L55" s="43">
        <v>0.35</v>
      </c>
      <c r="M55" s="68">
        <f t="shared" si="0"/>
        <v>1</v>
      </c>
      <c r="N55" s="68">
        <v>0.03</v>
      </c>
      <c r="O55" s="43">
        <v>0.9</v>
      </c>
      <c r="P55" s="43">
        <v>1</v>
      </c>
      <c r="Q55" s="68">
        <v>0.9</v>
      </c>
      <c r="R55" s="169">
        <v>1.9E-2</v>
      </c>
      <c r="S55" s="24">
        <f t="shared" si="2"/>
        <v>0.53900000000000003</v>
      </c>
    </row>
    <row r="56" spans="1:19" x14ac:dyDescent="0.25">
      <c r="A56" s="168" t="s">
        <v>164</v>
      </c>
      <c r="B56" s="9" t="s">
        <v>28</v>
      </c>
      <c r="C56" s="10">
        <v>7</v>
      </c>
      <c r="D56" s="10">
        <v>12</v>
      </c>
      <c r="E56" s="68">
        <f t="shared" si="3"/>
        <v>0.58333333333333337</v>
      </c>
      <c r="F56" s="68">
        <v>0.64</v>
      </c>
      <c r="G56" s="47">
        <v>62</v>
      </c>
      <c r="H56" s="165">
        <v>0.62</v>
      </c>
      <c r="I56" s="68">
        <v>1</v>
      </c>
      <c r="J56" s="68">
        <v>0.05</v>
      </c>
      <c r="K56" s="43">
        <v>0.35</v>
      </c>
      <c r="L56" s="43">
        <v>0.35</v>
      </c>
      <c r="M56" s="68">
        <f t="shared" si="0"/>
        <v>1</v>
      </c>
      <c r="N56" s="68">
        <v>0.03</v>
      </c>
      <c r="O56" s="43">
        <v>0.9</v>
      </c>
      <c r="P56" s="43">
        <v>1</v>
      </c>
      <c r="Q56" s="68">
        <v>0.9</v>
      </c>
      <c r="R56" s="169">
        <v>1.9E-2</v>
      </c>
      <c r="S56" s="24">
        <f t="shared" si="2"/>
        <v>0.73899999999999999</v>
      </c>
    </row>
    <row r="57" spans="1:19" x14ac:dyDescent="0.25">
      <c r="A57" s="168" t="s">
        <v>165</v>
      </c>
      <c r="B57" s="9" t="s">
        <v>29</v>
      </c>
      <c r="C57" s="10">
        <v>14</v>
      </c>
      <c r="D57" s="10">
        <v>14</v>
      </c>
      <c r="E57" s="68">
        <f t="shared" si="3"/>
        <v>1</v>
      </c>
      <c r="F57" s="68">
        <v>0.9</v>
      </c>
      <c r="G57" s="47">
        <v>62</v>
      </c>
      <c r="H57" s="165">
        <v>0.62</v>
      </c>
      <c r="I57" s="68">
        <v>1</v>
      </c>
      <c r="J57" s="68">
        <v>0.05</v>
      </c>
      <c r="K57" s="43">
        <v>0.35</v>
      </c>
      <c r="L57" s="43">
        <v>0.35</v>
      </c>
      <c r="M57" s="68">
        <f t="shared" si="0"/>
        <v>1</v>
      </c>
      <c r="N57" s="68">
        <v>0.03</v>
      </c>
      <c r="O57" s="43">
        <v>1</v>
      </c>
      <c r="P57" s="43">
        <v>1</v>
      </c>
      <c r="Q57" s="68">
        <f t="shared" si="1"/>
        <v>1</v>
      </c>
      <c r="R57" s="169">
        <v>0.02</v>
      </c>
      <c r="S57" s="24">
        <f t="shared" si="2"/>
        <v>1</v>
      </c>
    </row>
    <row r="58" spans="1:19" x14ac:dyDescent="0.25">
      <c r="A58" s="168" t="s">
        <v>166</v>
      </c>
      <c r="B58" s="9" t="s">
        <v>32</v>
      </c>
      <c r="C58" s="10">
        <v>7</v>
      </c>
      <c r="D58" s="10">
        <v>9</v>
      </c>
      <c r="E58" s="68">
        <f t="shared" si="3"/>
        <v>0.77777777777777779</v>
      </c>
      <c r="F58" s="68">
        <v>0.87</v>
      </c>
      <c r="G58" s="47">
        <v>62</v>
      </c>
      <c r="H58" s="165">
        <v>0.62</v>
      </c>
      <c r="I58" s="68">
        <v>1</v>
      </c>
      <c r="J58" s="68">
        <v>0.05</v>
      </c>
      <c r="K58" s="43">
        <v>0.35</v>
      </c>
      <c r="L58" s="43">
        <v>0.35</v>
      </c>
      <c r="M58" s="68">
        <f t="shared" si="0"/>
        <v>1</v>
      </c>
      <c r="N58" s="68">
        <v>0.03</v>
      </c>
      <c r="O58" s="43">
        <v>1</v>
      </c>
      <c r="P58" s="43">
        <v>1</v>
      </c>
      <c r="Q58" s="68">
        <f t="shared" si="1"/>
        <v>1</v>
      </c>
      <c r="R58" s="169">
        <v>0.02</v>
      </c>
      <c r="S58" s="24">
        <f t="shared" si="2"/>
        <v>0.97</v>
      </c>
    </row>
    <row r="59" spans="1:19" x14ac:dyDescent="0.25">
      <c r="A59" s="168" t="s">
        <v>167</v>
      </c>
      <c r="B59" s="9" t="s">
        <v>29</v>
      </c>
      <c r="C59" s="10">
        <v>1</v>
      </c>
      <c r="D59" s="10">
        <v>4</v>
      </c>
      <c r="E59" s="68">
        <f t="shared" si="3"/>
        <v>0.25</v>
      </c>
      <c r="F59" s="68">
        <v>0.28000000000000003</v>
      </c>
      <c r="G59" s="47">
        <v>62</v>
      </c>
      <c r="H59" s="165">
        <v>0.62</v>
      </c>
      <c r="I59" s="68">
        <v>1</v>
      </c>
      <c r="J59" s="68">
        <v>0.05</v>
      </c>
      <c r="K59" s="43">
        <v>0.35</v>
      </c>
      <c r="L59" s="43">
        <v>0.35</v>
      </c>
      <c r="M59" s="68">
        <f t="shared" si="0"/>
        <v>1</v>
      </c>
      <c r="N59" s="68">
        <v>0.03</v>
      </c>
      <c r="O59" s="43">
        <v>1</v>
      </c>
      <c r="P59" s="43">
        <v>1</v>
      </c>
      <c r="Q59" s="68">
        <f t="shared" si="1"/>
        <v>1</v>
      </c>
      <c r="R59" s="169">
        <v>0.02</v>
      </c>
      <c r="S59" s="24">
        <f t="shared" si="2"/>
        <v>0.38</v>
      </c>
    </row>
    <row r="60" spans="1:19" x14ac:dyDescent="0.25">
      <c r="A60" s="168" t="s">
        <v>168</v>
      </c>
      <c r="B60" s="9" t="s">
        <v>32</v>
      </c>
      <c r="C60" s="10">
        <v>8</v>
      </c>
      <c r="D60" s="10">
        <v>10</v>
      </c>
      <c r="E60" s="68">
        <f t="shared" si="3"/>
        <v>0.8</v>
      </c>
      <c r="F60" s="68">
        <v>0.89</v>
      </c>
      <c r="G60" s="47">
        <v>62</v>
      </c>
      <c r="H60" s="165">
        <v>0.62</v>
      </c>
      <c r="I60" s="68">
        <v>1</v>
      </c>
      <c r="J60" s="68">
        <v>0.05</v>
      </c>
      <c r="K60" s="43">
        <v>0.35</v>
      </c>
      <c r="L60" s="43">
        <v>0.35</v>
      </c>
      <c r="M60" s="68">
        <f t="shared" si="0"/>
        <v>1</v>
      </c>
      <c r="N60" s="68">
        <v>0.03</v>
      </c>
      <c r="O60" s="43">
        <v>1</v>
      </c>
      <c r="P60" s="43">
        <v>1</v>
      </c>
      <c r="Q60" s="68">
        <f t="shared" si="1"/>
        <v>1</v>
      </c>
      <c r="R60" s="169">
        <v>0.02</v>
      </c>
      <c r="S60" s="24">
        <f t="shared" si="2"/>
        <v>0.99</v>
      </c>
    </row>
    <row r="61" spans="1:19" x14ac:dyDescent="0.25">
      <c r="A61" s="168" t="s">
        <v>169</v>
      </c>
      <c r="B61" s="9" t="s">
        <v>32</v>
      </c>
      <c r="C61" s="10">
        <v>7</v>
      </c>
      <c r="D61" s="10">
        <v>12</v>
      </c>
      <c r="E61" s="68">
        <f t="shared" si="3"/>
        <v>0.58333333333333337</v>
      </c>
      <c r="F61" s="68">
        <v>0.65</v>
      </c>
      <c r="G61" s="47">
        <v>62</v>
      </c>
      <c r="H61" s="165">
        <v>0.62</v>
      </c>
      <c r="I61" s="68">
        <v>1</v>
      </c>
      <c r="J61" s="68">
        <v>0.05</v>
      </c>
      <c r="K61" s="43">
        <v>0.3</v>
      </c>
      <c r="L61" s="43">
        <v>0.35</v>
      </c>
      <c r="M61" s="68">
        <v>0.85</v>
      </c>
      <c r="N61" s="171">
        <v>2.5499999999999998E-2</v>
      </c>
      <c r="O61" s="43">
        <v>0.8</v>
      </c>
      <c r="P61" s="43">
        <v>1</v>
      </c>
      <c r="Q61" s="68">
        <v>0.8</v>
      </c>
      <c r="R61" s="169">
        <v>1.7999999999999999E-2</v>
      </c>
      <c r="S61" s="24">
        <f t="shared" si="2"/>
        <v>0.74350000000000005</v>
      </c>
    </row>
    <row r="62" spans="1:19" ht="15.75" thickBot="1" x14ac:dyDescent="0.3">
      <c r="A62" s="32" t="s">
        <v>54</v>
      </c>
      <c r="B62" s="32"/>
      <c r="C62" s="32"/>
      <c r="D62" s="32"/>
      <c r="E62" s="32"/>
      <c r="F62" s="32"/>
      <c r="G62" s="32"/>
      <c r="H62" s="32"/>
      <c r="I62" s="32"/>
      <c r="J62" s="32"/>
      <c r="K62" s="33"/>
      <c r="L62" s="33"/>
      <c r="M62" s="33"/>
      <c r="N62" s="33"/>
      <c r="O62" s="33"/>
      <c r="P62" s="33"/>
      <c r="Q62" s="33"/>
      <c r="R62" s="33"/>
      <c r="S62" s="2"/>
    </row>
    <row r="64" spans="1:19" ht="26.25" x14ac:dyDescent="0.25">
      <c r="A64" s="1" t="s">
        <v>115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2"/>
    </row>
    <row r="65" spans="1:19" ht="26.25" x14ac:dyDescent="0.25">
      <c r="A65" s="1" t="s">
        <v>133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2"/>
    </row>
    <row r="66" spans="1:19" ht="21" x14ac:dyDescent="0.25">
      <c r="A66" s="4" t="s">
        <v>4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2"/>
    </row>
    <row r="67" spans="1:19" ht="45.75" thickBot="1" x14ac:dyDescent="0.3">
      <c r="A67" s="5" t="s">
        <v>5</v>
      </c>
      <c r="B67" s="6" t="s">
        <v>6</v>
      </c>
      <c r="C67" s="6" t="s">
        <v>26</v>
      </c>
      <c r="D67" s="6" t="s">
        <v>8</v>
      </c>
      <c r="E67" s="6" t="s">
        <v>9</v>
      </c>
      <c r="F67" s="6" t="s">
        <v>134</v>
      </c>
      <c r="G67" s="6" t="s">
        <v>12</v>
      </c>
      <c r="H67" s="6" t="s">
        <v>13</v>
      </c>
      <c r="I67" s="6" t="s">
        <v>9</v>
      </c>
      <c r="J67" s="6" t="s">
        <v>135</v>
      </c>
      <c r="K67" s="6" t="s">
        <v>25</v>
      </c>
      <c r="L67" s="6" t="s">
        <v>17</v>
      </c>
      <c r="M67" s="6" t="s">
        <v>9</v>
      </c>
      <c r="N67" s="6" t="s">
        <v>136</v>
      </c>
      <c r="O67" s="6" t="s">
        <v>137</v>
      </c>
      <c r="P67" s="6" t="s">
        <v>138</v>
      </c>
      <c r="Q67" s="6" t="s">
        <v>9</v>
      </c>
      <c r="R67" s="6" t="s">
        <v>139</v>
      </c>
      <c r="S67" s="7" t="s">
        <v>140</v>
      </c>
    </row>
    <row r="68" spans="1:19" ht="15.75" thickTop="1" x14ac:dyDescent="0.25">
      <c r="A68" s="164" t="s">
        <v>143</v>
      </c>
      <c r="B68" s="9" t="s">
        <v>29</v>
      </c>
      <c r="C68" s="10">
        <v>8</v>
      </c>
      <c r="D68" s="10">
        <v>8</v>
      </c>
      <c r="E68" s="68">
        <f>+C68/D68</f>
        <v>1</v>
      </c>
      <c r="F68" s="68">
        <v>0.9</v>
      </c>
      <c r="G68" s="47">
        <v>62</v>
      </c>
      <c r="H68" s="165">
        <v>0.62</v>
      </c>
      <c r="I68" s="68">
        <v>1</v>
      </c>
      <c r="J68" s="68">
        <v>0.05</v>
      </c>
      <c r="K68" s="43">
        <v>0.35</v>
      </c>
      <c r="L68" s="43">
        <v>0.35</v>
      </c>
      <c r="M68" s="68">
        <f>+L68/K68</f>
        <v>1</v>
      </c>
      <c r="N68" s="68">
        <v>0.03</v>
      </c>
      <c r="O68" s="43">
        <v>1</v>
      </c>
      <c r="P68" s="43">
        <v>1</v>
      </c>
      <c r="Q68" s="68">
        <f>+P68/O68</f>
        <v>1</v>
      </c>
      <c r="R68" s="68">
        <v>0.02</v>
      </c>
      <c r="S68" s="24">
        <f>+R68+N68+J68+F68</f>
        <v>1</v>
      </c>
    </row>
    <row r="69" spans="1:19" x14ac:dyDescent="0.25">
      <c r="A69" s="168" t="s">
        <v>146</v>
      </c>
      <c r="B69" s="9" t="s">
        <v>32</v>
      </c>
      <c r="C69" s="10">
        <v>8</v>
      </c>
      <c r="D69" s="10">
        <v>8</v>
      </c>
      <c r="E69" s="68">
        <f t="shared" ref="E69:E92" si="4">+C69/D69</f>
        <v>1</v>
      </c>
      <c r="F69" s="68">
        <v>0.9</v>
      </c>
      <c r="G69" s="47">
        <v>62</v>
      </c>
      <c r="H69" s="165">
        <v>0.62</v>
      </c>
      <c r="I69" s="68">
        <v>1</v>
      </c>
      <c r="J69" s="68">
        <v>0.05</v>
      </c>
      <c r="K69" s="43">
        <v>0.35</v>
      </c>
      <c r="L69" s="43">
        <v>0.35</v>
      </c>
      <c r="M69" s="68">
        <v>0.5</v>
      </c>
      <c r="N69" s="68">
        <v>0.01</v>
      </c>
      <c r="O69" s="43">
        <v>0.8</v>
      </c>
      <c r="P69" s="43">
        <v>1</v>
      </c>
      <c r="Q69" s="68">
        <v>0.5</v>
      </c>
      <c r="R69" s="169">
        <v>0.01</v>
      </c>
      <c r="S69" s="24">
        <f t="shared" ref="S69:S92" si="5">+R69+N69+J69+F69</f>
        <v>0.97</v>
      </c>
    </row>
    <row r="70" spans="1:19" x14ac:dyDescent="0.25">
      <c r="A70" s="168" t="s">
        <v>147</v>
      </c>
      <c r="B70" s="9" t="s">
        <v>32</v>
      </c>
      <c r="C70" s="10">
        <v>1</v>
      </c>
      <c r="D70" s="10">
        <v>2</v>
      </c>
      <c r="E70" s="68">
        <f t="shared" si="4"/>
        <v>0.5</v>
      </c>
      <c r="F70" s="68">
        <v>0.85</v>
      </c>
      <c r="G70" s="47">
        <v>62</v>
      </c>
      <c r="H70" s="165">
        <v>0.62</v>
      </c>
      <c r="I70" s="68">
        <v>1</v>
      </c>
      <c r="J70" s="68">
        <v>0.05</v>
      </c>
      <c r="K70" s="43">
        <v>0.35</v>
      </c>
      <c r="L70" s="43">
        <v>0.35</v>
      </c>
      <c r="M70" s="68">
        <f t="shared" ref="M70:M88" si="6">+L70/K70</f>
        <v>1</v>
      </c>
      <c r="N70" s="68">
        <v>0.03</v>
      </c>
      <c r="O70" s="43">
        <v>1</v>
      </c>
      <c r="P70" s="43">
        <v>1</v>
      </c>
      <c r="Q70" s="68">
        <f t="shared" ref="Q70:Q88" si="7">+P70/O70</f>
        <v>1</v>
      </c>
      <c r="R70" s="68">
        <v>0.02</v>
      </c>
      <c r="S70" s="24">
        <f t="shared" si="5"/>
        <v>0.95</v>
      </c>
    </row>
    <row r="71" spans="1:19" x14ac:dyDescent="0.25">
      <c r="A71" s="168" t="s">
        <v>148</v>
      </c>
      <c r="B71" s="9" t="s">
        <v>32</v>
      </c>
      <c r="C71" s="10">
        <v>9</v>
      </c>
      <c r="D71" s="10">
        <v>9</v>
      </c>
      <c r="E71" s="68">
        <f t="shared" si="4"/>
        <v>1</v>
      </c>
      <c r="F71" s="68">
        <v>0.9</v>
      </c>
      <c r="G71" s="47">
        <v>62</v>
      </c>
      <c r="H71" s="165">
        <v>0.62</v>
      </c>
      <c r="I71" s="68">
        <v>0.5</v>
      </c>
      <c r="J71" s="68">
        <v>0.02</v>
      </c>
      <c r="K71" s="43">
        <v>0.35</v>
      </c>
      <c r="L71" s="43">
        <v>0.35</v>
      </c>
      <c r="M71" s="68">
        <v>0.5</v>
      </c>
      <c r="N71" s="68">
        <v>0.01</v>
      </c>
      <c r="O71" s="43">
        <v>0.9</v>
      </c>
      <c r="P71" s="43">
        <v>1</v>
      </c>
      <c r="Q71" s="68">
        <v>0.5</v>
      </c>
      <c r="R71" s="169">
        <v>0.01</v>
      </c>
      <c r="S71" s="24">
        <f t="shared" si="5"/>
        <v>0.94000000000000006</v>
      </c>
    </row>
    <row r="72" spans="1:19" x14ac:dyDescent="0.25">
      <c r="A72" s="168" t="s">
        <v>149</v>
      </c>
      <c r="B72" s="9"/>
      <c r="C72" s="10">
        <v>0</v>
      </c>
      <c r="D72" s="10">
        <v>5</v>
      </c>
      <c r="E72" s="68">
        <f t="shared" si="4"/>
        <v>0</v>
      </c>
      <c r="F72" s="68">
        <v>0.34</v>
      </c>
      <c r="G72" s="47">
        <v>62</v>
      </c>
      <c r="H72" s="165">
        <v>0.62</v>
      </c>
      <c r="I72" s="68">
        <v>1</v>
      </c>
      <c r="J72" s="68">
        <v>0.05</v>
      </c>
      <c r="K72" s="43">
        <v>0.35</v>
      </c>
      <c r="L72" s="43">
        <v>0.35</v>
      </c>
      <c r="M72" s="68">
        <f t="shared" si="6"/>
        <v>1</v>
      </c>
      <c r="N72" s="68">
        <v>0.03</v>
      </c>
      <c r="O72" s="43">
        <v>0.6</v>
      </c>
      <c r="P72" s="43">
        <v>1</v>
      </c>
      <c r="Q72" s="68">
        <v>0.6</v>
      </c>
      <c r="R72" s="169">
        <v>1.6E-2</v>
      </c>
      <c r="S72" s="24">
        <f t="shared" si="5"/>
        <v>0.43600000000000005</v>
      </c>
    </row>
    <row r="73" spans="1:19" x14ac:dyDescent="0.25">
      <c r="A73" s="168" t="s">
        <v>150</v>
      </c>
      <c r="B73" s="9"/>
      <c r="C73" s="10">
        <v>2</v>
      </c>
      <c r="D73" s="10">
        <v>2</v>
      </c>
      <c r="E73" s="68">
        <f t="shared" si="4"/>
        <v>1</v>
      </c>
      <c r="F73" s="68">
        <v>0.9</v>
      </c>
      <c r="G73" s="47">
        <v>62</v>
      </c>
      <c r="H73" s="165">
        <v>0.62</v>
      </c>
      <c r="I73" s="68">
        <v>1</v>
      </c>
      <c r="J73" s="68">
        <v>0.05</v>
      </c>
      <c r="K73" s="43">
        <v>0.35</v>
      </c>
      <c r="L73" s="43">
        <v>0.35</v>
      </c>
      <c r="M73" s="68">
        <f t="shared" si="6"/>
        <v>1</v>
      </c>
      <c r="N73" s="68">
        <v>0.03</v>
      </c>
      <c r="O73" s="43">
        <v>1</v>
      </c>
      <c r="P73" s="43">
        <v>1</v>
      </c>
      <c r="Q73" s="68">
        <f t="shared" si="7"/>
        <v>1</v>
      </c>
      <c r="R73" s="68">
        <v>0.02</v>
      </c>
      <c r="S73" s="24">
        <f t="shared" si="5"/>
        <v>1</v>
      </c>
    </row>
    <row r="74" spans="1:19" x14ac:dyDescent="0.25">
      <c r="A74" s="168" t="s">
        <v>151</v>
      </c>
      <c r="B74" s="9" t="s">
        <v>28</v>
      </c>
      <c r="C74" s="10">
        <v>2</v>
      </c>
      <c r="D74" s="10">
        <v>2</v>
      </c>
      <c r="E74" s="68">
        <f t="shared" si="4"/>
        <v>1</v>
      </c>
      <c r="F74" s="68">
        <v>0.75</v>
      </c>
      <c r="G74" s="47">
        <v>62</v>
      </c>
      <c r="H74" s="165">
        <v>0.62</v>
      </c>
      <c r="I74" s="68">
        <v>0.5</v>
      </c>
      <c r="J74" s="68">
        <v>0.02</v>
      </c>
      <c r="K74" s="43">
        <v>0.35</v>
      </c>
      <c r="L74" s="43">
        <v>0.35</v>
      </c>
      <c r="M74" s="68">
        <v>0.5</v>
      </c>
      <c r="N74" s="68">
        <v>0.01</v>
      </c>
      <c r="O74" s="43">
        <v>0.9</v>
      </c>
      <c r="P74" s="43">
        <v>1</v>
      </c>
      <c r="Q74" s="68">
        <v>0.5</v>
      </c>
      <c r="R74" s="169">
        <v>0.01</v>
      </c>
      <c r="S74" s="24">
        <f t="shared" si="5"/>
        <v>0.79</v>
      </c>
    </row>
    <row r="75" spans="1:19" x14ac:dyDescent="0.25">
      <c r="A75" s="168" t="s">
        <v>152</v>
      </c>
      <c r="B75" s="9" t="s">
        <v>34</v>
      </c>
      <c r="C75" s="10">
        <v>2</v>
      </c>
      <c r="D75" s="10">
        <v>4</v>
      </c>
      <c r="E75" s="68">
        <f t="shared" si="4"/>
        <v>0.5</v>
      </c>
      <c r="F75" s="68">
        <v>0.45</v>
      </c>
      <c r="G75" s="47">
        <v>62</v>
      </c>
      <c r="H75" s="165">
        <v>0.62</v>
      </c>
      <c r="I75" s="68">
        <v>1</v>
      </c>
      <c r="J75" s="68">
        <v>0.05</v>
      </c>
      <c r="K75" s="43">
        <v>0.35</v>
      </c>
      <c r="L75" s="43">
        <v>0.35</v>
      </c>
      <c r="M75" s="68">
        <f t="shared" si="6"/>
        <v>1</v>
      </c>
      <c r="N75" s="68">
        <v>0.03</v>
      </c>
      <c r="O75" s="43">
        <v>0.8</v>
      </c>
      <c r="P75" s="43">
        <v>1</v>
      </c>
      <c r="Q75" s="68">
        <v>0.8</v>
      </c>
      <c r="R75" s="169">
        <v>1.7999999999999999E-2</v>
      </c>
      <c r="S75" s="24">
        <f t="shared" si="5"/>
        <v>0.54800000000000004</v>
      </c>
    </row>
    <row r="76" spans="1:19" x14ac:dyDescent="0.25">
      <c r="A76" s="168" t="s">
        <v>153</v>
      </c>
      <c r="B76" s="9" t="s">
        <v>32</v>
      </c>
      <c r="C76" s="10">
        <v>5</v>
      </c>
      <c r="D76" s="10">
        <v>11</v>
      </c>
      <c r="E76" s="68">
        <f t="shared" si="4"/>
        <v>0.45454545454545453</v>
      </c>
      <c r="F76" s="68">
        <v>0.4</v>
      </c>
      <c r="G76" s="47">
        <v>62</v>
      </c>
      <c r="H76" s="165">
        <v>0.62</v>
      </c>
      <c r="I76" s="68">
        <v>0.5</v>
      </c>
      <c r="J76" s="68">
        <v>0.02</v>
      </c>
      <c r="K76" s="43">
        <v>0.35</v>
      </c>
      <c r="L76" s="43">
        <v>0.35</v>
      </c>
      <c r="M76" s="68">
        <v>0.5</v>
      </c>
      <c r="N76" s="68">
        <v>0.01</v>
      </c>
      <c r="O76" s="43">
        <v>0.9</v>
      </c>
      <c r="P76" s="43">
        <v>1</v>
      </c>
      <c r="Q76" s="68">
        <v>0.5</v>
      </c>
      <c r="R76" s="169">
        <v>0.01</v>
      </c>
      <c r="S76" s="24">
        <f t="shared" si="5"/>
        <v>0.44</v>
      </c>
    </row>
    <row r="77" spans="1:19" x14ac:dyDescent="0.25">
      <c r="A77" s="168" t="s">
        <v>154</v>
      </c>
      <c r="B77" s="9"/>
      <c r="C77" s="10">
        <v>0</v>
      </c>
      <c r="D77" s="10">
        <v>6</v>
      </c>
      <c r="E77" s="68">
        <f t="shared" si="4"/>
        <v>0</v>
      </c>
      <c r="F77" s="68">
        <v>0.15</v>
      </c>
      <c r="G77" s="47">
        <v>62</v>
      </c>
      <c r="H77" s="165">
        <v>0.62</v>
      </c>
      <c r="I77" s="68">
        <v>1</v>
      </c>
      <c r="J77" s="68">
        <v>0.05</v>
      </c>
      <c r="K77" s="43">
        <v>0.35</v>
      </c>
      <c r="L77" s="43">
        <v>0.35</v>
      </c>
      <c r="M77" s="68">
        <f t="shared" si="6"/>
        <v>1</v>
      </c>
      <c r="N77" s="68">
        <v>0.03</v>
      </c>
      <c r="O77" s="43">
        <v>0.8</v>
      </c>
      <c r="P77" s="43">
        <v>1</v>
      </c>
      <c r="Q77" s="68">
        <v>0.8</v>
      </c>
      <c r="R77" s="169">
        <v>1.7999999999999999E-2</v>
      </c>
      <c r="S77" s="24">
        <f t="shared" si="5"/>
        <v>0.248</v>
      </c>
    </row>
    <row r="78" spans="1:19" x14ac:dyDescent="0.25">
      <c r="A78" s="168" t="s">
        <v>155</v>
      </c>
      <c r="B78" s="9" t="s">
        <v>29</v>
      </c>
      <c r="C78" s="10">
        <v>13</v>
      </c>
      <c r="D78" s="10">
        <v>13</v>
      </c>
      <c r="E78" s="68">
        <v>1</v>
      </c>
      <c r="F78" s="68">
        <v>0.9</v>
      </c>
      <c r="G78" s="47">
        <v>62</v>
      </c>
      <c r="H78" s="165">
        <v>0.62</v>
      </c>
      <c r="I78" s="68">
        <v>1</v>
      </c>
      <c r="J78" s="68">
        <v>0.05</v>
      </c>
      <c r="K78" s="43">
        <v>0.35</v>
      </c>
      <c r="L78" s="43">
        <v>0.35</v>
      </c>
      <c r="M78" s="68">
        <f t="shared" si="6"/>
        <v>1</v>
      </c>
      <c r="N78" s="68">
        <v>0.03</v>
      </c>
      <c r="O78" s="43">
        <v>1</v>
      </c>
      <c r="P78" s="43">
        <v>1</v>
      </c>
      <c r="Q78" s="68">
        <f t="shared" si="7"/>
        <v>1</v>
      </c>
      <c r="R78" s="169">
        <v>0.02</v>
      </c>
      <c r="S78" s="24">
        <f t="shared" si="5"/>
        <v>1</v>
      </c>
    </row>
    <row r="79" spans="1:19" x14ac:dyDescent="0.25">
      <c r="A79" s="168" t="s">
        <v>156</v>
      </c>
      <c r="B79" s="9" t="s">
        <v>28</v>
      </c>
      <c r="C79" s="10">
        <v>2</v>
      </c>
      <c r="D79" s="10">
        <v>2</v>
      </c>
      <c r="E79" s="68">
        <f t="shared" si="4"/>
        <v>1</v>
      </c>
      <c r="F79" s="68">
        <v>0.73</v>
      </c>
      <c r="G79" s="47">
        <v>62</v>
      </c>
      <c r="H79" s="165">
        <v>0.62</v>
      </c>
      <c r="I79" s="68">
        <v>0.5</v>
      </c>
      <c r="J79" s="68">
        <v>0.02</v>
      </c>
      <c r="K79" s="43">
        <v>0.35</v>
      </c>
      <c r="L79" s="43">
        <v>0.35</v>
      </c>
      <c r="M79" s="68">
        <v>0.5</v>
      </c>
      <c r="N79" s="68">
        <v>0.01</v>
      </c>
      <c r="O79" s="43">
        <v>0.9</v>
      </c>
      <c r="P79" s="43">
        <v>1</v>
      </c>
      <c r="Q79" s="68">
        <v>0.5</v>
      </c>
      <c r="R79" s="169">
        <v>0.01</v>
      </c>
      <c r="S79" s="24">
        <f t="shared" si="5"/>
        <v>0.77</v>
      </c>
    </row>
    <row r="80" spans="1:19" x14ac:dyDescent="0.25">
      <c r="A80" s="168" t="s">
        <v>157</v>
      </c>
      <c r="B80" s="9" t="s">
        <v>29</v>
      </c>
      <c r="C80" s="10">
        <v>4</v>
      </c>
      <c r="D80" s="10">
        <v>4</v>
      </c>
      <c r="E80" s="68">
        <f t="shared" si="4"/>
        <v>1</v>
      </c>
      <c r="F80" s="68">
        <v>0.9</v>
      </c>
      <c r="G80" s="47">
        <v>62</v>
      </c>
      <c r="H80" s="165">
        <v>0.62</v>
      </c>
      <c r="I80" s="68">
        <v>1</v>
      </c>
      <c r="J80" s="68">
        <v>0.05</v>
      </c>
      <c r="K80" s="43">
        <v>0.35</v>
      </c>
      <c r="L80" s="43">
        <v>0.35</v>
      </c>
      <c r="M80" s="68">
        <f t="shared" si="6"/>
        <v>1</v>
      </c>
      <c r="N80" s="68">
        <v>0.03</v>
      </c>
      <c r="O80" s="43">
        <v>1</v>
      </c>
      <c r="P80" s="43">
        <v>1</v>
      </c>
      <c r="Q80" s="68">
        <f t="shared" si="7"/>
        <v>1</v>
      </c>
      <c r="R80" s="169">
        <v>0.02</v>
      </c>
      <c r="S80" s="24">
        <f t="shared" si="5"/>
        <v>1</v>
      </c>
    </row>
    <row r="81" spans="1:19" x14ac:dyDescent="0.25">
      <c r="A81" s="168" t="s">
        <v>158</v>
      </c>
      <c r="B81" s="9" t="s">
        <v>28</v>
      </c>
      <c r="C81" s="10">
        <v>2</v>
      </c>
      <c r="D81" s="10">
        <v>2</v>
      </c>
      <c r="E81" s="68">
        <f t="shared" si="4"/>
        <v>1</v>
      </c>
      <c r="F81" s="68">
        <v>0.9</v>
      </c>
      <c r="G81" s="47">
        <v>62</v>
      </c>
      <c r="H81" s="165">
        <v>0.62</v>
      </c>
      <c r="I81" s="68">
        <v>0.5</v>
      </c>
      <c r="J81" s="68">
        <v>0.02</v>
      </c>
      <c r="K81" s="43">
        <v>0.35</v>
      </c>
      <c r="L81" s="43">
        <v>0.35</v>
      </c>
      <c r="M81" s="68">
        <v>0.5</v>
      </c>
      <c r="N81" s="68">
        <v>0.01</v>
      </c>
      <c r="O81" s="43">
        <v>0.9</v>
      </c>
      <c r="P81" s="43">
        <v>1</v>
      </c>
      <c r="Q81" s="68">
        <v>0.5</v>
      </c>
      <c r="R81" s="169">
        <v>0.01</v>
      </c>
      <c r="S81" s="24">
        <f t="shared" si="5"/>
        <v>0.94000000000000006</v>
      </c>
    </row>
    <row r="82" spans="1:19" x14ac:dyDescent="0.25">
      <c r="A82" s="168" t="s">
        <v>159</v>
      </c>
      <c r="B82" s="9" t="s">
        <v>32</v>
      </c>
      <c r="C82" s="10">
        <v>4</v>
      </c>
      <c r="D82" s="10">
        <v>4</v>
      </c>
      <c r="E82" s="68">
        <f t="shared" si="4"/>
        <v>1</v>
      </c>
      <c r="F82" s="68">
        <v>0.77</v>
      </c>
      <c r="G82" s="47">
        <v>62</v>
      </c>
      <c r="H82" s="165">
        <v>0.62</v>
      </c>
      <c r="I82" s="68">
        <v>0.5</v>
      </c>
      <c r="J82" s="68">
        <v>0.02</v>
      </c>
      <c r="K82" s="43">
        <v>0.35</v>
      </c>
      <c r="L82" s="43">
        <v>0.35</v>
      </c>
      <c r="M82" s="68">
        <v>0.5</v>
      </c>
      <c r="N82" s="68">
        <v>0.01</v>
      </c>
      <c r="O82" s="43">
        <v>0.9</v>
      </c>
      <c r="P82" s="43">
        <v>1</v>
      </c>
      <c r="Q82" s="68">
        <v>0.5</v>
      </c>
      <c r="R82" s="169">
        <v>0.01</v>
      </c>
      <c r="S82" s="24">
        <f t="shared" si="5"/>
        <v>0.81</v>
      </c>
    </row>
    <row r="83" spans="1:19" x14ac:dyDescent="0.25">
      <c r="A83" s="168" t="s">
        <v>160</v>
      </c>
      <c r="B83" s="9" t="s">
        <v>29</v>
      </c>
      <c r="C83" s="10">
        <v>11</v>
      </c>
      <c r="D83" s="10">
        <v>11</v>
      </c>
      <c r="E83" s="68">
        <f t="shared" si="4"/>
        <v>1</v>
      </c>
      <c r="F83" s="68">
        <v>0.9</v>
      </c>
      <c r="G83" s="47">
        <v>62</v>
      </c>
      <c r="H83" s="165">
        <v>0.62</v>
      </c>
      <c r="I83" s="68">
        <v>1</v>
      </c>
      <c r="J83" s="68">
        <v>0.05</v>
      </c>
      <c r="K83" s="43">
        <v>0.35</v>
      </c>
      <c r="L83" s="43">
        <v>0.35</v>
      </c>
      <c r="M83" s="68">
        <f t="shared" si="6"/>
        <v>1</v>
      </c>
      <c r="N83" s="68">
        <v>0.03</v>
      </c>
      <c r="O83" s="43">
        <v>0.9</v>
      </c>
      <c r="P83" s="43">
        <v>1</v>
      </c>
      <c r="Q83" s="68">
        <v>0.9</v>
      </c>
      <c r="R83" s="169">
        <v>1.9E-2</v>
      </c>
      <c r="S83" s="24">
        <f t="shared" si="5"/>
        <v>0.999</v>
      </c>
    </row>
    <row r="84" spans="1:19" x14ac:dyDescent="0.25">
      <c r="A84" s="168" t="s">
        <v>161</v>
      </c>
      <c r="B84" s="9" t="s">
        <v>32</v>
      </c>
      <c r="C84" s="10">
        <v>4</v>
      </c>
      <c r="D84" s="10">
        <v>4</v>
      </c>
      <c r="E84" s="68">
        <f t="shared" si="4"/>
        <v>1</v>
      </c>
      <c r="F84" s="68">
        <v>0.53</v>
      </c>
      <c r="G84" s="47">
        <v>62</v>
      </c>
      <c r="H84" s="165">
        <v>0.62</v>
      </c>
      <c r="I84" s="68">
        <v>0.5</v>
      </c>
      <c r="J84" s="68">
        <v>0.02</v>
      </c>
      <c r="K84" s="43">
        <v>0.35</v>
      </c>
      <c r="L84" s="43">
        <v>0.35</v>
      </c>
      <c r="M84" s="68">
        <v>0.5</v>
      </c>
      <c r="N84" s="68">
        <v>0.01</v>
      </c>
      <c r="O84" s="43">
        <v>0.9</v>
      </c>
      <c r="P84" s="43">
        <v>1</v>
      </c>
      <c r="Q84" s="68">
        <v>0.5</v>
      </c>
      <c r="R84" s="169">
        <v>0.01</v>
      </c>
      <c r="S84" s="24">
        <f t="shared" si="5"/>
        <v>0.57000000000000006</v>
      </c>
    </row>
    <row r="85" spans="1:19" x14ac:dyDescent="0.25">
      <c r="A85" s="168" t="s">
        <v>162</v>
      </c>
      <c r="B85" s="9" t="s">
        <v>29</v>
      </c>
      <c r="C85" s="10">
        <v>1</v>
      </c>
      <c r="D85" s="10">
        <v>1</v>
      </c>
      <c r="E85" s="68">
        <f t="shared" si="4"/>
        <v>1</v>
      </c>
      <c r="F85" s="68">
        <v>0.9</v>
      </c>
      <c r="G85" s="47">
        <v>62</v>
      </c>
      <c r="H85" s="165">
        <v>0.62</v>
      </c>
      <c r="I85" s="68">
        <v>1</v>
      </c>
      <c r="J85" s="68">
        <v>0.05</v>
      </c>
      <c r="K85" s="43">
        <v>0.35</v>
      </c>
      <c r="L85" s="43">
        <v>0.35</v>
      </c>
      <c r="M85" s="68">
        <f t="shared" si="6"/>
        <v>1</v>
      </c>
      <c r="N85" s="68">
        <v>0.03</v>
      </c>
      <c r="O85" s="43">
        <v>1</v>
      </c>
      <c r="P85" s="43">
        <v>1</v>
      </c>
      <c r="Q85" s="68">
        <f t="shared" si="7"/>
        <v>1</v>
      </c>
      <c r="R85" s="169">
        <v>0.02</v>
      </c>
      <c r="S85" s="24">
        <f t="shared" si="5"/>
        <v>1</v>
      </c>
    </row>
    <row r="86" spans="1:19" x14ac:dyDescent="0.25">
      <c r="A86" s="168" t="s">
        <v>163</v>
      </c>
      <c r="B86" s="9" t="s">
        <v>32</v>
      </c>
      <c r="C86" s="10">
        <v>5</v>
      </c>
      <c r="D86" s="10">
        <v>5</v>
      </c>
      <c r="E86" s="68">
        <f t="shared" si="4"/>
        <v>1</v>
      </c>
      <c r="F86" s="68">
        <v>0.9</v>
      </c>
      <c r="G86" s="47">
        <v>62</v>
      </c>
      <c r="H86" s="165">
        <v>0.62</v>
      </c>
      <c r="I86" s="68">
        <v>0.5</v>
      </c>
      <c r="J86" s="68">
        <v>0.02</v>
      </c>
      <c r="K86" s="43">
        <v>0.35</v>
      </c>
      <c r="L86" s="43">
        <v>0.35</v>
      </c>
      <c r="M86" s="68">
        <v>0.5</v>
      </c>
      <c r="N86" s="68">
        <v>0.01</v>
      </c>
      <c r="O86" s="43">
        <v>0.9</v>
      </c>
      <c r="P86" s="43">
        <v>1</v>
      </c>
      <c r="Q86" s="68">
        <v>0.5</v>
      </c>
      <c r="R86" s="169">
        <v>0.01</v>
      </c>
      <c r="S86" s="24">
        <f t="shared" si="5"/>
        <v>0.94000000000000006</v>
      </c>
    </row>
    <row r="87" spans="1:19" x14ac:dyDescent="0.25">
      <c r="A87" s="168" t="s">
        <v>164</v>
      </c>
      <c r="B87" s="9" t="s">
        <v>29</v>
      </c>
      <c r="C87" s="172">
        <v>9</v>
      </c>
      <c r="D87" s="10">
        <v>9</v>
      </c>
      <c r="E87" s="68">
        <f t="shared" si="4"/>
        <v>1</v>
      </c>
      <c r="F87" s="68">
        <v>0.9</v>
      </c>
      <c r="G87" s="47">
        <v>62</v>
      </c>
      <c r="H87" s="165">
        <v>0.62</v>
      </c>
      <c r="I87" s="68">
        <v>1</v>
      </c>
      <c r="J87" s="68">
        <v>0.05</v>
      </c>
      <c r="K87" s="43">
        <v>0.35</v>
      </c>
      <c r="L87" s="43">
        <v>0.35</v>
      </c>
      <c r="M87" s="68">
        <f t="shared" si="6"/>
        <v>1</v>
      </c>
      <c r="N87" s="68">
        <v>0.03</v>
      </c>
      <c r="O87" s="43">
        <v>0.9</v>
      </c>
      <c r="P87" s="43">
        <v>1</v>
      </c>
      <c r="Q87" s="68">
        <v>0.9</v>
      </c>
      <c r="R87" s="169">
        <v>1.9E-2</v>
      </c>
      <c r="S87" s="24">
        <f t="shared" si="5"/>
        <v>0.999</v>
      </c>
    </row>
    <row r="88" spans="1:19" x14ac:dyDescent="0.25">
      <c r="A88" s="168" t="s">
        <v>165</v>
      </c>
      <c r="B88" s="9" t="s">
        <v>29</v>
      </c>
      <c r="C88" s="10">
        <v>13</v>
      </c>
      <c r="D88" s="10">
        <v>13</v>
      </c>
      <c r="E88" s="68">
        <f t="shared" si="4"/>
        <v>1</v>
      </c>
      <c r="F88" s="68">
        <v>0.9</v>
      </c>
      <c r="G88" s="47">
        <v>62</v>
      </c>
      <c r="H88" s="165">
        <v>0.62</v>
      </c>
      <c r="I88" s="68">
        <v>1</v>
      </c>
      <c r="J88" s="68">
        <v>0.05</v>
      </c>
      <c r="K88" s="43">
        <v>0.35</v>
      </c>
      <c r="L88" s="43">
        <v>0.35</v>
      </c>
      <c r="M88" s="68">
        <f t="shared" si="6"/>
        <v>1</v>
      </c>
      <c r="N88" s="68">
        <v>0.03</v>
      </c>
      <c r="O88" s="43">
        <v>1</v>
      </c>
      <c r="P88" s="43">
        <v>1</v>
      </c>
      <c r="Q88" s="68">
        <f t="shared" si="7"/>
        <v>1</v>
      </c>
      <c r="R88" s="169">
        <v>0.02</v>
      </c>
      <c r="S88" s="24">
        <f t="shared" si="5"/>
        <v>1</v>
      </c>
    </row>
    <row r="89" spans="1:19" x14ac:dyDescent="0.25">
      <c r="A89" s="168" t="s">
        <v>166</v>
      </c>
      <c r="B89" s="9" t="s">
        <v>32</v>
      </c>
      <c r="C89" s="10">
        <v>4</v>
      </c>
      <c r="D89" s="10">
        <v>4</v>
      </c>
      <c r="E89" s="68">
        <f t="shared" si="4"/>
        <v>1</v>
      </c>
      <c r="F89" s="68">
        <v>0.9</v>
      </c>
      <c r="G89" s="47">
        <v>62</v>
      </c>
      <c r="H89" s="165">
        <v>0.62</v>
      </c>
      <c r="I89" s="68">
        <v>0.5</v>
      </c>
      <c r="J89" s="68">
        <v>0.02</v>
      </c>
      <c r="K89" s="43">
        <v>0.35</v>
      </c>
      <c r="L89" s="43">
        <v>0.35</v>
      </c>
      <c r="M89" s="68">
        <v>0.5</v>
      </c>
      <c r="N89" s="68">
        <v>0.01</v>
      </c>
      <c r="O89" s="43">
        <v>0.9</v>
      </c>
      <c r="P89" s="43">
        <v>1</v>
      </c>
      <c r="Q89" s="68">
        <v>0.5</v>
      </c>
      <c r="R89" s="169">
        <v>0.01</v>
      </c>
      <c r="S89" s="24">
        <f t="shared" si="5"/>
        <v>0.94000000000000006</v>
      </c>
    </row>
    <row r="90" spans="1:19" x14ac:dyDescent="0.25">
      <c r="A90" s="168" t="s">
        <v>167</v>
      </c>
      <c r="B90" s="9" t="s">
        <v>29</v>
      </c>
      <c r="C90" s="10">
        <v>1</v>
      </c>
      <c r="D90" s="10">
        <v>1</v>
      </c>
      <c r="E90" s="68">
        <f t="shared" si="4"/>
        <v>1</v>
      </c>
      <c r="F90" s="68">
        <v>0.9</v>
      </c>
      <c r="G90" s="47">
        <v>62</v>
      </c>
      <c r="H90" s="165">
        <v>0.62</v>
      </c>
      <c r="I90" s="68">
        <v>0.5</v>
      </c>
      <c r="J90" s="68">
        <v>0.02</v>
      </c>
      <c r="K90" s="43">
        <v>0.35</v>
      </c>
      <c r="L90" s="43">
        <v>0.35</v>
      </c>
      <c r="M90" s="68">
        <v>0.5</v>
      </c>
      <c r="N90" s="68">
        <v>0.01</v>
      </c>
      <c r="O90" s="43">
        <v>0.9</v>
      </c>
      <c r="P90" s="43">
        <v>1</v>
      </c>
      <c r="Q90" s="68">
        <v>0.5</v>
      </c>
      <c r="R90" s="169">
        <v>0.01</v>
      </c>
      <c r="S90" s="24">
        <f t="shared" si="5"/>
        <v>0.94000000000000006</v>
      </c>
    </row>
    <row r="91" spans="1:19" x14ac:dyDescent="0.25">
      <c r="A91" s="168" t="s">
        <v>168</v>
      </c>
      <c r="B91" s="9" t="s">
        <v>32</v>
      </c>
      <c r="C91" s="10">
        <v>7</v>
      </c>
      <c r="D91" s="10">
        <v>7</v>
      </c>
      <c r="E91" s="68">
        <f t="shared" si="4"/>
        <v>1</v>
      </c>
      <c r="F91" s="68">
        <v>0.9</v>
      </c>
      <c r="G91" s="47">
        <v>62</v>
      </c>
      <c r="H91" s="165">
        <v>0.62</v>
      </c>
      <c r="I91" s="68">
        <v>0.5</v>
      </c>
      <c r="J91" s="68">
        <v>0.02</v>
      </c>
      <c r="K91" s="43">
        <v>0.35</v>
      </c>
      <c r="L91" s="43">
        <v>0.35</v>
      </c>
      <c r="M91" s="68">
        <v>0.5</v>
      </c>
      <c r="N91" s="68">
        <v>0.01</v>
      </c>
      <c r="O91" s="43">
        <v>0.9</v>
      </c>
      <c r="P91" s="43">
        <v>1</v>
      </c>
      <c r="Q91" s="68">
        <v>0.5</v>
      </c>
      <c r="R91" s="169">
        <v>0.01</v>
      </c>
      <c r="S91" s="24">
        <f t="shared" si="5"/>
        <v>0.94000000000000006</v>
      </c>
    </row>
    <row r="92" spans="1:19" x14ac:dyDescent="0.25">
      <c r="A92" s="168" t="s">
        <v>169</v>
      </c>
      <c r="B92" s="9" t="s">
        <v>32</v>
      </c>
      <c r="C92" s="10">
        <v>6</v>
      </c>
      <c r="D92" s="10">
        <v>7</v>
      </c>
      <c r="E92" s="68">
        <f t="shared" si="4"/>
        <v>0.8571428571428571</v>
      </c>
      <c r="F92" s="68">
        <v>0.89</v>
      </c>
      <c r="G92" s="47">
        <v>62</v>
      </c>
      <c r="H92" s="165">
        <v>0.62</v>
      </c>
      <c r="I92" s="68">
        <v>0.5</v>
      </c>
      <c r="J92" s="68">
        <v>0.02</v>
      </c>
      <c r="K92" s="43">
        <v>0.35</v>
      </c>
      <c r="L92" s="43">
        <v>0.35</v>
      </c>
      <c r="M92" s="68">
        <v>0.5</v>
      </c>
      <c r="N92" s="68">
        <v>0.01</v>
      </c>
      <c r="O92" s="43">
        <v>0.9</v>
      </c>
      <c r="P92" s="43">
        <v>1</v>
      </c>
      <c r="Q92" s="68">
        <v>0.5</v>
      </c>
      <c r="R92" s="169">
        <v>0.01</v>
      </c>
      <c r="S92" s="24">
        <f t="shared" si="5"/>
        <v>0.93</v>
      </c>
    </row>
    <row r="93" spans="1:19" ht="15.75" thickBot="1" x14ac:dyDescent="0.3">
      <c r="A93" s="32" t="s">
        <v>54</v>
      </c>
      <c r="B93" s="32"/>
      <c r="C93" s="32"/>
      <c r="D93" s="32"/>
      <c r="E93" s="32"/>
      <c r="F93" s="32"/>
      <c r="G93" s="32"/>
      <c r="H93" s="32"/>
      <c r="I93" s="32"/>
      <c r="J93" s="32"/>
      <c r="K93" s="33"/>
      <c r="L93" s="33"/>
      <c r="M93" s="33"/>
      <c r="N93" s="33"/>
      <c r="O93" s="33"/>
      <c r="P93" s="33"/>
      <c r="Q93" s="33"/>
      <c r="R93" s="33"/>
      <c r="S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46A9-4582-4125-9FBD-505AD5B0F8BA}">
  <dimension ref="A1:AF59"/>
  <sheetViews>
    <sheetView topLeftCell="S11" zoomScale="60" zoomScaleNormal="60" workbookViewId="0">
      <selection activeCell="AN53" sqref="AN53"/>
    </sheetView>
  </sheetViews>
  <sheetFormatPr baseColWidth="10" defaultRowHeight="15" x14ac:dyDescent="0.25"/>
  <cols>
    <col min="1" max="1" width="37.140625" bestFit="1" customWidth="1"/>
    <col min="2" max="2" width="11.85546875" bestFit="1" customWidth="1"/>
    <col min="3" max="3" width="11" bestFit="1" customWidth="1"/>
    <col min="4" max="4" width="9.5703125" bestFit="1" customWidth="1"/>
    <col min="6" max="6" width="12.5703125" bestFit="1" customWidth="1"/>
    <col min="7" max="7" width="9.5703125" bestFit="1" customWidth="1"/>
    <col min="9" max="10" width="10.7109375" bestFit="1" customWidth="1"/>
    <col min="12" max="13" width="11.140625" bestFit="1" customWidth="1"/>
    <col min="15" max="16" width="11" bestFit="1" customWidth="1"/>
    <col min="18" max="19" width="10.85546875" bestFit="1" customWidth="1"/>
    <col min="21" max="21" width="6.85546875" bestFit="1" customWidth="1"/>
    <col min="22" max="22" width="4.28515625" bestFit="1" customWidth="1"/>
    <col min="24" max="24" width="11" bestFit="1" customWidth="1"/>
    <col min="25" max="25" width="4.28515625" bestFit="1" customWidth="1"/>
    <col min="27" max="28" width="10.85546875" bestFit="1" customWidth="1"/>
    <col min="35" max="35" width="36" bestFit="1" customWidth="1"/>
    <col min="36" max="36" width="11.85546875" bestFit="1" customWidth="1"/>
    <col min="37" max="37" width="8" bestFit="1" customWidth="1"/>
    <col min="38" max="38" width="9.5703125" bestFit="1" customWidth="1"/>
    <col min="40" max="40" width="12.5703125" bestFit="1" customWidth="1"/>
    <col min="41" max="41" width="9.5703125" bestFit="1" customWidth="1"/>
    <col min="43" max="44" width="10.7109375" bestFit="1" customWidth="1"/>
    <col min="46" max="47" width="11.140625" bestFit="1" customWidth="1"/>
    <col min="49" max="50" width="11" bestFit="1" customWidth="1"/>
    <col min="52" max="53" width="10.85546875" bestFit="1" customWidth="1"/>
    <col min="55" max="55" width="6.85546875" bestFit="1" customWidth="1"/>
    <col min="56" max="56" width="4.28515625" bestFit="1" customWidth="1"/>
    <col min="58" max="58" width="11" bestFit="1" customWidth="1"/>
    <col min="59" max="59" width="4.28515625" bestFit="1" customWidth="1"/>
    <col min="61" max="62" width="10.85546875" bestFit="1" customWidth="1"/>
    <col min="69" max="69" width="36" bestFit="1" customWidth="1"/>
    <col min="70" max="70" width="11.85546875" bestFit="1" customWidth="1"/>
    <col min="71" max="71" width="8.85546875" bestFit="1" customWidth="1"/>
    <col min="72" max="72" width="9.5703125" bestFit="1" customWidth="1"/>
    <col min="74" max="74" width="12.5703125" bestFit="1" customWidth="1"/>
    <col min="75" max="75" width="9.5703125" bestFit="1" customWidth="1"/>
    <col min="77" max="78" width="10.7109375" bestFit="1" customWidth="1"/>
    <col min="80" max="81" width="11.140625" bestFit="1" customWidth="1"/>
    <col min="83" max="84" width="11" bestFit="1" customWidth="1"/>
    <col min="86" max="87" width="10.85546875" bestFit="1" customWidth="1"/>
    <col min="89" max="89" width="6.85546875" bestFit="1" customWidth="1"/>
    <col min="90" max="90" width="4.28515625" bestFit="1" customWidth="1"/>
    <col min="92" max="92" width="11" bestFit="1" customWidth="1"/>
    <col min="93" max="93" width="4.28515625" bestFit="1" customWidth="1"/>
    <col min="95" max="96" width="10.85546875" bestFit="1" customWidth="1"/>
  </cols>
  <sheetData>
    <row r="1" spans="1:32" ht="26.25" x14ac:dyDescent="0.25">
      <c r="A1" s="156" t="s">
        <v>115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</row>
    <row r="2" spans="1:32" ht="26.25" x14ac:dyDescent="0.25">
      <c r="A2" s="156" t="s">
        <v>132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</row>
    <row r="3" spans="1:32" ht="21" x14ac:dyDescent="0.25">
      <c r="A3" s="155" t="s">
        <v>2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</row>
    <row r="4" spans="1:32" ht="105" x14ac:dyDescent="0.25">
      <c r="A4" s="151" t="s">
        <v>5</v>
      </c>
      <c r="B4" s="150" t="s">
        <v>6</v>
      </c>
      <c r="C4" s="150" t="s">
        <v>23</v>
      </c>
      <c r="D4" s="150" t="s">
        <v>8</v>
      </c>
      <c r="E4" s="150" t="s">
        <v>9</v>
      </c>
      <c r="F4" s="150" t="s">
        <v>24</v>
      </c>
      <c r="G4" s="150" t="s">
        <v>11</v>
      </c>
      <c r="H4" s="150" t="s">
        <v>9</v>
      </c>
      <c r="I4" s="150" t="s">
        <v>12</v>
      </c>
      <c r="J4" s="150" t="s">
        <v>13</v>
      </c>
      <c r="K4" s="150" t="s">
        <v>9</v>
      </c>
      <c r="L4" s="150" t="s">
        <v>14</v>
      </c>
      <c r="M4" s="150" t="s">
        <v>15</v>
      </c>
      <c r="N4" s="150" t="s">
        <v>9</v>
      </c>
      <c r="O4" s="150" t="s">
        <v>25</v>
      </c>
      <c r="P4" s="150" t="s">
        <v>17</v>
      </c>
      <c r="Q4" s="150" t="s">
        <v>9</v>
      </c>
      <c r="R4" s="150" t="s">
        <v>18</v>
      </c>
      <c r="S4" s="150" t="s">
        <v>19</v>
      </c>
      <c r="T4" s="150" t="s">
        <v>9</v>
      </c>
      <c r="U4" s="150" t="s">
        <v>130</v>
      </c>
      <c r="V4" s="150" t="s">
        <v>129</v>
      </c>
      <c r="W4" s="150" t="s">
        <v>9</v>
      </c>
      <c r="X4" s="150" t="s">
        <v>99</v>
      </c>
      <c r="Y4" s="150" t="s">
        <v>129</v>
      </c>
      <c r="Z4" s="150" t="s">
        <v>9</v>
      </c>
      <c r="AA4" s="150" t="s">
        <v>20</v>
      </c>
      <c r="AB4" s="150" t="s">
        <v>20</v>
      </c>
      <c r="AC4" s="150" t="s">
        <v>9</v>
      </c>
      <c r="AD4" s="150" t="s">
        <v>21</v>
      </c>
      <c r="AE4" s="150" t="s">
        <v>22</v>
      </c>
      <c r="AF4" s="150" t="s">
        <v>9</v>
      </c>
    </row>
    <row r="5" spans="1:32" x14ac:dyDescent="0.25">
      <c r="A5" s="145" t="s">
        <v>128</v>
      </c>
      <c r="B5" s="145" t="s">
        <v>29</v>
      </c>
      <c r="C5" s="144">
        <v>5</v>
      </c>
      <c r="D5" s="144">
        <v>7</v>
      </c>
      <c r="E5" s="73">
        <v>0.7142857142857143</v>
      </c>
      <c r="F5" s="143">
        <v>179436.42</v>
      </c>
      <c r="G5" s="142">
        <v>150000</v>
      </c>
      <c r="H5" s="73">
        <v>1.1962428000000001</v>
      </c>
      <c r="I5" s="137">
        <v>5</v>
      </c>
      <c r="J5" s="137">
        <v>4</v>
      </c>
      <c r="K5" s="73">
        <v>1.25</v>
      </c>
      <c r="L5" s="136">
        <v>40000</v>
      </c>
      <c r="M5" s="136">
        <v>24500</v>
      </c>
      <c r="N5" s="73">
        <v>0.61250000000000004</v>
      </c>
      <c r="O5" s="135">
        <v>0.5</v>
      </c>
      <c r="P5" s="72">
        <v>0.5</v>
      </c>
      <c r="Q5" s="73">
        <v>1</v>
      </c>
      <c r="R5" s="69"/>
      <c r="S5" s="147">
        <v>2</v>
      </c>
      <c r="T5" s="73" t="e">
        <v>#REF!</v>
      </c>
      <c r="U5" s="69"/>
      <c r="V5" s="147">
        <v>1</v>
      </c>
      <c r="W5" s="73" t="e">
        <v>#REF!</v>
      </c>
      <c r="X5" s="69"/>
      <c r="Y5" s="147">
        <v>1</v>
      </c>
      <c r="Z5" s="73" t="e">
        <v>#REF!</v>
      </c>
      <c r="AA5" s="72">
        <v>1</v>
      </c>
      <c r="AB5" s="72">
        <v>1</v>
      </c>
      <c r="AC5" s="73">
        <v>1</v>
      </c>
      <c r="AD5" s="72"/>
      <c r="AE5" s="72"/>
      <c r="AF5" s="73" t="e">
        <v>#DIV/0!</v>
      </c>
    </row>
    <row r="6" spans="1:32" x14ac:dyDescent="0.25">
      <c r="A6" s="149" t="s">
        <v>127</v>
      </c>
      <c r="B6" s="145" t="s">
        <v>29</v>
      </c>
      <c r="C6" s="144">
        <v>10</v>
      </c>
      <c r="D6" s="144">
        <v>7</v>
      </c>
      <c r="E6" s="73">
        <v>1.4285714285714286</v>
      </c>
      <c r="F6" s="143">
        <v>280788.38</v>
      </c>
      <c r="G6" s="142">
        <v>150000</v>
      </c>
      <c r="H6" s="73">
        <v>1.8719225333333334</v>
      </c>
      <c r="I6" s="137">
        <v>9</v>
      </c>
      <c r="J6" s="137">
        <v>4</v>
      </c>
      <c r="K6" s="73">
        <v>2.25</v>
      </c>
      <c r="L6" s="136">
        <v>39800</v>
      </c>
      <c r="M6" s="136">
        <v>24500</v>
      </c>
      <c r="N6" s="73">
        <v>0.61557788944723613</v>
      </c>
      <c r="O6" s="135">
        <v>0.5</v>
      </c>
      <c r="P6" s="72">
        <v>0.5</v>
      </c>
      <c r="Q6" s="73">
        <v>1</v>
      </c>
      <c r="R6" s="69">
        <v>1</v>
      </c>
      <c r="S6" s="147">
        <v>2</v>
      </c>
      <c r="T6" s="73">
        <v>2</v>
      </c>
      <c r="U6" s="69"/>
      <c r="V6" s="147">
        <v>1</v>
      </c>
      <c r="W6" s="73" t="e">
        <v>#DIV/0!</v>
      </c>
      <c r="X6" s="69"/>
      <c r="Y6" s="147">
        <v>1</v>
      </c>
      <c r="Z6" s="73" t="e">
        <v>#DIV/0!</v>
      </c>
      <c r="AA6" s="72">
        <v>1</v>
      </c>
      <c r="AB6" s="72">
        <v>1</v>
      </c>
      <c r="AC6" s="73">
        <v>1</v>
      </c>
      <c r="AD6" s="72"/>
      <c r="AE6" s="72"/>
      <c r="AF6" s="73" t="e">
        <v>#DIV/0!</v>
      </c>
    </row>
    <row r="7" spans="1:32" x14ac:dyDescent="0.25">
      <c r="A7" s="145" t="s">
        <v>126</v>
      </c>
      <c r="B7" s="145" t="s">
        <v>29</v>
      </c>
      <c r="C7" s="144">
        <v>7</v>
      </c>
      <c r="D7" s="144">
        <v>7</v>
      </c>
      <c r="E7" s="73">
        <v>1</v>
      </c>
      <c r="F7" s="143">
        <v>276503.46999999997</v>
      </c>
      <c r="G7" s="142">
        <v>150000</v>
      </c>
      <c r="H7" s="73">
        <v>1.8433564666666664</v>
      </c>
      <c r="I7" s="137">
        <v>6</v>
      </c>
      <c r="J7" s="137">
        <v>4</v>
      </c>
      <c r="K7" s="73">
        <v>1.5</v>
      </c>
      <c r="L7" s="136">
        <v>35779.360000000001</v>
      </c>
      <c r="M7" s="136">
        <v>24500</v>
      </c>
      <c r="N7" s="73">
        <v>0.68475232648096551</v>
      </c>
      <c r="O7" s="135">
        <v>0.3</v>
      </c>
      <c r="P7" s="72">
        <v>0.5</v>
      </c>
      <c r="Q7" s="73">
        <v>1.6666666666666667</v>
      </c>
      <c r="R7" s="69">
        <v>2</v>
      </c>
      <c r="S7" s="147">
        <v>2</v>
      </c>
      <c r="T7" s="73">
        <v>1</v>
      </c>
      <c r="U7" s="69">
        <v>1</v>
      </c>
      <c r="V7" s="147">
        <v>1</v>
      </c>
      <c r="W7" s="73">
        <v>1</v>
      </c>
      <c r="X7" s="69"/>
      <c r="Y7" s="147">
        <v>1</v>
      </c>
      <c r="Z7" s="73" t="e">
        <v>#DIV/0!</v>
      </c>
      <c r="AA7" s="72">
        <v>1</v>
      </c>
      <c r="AB7" s="72">
        <v>1</v>
      </c>
      <c r="AC7" s="73">
        <v>1</v>
      </c>
      <c r="AD7" s="72"/>
      <c r="AE7" s="72"/>
      <c r="AF7" s="73" t="e">
        <v>#DIV/0!</v>
      </c>
    </row>
    <row r="8" spans="1:32" x14ac:dyDescent="0.25">
      <c r="A8" s="145" t="s">
        <v>125</v>
      </c>
      <c r="B8" s="145" t="s">
        <v>28</v>
      </c>
      <c r="C8" s="144">
        <v>6</v>
      </c>
      <c r="D8" s="144">
        <v>6</v>
      </c>
      <c r="E8" s="73">
        <v>1</v>
      </c>
      <c r="F8" s="143">
        <v>127896.43</v>
      </c>
      <c r="G8" s="142">
        <v>150000</v>
      </c>
      <c r="H8" s="73">
        <v>0.85264286666666667</v>
      </c>
      <c r="I8" s="137">
        <v>1</v>
      </c>
      <c r="J8" s="137">
        <v>4</v>
      </c>
      <c r="K8" s="73">
        <v>0.25</v>
      </c>
      <c r="L8" s="136">
        <v>12000</v>
      </c>
      <c r="M8" s="136">
        <v>21000</v>
      </c>
      <c r="N8" s="73">
        <v>1.75</v>
      </c>
      <c r="O8" s="135"/>
      <c r="P8" s="72">
        <v>0.5</v>
      </c>
      <c r="Q8" s="73" t="e">
        <v>#DIV/0!</v>
      </c>
      <c r="R8" s="69"/>
      <c r="S8" s="147">
        <v>2</v>
      </c>
      <c r="T8" s="73" t="e">
        <v>#DIV/0!</v>
      </c>
      <c r="U8" s="69"/>
      <c r="V8" s="147">
        <v>1</v>
      </c>
      <c r="W8" s="73" t="e">
        <v>#DIV/0!</v>
      </c>
      <c r="X8" s="69"/>
      <c r="Y8" s="147">
        <v>1</v>
      </c>
      <c r="Z8" s="73" t="e">
        <v>#DIV/0!</v>
      </c>
      <c r="AA8" s="72">
        <v>1</v>
      </c>
      <c r="AB8" s="72">
        <v>1</v>
      </c>
      <c r="AC8" s="73">
        <v>1</v>
      </c>
      <c r="AD8" s="72"/>
      <c r="AE8" s="72"/>
      <c r="AF8" s="73" t="e">
        <v>#DIV/0!</v>
      </c>
    </row>
    <row r="9" spans="1:32" x14ac:dyDescent="0.25">
      <c r="A9" s="145" t="s">
        <v>124</v>
      </c>
      <c r="B9" s="145" t="s">
        <v>32</v>
      </c>
      <c r="C9" s="144">
        <v>1</v>
      </c>
      <c r="D9" s="144">
        <v>5</v>
      </c>
      <c r="E9" s="73">
        <v>0.2</v>
      </c>
      <c r="F9" s="143">
        <v>52212.84</v>
      </c>
      <c r="G9" s="142">
        <v>90000</v>
      </c>
      <c r="H9" s="73">
        <v>0.58014266666666658</v>
      </c>
      <c r="I9" s="137">
        <v>4</v>
      </c>
      <c r="J9" s="137">
        <v>4</v>
      </c>
      <c r="K9" s="73">
        <v>1</v>
      </c>
      <c r="L9" s="136">
        <v>5000</v>
      </c>
      <c r="M9" s="136">
        <v>17500</v>
      </c>
      <c r="N9" s="73">
        <v>3.5</v>
      </c>
      <c r="O9" s="135">
        <v>0.3</v>
      </c>
      <c r="P9" s="72">
        <v>0.5</v>
      </c>
      <c r="Q9" s="73">
        <v>1.6666666666666667</v>
      </c>
      <c r="R9" s="69">
        <v>3</v>
      </c>
      <c r="S9" s="147">
        <v>2</v>
      </c>
      <c r="T9" s="73">
        <v>0.66666666666666663</v>
      </c>
      <c r="U9" s="69"/>
      <c r="V9" s="147">
        <v>1</v>
      </c>
      <c r="W9" s="73" t="e">
        <v>#DIV/0!</v>
      </c>
      <c r="X9" s="69">
        <v>1</v>
      </c>
      <c r="Y9" s="147">
        <v>1</v>
      </c>
      <c r="Z9" s="73">
        <v>1</v>
      </c>
      <c r="AA9" s="72">
        <v>1</v>
      </c>
      <c r="AB9" s="72">
        <v>1</v>
      </c>
      <c r="AC9" s="73">
        <v>1</v>
      </c>
      <c r="AD9" s="72"/>
      <c r="AE9" s="72"/>
      <c r="AF9" s="73" t="e">
        <v>#DIV/0!</v>
      </c>
    </row>
    <row r="10" spans="1:32" x14ac:dyDescent="0.25">
      <c r="A10" s="145" t="s">
        <v>123</v>
      </c>
      <c r="B10" s="145" t="s">
        <v>29</v>
      </c>
      <c r="C10" s="144">
        <v>2</v>
      </c>
      <c r="D10" s="144">
        <v>2</v>
      </c>
      <c r="E10" s="73">
        <v>1</v>
      </c>
      <c r="F10" s="143">
        <v>78175.320000000007</v>
      </c>
      <c r="G10" s="142">
        <v>50000</v>
      </c>
      <c r="H10" s="73">
        <v>1.5635064000000001</v>
      </c>
      <c r="I10" s="137">
        <v>2</v>
      </c>
      <c r="J10" s="137">
        <v>2</v>
      </c>
      <c r="K10" s="73">
        <v>1</v>
      </c>
      <c r="L10" s="136">
        <v>16000</v>
      </c>
      <c r="M10" s="136">
        <v>7000</v>
      </c>
      <c r="N10" s="73">
        <v>0.4375</v>
      </c>
      <c r="O10" s="135">
        <v>0.2</v>
      </c>
      <c r="P10" s="72">
        <v>0.5</v>
      </c>
      <c r="Q10" s="73">
        <v>2.5</v>
      </c>
      <c r="R10" s="69">
        <v>1</v>
      </c>
      <c r="S10" s="147">
        <v>2</v>
      </c>
      <c r="T10" s="73">
        <v>2</v>
      </c>
      <c r="U10" s="69"/>
      <c r="V10" s="147">
        <v>1</v>
      </c>
      <c r="W10" s="73" t="e">
        <v>#DIV/0!</v>
      </c>
      <c r="X10" s="69"/>
      <c r="Y10" s="147">
        <v>1</v>
      </c>
      <c r="Z10" s="73" t="e">
        <v>#DIV/0!</v>
      </c>
      <c r="AA10" s="72">
        <v>1</v>
      </c>
      <c r="AB10" s="72">
        <v>1</v>
      </c>
      <c r="AC10" s="73">
        <v>1</v>
      </c>
      <c r="AD10" s="72"/>
      <c r="AE10" s="72"/>
      <c r="AF10" s="73" t="e">
        <v>#DIV/0!</v>
      </c>
    </row>
    <row r="11" spans="1:32" x14ac:dyDescent="0.25">
      <c r="A11" s="145" t="s">
        <v>122</v>
      </c>
      <c r="B11" s="145"/>
      <c r="C11" s="144"/>
      <c r="D11" s="144">
        <v>3</v>
      </c>
      <c r="E11" s="73">
        <v>0</v>
      </c>
      <c r="F11" s="143"/>
      <c r="G11" s="142">
        <v>50000</v>
      </c>
      <c r="H11" s="73">
        <v>0</v>
      </c>
      <c r="I11" s="137"/>
      <c r="J11" s="137">
        <v>3</v>
      </c>
      <c r="K11" s="73">
        <v>0</v>
      </c>
      <c r="L11" s="147"/>
      <c r="M11" s="136">
        <v>10500</v>
      </c>
      <c r="N11" s="73">
        <v>0.12110726643598616</v>
      </c>
      <c r="O11" s="135"/>
      <c r="P11" s="72">
        <v>0.5</v>
      </c>
      <c r="Q11" s="73" t="e">
        <v>#DIV/0!</v>
      </c>
      <c r="R11" s="69"/>
      <c r="S11" s="147">
        <v>2</v>
      </c>
      <c r="T11" s="73" t="e">
        <v>#DIV/0!</v>
      </c>
      <c r="U11" s="69"/>
      <c r="V11" s="147">
        <v>1</v>
      </c>
      <c r="W11" s="73" t="e">
        <v>#DIV/0!</v>
      </c>
      <c r="X11" s="69"/>
      <c r="Y11" s="147">
        <v>1</v>
      </c>
      <c r="Z11" s="73" t="e">
        <v>#DIV/0!</v>
      </c>
      <c r="AA11" s="72">
        <v>1</v>
      </c>
      <c r="AB11" s="72">
        <v>1</v>
      </c>
      <c r="AC11" s="73">
        <v>1</v>
      </c>
      <c r="AD11" s="72"/>
      <c r="AE11" s="72"/>
      <c r="AF11" s="73" t="e">
        <v>#DIV/0!</v>
      </c>
    </row>
    <row r="12" spans="1:32" x14ac:dyDescent="0.25">
      <c r="A12" s="145" t="s">
        <v>121</v>
      </c>
      <c r="B12" s="145" t="s">
        <v>29</v>
      </c>
      <c r="C12" s="144">
        <v>9</v>
      </c>
      <c r="D12" s="144">
        <v>6</v>
      </c>
      <c r="E12" s="73">
        <v>1.5</v>
      </c>
      <c r="F12" s="143">
        <v>287935.52</v>
      </c>
      <c r="G12" s="142">
        <v>150000</v>
      </c>
      <c r="H12" s="73">
        <v>1.9195701333333335</v>
      </c>
      <c r="I12" s="137">
        <v>8</v>
      </c>
      <c r="J12" s="137">
        <v>4</v>
      </c>
      <c r="K12" s="73">
        <v>2</v>
      </c>
      <c r="L12" s="136">
        <v>86700</v>
      </c>
      <c r="M12" s="136">
        <v>21000</v>
      </c>
      <c r="N12" s="73" t="e">
        <v>#REF!</v>
      </c>
      <c r="O12" s="135">
        <v>0.2</v>
      </c>
      <c r="P12" s="72">
        <v>0.5</v>
      </c>
      <c r="Q12" s="73">
        <v>2.5</v>
      </c>
      <c r="R12" s="69">
        <v>4</v>
      </c>
      <c r="S12" s="147">
        <v>2</v>
      </c>
      <c r="T12" s="73">
        <v>0.5</v>
      </c>
      <c r="U12" s="69"/>
      <c r="V12" s="147">
        <v>1</v>
      </c>
      <c r="W12" s="73" t="e">
        <v>#DIV/0!</v>
      </c>
      <c r="X12" s="69">
        <v>1</v>
      </c>
      <c r="Y12" s="147">
        <v>1</v>
      </c>
      <c r="Z12" s="73">
        <v>1</v>
      </c>
      <c r="AA12" s="72">
        <v>1</v>
      </c>
      <c r="AB12" s="72">
        <v>1</v>
      </c>
      <c r="AC12" s="73">
        <v>1</v>
      </c>
      <c r="AD12" s="72"/>
      <c r="AE12" s="72"/>
      <c r="AF12" s="73" t="e">
        <v>#DIV/0!</v>
      </c>
    </row>
    <row r="13" spans="1:32" x14ac:dyDescent="0.25">
      <c r="A13" s="145" t="s">
        <v>120</v>
      </c>
      <c r="B13" s="145" t="s">
        <v>34</v>
      </c>
      <c r="C13" s="144">
        <v>1</v>
      </c>
      <c r="D13" s="144">
        <v>2</v>
      </c>
      <c r="E13" s="73">
        <v>0.5</v>
      </c>
      <c r="F13" s="143">
        <v>13470.56</v>
      </c>
      <c r="G13" s="142">
        <v>50000</v>
      </c>
      <c r="H13" s="73">
        <v>0.26941120000000002</v>
      </c>
      <c r="I13" s="137"/>
      <c r="J13" s="137">
        <v>3</v>
      </c>
      <c r="K13" s="73">
        <v>0</v>
      </c>
      <c r="L13" s="136"/>
      <c r="M13" s="136">
        <v>7000</v>
      </c>
      <c r="N13" s="73" t="e">
        <v>#DIV/0!</v>
      </c>
      <c r="O13" s="135"/>
      <c r="P13" s="72">
        <v>0.5</v>
      </c>
      <c r="Q13" s="73" t="e">
        <v>#DIV/0!</v>
      </c>
      <c r="R13" s="69"/>
      <c r="S13" s="147">
        <v>2</v>
      </c>
      <c r="T13" s="73" t="e">
        <v>#DIV/0!</v>
      </c>
      <c r="U13" s="69"/>
      <c r="V13" s="147">
        <v>1</v>
      </c>
      <c r="W13" s="73" t="e">
        <v>#DIV/0!</v>
      </c>
      <c r="X13" s="69"/>
      <c r="Y13" s="147">
        <v>1</v>
      </c>
      <c r="Z13" s="73" t="e">
        <v>#DIV/0!</v>
      </c>
      <c r="AA13" s="72"/>
      <c r="AB13" s="72"/>
      <c r="AC13" s="73" t="e">
        <v>#DIV/0!</v>
      </c>
      <c r="AD13" s="72"/>
      <c r="AE13" s="72"/>
      <c r="AF13" s="73" t="e">
        <v>#DIV/0!</v>
      </c>
    </row>
    <row r="14" spans="1:32" x14ac:dyDescent="0.25">
      <c r="A14" s="145" t="s">
        <v>119</v>
      </c>
      <c r="B14" s="145"/>
      <c r="C14" s="144"/>
      <c r="D14" s="144"/>
      <c r="E14" s="73"/>
      <c r="F14" s="143"/>
      <c r="G14" s="142">
        <v>50000</v>
      </c>
      <c r="H14" s="73">
        <v>0</v>
      </c>
      <c r="I14" s="137"/>
      <c r="J14" s="137">
        <v>3</v>
      </c>
      <c r="K14" s="73">
        <v>0</v>
      </c>
      <c r="L14" s="136"/>
      <c r="M14" s="136">
        <v>0</v>
      </c>
      <c r="N14" s="73"/>
      <c r="O14" s="135"/>
      <c r="P14" s="72">
        <v>0.5</v>
      </c>
      <c r="Q14" s="73" t="e">
        <v>#DIV/0!</v>
      </c>
      <c r="R14" s="69"/>
      <c r="S14" s="147">
        <v>2</v>
      </c>
      <c r="T14" s="73"/>
      <c r="U14" s="69"/>
      <c r="V14" s="147">
        <v>1</v>
      </c>
      <c r="W14" s="73"/>
      <c r="X14" s="69"/>
      <c r="Y14" s="147">
        <v>1</v>
      </c>
      <c r="Z14" s="73"/>
      <c r="AA14" s="72"/>
      <c r="AB14" s="72"/>
      <c r="AC14" s="73"/>
      <c r="AD14" s="72"/>
      <c r="AE14" s="72"/>
      <c r="AF14" s="73"/>
    </row>
    <row r="15" spans="1:32" x14ac:dyDescent="0.25">
      <c r="A15" s="145" t="s">
        <v>117</v>
      </c>
      <c r="B15" s="145"/>
      <c r="C15" s="144"/>
      <c r="D15" s="144"/>
      <c r="E15" s="73"/>
      <c r="F15" s="143"/>
      <c r="G15" s="142">
        <v>50000</v>
      </c>
      <c r="H15" s="73">
        <v>0</v>
      </c>
      <c r="I15" s="137"/>
      <c r="J15" s="137">
        <v>2</v>
      </c>
      <c r="K15" s="73">
        <v>0</v>
      </c>
      <c r="L15" s="136"/>
      <c r="M15" s="136">
        <v>0</v>
      </c>
      <c r="N15" s="73"/>
      <c r="O15" s="135" t="s">
        <v>118</v>
      </c>
      <c r="P15" s="72">
        <v>0.5</v>
      </c>
      <c r="Q15" s="73" t="e">
        <v>#VALUE!</v>
      </c>
      <c r="R15" s="69"/>
      <c r="S15" s="147">
        <v>2</v>
      </c>
      <c r="T15" s="73"/>
      <c r="U15" s="69"/>
      <c r="V15" s="147">
        <v>1</v>
      </c>
      <c r="W15" s="73"/>
      <c r="X15" s="69"/>
      <c r="Y15" s="147">
        <v>1</v>
      </c>
      <c r="Z15" s="73"/>
      <c r="AA15" s="72"/>
      <c r="AB15" s="72"/>
      <c r="AC15" s="73"/>
      <c r="AD15" s="72"/>
      <c r="AE15" s="72"/>
      <c r="AF15" s="73"/>
    </row>
    <row r="16" spans="1:32" x14ac:dyDescent="0.25">
      <c r="A16" s="145" t="s">
        <v>116</v>
      </c>
      <c r="B16" s="145" t="s">
        <v>29</v>
      </c>
      <c r="C16" s="144">
        <v>1</v>
      </c>
      <c r="D16" s="144"/>
      <c r="E16" s="73"/>
      <c r="F16" s="143">
        <v>36761.96</v>
      </c>
      <c r="G16" s="142"/>
      <c r="H16" s="73"/>
      <c r="I16" s="137">
        <v>1</v>
      </c>
      <c r="J16" s="137">
        <v>1</v>
      </c>
      <c r="K16" s="73"/>
      <c r="L16" s="136">
        <v>8000</v>
      </c>
      <c r="M16" s="136">
        <v>0</v>
      </c>
      <c r="N16" s="73"/>
      <c r="O16" s="135">
        <v>0.1</v>
      </c>
      <c r="P16" s="72"/>
      <c r="Q16" s="73"/>
      <c r="R16" s="72"/>
      <c r="S16" s="72"/>
      <c r="T16" s="73"/>
      <c r="U16" s="73"/>
      <c r="V16" s="73"/>
      <c r="W16" s="73"/>
      <c r="X16" s="73"/>
      <c r="Y16" s="73"/>
      <c r="Z16" s="73"/>
      <c r="AA16" s="72"/>
      <c r="AB16" s="72"/>
      <c r="AC16" s="73"/>
      <c r="AD16" s="72"/>
      <c r="AE16" s="72"/>
      <c r="AF16" s="73"/>
    </row>
    <row r="17" spans="1:32" x14ac:dyDescent="0.25">
      <c r="A17" s="134"/>
      <c r="B17" s="134"/>
      <c r="C17" s="133"/>
      <c r="D17" s="133"/>
      <c r="E17" s="68"/>
      <c r="F17" s="132"/>
      <c r="G17" s="131"/>
      <c r="H17" s="68"/>
      <c r="I17" s="47"/>
      <c r="J17" s="47"/>
      <c r="K17" s="68"/>
      <c r="L17" s="45"/>
      <c r="M17" s="45"/>
      <c r="N17" s="68"/>
      <c r="O17" s="43"/>
      <c r="P17" s="43"/>
      <c r="Q17" s="68"/>
      <c r="R17" s="43"/>
      <c r="S17" s="43"/>
      <c r="T17" s="68"/>
      <c r="U17" s="68"/>
      <c r="V17" s="68"/>
      <c r="W17" s="68"/>
      <c r="X17" s="68"/>
      <c r="Y17" s="68"/>
      <c r="Z17" s="68"/>
      <c r="AA17" s="43"/>
      <c r="AB17" s="43"/>
      <c r="AC17" s="68"/>
      <c r="AD17" s="43"/>
      <c r="AE17" s="43"/>
      <c r="AF17" s="68"/>
    </row>
    <row r="18" spans="1:32" x14ac:dyDescent="0.25">
      <c r="A18" s="134"/>
      <c r="B18" s="134"/>
      <c r="C18" s="133"/>
      <c r="D18" s="133"/>
      <c r="E18" s="68"/>
      <c r="F18" s="132"/>
      <c r="G18" s="131"/>
      <c r="H18" s="68"/>
      <c r="I18" s="47"/>
      <c r="J18" s="47"/>
      <c r="K18" s="68"/>
      <c r="L18" s="45"/>
      <c r="M18" s="45"/>
      <c r="N18" s="68"/>
      <c r="O18" s="43"/>
      <c r="P18" s="43"/>
      <c r="Q18" s="68"/>
      <c r="R18" s="43"/>
      <c r="S18" s="43"/>
      <c r="T18" s="68"/>
      <c r="U18" s="68"/>
      <c r="V18" s="68"/>
      <c r="W18" s="68"/>
      <c r="X18" s="68"/>
      <c r="Y18" s="68"/>
      <c r="Z18" s="68"/>
      <c r="AA18" s="43"/>
      <c r="AB18" s="43"/>
      <c r="AC18" s="68"/>
      <c r="AD18" s="43"/>
      <c r="AE18" s="43"/>
      <c r="AF18" s="68"/>
    </row>
    <row r="19" spans="1:32" ht="15.75" thickBot="1" x14ac:dyDescent="0.3">
      <c r="A19" s="130" t="s">
        <v>54</v>
      </c>
      <c r="B19" s="130"/>
      <c r="C19" s="130">
        <v>42</v>
      </c>
      <c r="D19" s="130">
        <v>45</v>
      </c>
      <c r="E19" s="130"/>
      <c r="F19" s="130">
        <v>1333180.8999999999</v>
      </c>
      <c r="G19" s="130"/>
      <c r="H19" s="130"/>
      <c r="I19" s="130">
        <v>36</v>
      </c>
      <c r="J19" s="130"/>
      <c r="K19" s="130"/>
      <c r="L19" s="130">
        <v>243279</v>
      </c>
      <c r="M19" s="130"/>
      <c r="N19" s="130"/>
      <c r="O19" s="129">
        <v>21</v>
      </c>
      <c r="P19" s="129"/>
      <c r="Q19" s="129"/>
      <c r="R19" s="129">
        <v>11</v>
      </c>
      <c r="S19" s="129"/>
      <c r="T19" s="129"/>
      <c r="U19" s="129">
        <v>1</v>
      </c>
      <c r="V19" s="129"/>
      <c r="W19" s="129"/>
      <c r="X19" s="129">
        <v>2</v>
      </c>
      <c r="Y19" s="129"/>
      <c r="Z19" s="129"/>
      <c r="AA19" s="129"/>
      <c r="AB19" s="129"/>
      <c r="AC19" s="129"/>
      <c r="AD19" s="129"/>
      <c r="AE19" s="129"/>
      <c r="AF19" s="129"/>
    </row>
    <row r="21" spans="1:32" ht="26.25" x14ac:dyDescent="0.25">
      <c r="A21" s="156" t="s">
        <v>115</v>
      </c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</row>
    <row r="22" spans="1:32" ht="26.25" x14ac:dyDescent="0.25">
      <c r="A22" s="156" t="s">
        <v>132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</row>
    <row r="23" spans="1:32" ht="21" x14ac:dyDescent="0.25">
      <c r="A23" s="155" t="s">
        <v>3</v>
      </c>
      <c r="B23" s="153"/>
      <c r="C23" s="153"/>
      <c r="D23" s="153"/>
      <c r="E23" s="154">
        <v>0.5</v>
      </c>
      <c r="F23" s="153"/>
      <c r="G23" s="153"/>
      <c r="H23" s="154">
        <v>0.1</v>
      </c>
      <c r="I23" s="153"/>
      <c r="J23" s="153"/>
      <c r="K23" s="154">
        <v>0.05</v>
      </c>
      <c r="L23" s="153"/>
      <c r="M23" s="153"/>
      <c r="N23" s="154">
        <v>0.02</v>
      </c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</row>
    <row r="24" spans="1:32" ht="105" x14ac:dyDescent="0.25">
      <c r="A24" s="151" t="s">
        <v>5</v>
      </c>
      <c r="B24" s="150" t="s">
        <v>6</v>
      </c>
      <c r="C24" s="150" t="s">
        <v>110</v>
      </c>
      <c r="D24" s="150" t="s">
        <v>8</v>
      </c>
      <c r="E24" s="150" t="s">
        <v>9</v>
      </c>
      <c r="F24" s="150" t="s">
        <v>131</v>
      </c>
      <c r="G24" s="150" t="s">
        <v>11</v>
      </c>
      <c r="H24" s="150" t="s">
        <v>9</v>
      </c>
      <c r="I24" s="150" t="s">
        <v>12</v>
      </c>
      <c r="J24" s="150" t="s">
        <v>13</v>
      </c>
      <c r="K24" s="150" t="s">
        <v>9</v>
      </c>
      <c r="L24" s="150" t="s">
        <v>14</v>
      </c>
      <c r="M24" s="150" t="s">
        <v>15</v>
      </c>
      <c r="N24" s="150" t="s">
        <v>9</v>
      </c>
      <c r="O24" s="150" t="s">
        <v>25</v>
      </c>
      <c r="P24" s="150" t="s">
        <v>17</v>
      </c>
      <c r="Q24" s="150" t="s">
        <v>9</v>
      </c>
      <c r="R24" s="150" t="s">
        <v>18</v>
      </c>
      <c r="S24" s="150" t="s">
        <v>19</v>
      </c>
      <c r="T24" s="150" t="s">
        <v>9</v>
      </c>
      <c r="U24" s="150" t="s">
        <v>130</v>
      </c>
      <c r="V24" s="150" t="s">
        <v>129</v>
      </c>
      <c r="W24" s="150" t="s">
        <v>9</v>
      </c>
      <c r="X24" s="150" t="s">
        <v>99</v>
      </c>
      <c r="Y24" s="150" t="s">
        <v>129</v>
      </c>
      <c r="Z24" s="150" t="s">
        <v>9</v>
      </c>
      <c r="AA24" s="150" t="s">
        <v>20</v>
      </c>
      <c r="AB24" s="150" t="s">
        <v>20</v>
      </c>
      <c r="AC24" s="150" t="s">
        <v>9</v>
      </c>
      <c r="AD24" s="150" t="s">
        <v>21</v>
      </c>
      <c r="AE24" s="150" t="s">
        <v>22</v>
      </c>
      <c r="AF24" s="150" t="s">
        <v>9</v>
      </c>
    </row>
    <row r="25" spans="1:32" x14ac:dyDescent="0.25">
      <c r="A25" s="145" t="s">
        <v>128</v>
      </c>
      <c r="B25" s="145" t="s">
        <v>29</v>
      </c>
      <c r="C25" s="144">
        <v>7</v>
      </c>
      <c r="D25" s="144">
        <v>7</v>
      </c>
      <c r="E25" s="73">
        <v>1</v>
      </c>
      <c r="F25" s="143">
        <v>211169</v>
      </c>
      <c r="G25" s="142">
        <v>150000</v>
      </c>
      <c r="H25" s="73">
        <v>1.4077933333333332</v>
      </c>
      <c r="I25" s="137">
        <v>4</v>
      </c>
      <c r="J25" s="137">
        <v>4</v>
      </c>
      <c r="K25" s="73">
        <v>1</v>
      </c>
      <c r="L25" s="136">
        <v>33320</v>
      </c>
      <c r="M25" s="136">
        <v>24500</v>
      </c>
      <c r="N25" s="73">
        <v>0.73529411764705888</v>
      </c>
      <c r="O25" s="135">
        <v>0.4</v>
      </c>
      <c r="P25" s="72">
        <v>0.5</v>
      </c>
      <c r="Q25" s="73">
        <v>1.25</v>
      </c>
      <c r="R25" s="69">
        <v>1</v>
      </c>
      <c r="S25" s="147">
        <v>2</v>
      </c>
      <c r="T25" s="73" t="e">
        <v>#REF!</v>
      </c>
      <c r="U25" s="69">
        <v>1</v>
      </c>
      <c r="V25" s="147">
        <v>1</v>
      </c>
      <c r="W25" s="73" t="e">
        <v>#REF!</v>
      </c>
      <c r="X25" s="69"/>
      <c r="Y25" s="147">
        <v>1</v>
      </c>
      <c r="Z25" s="73" t="e">
        <v>#REF!</v>
      </c>
      <c r="AA25" s="72">
        <v>1</v>
      </c>
      <c r="AB25" s="72">
        <v>1</v>
      </c>
      <c r="AC25" s="73">
        <v>1</v>
      </c>
      <c r="AD25" s="72"/>
      <c r="AE25" s="72"/>
      <c r="AF25" s="73" t="e">
        <v>#DIV/0!</v>
      </c>
    </row>
    <row r="26" spans="1:32" x14ac:dyDescent="0.25">
      <c r="A26" s="149" t="s">
        <v>127</v>
      </c>
      <c r="B26" s="145" t="s">
        <v>29</v>
      </c>
      <c r="C26" s="144">
        <v>8</v>
      </c>
      <c r="D26" s="144">
        <v>7</v>
      </c>
      <c r="E26" s="73">
        <v>1.1428571428571428</v>
      </c>
      <c r="F26" s="143">
        <v>310698</v>
      </c>
      <c r="G26" s="142">
        <v>150000</v>
      </c>
      <c r="H26" s="73">
        <v>2.0713200000000001</v>
      </c>
      <c r="I26" s="137">
        <v>5</v>
      </c>
      <c r="J26" s="137">
        <v>4</v>
      </c>
      <c r="K26" s="73">
        <v>1.25</v>
      </c>
      <c r="L26" s="136">
        <v>33000</v>
      </c>
      <c r="M26" s="136">
        <v>28000</v>
      </c>
      <c r="N26" s="73">
        <v>0.84848484848484851</v>
      </c>
      <c r="O26" s="135">
        <v>0.5</v>
      </c>
      <c r="P26" s="72">
        <v>0.5</v>
      </c>
      <c r="Q26" s="73">
        <v>1</v>
      </c>
      <c r="R26" s="69"/>
      <c r="S26" s="147">
        <v>2</v>
      </c>
      <c r="T26" s="73" t="e">
        <v>#DIV/0!</v>
      </c>
      <c r="U26" s="69"/>
      <c r="V26" s="147">
        <v>1</v>
      </c>
      <c r="W26" s="73" t="e">
        <v>#DIV/0!</v>
      </c>
      <c r="X26" s="69">
        <v>1</v>
      </c>
      <c r="Y26" s="147">
        <v>1</v>
      </c>
      <c r="Z26" s="73">
        <v>1</v>
      </c>
      <c r="AA26" s="72">
        <v>1</v>
      </c>
      <c r="AB26" s="72">
        <v>1</v>
      </c>
      <c r="AC26" s="73">
        <v>1</v>
      </c>
      <c r="AD26" s="72"/>
      <c r="AE26" s="72"/>
      <c r="AF26" s="73" t="e">
        <v>#DIV/0!</v>
      </c>
    </row>
    <row r="27" spans="1:32" x14ac:dyDescent="0.25">
      <c r="A27" s="145" t="s">
        <v>126</v>
      </c>
      <c r="B27" s="145" t="s">
        <v>29</v>
      </c>
      <c r="C27" s="144">
        <v>4</v>
      </c>
      <c r="D27" s="144">
        <v>7</v>
      </c>
      <c r="E27" s="73">
        <v>0.5714285714285714</v>
      </c>
      <c r="F27" s="143">
        <v>93117</v>
      </c>
      <c r="G27" s="142">
        <v>150000</v>
      </c>
      <c r="H27" s="73">
        <v>0.62078</v>
      </c>
      <c r="I27" s="137">
        <v>1</v>
      </c>
      <c r="J27" s="137">
        <v>4</v>
      </c>
      <c r="K27" s="73">
        <v>0.25</v>
      </c>
      <c r="L27" s="136">
        <v>8899.32</v>
      </c>
      <c r="M27" s="136">
        <v>14000</v>
      </c>
      <c r="N27" s="73">
        <v>1.5731539038937807</v>
      </c>
      <c r="O27" s="135"/>
      <c r="P27" s="72">
        <v>0.5</v>
      </c>
      <c r="Q27" s="73" t="e">
        <v>#DIV/0!</v>
      </c>
      <c r="R27" s="69">
        <v>1</v>
      </c>
      <c r="S27" s="147">
        <v>2</v>
      </c>
      <c r="T27" s="73">
        <v>2</v>
      </c>
      <c r="U27" s="69"/>
      <c r="V27" s="147">
        <v>1</v>
      </c>
      <c r="W27" s="73" t="e">
        <v>#DIV/0!</v>
      </c>
      <c r="X27" s="69"/>
      <c r="Y27" s="147">
        <v>1</v>
      </c>
      <c r="Z27" s="73" t="e">
        <v>#DIV/0!</v>
      </c>
      <c r="AA27" s="72">
        <v>1</v>
      </c>
      <c r="AB27" s="72">
        <v>1</v>
      </c>
      <c r="AC27" s="73">
        <v>1</v>
      </c>
      <c r="AD27" s="72"/>
      <c r="AE27" s="72"/>
      <c r="AF27" s="73" t="e">
        <v>#DIV/0!</v>
      </c>
    </row>
    <row r="28" spans="1:32" x14ac:dyDescent="0.25">
      <c r="A28" s="145" t="s">
        <v>125</v>
      </c>
      <c r="B28" s="145" t="s">
        <v>32</v>
      </c>
      <c r="C28" s="144">
        <v>5</v>
      </c>
      <c r="D28" s="144">
        <v>6</v>
      </c>
      <c r="E28" s="73">
        <v>0.83333333333333337</v>
      </c>
      <c r="F28" s="143">
        <v>188893</v>
      </c>
      <c r="G28" s="142">
        <v>150000</v>
      </c>
      <c r="H28" s="73">
        <v>1.2592866666666667</v>
      </c>
      <c r="I28" s="137">
        <v>4</v>
      </c>
      <c r="J28" s="137">
        <v>4</v>
      </c>
      <c r="K28" s="73">
        <v>1</v>
      </c>
      <c r="L28" s="136">
        <v>24000</v>
      </c>
      <c r="M28" s="136">
        <v>17500</v>
      </c>
      <c r="N28" s="73">
        <v>0.72916666666666663</v>
      </c>
      <c r="O28" s="135">
        <v>0.2</v>
      </c>
      <c r="P28" s="72">
        <v>0.5</v>
      </c>
      <c r="Q28" s="73">
        <v>2.5</v>
      </c>
      <c r="R28" s="69"/>
      <c r="S28" s="147">
        <v>2</v>
      </c>
      <c r="T28" s="73" t="e">
        <v>#DIV/0!</v>
      </c>
      <c r="U28" s="69"/>
      <c r="V28" s="147">
        <v>1</v>
      </c>
      <c r="W28" s="73" t="e">
        <v>#DIV/0!</v>
      </c>
      <c r="X28" s="69"/>
      <c r="Y28" s="147">
        <v>1</v>
      </c>
      <c r="Z28" s="73" t="e">
        <v>#DIV/0!</v>
      </c>
      <c r="AA28" s="72">
        <v>1</v>
      </c>
      <c r="AB28" s="72">
        <v>1</v>
      </c>
      <c r="AC28" s="73">
        <v>1</v>
      </c>
      <c r="AD28" s="72"/>
      <c r="AE28" s="72"/>
      <c r="AF28" s="73" t="e">
        <v>#DIV/0!</v>
      </c>
    </row>
    <row r="29" spans="1:32" x14ac:dyDescent="0.25">
      <c r="A29" s="145" t="s">
        <v>124</v>
      </c>
      <c r="B29" s="145" t="s">
        <v>28</v>
      </c>
      <c r="C29" s="144">
        <v>3</v>
      </c>
      <c r="D29" s="144">
        <v>5</v>
      </c>
      <c r="E29" s="73">
        <v>0.6</v>
      </c>
      <c r="F29" s="143">
        <v>59576</v>
      </c>
      <c r="G29" s="142">
        <v>90000</v>
      </c>
      <c r="H29" s="73">
        <v>0.66195555555555552</v>
      </c>
      <c r="I29" s="137">
        <v>1</v>
      </c>
      <c r="J29" s="137">
        <v>4</v>
      </c>
      <c r="K29" s="73">
        <v>0.25</v>
      </c>
      <c r="L29" s="136">
        <v>8200</v>
      </c>
      <c r="M29" s="136">
        <v>10500</v>
      </c>
      <c r="N29" s="73">
        <v>1.2804878048780488</v>
      </c>
      <c r="O29" s="135"/>
      <c r="P29" s="72">
        <v>0.5</v>
      </c>
      <c r="Q29" s="73" t="e">
        <v>#DIV/0!</v>
      </c>
      <c r="R29" s="69"/>
      <c r="S29" s="147">
        <v>2</v>
      </c>
      <c r="T29" s="73" t="e">
        <v>#DIV/0!</v>
      </c>
      <c r="U29" s="69"/>
      <c r="V29" s="147">
        <v>1</v>
      </c>
      <c r="W29" s="73" t="e">
        <v>#DIV/0!</v>
      </c>
      <c r="X29" s="69"/>
      <c r="Y29" s="147">
        <v>1</v>
      </c>
      <c r="Z29" s="73" t="e">
        <v>#DIV/0!</v>
      </c>
      <c r="AA29" s="72">
        <v>1</v>
      </c>
      <c r="AB29" s="72">
        <v>1</v>
      </c>
      <c r="AC29" s="73">
        <v>1</v>
      </c>
      <c r="AD29" s="72"/>
      <c r="AE29" s="72"/>
      <c r="AF29" s="73" t="e">
        <v>#DIV/0!</v>
      </c>
    </row>
    <row r="30" spans="1:32" x14ac:dyDescent="0.25">
      <c r="A30" s="145" t="s">
        <v>123</v>
      </c>
      <c r="B30" s="145"/>
      <c r="C30" s="144"/>
      <c r="D30" s="144">
        <v>3</v>
      </c>
      <c r="E30" s="73">
        <v>0</v>
      </c>
      <c r="F30" s="143"/>
      <c r="G30" s="142">
        <v>50000</v>
      </c>
      <c r="H30" s="73">
        <v>0</v>
      </c>
      <c r="I30" s="137"/>
      <c r="J30" s="137">
        <v>2</v>
      </c>
      <c r="K30" s="73">
        <v>0</v>
      </c>
      <c r="L30" s="136"/>
      <c r="M30" s="136"/>
      <c r="N30" s="73" t="e">
        <v>#DIV/0!</v>
      </c>
      <c r="O30" s="135"/>
      <c r="P30" s="72">
        <v>0.5</v>
      </c>
      <c r="Q30" s="73" t="e">
        <v>#DIV/0!</v>
      </c>
      <c r="R30" s="69"/>
      <c r="S30" s="147">
        <v>2</v>
      </c>
      <c r="T30" s="73" t="e">
        <v>#DIV/0!</v>
      </c>
      <c r="U30" s="69"/>
      <c r="V30" s="147">
        <v>1</v>
      </c>
      <c r="W30" s="73" t="e">
        <v>#DIV/0!</v>
      </c>
      <c r="X30" s="69"/>
      <c r="Y30" s="147">
        <v>1</v>
      </c>
      <c r="Z30" s="73" t="e">
        <v>#DIV/0!</v>
      </c>
      <c r="AA30" s="72">
        <v>1</v>
      </c>
      <c r="AB30" s="72">
        <v>1</v>
      </c>
      <c r="AC30" s="73">
        <v>1</v>
      </c>
      <c r="AD30" s="72"/>
      <c r="AE30" s="72"/>
      <c r="AF30" s="73" t="e">
        <v>#DIV/0!</v>
      </c>
    </row>
    <row r="31" spans="1:32" x14ac:dyDescent="0.25">
      <c r="A31" s="145" t="s">
        <v>122</v>
      </c>
      <c r="B31" s="145" t="s">
        <v>32</v>
      </c>
      <c r="C31" s="144">
        <v>2</v>
      </c>
      <c r="D31" s="144">
        <v>3</v>
      </c>
      <c r="E31" s="73">
        <v>0.66666666666666663</v>
      </c>
      <c r="F31" s="143">
        <v>40818</v>
      </c>
      <c r="G31" s="142">
        <v>50000</v>
      </c>
      <c r="H31" s="73">
        <v>0.81635999999999997</v>
      </c>
      <c r="I31" s="137">
        <v>1</v>
      </c>
      <c r="J31" s="137">
        <v>3</v>
      </c>
      <c r="K31" s="73">
        <v>0.33333333333333331</v>
      </c>
      <c r="L31" s="136">
        <v>8000</v>
      </c>
      <c r="M31" s="136">
        <v>7000</v>
      </c>
      <c r="N31" s="73">
        <v>0.5</v>
      </c>
      <c r="O31" s="135">
        <v>0.1</v>
      </c>
      <c r="P31" s="72">
        <v>0.5</v>
      </c>
      <c r="Q31" s="73">
        <v>5</v>
      </c>
      <c r="R31" s="69"/>
      <c r="S31" s="147">
        <v>2</v>
      </c>
      <c r="T31" s="73" t="e">
        <v>#DIV/0!</v>
      </c>
      <c r="U31" s="69"/>
      <c r="V31" s="147">
        <v>1</v>
      </c>
      <c r="W31" s="73" t="e">
        <v>#DIV/0!</v>
      </c>
      <c r="X31" s="69">
        <v>1</v>
      </c>
      <c r="Y31" s="147">
        <v>1</v>
      </c>
      <c r="Z31" s="73">
        <v>1</v>
      </c>
      <c r="AA31" s="72">
        <v>1</v>
      </c>
      <c r="AB31" s="72">
        <v>1</v>
      </c>
      <c r="AC31" s="73">
        <v>1</v>
      </c>
      <c r="AD31" s="72"/>
      <c r="AE31" s="72"/>
      <c r="AF31" s="73" t="e">
        <v>#DIV/0!</v>
      </c>
    </row>
    <row r="32" spans="1:32" x14ac:dyDescent="0.25">
      <c r="A32" s="145" t="s">
        <v>121</v>
      </c>
      <c r="B32" s="145" t="s">
        <v>32</v>
      </c>
      <c r="C32" s="144">
        <v>5</v>
      </c>
      <c r="D32" s="144">
        <v>6</v>
      </c>
      <c r="E32" s="73">
        <v>0.83333333333333337</v>
      </c>
      <c r="F32" s="143">
        <v>117145</v>
      </c>
      <c r="G32" s="142">
        <v>150000</v>
      </c>
      <c r="H32" s="73">
        <v>0.7809666666666667</v>
      </c>
      <c r="I32" s="137">
        <v>2</v>
      </c>
      <c r="J32" s="137">
        <v>4</v>
      </c>
      <c r="K32" s="73">
        <v>0.5</v>
      </c>
      <c r="L32" s="136">
        <v>14000</v>
      </c>
      <c r="M32" s="136">
        <v>10500</v>
      </c>
      <c r="N32" s="73">
        <v>0.75</v>
      </c>
      <c r="O32" s="135"/>
      <c r="P32" s="72">
        <v>0.5</v>
      </c>
      <c r="Q32" s="73" t="e">
        <v>#DIV/0!</v>
      </c>
      <c r="R32" s="69">
        <v>1</v>
      </c>
      <c r="S32" s="147">
        <v>2</v>
      </c>
      <c r="T32" s="73">
        <v>2</v>
      </c>
      <c r="U32" s="69"/>
      <c r="V32" s="147">
        <v>1</v>
      </c>
      <c r="W32" s="73" t="e">
        <v>#DIV/0!</v>
      </c>
      <c r="X32" s="69">
        <v>1</v>
      </c>
      <c r="Y32" s="147">
        <v>1</v>
      </c>
      <c r="Z32" s="73">
        <v>1</v>
      </c>
      <c r="AA32" s="72">
        <v>1</v>
      </c>
      <c r="AB32" s="72">
        <v>1</v>
      </c>
      <c r="AC32" s="73">
        <v>1</v>
      </c>
      <c r="AD32" s="72"/>
      <c r="AE32" s="72"/>
      <c r="AF32" s="73" t="e">
        <v>#DIV/0!</v>
      </c>
    </row>
    <row r="33" spans="1:32" x14ac:dyDescent="0.25">
      <c r="A33" s="145" t="s">
        <v>120</v>
      </c>
      <c r="B33" s="145" t="s">
        <v>29</v>
      </c>
      <c r="C33" s="144">
        <v>2</v>
      </c>
      <c r="D33" s="144">
        <v>3</v>
      </c>
      <c r="E33" s="73">
        <v>0.66666666666666663</v>
      </c>
      <c r="F33" s="143">
        <v>33235</v>
      </c>
      <c r="G33" s="142">
        <v>50000</v>
      </c>
      <c r="H33" s="73">
        <v>0.66469999999999996</v>
      </c>
      <c r="I33" s="137">
        <v>2</v>
      </c>
      <c r="J33" s="137">
        <v>3</v>
      </c>
      <c r="K33" s="73">
        <v>0.66666666666666663</v>
      </c>
      <c r="L33" s="136">
        <v>18000</v>
      </c>
      <c r="M33" s="136">
        <v>7000</v>
      </c>
      <c r="N33" s="73">
        <v>0.3888888888888889</v>
      </c>
      <c r="O33" s="135">
        <v>0.2</v>
      </c>
      <c r="P33" s="72">
        <v>0.5</v>
      </c>
      <c r="Q33" s="73">
        <v>2.5</v>
      </c>
      <c r="R33" s="69">
        <v>1</v>
      </c>
      <c r="S33" s="147">
        <v>2</v>
      </c>
      <c r="T33" s="73">
        <v>2</v>
      </c>
      <c r="U33" s="69"/>
      <c r="V33" s="147">
        <v>1</v>
      </c>
      <c r="W33" s="73" t="e">
        <v>#DIV/0!</v>
      </c>
      <c r="X33" s="69">
        <v>1</v>
      </c>
      <c r="Y33" s="147">
        <v>1</v>
      </c>
      <c r="Z33" s="73">
        <v>1</v>
      </c>
      <c r="AA33" s="72">
        <v>1</v>
      </c>
      <c r="AB33" s="72">
        <v>1</v>
      </c>
      <c r="AC33" s="73">
        <v>1</v>
      </c>
      <c r="AD33" s="72"/>
      <c r="AE33" s="72"/>
      <c r="AF33" s="73" t="e">
        <v>#DIV/0!</v>
      </c>
    </row>
    <row r="34" spans="1:32" x14ac:dyDescent="0.25">
      <c r="A34" s="145" t="s">
        <v>119</v>
      </c>
      <c r="B34" s="145"/>
      <c r="C34" s="144"/>
      <c r="D34" s="144">
        <v>2</v>
      </c>
      <c r="E34" s="73">
        <v>0</v>
      </c>
      <c r="F34" s="143"/>
      <c r="G34" s="142">
        <v>50000</v>
      </c>
      <c r="H34" s="73">
        <v>0</v>
      </c>
      <c r="I34" s="137"/>
      <c r="J34" s="137">
        <v>3</v>
      </c>
      <c r="K34" s="73">
        <v>0</v>
      </c>
      <c r="L34" s="136"/>
      <c r="M34" s="136"/>
      <c r="N34" s="73" t="e">
        <v>#DIV/0!</v>
      </c>
      <c r="O34" s="135"/>
      <c r="P34" s="72">
        <v>0.5</v>
      </c>
      <c r="Q34" s="73" t="e">
        <v>#DIV/0!</v>
      </c>
      <c r="R34" s="69"/>
      <c r="S34" s="147">
        <v>2</v>
      </c>
      <c r="T34" s="73"/>
      <c r="U34" s="69"/>
      <c r="V34" s="147">
        <v>1</v>
      </c>
      <c r="W34" s="73"/>
      <c r="X34" s="69"/>
      <c r="Y34" s="147">
        <v>1</v>
      </c>
      <c r="Z34" s="73"/>
      <c r="AA34" s="72"/>
      <c r="AB34" s="72"/>
      <c r="AC34" s="73"/>
      <c r="AD34" s="72"/>
      <c r="AE34" s="72"/>
      <c r="AF34" s="73"/>
    </row>
    <row r="35" spans="1:32" x14ac:dyDescent="0.25">
      <c r="A35" s="145" t="s">
        <v>117</v>
      </c>
      <c r="B35" s="145" t="s">
        <v>29</v>
      </c>
      <c r="C35" s="144">
        <v>1</v>
      </c>
      <c r="D35" s="144">
        <v>2</v>
      </c>
      <c r="E35" s="73">
        <v>0.5</v>
      </c>
      <c r="F35" s="143"/>
      <c r="G35" s="142">
        <v>50000</v>
      </c>
      <c r="H35" s="73">
        <v>0</v>
      </c>
      <c r="I35" s="137">
        <v>1</v>
      </c>
      <c r="J35" s="137">
        <v>2</v>
      </c>
      <c r="K35" s="73">
        <v>0.5</v>
      </c>
      <c r="L35" s="136">
        <v>8000</v>
      </c>
      <c r="M35" s="136">
        <v>3500</v>
      </c>
      <c r="N35" s="73">
        <v>0.4375</v>
      </c>
      <c r="O35" s="135">
        <v>0.1</v>
      </c>
      <c r="P35" s="72">
        <v>0.5</v>
      </c>
      <c r="Q35" s="73">
        <v>5</v>
      </c>
      <c r="R35" s="69"/>
      <c r="S35" s="147">
        <v>2</v>
      </c>
      <c r="T35" s="73"/>
      <c r="U35" s="69"/>
      <c r="V35" s="147">
        <v>1</v>
      </c>
      <c r="W35" s="73"/>
      <c r="X35" s="69"/>
      <c r="Y35" s="147">
        <v>1</v>
      </c>
      <c r="Z35" s="73"/>
      <c r="AA35" s="72"/>
      <c r="AB35" s="72"/>
      <c r="AC35" s="73"/>
      <c r="AD35" s="72"/>
      <c r="AE35" s="72"/>
      <c r="AF35" s="73"/>
    </row>
    <row r="36" spans="1:32" x14ac:dyDescent="0.25">
      <c r="A36" s="145"/>
      <c r="B36" s="145"/>
      <c r="C36" s="144"/>
      <c r="D36" s="144"/>
      <c r="E36" s="73"/>
      <c r="F36" s="143">
        <v>28300</v>
      </c>
      <c r="G36" s="142"/>
      <c r="H36" s="73"/>
      <c r="I36" s="137"/>
      <c r="J36" s="137">
        <v>1</v>
      </c>
      <c r="K36" s="73"/>
      <c r="L36" s="136"/>
      <c r="M36" s="136">
        <v>0</v>
      </c>
      <c r="N36" s="73"/>
      <c r="O36" s="135"/>
      <c r="P36" s="72"/>
      <c r="Q36" s="73"/>
      <c r="R36" s="72"/>
      <c r="S36" s="72"/>
      <c r="T36" s="73"/>
      <c r="U36" s="73"/>
      <c r="V36" s="73"/>
      <c r="W36" s="73"/>
      <c r="X36" s="73"/>
      <c r="Y36" s="73"/>
      <c r="Z36" s="73"/>
      <c r="AA36" s="72"/>
      <c r="AB36" s="72"/>
      <c r="AC36" s="73"/>
      <c r="AD36" s="72"/>
      <c r="AE36" s="72"/>
      <c r="AF36" s="73"/>
    </row>
    <row r="37" spans="1:32" x14ac:dyDescent="0.25">
      <c r="A37" s="134"/>
      <c r="B37" s="134"/>
      <c r="C37" s="133"/>
      <c r="D37" s="133"/>
      <c r="E37" s="68"/>
      <c r="F37" s="132"/>
      <c r="G37" s="131"/>
      <c r="H37" s="68"/>
      <c r="I37" s="47"/>
      <c r="J37" s="47"/>
      <c r="K37" s="68"/>
      <c r="L37" s="45"/>
      <c r="M37" s="45"/>
      <c r="N37" s="68"/>
      <c r="O37" s="43"/>
      <c r="P37" s="43"/>
      <c r="Q37" s="68"/>
      <c r="R37" s="43"/>
      <c r="S37" s="43"/>
      <c r="T37" s="68"/>
      <c r="U37" s="68"/>
      <c r="V37" s="68"/>
      <c r="W37" s="68"/>
      <c r="X37" s="68"/>
      <c r="Y37" s="68"/>
      <c r="Z37" s="68"/>
      <c r="AA37" s="43"/>
      <c r="AB37" s="43"/>
      <c r="AC37" s="68"/>
      <c r="AD37" s="43"/>
      <c r="AE37" s="43"/>
      <c r="AF37" s="68"/>
    </row>
    <row r="38" spans="1:32" x14ac:dyDescent="0.25">
      <c r="A38" s="134"/>
      <c r="B38" s="134"/>
      <c r="C38" s="133"/>
      <c r="D38" s="133"/>
      <c r="E38" s="68"/>
      <c r="F38" s="132"/>
      <c r="G38" s="131"/>
      <c r="H38" s="68"/>
      <c r="I38" s="47"/>
      <c r="J38" s="47"/>
      <c r="K38" s="68"/>
      <c r="L38" s="45"/>
      <c r="M38" s="45"/>
      <c r="N38" s="68"/>
      <c r="O38" s="43"/>
      <c r="P38" s="43"/>
      <c r="Q38" s="68"/>
      <c r="R38" s="43"/>
      <c r="S38" s="43"/>
      <c r="T38" s="68"/>
      <c r="U38" s="68"/>
      <c r="V38" s="68"/>
      <c r="W38" s="68"/>
      <c r="X38" s="68"/>
      <c r="Y38" s="68"/>
      <c r="Z38" s="68"/>
      <c r="AA38" s="43"/>
      <c r="AB38" s="43"/>
      <c r="AC38" s="68"/>
      <c r="AD38" s="43"/>
      <c r="AE38" s="43"/>
      <c r="AF38" s="68"/>
    </row>
    <row r="39" spans="1:32" ht="15.75" thickBot="1" x14ac:dyDescent="0.3">
      <c r="A39" s="130" t="s">
        <v>54</v>
      </c>
      <c r="B39" s="130"/>
      <c r="C39" s="130">
        <v>37</v>
      </c>
      <c r="D39" s="130">
        <v>51</v>
      </c>
      <c r="E39" s="130"/>
      <c r="F39" s="130">
        <v>1082951</v>
      </c>
      <c r="G39" s="130">
        <v>10900000</v>
      </c>
      <c r="H39" s="130"/>
      <c r="I39" s="130">
        <v>36</v>
      </c>
      <c r="J39" s="130"/>
      <c r="K39" s="130"/>
      <c r="L39" s="130">
        <v>155419</v>
      </c>
      <c r="M39" s="130">
        <v>122500</v>
      </c>
      <c r="N39" s="130"/>
      <c r="O39" s="129">
        <v>15</v>
      </c>
      <c r="P39" s="129"/>
      <c r="Q39" s="129"/>
      <c r="R39" s="129">
        <v>4</v>
      </c>
      <c r="S39" s="129"/>
      <c r="T39" s="129"/>
      <c r="U39" s="129">
        <v>1</v>
      </c>
      <c r="V39" s="129"/>
      <c r="W39" s="129"/>
      <c r="X39" s="129">
        <v>4</v>
      </c>
      <c r="Y39" s="129"/>
      <c r="Z39" s="129"/>
      <c r="AA39" s="129"/>
      <c r="AB39" s="129"/>
      <c r="AC39" s="129"/>
      <c r="AD39" s="129"/>
      <c r="AE39" s="129"/>
      <c r="AF39" s="129"/>
    </row>
    <row r="41" spans="1:32" ht="26.25" x14ac:dyDescent="0.25">
      <c r="A41" s="1" t="s">
        <v>115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26.25" x14ac:dyDescent="0.25">
      <c r="A42" s="1" t="s">
        <v>132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21" x14ac:dyDescent="0.25">
      <c r="A43" s="4" t="s">
        <v>4</v>
      </c>
      <c r="B43" s="2"/>
      <c r="C43" s="3"/>
      <c r="D43" s="3"/>
      <c r="E43" s="152">
        <v>0.5</v>
      </c>
      <c r="F43" s="3"/>
      <c r="G43" s="3"/>
      <c r="H43" s="152">
        <v>0.1</v>
      </c>
      <c r="I43" s="3"/>
      <c r="J43" s="3"/>
      <c r="K43" s="152">
        <v>0.05</v>
      </c>
      <c r="L43" s="3"/>
      <c r="M43" s="3"/>
      <c r="N43" s="152">
        <v>0.02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05" x14ac:dyDescent="0.25">
      <c r="A44" s="117" t="s">
        <v>5</v>
      </c>
      <c r="B44" s="116" t="s">
        <v>6</v>
      </c>
      <c r="C44" s="116" t="s">
        <v>103</v>
      </c>
      <c r="D44" s="116" t="s">
        <v>8</v>
      </c>
      <c r="E44" s="116" t="s">
        <v>9</v>
      </c>
      <c r="F44" s="116" t="s">
        <v>102</v>
      </c>
      <c r="G44" s="116" t="s">
        <v>11</v>
      </c>
      <c r="H44" s="116" t="s">
        <v>9</v>
      </c>
      <c r="I44" s="116" t="s">
        <v>12</v>
      </c>
      <c r="J44" s="116" t="s">
        <v>13</v>
      </c>
      <c r="K44" s="116" t="s">
        <v>9</v>
      </c>
      <c r="L44" s="116" t="s">
        <v>14</v>
      </c>
      <c r="M44" s="116" t="s">
        <v>15</v>
      </c>
      <c r="N44" s="116" t="s">
        <v>9</v>
      </c>
      <c r="O44" s="116" t="s">
        <v>25</v>
      </c>
      <c r="P44" s="116" t="s">
        <v>17</v>
      </c>
      <c r="Q44" s="116" t="s">
        <v>9</v>
      </c>
      <c r="R44" s="116" t="s">
        <v>18</v>
      </c>
      <c r="S44" s="116" t="s">
        <v>19</v>
      </c>
      <c r="T44" s="116" t="s">
        <v>9</v>
      </c>
      <c r="U44" s="116" t="s">
        <v>130</v>
      </c>
      <c r="V44" s="116" t="s">
        <v>129</v>
      </c>
      <c r="W44" s="116" t="s">
        <v>9</v>
      </c>
      <c r="X44" s="116" t="s">
        <v>99</v>
      </c>
      <c r="Y44" s="116" t="s">
        <v>129</v>
      </c>
      <c r="Z44" s="116" t="s">
        <v>9</v>
      </c>
      <c r="AA44" s="116" t="s">
        <v>20</v>
      </c>
      <c r="AB44" s="116" t="s">
        <v>20</v>
      </c>
      <c r="AC44" s="116" t="s">
        <v>9</v>
      </c>
      <c r="AD44" s="116" t="s">
        <v>21</v>
      </c>
      <c r="AE44" s="116" t="s">
        <v>22</v>
      </c>
      <c r="AF44" s="116" t="s">
        <v>9</v>
      </c>
    </row>
    <row r="45" spans="1:32" x14ac:dyDescent="0.25">
      <c r="A45" s="141" t="s">
        <v>128</v>
      </c>
      <c r="B45" s="140" t="s">
        <v>34</v>
      </c>
      <c r="C45" s="103">
        <v>1</v>
      </c>
      <c r="D45" s="103">
        <v>5</v>
      </c>
      <c r="E45" s="73">
        <f t="shared" ref="E45:E55" si="0">+C45/D45</f>
        <v>0.2</v>
      </c>
      <c r="F45" s="139">
        <v>20196</v>
      </c>
      <c r="G45" s="138">
        <v>150000</v>
      </c>
      <c r="H45" s="73">
        <f t="shared" ref="H45:H55" si="1">+F45/G45</f>
        <v>0.13464000000000001</v>
      </c>
      <c r="I45" s="137">
        <v>1</v>
      </c>
      <c r="J45" s="137">
        <v>4</v>
      </c>
      <c r="K45" s="73">
        <f t="shared" ref="K45:K55" si="2">+I45/J45</f>
        <v>0.25</v>
      </c>
      <c r="L45" s="136">
        <v>8000</v>
      </c>
      <c r="M45" s="136">
        <v>3500</v>
      </c>
      <c r="N45" s="73">
        <f t="shared" ref="N45:N50" si="3">+M45/L45</f>
        <v>0.4375</v>
      </c>
      <c r="O45" s="135">
        <v>0.1</v>
      </c>
      <c r="P45" s="72">
        <v>0.5</v>
      </c>
      <c r="Q45" s="73">
        <f t="shared" ref="Q45:Q55" si="4">+P45/O45</f>
        <v>5</v>
      </c>
      <c r="R45" s="69">
        <v>1</v>
      </c>
      <c r="S45" s="146">
        <v>2</v>
      </c>
      <c r="T45" s="73" t="e">
        <f>+#REF!/R45</f>
        <v>#REF!</v>
      </c>
      <c r="U45" s="69"/>
      <c r="V45" s="146">
        <v>1</v>
      </c>
      <c r="W45" s="73" t="e">
        <f>+#REF!/U45</f>
        <v>#REF!</v>
      </c>
      <c r="X45" s="69"/>
      <c r="Y45" s="146">
        <v>1</v>
      </c>
      <c r="Z45" s="73" t="e">
        <f>+#REF!/X45</f>
        <v>#REF!</v>
      </c>
      <c r="AA45" s="72">
        <v>1</v>
      </c>
      <c r="AB45" s="72">
        <v>1</v>
      </c>
      <c r="AC45" s="73">
        <f t="shared" ref="AC45:AC53" si="5">+AB45/AA45</f>
        <v>1</v>
      </c>
      <c r="AD45" s="72"/>
      <c r="AE45" s="72"/>
      <c r="AF45" s="73" t="e">
        <f t="shared" ref="AF45:AF53" si="6">+AE45/AD45</f>
        <v>#DIV/0!</v>
      </c>
    </row>
    <row r="46" spans="1:32" x14ac:dyDescent="0.25">
      <c r="A46" s="148" t="s">
        <v>127</v>
      </c>
      <c r="B46" s="140" t="s">
        <v>32</v>
      </c>
      <c r="C46" s="103">
        <v>4</v>
      </c>
      <c r="D46" s="103">
        <v>5</v>
      </c>
      <c r="E46" s="73">
        <f t="shared" si="0"/>
        <v>0.8</v>
      </c>
      <c r="F46" s="139">
        <v>140554</v>
      </c>
      <c r="G46" s="138">
        <v>150000</v>
      </c>
      <c r="H46" s="73">
        <f t="shared" si="1"/>
        <v>0.93702666666666667</v>
      </c>
      <c r="I46" s="137">
        <v>3</v>
      </c>
      <c r="J46" s="137">
        <v>4</v>
      </c>
      <c r="K46" s="73">
        <f t="shared" si="2"/>
        <v>0.75</v>
      </c>
      <c r="L46" s="136">
        <v>15950</v>
      </c>
      <c r="M46" s="136">
        <v>14000</v>
      </c>
      <c r="N46" s="73">
        <f t="shared" si="3"/>
        <v>0.87774294670846398</v>
      </c>
      <c r="O46" s="135">
        <v>0.1</v>
      </c>
      <c r="P46" s="72">
        <v>0.5</v>
      </c>
      <c r="Q46" s="73">
        <f t="shared" si="4"/>
        <v>5</v>
      </c>
      <c r="R46" s="69">
        <v>1</v>
      </c>
      <c r="S46" s="146">
        <v>2</v>
      </c>
      <c r="T46" s="73">
        <f>+S45/R46</f>
        <v>2</v>
      </c>
      <c r="U46" s="69"/>
      <c r="V46" s="146">
        <v>1</v>
      </c>
      <c r="W46" s="73" t="e">
        <f>+V45/U46</f>
        <v>#DIV/0!</v>
      </c>
      <c r="X46" s="69"/>
      <c r="Y46" s="146">
        <v>1</v>
      </c>
      <c r="Z46" s="73" t="e">
        <f>+Y45/X46</f>
        <v>#DIV/0!</v>
      </c>
      <c r="AA46" s="72">
        <v>1</v>
      </c>
      <c r="AB46" s="72">
        <v>1</v>
      </c>
      <c r="AC46" s="73">
        <f t="shared" si="5"/>
        <v>1</v>
      </c>
      <c r="AD46" s="72"/>
      <c r="AE46" s="72"/>
      <c r="AF46" s="73" t="e">
        <f t="shared" si="6"/>
        <v>#DIV/0!</v>
      </c>
    </row>
    <row r="47" spans="1:32" x14ac:dyDescent="0.25">
      <c r="A47" s="141" t="s">
        <v>126</v>
      </c>
      <c r="B47" s="140" t="s">
        <v>29</v>
      </c>
      <c r="C47" s="103">
        <v>10</v>
      </c>
      <c r="D47" s="103">
        <v>5</v>
      </c>
      <c r="E47" s="73">
        <f t="shared" si="0"/>
        <v>2</v>
      </c>
      <c r="F47" s="139">
        <v>257162</v>
      </c>
      <c r="G47" s="138">
        <v>150000</v>
      </c>
      <c r="H47" s="73">
        <f t="shared" si="1"/>
        <v>1.7144133333333333</v>
      </c>
      <c r="I47" s="137">
        <v>5</v>
      </c>
      <c r="J47" s="137">
        <v>4</v>
      </c>
      <c r="K47" s="73">
        <f t="shared" si="2"/>
        <v>1.25</v>
      </c>
      <c r="L47" s="136">
        <v>32260</v>
      </c>
      <c r="M47" s="136">
        <v>35000</v>
      </c>
      <c r="N47" s="73">
        <f t="shared" si="3"/>
        <v>1.0849349039057656</v>
      </c>
      <c r="O47" s="135">
        <v>0.2</v>
      </c>
      <c r="P47" s="72">
        <v>0.5</v>
      </c>
      <c r="Q47" s="73">
        <f t="shared" si="4"/>
        <v>2.5</v>
      </c>
      <c r="R47" s="69">
        <v>1</v>
      </c>
      <c r="S47" s="146">
        <v>2</v>
      </c>
      <c r="T47" s="73">
        <f t="shared" ref="T47:T53" si="7">+S47/R47</f>
        <v>2</v>
      </c>
      <c r="U47" s="69"/>
      <c r="V47" s="146">
        <v>1</v>
      </c>
      <c r="W47" s="73" t="e">
        <f t="shared" ref="W47:W53" si="8">+V47/U47</f>
        <v>#DIV/0!</v>
      </c>
      <c r="X47" s="69"/>
      <c r="Y47" s="146">
        <v>1</v>
      </c>
      <c r="Z47" s="73" t="e">
        <f t="shared" ref="Z47:Z53" si="9">+Y47/X47</f>
        <v>#DIV/0!</v>
      </c>
      <c r="AA47" s="72">
        <v>1</v>
      </c>
      <c r="AB47" s="72">
        <v>1</v>
      </c>
      <c r="AC47" s="73">
        <f t="shared" si="5"/>
        <v>1</v>
      </c>
      <c r="AD47" s="72"/>
      <c r="AE47" s="72"/>
      <c r="AF47" s="73" t="e">
        <f t="shared" si="6"/>
        <v>#DIV/0!</v>
      </c>
    </row>
    <row r="48" spans="1:32" x14ac:dyDescent="0.25">
      <c r="A48" s="141" t="s">
        <v>125</v>
      </c>
      <c r="B48" s="140" t="s">
        <v>28</v>
      </c>
      <c r="C48" s="103">
        <v>1</v>
      </c>
      <c r="D48" s="103">
        <v>5</v>
      </c>
      <c r="E48" s="73">
        <f t="shared" si="0"/>
        <v>0.2</v>
      </c>
      <c r="F48" s="139">
        <v>83153</v>
      </c>
      <c r="G48" s="138">
        <v>150000</v>
      </c>
      <c r="H48" s="73">
        <f t="shared" si="1"/>
        <v>0.55435333333333336</v>
      </c>
      <c r="I48" s="137">
        <v>1</v>
      </c>
      <c r="J48" s="137">
        <v>4</v>
      </c>
      <c r="K48" s="73">
        <f t="shared" si="2"/>
        <v>0.25</v>
      </c>
      <c r="L48" s="136">
        <v>9380</v>
      </c>
      <c r="M48" s="136">
        <v>3500</v>
      </c>
      <c r="N48" s="73">
        <f t="shared" si="3"/>
        <v>0.37313432835820898</v>
      </c>
      <c r="O48" s="135">
        <v>0.1</v>
      </c>
      <c r="P48" s="72">
        <v>0.5</v>
      </c>
      <c r="Q48" s="73">
        <f t="shared" si="4"/>
        <v>5</v>
      </c>
      <c r="R48" s="69">
        <v>1</v>
      </c>
      <c r="S48" s="146">
        <v>2</v>
      </c>
      <c r="T48" s="73">
        <f t="shared" si="7"/>
        <v>2</v>
      </c>
      <c r="U48" s="69"/>
      <c r="V48" s="146">
        <v>1</v>
      </c>
      <c r="W48" s="73" t="e">
        <f t="shared" si="8"/>
        <v>#DIV/0!</v>
      </c>
      <c r="X48" s="69"/>
      <c r="Y48" s="146">
        <v>1</v>
      </c>
      <c r="Z48" s="73" t="e">
        <f t="shared" si="9"/>
        <v>#DIV/0!</v>
      </c>
      <c r="AA48" s="72">
        <v>1</v>
      </c>
      <c r="AB48" s="72">
        <v>1</v>
      </c>
      <c r="AC48" s="73">
        <f t="shared" si="5"/>
        <v>1</v>
      </c>
      <c r="AD48" s="72"/>
      <c r="AE48" s="72"/>
      <c r="AF48" s="73" t="e">
        <f t="shared" si="6"/>
        <v>#DIV/0!</v>
      </c>
    </row>
    <row r="49" spans="1:32" x14ac:dyDescent="0.25">
      <c r="A49" s="141" t="s">
        <v>124</v>
      </c>
      <c r="B49" s="140" t="s">
        <v>34</v>
      </c>
      <c r="C49" s="103">
        <v>3</v>
      </c>
      <c r="D49" s="103">
        <v>4</v>
      </c>
      <c r="E49" s="73">
        <f t="shared" si="0"/>
        <v>0.75</v>
      </c>
      <c r="F49" s="139">
        <v>71428</v>
      </c>
      <c r="G49" s="138">
        <v>90000</v>
      </c>
      <c r="H49" s="73">
        <f t="shared" si="1"/>
        <v>0.79364444444444449</v>
      </c>
      <c r="I49" s="137">
        <v>1</v>
      </c>
      <c r="J49" s="137">
        <v>4</v>
      </c>
      <c r="K49" s="73">
        <f t="shared" si="2"/>
        <v>0.25</v>
      </c>
      <c r="L49" s="136"/>
      <c r="M49" s="136">
        <v>10500</v>
      </c>
      <c r="N49" s="73" t="e">
        <f t="shared" si="3"/>
        <v>#DIV/0!</v>
      </c>
      <c r="O49" s="135">
        <v>0.1</v>
      </c>
      <c r="P49" s="72">
        <v>0.5</v>
      </c>
      <c r="Q49" s="73">
        <f t="shared" si="4"/>
        <v>5</v>
      </c>
      <c r="R49" s="69"/>
      <c r="S49" s="146">
        <v>2</v>
      </c>
      <c r="T49" s="73" t="e">
        <f t="shared" si="7"/>
        <v>#DIV/0!</v>
      </c>
      <c r="U49" s="69">
        <v>1</v>
      </c>
      <c r="V49" s="146">
        <v>1</v>
      </c>
      <c r="W49" s="73">
        <f t="shared" si="8"/>
        <v>1</v>
      </c>
      <c r="X49" s="69"/>
      <c r="Y49" s="146">
        <v>1</v>
      </c>
      <c r="Z49" s="73" t="e">
        <f t="shared" si="9"/>
        <v>#DIV/0!</v>
      </c>
      <c r="AA49" s="72">
        <v>1</v>
      </c>
      <c r="AB49" s="72">
        <v>1</v>
      </c>
      <c r="AC49" s="73">
        <f t="shared" si="5"/>
        <v>1</v>
      </c>
      <c r="AD49" s="72"/>
      <c r="AE49" s="72"/>
      <c r="AF49" s="73" t="e">
        <f t="shared" si="6"/>
        <v>#DIV/0!</v>
      </c>
    </row>
    <row r="50" spans="1:32" x14ac:dyDescent="0.25">
      <c r="A50" s="141" t="s">
        <v>123</v>
      </c>
      <c r="B50" s="140" t="s">
        <v>32</v>
      </c>
      <c r="C50" s="103">
        <v>3</v>
      </c>
      <c r="D50" s="103">
        <v>3</v>
      </c>
      <c r="E50" s="73">
        <f t="shared" si="0"/>
        <v>1</v>
      </c>
      <c r="F50" s="139">
        <v>89026</v>
      </c>
      <c r="G50" s="138">
        <v>50000</v>
      </c>
      <c r="H50" s="73">
        <f t="shared" si="1"/>
        <v>1.7805200000000001</v>
      </c>
      <c r="I50" s="137">
        <v>1</v>
      </c>
      <c r="J50" s="137">
        <v>2</v>
      </c>
      <c r="K50" s="73">
        <f t="shared" si="2"/>
        <v>0.5</v>
      </c>
      <c r="L50" s="136">
        <v>8000</v>
      </c>
      <c r="M50" s="136">
        <v>10500</v>
      </c>
      <c r="N50" s="73">
        <f t="shared" si="3"/>
        <v>1.3125</v>
      </c>
      <c r="O50" s="135">
        <v>0.1</v>
      </c>
      <c r="P50" s="72">
        <v>0.5</v>
      </c>
      <c r="Q50" s="73">
        <f t="shared" si="4"/>
        <v>5</v>
      </c>
      <c r="R50" s="69">
        <v>1</v>
      </c>
      <c r="S50" s="146">
        <v>2</v>
      </c>
      <c r="T50" s="73">
        <f t="shared" si="7"/>
        <v>2</v>
      </c>
      <c r="U50" s="69"/>
      <c r="V50" s="146">
        <v>1</v>
      </c>
      <c r="W50" s="73" t="e">
        <f t="shared" si="8"/>
        <v>#DIV/0!</v>
      </c>
      <c r="X50" s="69"/>
      <c r="Y50" s="146">
        <v>1</v>
      </c>
      <c r="Z50" s="73" t="e">
        <f t="shared" si="9"/>
        <v>#DIV/0!</v>
      </c>
      <c r="AA50" s="72">
        <v>1</v>
      </c>
      <c r="AB50" s="72">
        <v>1</v>
      </c>
      <c r="AC50" s="73">
        <f t="shared" si="5"/>
        <v>1</v>
      </c>
      <c r="AD50" s="72"/>
      <c r="AE50" s="72"/>
      <c r="AF50" s="73" t="e">
        <f t="shared" si="6"/>
        <v>#DIV/0!</v>
      </c>
    </row>
    <row r="51" spans="1:32" x14ac:dyDescent="0.25">
      <c r="A51" s="141" t="s">
        <v>122</v>
      </c>
      <c r="B51" s="140" t="s">
        <v>29</v>
      </c>
      <c r="C51" s="103">
        <v>3</v>
      </c>
      <c r="D51" s="103">
        <v>3</v>
      </c>
      <c r="E51" s="73">
        <f t="shared" si="0"/>
        <v>1</v>
      </c>
      <c r="F51" s="139">
        <v>92746</v>
      </c>
      <c r="G51" s="138">
        <v>50000</v>
      </c>
      <c r="H51" s="73">
        <f t="shared" si="1"/>
        <v>1.8549199999999999</v>
      </c>
      <c r="I51" s="137">
        <v>3</v>
      </c>
      <c r="J51" s="137">
        <v>3</v>
      </c>
      <c r="K51" s="73">
        <f t="shared" si="2"/>
        <v>1</v>
      </c>
      <c r="L51" s="136">
        <v>24690</v>
      </c>
      <c r="M51" s="136">
        <v>10500</v>
      </c>
      <c r="N51" s="73">
        <f>+M51/L52</f>
        <v>0.3135264257987459</v>
      </c>
      <c r="O51" s="135">
        <v>0.2</v>
      </c>
      <c r="P51" s="72">
        <v>0.5</v>
      </c>
      <c r="Q51" s="73">
        <f t="shared" si="4"/>
        <v>2.5</v>
      </c>
      <c r="R51" s="69">
        <v>1</v>
      </c>
      <c r="S51" s="146">
        <v>2</v>
      </c>
      <c r="T51" s="73">
        <f t="shared" si="7"/>
        <v>2</v>
      </c>
      <c r="U51" s="69"/>
      <c r="V51" s="146">
        <v>1</v>
      </c>
      <c r="W51" s="73" t="e">
        <f t="shared" si="8"/>
        <v>#DIV/0!</v>
      </c>
      <c r="X51" s="69"/>
      <c r="Y51" s="146">
        <v>1</v>
      </c>
      <c r="Z51" s="73" t="e">
        <f t="shared" si="9"/>
        <v>#DIV/0!</v>
      </c>
      <c r="AA51" s="72">
        <v>1</v>
      </c>
      <c r="AB51" s="72">
        <v>1</v>
      </c>
      <c r="AC51" s="73">
        <f t="shared" si="5"/>
        <v>1</v>
      </c>
      <c r="AD51" s="72"/>
      <c r="AE51" s="72"/>
      <c r="AF51" s="73" t="e">
        <f t="shared" si="6"/>
        <v>#DIV/0!</v>
      </c>
    </row>
    <row r="52" spans="1:32" x14ac:dyDescent="0.25">
      <c r="A52" s="141" t="s">
        <v>121</v>
      </c>
      <c r="B52" s="140" t="s">
        <v>29</v>
      </c>
      <c r="C52" s="103">
        <v>6</v>
      </c>
      <c r="D52" s="103">
        <v>5</v>
      </c>
      <c r="E52" s="73">
        <f t="shared" si="0"/>
        <v>1.2</v>
      </c>
      <c r="F52" s="139">
        <v>179473</v>
      </c>
      <c r="G52" s="138">
        <v>150000</v>
      </c>
      <c r="H52" s="73">
        <f t="shared" si="1"/>
        <v>1.1964866666666667</v>
      </c>
      <c r="I52" s="137">
        <v>5</v>
      </c>
      <c r="J52" s="137">
        <v>4</v>
      </c>
      <c r="K52" s="73">
        <f t="shared" si="2"/>
        <v>1.25</v>
      </c>
      <c r="L52" s="136">
        <v>33490</v>
      </c>
      <c r="M52" s="136">
        <v>21000</v>
      </c>
      <c r="N52" s="73">
        <f>+M52/L52</f>
        <v>0.6270528515974918</v>
      </c>
      <c r="O52" s="135">
        <v>0.4</v>
      </c>
      <c r="P52" s="72">
        <v>0.5</v>
      </c>
      <c r="Q52" s="73">
        <f t="shared" si="4"/>
        <v>1.25</v>
      </c>
      <c r="R52" s="69">
        <v>1</v>
      </c>
      <c r="S52" s="146">
        <v>2</v>
      </c>
      <c r="T52" s="73">
        <f t="shared" si="7"/>
        <v>2</v>
      </c>
      <c r="U52" s="69"/>
      <c r="V52" s="146">
        <v>1</v>
      </c>
      <c r="W52" s="73" t="e">
        <f t="shared" si="8"/>
        <v>#DIV/0!</v>
      </c>
      <c r="X52" s="69"/>
      <c r="Y52" s="146">
        <v>1</v>
      </c>
      <c r="Z52" s="73" t="e">
        <f t="shared" si="9"/>
        <v>#DIV/0!</v>
      </c>
      <c r="AA52" s="72">
        <v>1</v>
      </c>
      <c r="AB52" s="72">
        <v>1</v>
      </c>
      <c r="AC52" s="73">
        <f t="shared" si="5"/>
        <v>1</v>
      </c>
      <c r="AD52" s="72"/>
      <c r="AE52" s="72"/>
      <c r="AF52" s="73" t="e">
        <f t="shared" si="6"/>
        <v>#DIV/0!</v>
      </c>
    </row>
    <row r="53" spans="1:32" x14ac:dyDescent="0.25">
      <c r="A53" s="141" t="s">
        <v>120</v>
      </c>
      <c r="B53" s="140"/>
      <c r="C53" s="103"/>
      <c r="D53" s="103">
        <v>3</v>
      </c>
      <c r="E53" s="73">
        <f t="shared" si="0"/>
        <v>0</v>
      </c>
      <c r="F53" s="139"/>
      <c r="G53" s="138">
        <v>50000</v>
      </c>
      <c r="H53" s="73">
        <f t="shared" si="1"/>
        <v>0</v>
      </c>
      <c r="I53" s="137"/>
      <c r="J53" s="137">
        <v>3</v>
      </c>
      <c r="K53" s="73">
        <f t="shared" si="2"/>
        <v>0</v>
      </c>
      <c r="L53" s="136"/>
      <c r="M53" s="136"/>
      <c r="N53" s="73" t="e">
        <f>+M53/L53</f>
        <v>#DIV/0!</v>
      </c>
      <c r="O53" s="135"/>
      <c r="P53" s="72">
        <v>0.5</v>
      </c>
      <c r="Q53" s="73" t="e">
        <f t="shared" si="4"/>
        <v>#DIV/0!</v>
      </c>
      <c r="R53" s="69"/>
      <c r="S53" s="146">
        <v>2</v>
      </c>
      <c r="T53" s="73" t="e">
        <f t="shared" si="7"/>
        <v>#DIV/0!</v>
      </c>
      <c r="U53" s="69"/>
      <c r="V53" s="146">
        <v>1</v>
      </c>
      <c r="W53" s="73" t="e">
        <f t="shared" si="8"/>
        <v>#DIV/0!</v>
      </c>
      <c r="X53" s="69"/>
      <c r="Y53" s="146">
        <v>1</v>
      </c>
      <c r="Z53" s="73" t="e">
        <f t="shared" si="9"/>
        <v>#DIV/0!</v>
      </c>
      <c r="AA53" s="72">
        <v>1</v>
      </c>
      <c r="AB53" s="72">
        <v>1</v>
      </c>
      <c r="AC53" s="73">
        <f t="shared" si="5"/>
        <v>1</v>
      </c>
      <c r="AD53" s="72"/>
      <c r="AE53" s="72"/>
      <c r="AF53" s="73" t="e">
        <f t="shared" si="6"/>
        <v>#DIV/0!</v>
      </c>
    </row>
    <row r="54" spans="1:32" x14ac:dyDescent="0.25">
      <c r="A54" s="141" t="s">
        <v>119</v>
      </c>
      <c r="B54" s="140"/>
      <c r="C54" s="103"/>
      <c r="D54" s="103">
        <v>2</v>
      </c>
      <c r="E54" s="73">
        <f t="shared" si="0"/>
        <v>0</v>
      </c>
      <c r="F54" s="139"/>
      <c r="G54" s="138">
        <v>50000</v>
      </c>
      <c r="H54" s="73">
        <f t="shared" si="1"/>
        <v>0</v>
      </c>
      <c r="I54" s="137"/>
      <c r="J54" s="137">
        <v>3</v>
      </c>
      <c r="K54" s="73">
        <f t="shared" si="2"/>
        <v>0</v>
      </c>
      <c r="L54" s="136"/>
      <c r="M54" s="136"/>
      <c r="N54" s="73" t="e">
        <f>+M54/L54</f>
        <v>#DIV/0!</v>
      </c>
      <c r="O54" s="135"/>
      <c r="P54" s="72">
        <v>0.5</v>
      </c>
      <c r="Q54" s="73" t="e">
        <f t="shared" si="4"/>
        <v>#DIV/0!</v>
      </c>
      <c r="R54" s="69"/>
      <c r="S54" s="146">
        <v>2</v>
      </c>
      <c r="T54" s="73"/>
      <c r="U54" s="69"/>
      <c r="V54" s="146">
        <v>1</v>
      </c>
      <c r="W54" s="73"/>
      <c r="X54" s="69"/>
      <c r="Y54" s="146">
        <v>1</v>
      </c>
      <c r="Z54" s="73"/>
      <c r="AA54" s="72"/>
      <c r="AB54" s="72"/>
      <c r="AC54" s="73"/>
      <c r="AD54" s="72"/>
      <c r="AE54" s="72"/>
      <c r="AF54" s="73"/>
    </row>
    <row r="55" spans="1:32" x14ac:dyDescent="0.25">
      <c r="A55" s="141" t="s">
        <v>117</v>
      </c>
      <c r="B55" s="140" t="s">
        <v>29</v>
      </c>
      <c r="C55" s="103">
        <v>2</v>
      </c>
      <c r="D55" s="103">
        <v>2</v>
      </c>
      <c r="E55" s="73">
        <f t="shared" si="0"/>
        <v>1</v>
      </c>
      <c r="F55" s="139">
        <v>79502</v>
      </c>
      <c r="G55" s="138">
        <v>50000</v>
      </c>
      <c r="H55" s="73">
        <f t="shared" si="1"/>
        <v>1.5900399999999999</v>
      </c>
      <c r="I55" s="137">
        <v>2</v>
      </c>
      <c r="J55" s="137">
        <v>2</v>
      </c>
      <c r="K55" s="73">
        <f t="shared" si="2"/>
        <v>1</v>
      </c>
      <c r="L55" s="136">
        <v>9000</v>
      </c>
      <c r="M55" s="136">
        <v>7000</v>
      </c>
      <c r="N55" s="73">
        <f>+M55/L55</f>
        <v>0.77777777777777779</v>
      </c>
      <c r="O55" s="135">
        <v>0.2</v>
      </c>
      <c r="P55" s="72">
        <v>0.5</v>
      </c>
      <c r="Q55" s="73">
        <f t="shared" si="4"/>
        <v>2.5</v>
      </c>
      <c r="R55" s="69">
        <v>1</v>
      </c>
      <c r="S55" s="146">
        <v>2</v>
      </c>
      <c r="T55" s="73"/>
      <c r="U55" s="69"/>
      <c r="V55" s="146">
        <v>1</v>
      </c>
      <c r="W55" s="73"/>
      <c r="X55" s="69"/>
      <c r="Y55" s="146">
        <v>1</v>
      </c>
      <c r="Z55" s="73"/>
      <c r="AA55" s="72"/>
      <c r="AB55" s="72"/>
      <c r="AC55" s="73"/>
      <c r="AD55" s="72"/>
      <c r="AE55" s="72"/>
      <c r="AF55" s="73"/>
    </row>
    <row r="56" spans="1:32" x14ac:dyDescent="0.25">
      <c r="A56" s="141"/>
      <c r="B56" s="140"/>
      <c r="C56" s="103"/>
      <c r="D56" s="103"/>
      <c r="E56" s="73"/>
      <c r="F56" s="139"/>
      <c r="G56" s="138"/>
      <c r="H56" s="73"/>
      <c r="I56" s="137"/>
      <c r="J56" s="137">
        <v>1</v>
      </c>
      <c r="K56" s="73"/>
      <c r="L56" s="136"/>
      <c r="M56" s="136"/>
      <c r="N56" s="73"/>
      <c r="O56" s="135"/>
      <c r="P56" s="72"/>
      <c r="Q56" s="73"/>
      <c r="R56" s="72"/>
      <c r="S56" s="72"/>
      <c r="T56" s="73"/>
      <c r="U56" s="73"/>
      <c r="V56" s="73"/>
      <c r="W56" s="73"/>
      <c r="X56" s="73"/>
      <c r="Y56" s="73"/>
      <c r="Z56" s="73"/>
      <c r="AA56" s="72"/>
      <c r="AB56" s="72"/>
      <c r="AC56" s="73"/>
      <c r="AD56" s="72"/>
      <c r="AE56" s="72"/>
      <c r="AF56" s="73"/>
    </row>
    <row r="57" spans="1:32" x14ac:dyDescent="0.25">
      <c r="A57" s="34"/>
      <c r="B57" s="9"/>
      <c r="C57" s="10"/>
      <c r="D57" s="10"/>
      <c r="E57" s="68"/>
      <c r="F57" s="18"/>
      <c r="G57" s="26"/>
      <c r="H57" s="68"/>
      <c r="I57" s="47"/>
      <c r="J57" s="47"/>
      <c r="K57" s="68"/>
      <c r="L57" s="45"/>
      <c r="M57" s="45"/>
      <c r="N57" s="68"/>
      <c r="O57" s="43"/>
      <c r="P57" s="43"/>
      <c r="Q57" s="68"/>
      <c r="R57" s="43"/>
      <c r="S57" s="43"/>
      <c r="T57" s="68"/>
      <c r="U57" s="68"/>
      <c r="V57" s="68"/>
      <c r="W57" s="68"/>
      <c r="X57" s="68"/>
      <c r="Y57" s="68"/>
      <c r="Z57" s="68"/>
      <c r="AA57" s="43"/>
      <c r="AB57" s="43"/>
      <c r="AC57" s="68"/>
      <c r="AD57" s="43"/>
      <c r="AE57" s="43"/>
      <c r="AF57" s="68"/>
    </row>
    <row r="58" spans="1:32" x14ac:dyDescent="0.25">
      <c r="A58" s="34"/>
      <c r="B58" s="9"/>
      <c r="C58" s="10"/>
      <c r="D58" s="10"/>
      <c r="E58" s="68"/>
      <c r="F58" s="18"/>
      <c r="G58" s="26"/>
      <c r="H58" s="68"/>
      <c r="I58" s="47"/>
      <c r="J58" s="47"/>
      <c r="K58" s="68"/>
      <c r="L58" s="45"/>
      <c r="M58" s="45"/>
      <c r="N58" s="68"/>
      <c r="O58" s="43"/>
      <c r="P58" s="43"/>
      <c r="Q58" s="68"/>
      <c r="R58" s="43"/>
      <c r="S58" s="43"/>
      <c r="T58" s="68"/>
      <c r="U58" s="68"/>
      <c r="V58" s="68"/>
      <c r="W58" s="68"/>
      <c r="X58" s="68"/>
      <c r="Y58" s="68"/>
      <c r="Z58" s="68"/>
      <c r="AA58" s="43"/>
      <c r="AB58" s="43"/>
      <c r="AC58" s="68"/>
      <c r="AD58" s="43"/>
      <c r="AE58" s="43"/>
      <c r="AF58" s="68"/>
    </row>
    <row r="59" spans="1:32" ht="15.75" thickBot="1" x14ac:dyDescent="0.3">
      <c r="A59" s="32" t="s">
        <v>54</v>
      </c>
      <c r="B59" s="32"/>
      <c r="C59" s="32">
        <v>33</v>
      </c>
      <c r="D59" s="32">
        <v>42</v>
      </c>
      <c r="E59" s="32"/>
      <c r="F59" s="128">
        <v>1013240</v>
      </c>
      <c r="G59" s="32">
        <v>10900000</v>
      </c>
      <c r="H59" s="32"/>
      <c r="I59" s="32">
        <v>22</v>
      </c>
      <c r="J59" s="32"/>
      <c r="K59" s="32"/>
      <c r="L59" s="32">
        <v>140770</v>
      </c>
      <c r="M59" s="32">
        <v>115500</v>
      </c>
      <c r="N59" s="32"/>
      <c r="O59" s="33">
        <v>15</v>
      </c>
      <c r="P59" s="33"/>
      <c r="Q59" s="33"/>
      <c r="R59" s="127">
        <v>8</v>
      </c>
      <c r="S59" s="33"/>
      <c r="T59" s="33"/>
      <c r="U59" s="33">
        <v>1</v>
      </c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593-D62A-4FB1-9F70-3A11AFD68C77}">
  <dimension ref="A1:AP74"/>
  <sheetViews>
    <sheetView zoomScale="20" zoomScaleNormal="20" workbookViewId="0">
      <selection activeCell="AT36" sqref="AT36:AU38"/>
    </sheetView>
  </sheetViews>
  <sheetFormatPr baseColWidth="10" defaultRowHeight="15" x14ac:dyDescent="0.25"/>
  <cols>
    <col min="36" max="36" width="32.5703125" bestFit="1" customWidth="1"/>
    <col min="71" max="71" width="34.5703125" bestFit="1" customWidth="1"/>
  </cols>
  <sheetData>
    <row r="1" spans="1:33" ht="26.25" x14ac:dyDescent="0.25">
      <c r="A1" s="123" t="s">
        <v>115</v>
      </c>
      <c r="B1" s="37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 t="s">
        <v>114</v>
      </c>
      <c r="Y1" s="35"/>
      <c r="Z1" s="35"/>
      <c r="AA1" s="35"/>
      <c r="AB1" s="35"/>
      <c r="AC1" s="35"/>
      <c r="AD1" s="35"/>
      <c r="AE1" s="35"/>
      <c r="AF1" s="35"/>
      <c r="AG1" s="35"/>
    </row>
    <row r="2" spans="1:33" ht="26.25" x14ac:dyDescent="0.25">
      <c r="A2" s="123" t="s">
        <v>113</v>
      </c>
      <c r="B2" s="3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1:33" ht="21" x14ac:dyDescent="0.25">
      <c r="A3" s="122" t="s">
        <v>2</v>
      </c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3" ht="135.75" thickBot="1" x14ac:dyDescent="0.3">
      <c r="A4" s="121" t="s">
        <v>5</v>
      </c>
      <c r="B4" s="120" t="s">
        <v>6</v>
      </c>
      <c r="C4" s="120" t="s">
        <v>112</v>
      </c>
      <c r="D4" s="120" t="s">
        <v>8</v>
      </c>
      <c r="E4" s="120" t="s">
        <v>9</v>
      </c>
      <c r="F4" s="120" t="s">
        <v>111</v>
      </c>
      <c r="G4" s="120" t="s">
        <v>11</v>
      </c>
      <c r="H4" s="120" t="s">
        <v>9</v>
      </c>
      <c r="I4" s="120" t="s">
        <v>12</v>
      </c>
      <c r="J4" s="120" t="s">
        <v>13</v>
      </c>
      <c r="K4" s="120" t="s">
        <v>9</v>
      </c>
      <c r="L4" s="120" t="s">
        <v>14</v>
      </c>
      <c r="M4" s="119" t="s">
        <v>108</v>
      </c>
      <c r="N4" s="120" t="s">
        <v>9</v>
      </c>
      <c r="O4" s="120" t="s">
        <v>25</v>
      </c>
      <c r="P4" s="119" t="s">
        <v>107</v>
      </c>
      <c r="Q4" s="120" t="s">
        <v>9</v>
      </c>
      <c r="R4" s="120" t="s">
        <v>99</v>
      </c>
      <c r="S4" s="119" t="s">
        <v>106</v>
      </c>
      <c r="T4" s="120" t="s">
        <v>97</v>
      </c>
      <c r="U4" s="119" t="s">
        <v>105</v>
      </c>
      <c r="V4" s="120" t="s">
        <v>95</v>
      </c>
      <c r="W4" s="119" t="s">
        <v>104</v>
      </c>
      <c r="X4" s="119" t="s">
        <v>93</v>
      </c>
      <c r="Y4" s="118" t="s">
        <v>18</v>
      </c>
      <c r="Z4" s="118" t="s">
        <v>19</v>
      </c>
      <c r="AA4" s="118" t="s">
        <v>9</v>
      </c>
      <c r="AB4" s="118" t="s">
        <v>20</v>
      </c>
      <c r="AC4" s="118" t="s">
        <v>20</v>
      </c>
      <c r="AD4" s="118" t="s">
        <v>9</v>
      </c>
      <c r="AE4" s="118" t="s">
        <v>21</v>
      </c>
      <c r="AF4" s="118" t="s">
        <v>22</v>
      </c>
      <c r="AG4" s="118" t="s">
        <v>9</v>
      </c>
    </row>
    <row r="5" spans="1:33" ht="15.75" thickTop="1" x14ac:dyDescent="0.25">
      <c r="A5" s="91" t="s">
        <v>86</v>
      </c>
      <c r="B5" s="90" t="s">
        <v>29</v>
      </c>
      <c r="C5" s="54">
        <v>7</v>
      </c>
      <c r="D5" s="54">
        <v>6</v>
      </c>
      <c r="E5" s="58">
        <v>1.17</v>
      </c>
      <c r="F5" s="89">
        <v>238962.64</v>
      </c>
      <c r="G5" s="88">
        <v>266000</v>
      </c>
      <c r="H5" s="58">
        <v>0.9</v>
      </c>
      <c r="I5" s="54">
        <v>6</v>
      </c>
      <c r="J5" s="54">
        <v>7</v>
      </c>
      <c r="K5" s="58">
        <v>0.86</v>
      </c>
      <c r="L5" s="87">
        <v>45980</v>
      </c>
      <c r="M5" s="87">
        <v>21000</v>
      </c>
      <c r="N5" s="58">
        <v>2.19</v>
      </c>
      <c r="O5" s="54">
        <v>4</v>
      </c>
      <c r="P5" s="57">
        <v>0.4</v>
      </c>
      <c r="Q5" s="58">
        <v>0.67</v>
      </c>
      <c r="R5" s="54"/>
      <c r="S5" s="54">
        <v>1</v>
      </c>
      <c r="T5" s="54"/>
      <c r="U5" s="54">
        <v>1</v>
      </c>
      <c r="V5" s="54">
        <v>1</v>
      </c>
      <c r="W5" s="54">
        <v>1</v>
      </c>
      <c r="X5" s="54">
        <v>3</v>
      </c>
      <c r="Y5" s="39"/>
      <c r="Z5" s="39"/>
      <c r="AA5" s="53" t="s">
        <v>66</v>
      </c>
      <c r="AB5" s="39"/>
      <c r="AC5" s="39"/>
      <c r="AD5" s="53" t="s">
        <v>66</v>
      </c>
      <c r="AE5" s="39"/>
      <c r="AF5" s="39"/>
      <c r="AG5" s="53" t="s">
        <v>66</v>
      </c>
    </row>
    <row r="6" spans="1:33" x14ac:dyDescent="0.25">
      <c r="A6" s="91" t="s">
        <v>73</v>
      </c>
      <c r="B6" s="90" t="s">
        <v>28</v>
      </c>
      <c r="C6" s="54">
        <v>2</v>
      </c>
      <c r="D6" s="54">
        <v>3</v>
      </c>
      <c r="E6" s="58">
        <v>0.67</v>
      </c>
      <c r="F6" s="89">
        <v>51633.7</v>
      </c>
      <c r="G6" s="88">
        <v>114000</v>
      </c>
      <c r="H6" s="58">
        <v>0.45</v>
      </c>
      <c r="I6" s="54">
        <v>2</v>
      </c>
      <c r="J6" s="54">
        <v>2</v>
      </c>
      <c r="K6" s="58">
        <v>1</v>
      </c>
      <c r="L6" s="87">
        <v>12165</v>
      </c>
      <c r="M6" s="87">
        <v>10500</v>
      </c>
      <c r="N6" s="58">
        <v>1.1599999999999999</v>
      </c>
      <c r="O6" s="54">
        <v>0</v>
      </c>
      <c r="P6" s="57">
        <v>0.4</v>
      </c>
      <c r="Q6" s="58">
        <v>0</v>
      </c>
      <c r="R6" s="54"/>
      <c r="S6" s="54">
        <v>1</v>
      </c>
      <c r="T6" s="54"/>
      <c r="U6" s="54">
        <v>1</v>
      </c>
      <c r="V6" s="54"/>
      <c r="W6" s="54">
        <v>1</v>
      </c>
      <c r="X6" s="54">
        <v>1</v>
      </c>
      <c r="Y6" s="39"/>
      <c r="Z6" s="39"/>
      <c r="AA6" s="53" t="s">
        <v>66</v>
      </c>
      <c r="AB6" s="39"/>
      <c r="AC6" s="39"/>
      <c r="AD6" s="53" t="s">
        <v>66</v>
      </c>
      <c r="AE6" s="39"/>
      <c r="AF6" s="39"/>
      <c r="AG6" s="53" t="s">
        <v>66</v>
      </c>
    </row>
    <row r="7" spans="1:33" x14ac:dyDescent="0.25">
      <c r="A7" s="91" t="s">
        <v>90</v>
      </c>
      <c r="B7" s="90" t="s">
        <v>32</v>
      </c>
      <c r="C7" s="54">
        <v>7</v>
      </c>
      <c r="D7" s="54">
        <v>6</v>
      </c>
      <c r="E7" s="58">
        <v>1.17</v>
      </c>
      <c r="F7" s="89">
        <v>240279.81</v>
      </c>
      <c r="G7" s="88">
        <v>266000</v>
      </c>
      <c r="H7" s="58">
        <v>0.9</v>
      </c>
      <c r="I7" s="54">
        <v>5</v>
      </c>
      <c r="J7" s="54">
        <v>7</v>
      </c>
      <c r="K7" s="58">
        <v>0.71</v>
      </c>
      <c r="L7" s="87">
        <v>24345</v>
      </c>
      <c r="M7" s="87">
        <v>21000</v>
      </c>
      <c r="N7" s="58">
        <v>1.1599999999999999</v>
      </c>
      <c r="O7" s="54">
        <v>3</v>
      </c>
      <c r="P7" s="57">
        <v>0.4</v>
      </c>
      <c r="Q7" s="58">
        <v>0.5</v>
      </c>
      <c r="R7" s="54"/>
      <c r="S7" s="54">
        <v>1</v>
      </c>
      <c r="T7" s="54"/>
      <c r="U7" s="54">
        <v>1</v>
      </c>
      <c r="V7" s="54"/>
      <c r="W7" s="54">
        <v>1</v>
      </c>
      <c r="X7" s="54">
        <v>2</v>
      </c>
      <c r="Y7" s="39"/>
      <c r="Z7" s="39"/>
      <c r="AA7" s="53" t="s">
        <v>66</v>
      </c>
      <c r="AB7" s="39"/>
      <c r="AC7" s="39"/>
      <c r="AD7" s="53" t="s">
        <v>66</v>
      </c>
      <c r="AE7" s="39"/>
      <c r="AF7" s="39"/>
      <c r="AG7" s="53" t="s">
        <v>66</v>
      </c>
    </row>
    <row r="8" spans="1:33" x14ac:dyDescent="0.25">
      <c r="A8" s="91" t="s">
        <v>89</v>
      </c>
      <c r="B8" s="90" t="s">
        <v>29</v>
      </c>
      <c r="C8" s="54">
        <v>4</v>
      </c>
      <c r="D8" s="54">
        <v>2</v>
      </c>
      <c r="E8" s="58">
        <v>2</v>
      </c>
      <c r="F8" s="89">
        <v>55805.8</v>
      </c>
      <c r="G8" s="88">
        <v>76000</v>
      </c>
      <c r="H8" s="58">
        <v>0.73</v>
      </c>
      <c r="I8" s="54">
        <v>4</v>
      </c>
      <c r="J8" s="54">
        <v>4</v>
      </c>
      <c r="K8" s="58">
        <v>1</v>
      </c>
      <c r="L8" s="87">
        <v>16000</v>
      </c>
      <c r="M8" s="87">
        <v>7000</v>
      </c>
      <c r="N8" s="58">
        <v>2.29</v>
      </c>
      <c r="O8" s="54">
        <v>4</v>
      </c>
      <c r="P8" s="57">
        <v>0.4</v>
      </c>
      <c r="Q8" s="58">
        <v>2</v>
      </c>
      <c r="R8" s="54"/>
      <c r="S8" s="54">
        <v>1</v>
      </c>
      <c r="T8" s="54"/>
      <c r="U8" s="54">
        <v>1</v>
      </c>
      <c r="V8" s="54"/>
      <c r="W8" s="54">
        <v>1</v>
      </c>
      <c r="X8" s="54" t="s">
        <v>88</v>
      </c>
      <c r="Y8" s="39"/>
      <c r="Z8" s="39"/>
      <c r="AA8" s="53" t="s">
        <v>66</v>
      </c>
      <c r="AB8" s="39"/>
      <c r="AC8" s="39"/>
      <c r="AD8" s="53" t="s">
        <v>66</v>
      </c>
      <c r="AE8" s="39"/>
      <c r="AF8" s="39"/>
      <c r="AG8" s="53" t="s">
        <v>66</v>
      </c>
    </row>
    <row r="9" spans="1:33" x14ac:dyDescent="0.25">
      <c r="A9" s="91" t="s">
        <v>87</v>
      </c>
      <c r="B9" s="90" t="s">
        <v>28</v>
      </c>
      <c r="C9" s="54">
        <v>3</v>
      </c>
      <c r="D9" s="54">
        <v>4</v>
      </c>
      <c r="E9" s="58">
        <v>0.75</v>
      </c>
      <c r="F9" s="89">
        <v>114955.27</v>
      </c>
      <c r="G9" s="88">
        <v>152000</v>
      </c>
      <c r="H9" s="58">
        <v>0.76</v>
      </c>
      <c r="I9" s="54">
        <v>2</v>
      </c>
      <c r="J9" s="54">
        <v>3</v>
      </c>
      <c r="K9" s="58">
        <v>0.67</v>
      </c>
      <c r="L9" s="87">
        <v>12000</v>
      </c>
      <c r="M9" s="87">
        <v>14000</v>
      </c>
      <c r="N9" s="58">
        <v>0.86</v>
      </c>
      <c r="O9" s="54">
        <v>1</v>
      </c>
      <c r="P9" s="57">
        <v>0.4</v>
      </c>
      <c r="Q9" s="58">
        <v>0.25</v>
      </c>
      <c r="R9" s="54"/>
      <c r="S9" s="54">
        <v>1</v>
      </c>
      <c r="T9" s="54"/>
      <c r="U9" s="54">
        <v>1</v>
      </c>
      <c r="V9" s="54"/>
      <c r="W9" s="54">
        <v>1</v>
      </c>
      <c r="X9" s="54">
        <v>1</v>
      </c>
      <c r="Y9" s="39"/>
      <c r="Z9" s="39"/>
      <c r="AA9" s="53" t="s">
        <v>66</v>
      </c>
      <c r="AB9" s="39"/>
      <c r="AC9" s="39"/>
      <c r="AD9" s="53" t="s">
        <v>66</v>
      </c>
      <c r="AE9" s="39"/>
      <c r="AF9" s="39"/>
      <c r="AG9" s="53" t="s">
        <v>66</v>
      </c>
    </row>
    <row r="10" spans="1:33" x14ac:dyDescent="0.25">
      <c r="A10" s="91" t="s">
        <v>77</v>
      </c>
      <c r="B10" s="90" t="s">
        <v>32</v>
      </c>
      <c r="C10" s="54">
        <v>3</v>
      </c>
      <c r="D10" s="54">
        <v>3</v>
      </c>
      <c r="E10" s="58">
        <v>1</v>
      </c>
      <c r="F10" s="89">
        <v>86932.04</v>
      </c>
      <c r="G10" s="88">
        <v>114000</v>
      </c>
      <c r="H10" s="58">
        <v>0.76</v>
      </c>
      <c r="I10" s="54">
        <v>3</v>
      </c>
      <c r="J10" s="54">
        <v>3</v>
      </c>
      <c r="K10" s="58">
        <v>1</v>
      </c>
      <c r="L10" s="87">
        <v>13000</v>
      </c>
      <c r="M10" s="87">
        <v>10500</v>
      </c>
      <c r="N10" s="58">
        <v>1.24</v>
      </c>
      <c r="O10" s="54">
        <v>2</v>
      </c>
      <c r="P10" s="57">
        <v>0.4</v>
      </c>
      <c r="Q10" s="58">
        <v>0.67</v>
      </c>
      <c r="R10" s="54"/>
      <c r="S10" s="54">
        <v>1</v>
      </c>
      <c r="T10" s="54"/>
      <c r="U10" s="54">
        <v>1</v>
      </c>
      <c r="V10" s="54"/>
      <c r="W10" s="54">
        <v>1</v>
      </c>
      <c r="X10" s="54">
        <v>2</v>
      </c>
      <c r="Y10" s="39"/>
      <c r="Z10" s="39"/>
      <c r="AA10" s="53" t="s">
        <v>66</v>
      </c>
      <c r="AB10" s="39"/>
      <c r="AC10" s="39"/>
      <c r="AD10" s="53" t="s">
        <v>66</v>
      </c>
      <c r="AE10" s="39"/>
      <c r="AF10" s="39"/>
      <c r="AG10" s="53" t="s">
        <v>66</v>
      </c>
    </row>
    <row r="11" spans="1:33" x14ac:dyDescent="0.25">
      <c r="A11" s="91" t="s">
        <v>85</v>
      </c>
      <c r="B11" s="90" t="s">
        <v>29</v>
      </c>
      <c r="C11" s="54">
        <v>6</v>
      </c>
      <c r="D11" s="54">
        <v>6</v>
      </c>
      <c r="E11" s="58">
        <v>1</v>
      </c>
      <c r="F11" s="89">
        <v>150730</v>
      </c>
      <c r="G11" s="88">
        <v>266000</v>
      </c>
      <c r="H11" s="58">
        <v>0.56999999999999995</v>
      </c>
      <c r="I11" s="54">
        <v>6</v>
      </c>
      <c r="J11" s="54">
        <v>6</v>
      </c>
      <c r="K11" s="58">
        <v>1</v>
      </c>
      <c r="L11" s="87">
        <v>18200</v>
      </c>
      <c r="M11" s="87">
        <v>21000</v>
      </c>
      <c r="N11" s="58">
        <v>0.87</v>
      </c>
      <c r="O11" s="54">
        <v>3</v>
      </c>
      <c r="P11" s="57">
        <v>0.4</v>
      </c>
      <c r="Q11" s="58">
        <v>0.5</v>
      </c>
      <c r="R11" s="54"/>
      <c r="S11" s="54">
        <v>1</v>
      </c>
      <c r="T11" s="54"/>
      <c r="U11" s="54">
        <v>1</v>
      </c>
      <c r="V11" s="54">
        <v>1</v>
      </c>
      <c r="W11" s="54">
        <v>1</v>
      </c>
      <c r="X11" s="54">
        <v>3</v>
      </c>
      <c r="Y11" s="39"/>
      <c r="Z11" s="39"/>
      <c r="AA11" s="53" t="s">
        <v>66</v>
      </c>
      <c r="AB11" s="39"/>
      <c r="AC11" s="39"/>
      <c r="AD11" s="53" t="s">
        <v>66</v>
      </c>
      <c r="AE11" s="39"/>
      <c r="AF11" s="39"/>
      <c r="AG11" s="53" t="s">
        <v>66</v>
      </c>
    </row>
    <row r="12" spans="1:33" x14ac:dyDescent="0.25">
      <c r="A12" s="91" t="s">
        <v>82</v>
      </c>
      <c r="B12" s="90" t="s">
        <v>32</v>
      </c>
      <c r="C12" s="54">
        <v>5</v>
      </c>
      <c r="D12" s="54">
        <v>6</v>
      </c>
      <c r="E12" s="58">
        <v>0.83</v>
      </c>
      <c r="F12" s="89">
        <v>174510</v>
      </c>
      <c r="G12" s="88">
        <v>266000</v>
      </c>
      <c r="H12" s="58">
        <v>0.66</v>
      </c>
      <c r="I12" s="54">
        <v>4</v>
      </c>
      <c r="J12" s="54">
        <v>5</v>
      </c>
      <c r="K12" s="58">
        <v>0.8</v>
      </c>
      <c r="L12" s="87">
        <v>22500</v>
      </c>
      <c r="M12" s="87">
        <v>21000</v>
      </c>
      <c r="N12" s="58">
        <v>1.07</v>
      </c>
      <c r="O12" s="54">
        <v>3</v>
      </c>
      <c r="P12" s="57">
        <v>0.4</v>
      </c>
      <c r="Q12" s="58">
        <v>0.5</v>
      </c>
      <c r="R12" s="54"/>
      <c r="S12" s="54">
        <v>1</v>
      </c>
      <c r="T12" s="54"/>
      <c r="U12" s="54">
        <v>1</v>
      </c>
      <c r="V12" s="54"/>
      <c r="W12" s="54">
        <v>1</v>
      </c>
      <c r="X12" s="54">
        <v>2</v>
      </c>
      <c r="Y12" s="39"/>
      <c r="Z12" s="39"/>
      <c r="AA12" s="53" t="s">
        <v>66</v>
      </c>
      <c r="AB12" s="39"/>
      <c r="AC12" s="39"/>
      <c r="AD12" s="53" t="s">
        <v>66</v>
      </c>
      <c r="AE12" s="39"/>
      <c r="AF12" s="39"/>
      <c r="AG12" s="53" t="s">
        <v>66</v>
      </c>
    </row>
    <row r="13" spans="1:33" x14ac:dyDescent="0.25">
      <c r="A13" s="91" t="s">
        <v>79</v>
      </c>
      <c r="B13" s="90" t="s">
        <v>29</v>
      </c>
      <c r="C13" s="54">
        <v>9</v>
      </c>
      <c r="D13" s="54">
        <v>6</v>
      </c>
      <c r="E13" s="58">
        <v>1.5</v>
      </c>
      <c r="F13" s="89">
        <v>265720.96000000002</v>
      </c>
      <c r="G13" s="88">
        <v>266000</v>
      </c>
      <c r="H13" s="58">
        <v>1</v>
      </c>
      <c r="I13" s="54">
        <v>7</v>
      </c>
      <c r="J13" s="54">
        <v>9</v>
      </c>
      <c r="K13" s="58">
        <v>0.78</v>
      </c>
      <c r="L13" s="87">
        <v>45575</v>
      </c>
      <c r="M13" s="87">
        <v>21000</v>
      </c>
      <c r="N13" s="58">
        <v>2.17</v>
      </c>
      <c r="O13" s="54">
        <v>5</v>
      </c>
      <c r="P13" s="57">
        <v>0.4</v>
      </c>
      <c r="Q13" s="58">
        <v>0.83</v>
      </c>
      <c r="R13" s="54">
        <v>1</v>
      </c>
      <c r="S13" s="54">
        <v>1</v>
      </c>
      <c r="T13" s="54"/>
      <c r="U13" s="54">
        <v>1</v>
      </c>
      <c r="V13" s="54"/>
      <c r="W13" s="54">
        <v>1</v>
      </c>
      <c r="X13" s="54">
        <v>3</v>
      </c>
      <c r="Y13" s="39"/>
      <c r="Z13" s="39"/>
      <c r="AA13" s="53" t="s">
        <v>66</v>
      </c>
      <c r="AB13" s="39"/>
      <c r="AC13" s="39"/>
      <c r="AD13" s="53" t="s">
        <v>66</v>
      </c>
      <c r="AE13" s="39"/>
      <c r="AF13" s="39"/>
      <c r="AG13" s="53" t="s">
        <v>66</v>
      </c>
    </row>
    <row r="14" spans="1:33" x14ac:dyDescent="0.25">
      <c r="A14" s="91" t="s">
        <v>78</v>
      </c>
      <c r="B14" s="90" t="s">
        <v>29</v>
      </c>
      <c r="C14" s="54">
        <v>10</v>
      </c>
      <c r="D14" s="54">
        <v>6</v>
      </c>
      <c r="E14" s="58">
        <v>1.67</v>
      </c>
      <c r="F14" s="89">
        <v>287037.33</v>
      </c>
      <c r="G14" s="88">
        <v>266000</v>
      </c>
      <c r="H14" s="58">
        <v>1.08</v>
      </c>
      <c r="I14" s="54">
        <v>5</v>
      </c>
      <c r="J14" s="54">
        <v>10</v>
      </c>
      <c r="K14" s="58">
        <v>0.5</v>
      </c>
      <c r="L14" s="87">
        <v>50194</v>
      </c>
      <c r="M14" s="87">
        <v>21000</v>
      </c>
      <c r="N14" s="58">
        <v>2.39</v>
      </c>
      <c r="O14" s="54">
        <v>4</v>
      </c>
      <c r="P14" s="57">
        <v>0.4</v>
      </c>
      <c r="Q14" s="58">
        <v>0.67</v>
      </c>
      <c r="R14" s="54">
        <v>1</v>
      </c>
      <c r="S14" s="54">
        <v>1</v>
      </c>
      <c r="T14" s="54"/>
      <c r="U14" s="54">
        <v>1</v>
      </c>
      <c r="V14" s="54"/>
      <c r="W14" s="54">
        <v>1</v>
      </c>
      <c r="X14" s="54">
        <v>3</v>
      </c>
      <c r="Y14" s="39"/>
      <c r="Z14" s="39"/>
      <c r="AA14" s="53" t="s">
        <v>66</v>
      </c>
      <c r="AB14" s="39"/>
      <c r="AC14" s="39"/>
      <c r="AD14" s="53" t="s">
        <v>66</v>
      </c>
      <c r="AE14" s="39"/>
      <c r="AF14" s="39"/>
      <c r="AG14" s="53" t="s">
        <v>66</v>
      </c>
    </row>
    <row r="15" spans="1:33" x14ac:dyDescent="0.25">
      <c r="A15" s="91" t="s">
        <v>76</v>
      </c>
      <c r="B15" s="90" t="s">
        <v>32</v>
      </c>
      <c r="C15" s="54">
        <v>3</v>
      </c>
      <c r="D15" s="54">
        <v>3</v>
      </c>
      <c r="E15" s="58">
        <v>1</v>
      </c>
      <c r="F15" s="89">
        <v>114631.8</v>
      </c>
      <c r="G15" s="88">
        <v>114000</v>
      </c>
      <c r="H15" s="58">
        <v>1.01</v>
      </c>
      <c r="I15" s="54">
        <v>3</v>
      </c>
      <c r="J15" s="54">
        <v>3</v>
      </c>
      <c r="K15" s="58">
        <v>1</v>
      </c>
      <c r="L15" s="87">
        <v>16000</v>
      </c>
      <c r="M15" s="87">
        <v>10500</v>
      </c>
      <c r="N15" s="58">
        <v>1.52</v>
      </c>
      <c r="O15" s="54">
        <v>0</v>
      </c>
      <c r="P15" s="57">
        <v>0.4</v>
      </c>
      <c r="Q15" s="58">
        <v>0</v>
      </c>
      <c r="R15" s="54"/>
      <c r="S15" s="54">
        <v>1</v>
      </c>
      <c r="T15" s="54">
        <v>1</v>
      </c>
      <c r="U15" s="54">
        <v>1</v>
      </c>
      <c r="V15" s="54"/>
      <c r="W15" s="54">
        <v>1</v>
      </c>
      <c r="X15" s="54">
        <v>2</v>
      </c>
      <c r="Y15" s="39"/>
      <c r="Z15" s="39"/>
      <c r="AA15" s="53" t="s">
        <v>66</v>
      </c>
      <c r="AB15" s="39"/>
      <c r="AC15" s="39"/>
      <c r="AD15" s="53" t="s">
        <v>66</v>
      </c>
      <c r="AE15" s="39"/>
      <c r="AF15" s="39"/>
      <c r="AG15" s="53" t="s">
        <v>66</v>
      </c>
    </row>
    <row r="16" spans="1:33" x14ac:dyDescent="0.25">
      <c r="A16" s="91" t="s">
        <v>74</v>
      </c>
      <c r="B16" s="90" t="s">
        <v>29</v>
      </c>
      <c r="C16" s="54">
        <v>7</v>
      </c>
      <c r="D16" s="54">
        <v>6</v>
      </c>
      <c r="E16" s="58">
        <v>1.17</v>
      </c>
      <c r="F16" s="89">
        <v>293051.51</v>
      </c>
      <c r="G16" s="88">
        <v>266000</v>
      </c>
      <c r="H16" s="58">
        <v>1.1000000000000001</v>
      </c>
      <c r="I16" s="54">
        <v>5</v>
      </c>
      <c r="J16" s="54">
        <v>7</v>
      </c>
      <c r="K16" s="58">
        <v>0.71</v>
      </c>
      <c r="L16" s="87">
        <v>21052</v>
      </c>
      <c r="M16" s="87">
        <v>21000</v>
      </c>
      <c r="N16" s="58">
        <v>1</v>
      </c>
      <c r="O16" s="54">
        <v>3</v>
      </c>
      <c r="P16" s="57">
        <v>0.4</v>
      </c>
      <c r="Q16" s="58">
        <v>0.5</v>
      </c>
      <c r="R16" s="54"/>
      <c r="S16" s="54">
        <v>1</v>
      </c>
      <c r="T16" s="54">
        <v>1</v>
      </c>
      <c r="U16" s="54">
        <v>1</v>
      </c>
      <c r="V16" s="54">
        <v>1</v>
      </c>
      <c r="W16" s="54">
        <v>1</v>
      </c>
      <c r="X16" s="54">
        <v>4</v>
      </c>
      <c r="Y16" s="39"/>
      <c r="Z16" s="39"/>
      <c r="AA16" s="53" t="s">
        <v>66</v>
      </c>
      <c r="AB16" s="39"/>
      <c r="AC16" s="39"/>
      <c r="AD16" s="53" t="s">
        <v>66</v>
      </c>
      <c r="AE16" s="39"/>
      <c r="AF16" s="39"/>
      <c r="AG16" s="53" t="s">
        <v>66</v>
      </c>
    </row>
    <row r="17" spans="1:33" ht="15.75" thickBot="1" x14ac:dyDescent="0.3">
      <c r="A17" s="86" t="s">
        <v>54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</row>
    <row r="18" spans="1:33" x14ac:dyDescent="0.25">
      <c r="A18" s="37"/>
      <c r="B18" s="37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25">
      <c r="A19" s="67" t="s">
        <v>69</v>
      </c>
      <c r="B19" s="37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x14ac:dyDescent="0.25">
      <c r="A20" s="37" t="s">
        <v>65</v>
      </c>
      <c r="B20" s="37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x14ac:dyDescent="0.25">
      <c r="A21" s="37" t="s">
        <v>64</v>
      </c>
      <c r="B21" s="37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x14ac:dyDescent="0.25">
      <c r="A22" s="37" t="s">
        <v>63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5">
      <c r="A23" s="37" t="s">
        <v>62</v>
      </c>
      <c r="B23" s="37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5" spans="1:33" ht="26.25" x14ac:dyDescent="0.25">
      <c r="A25" s="123" t="s">
        <v>115</v>
      </c>
      <c r="B25" s="37"/>
      <c r="C25" s="35"/>
      <c r="D25" s="35"/>
      <c r="E25" s="35"/>
      <c r="F25" s="35"/>
      <c r="G25" s="35"/>
      <c r="H25" s="35"/>
      <c r="I25" s="35"/>
      <c r="J25" s="35"/>
      <c r="K25" s="35"/>
      <c r="L25" s="36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 t="s">
        <v>114</v>
      </c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26.25" x14ac:dyDescent="0.25">
      <c r="A26" s="123" t="s">
        <v>113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  <c r="L26" s="36"/>
      <c r="M26" s="35"/>
      <c r="N26" s="35"/>
      <c r="O26" s="35"/>
      <c r="P26" s="35"/>
      <c r="Q26" s="35">
        <v>4.8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21" x14ac:dyDescent="0.25">
      <c r="A27" s="122" t="s">
        <v>3</v>
      </c>
      <c r="B27" s="37"/>
      <c r="C27" s="35"/>
      <c r="D27" s="35"/>
      <c r="E27" s="35"/>
      <c r="F27" s="35"/>
      <c r="G27" s="35"/>
      <c r="H27" s="35"/>
      <c r="I27" s="35"/>
      <c r="J27" s="35"/>
      <c r="K27" s="35"/>
      <c r="L27" s="36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35.75" thickBot="1" x14ac:dyDescent="0.3">
      <c r="A28" s="121" t="s">
        <v>5</v>
      </c>
      <c r="B28" s="120" t="s">
        <v>6</v>
      </c>
      <c r="C28" s="120" t="s">
        <v>110</v>
      </c>
      <c r="D28" s="120" t="s">
        <v>8</v>
      </c>
      <c r="E28" s="120" t="s">
        <v>9</v>
      </c>
      <c r="F28" s="120" t="s">
        <v>109</v>
      </c>
      <c r="G28" s="120" t="s">
        <v>11</v>
      </c>
      <c r="H28" s="120" t="s">
        <v>9</v>
      </c>
      <c r="I28" s="120" t="s">
        <v>12</v>
      </c>
      <c r="J28" s="120" t="s">
        <v>13</v>
      </c>
      <c r="K28" s="120" t="s">
        <v>9</v>
      </c>
      <c r="L28" s="120" t="s">
        <v>14</v>
      </c>
      <c r="M28" s="119" t="s">
        <v>108</v>
      </c>
      <c r="N28" s="120" t="s">
        <v>9</v>
      </c>
      <c r="O28" s="120" t="s">
        <v>25</v>
      </c>
      <c r="P28" s="119" t="s">
        <v>107</v>
      </c>
      <c r="Q28" s="120" t="s">
        <v>9</v>
      </c>
      <c r="R28" s="120" t="s">
        <v>99</v>
      </c>
      <c r="S28" s="119" t="s">
        <v>106</v>
      </c>
      <c r="T28" s="120" t="s">
        <v>97</v>
      </c>
      <c r="U28" s="119" t="s">
        <v>105</v>
      </c>
      <c r="V28" s="120" t="s">
        <v>95</v>
      </c>
      <c r="W28" s="119" t="s">
        <v>104</v>
      </c>
      <c r="X28" s="119" t="s">
        <v>93</v>
      </c>
      <c r="Y28" s="118" t="s">
        <v>18</v>
      </c>
      <c r="Z28" s="118" t="s">
        <v>19</v>
      </c>
      <c r="AA28" s="118" t="s">
        <v>9</v>
      </c>
      <c r="AB28" s="118" t="s">
        <v>20</v>
      </c>
      <c r="AC28" s="118" t="s">
        <v>20</v>
      </c>
      <c r="AD28" s="118" t="s">
        <v>9</v>
      </c>
      <c r="AE28" s="118" t="s">
        <v>21</v>
      </c>
      <c r="AF28" s="118" t="s">
        <v>22</v>
      </c>
      <c r="AG28" s="118" t="s">
        <v>9</v>
      </c>
    </row>
    <row r="29" spans="1:33" ht="16.5" thickTop="1" x14ac:dyDescent="0.25">
      <c r="A29" s="66" t="s">
        <v>92</v>
      </c>
      <c r="B29" s="65" t="s">
        <v>29</v>
      </c>
      <c r="C29" s="62">
        <v>12</v>
      </c>
      <c r="D29" s="106">
        <v>6</v>
      </c>
      <c r="E29" s="58">
        <v>2</v>
      </c>
      <c r="F29" s="64">
        <v>363717.23</v>
      </c>
      <c r="G29" s="63">
        <v>266000</v>
      </c>
      <c r="H29" s="58">
        <v>1.37</v>
      </c>
      <c r="I29" s="56">
        <v>6</v>
      </c>
      <c r="J29" s="62">
        <v>12</v>
      </c>
      <c r="K29" s="58">
        <v>0.5</v>
      </c>
      <c r="L29" s="108">
        <v>38000</v>
      </c>
      <c r="M29" s="60">
        <v>42000</v>
      </c>
      <c r="N29" s="59">
        <v>0.9</v>
      </c>
      <c r="O29" s="113">
        <v>5</v>
      </c>
      <c r="P29" s="58">
        <v>0.4</v>
      </c>
      <c r="Q29" s="57">
        <v>0.4</v>
      </c>
      <c r="R29" s="56"/>
      <c r="S29" s="55">
        <v>1</v>
      </c>
      <c r="T29" s="54"/>
      <c r="U29" s="55">
        <v>1</v>
      </c>
      <c r="V29" s="56">
        <v>1</v>
      </c>
      <c r="W29" s="55">
        <v>1</v>
      </c>
      <c r="X29" s="54">
        <v>3</v>
      </c>
      <c r="Y29" s="39"/>
      <c r="Z29" s="39"/>
      <c r="AA29" s="53" t="s">
        <v>66</v>
      </c>
      <c r="AB29" s="39"/>
      <c r="AC29" s="39"/>
      <c r="AD29" s="53" t="s">
        <v>66</v>
      </c>
      <c r="AE29" s="39"/>
      <c r="AF29" s="39"/>
      <c r="AG29" s="53" t="s">
        <v>66</v>
      </c>
    </row>
    <row r="30" spans="1:33" ht="15.75" x14ac:dyDescent="0.25">
      <c r="A30" s="66" t="s">
        <v>91</v>
      </c>
      <c r="B30" s="65" t="s">
        <v>29</v>
      </c>
      <c r="C30" s="62">
        <v>4</v>
      </c>
      <c r="D30" s="106">
        <v>6</v>
      </c>
      <c r="E30" s="58">
        <v>0.67</v>
      </c>
      <c r="F30" s="64">
        <v>146608.45000000001</v>
      </c>
      <c r="G30" s="63">
        <v>266000</v>
      </c>
      <c r="H30" s="58">
        <v>0.55000000000000004</v>
      </c>
      <c r="I30" s="56">
        <v>3</v>
      </c>
      <c r="J30" s="62">
        <v>4</v>
      </c>
      <c r="K30" s="58">
        <v>0.75</v>
      </c>
      <c r="L30" s="108">
        <v>24000</v>
      </c>
      <c r="M30" s="60">
        <v>14000</v>
      </c>
      <c r="N30" s="59">
        <v>1.71</v>
      </c>
      <c r="O30" s="56">
        <v>2</v>
      </c>
      <c r="P30" s="58">
        <v>0.4</v>
      </c>
      <c r="Q30" s="57">
        <v>0.4</v>
      </c>
      <c r="R30" s="111">
        <v>2</v>
      </c>
      <c r="S30" s="55">
        <v>1</v>
      </c>
      <c r="T30" s="54"/>
      <c r="U30" s="55">
        <v>1</v>
      </c>
      <c r="V30" s="56"/>
      <c r="W30" s="55">
        <v>1</v>
      </c>
      <c r="X30" s="54">
        <v>3</v>
      </c>
      <c r="Y30" s="39"/>
      <c r="Z30" s="39"/>
      <c r="AA30" s="53" t="s">
        <v>66</v>
      </c>
      <c r="AB30" s="39"/>
      <c r="AC30" s="39"/>
      <c r="AD30" s="53" t="s">
        <v>66</v>
      </c>
      <c r="AE30" s="39"/>
      <c r="AF30" s="39"/>
      <c r="AG30" s="53" t="s">
        <v>66</v>
      </c>
    </row>
    <row r="31" spans="1:33" ht="15.75" x14ac:dyDescent="0.25">
      <c r="A31" s="66" t="s">
        <v>79</v>
      </c>
      <c r="B31" s="65" t="s">
        <v>32</v>
      </c>
      <c r="C31" s="62">
        <v>6</v>
      </c>
      <c r="D31" s="106">
        <v>6</v>
      </c>
      <c r="E31" s="58">
        <v>1</v>
      </c>
      <c r="F31" s="64">
        <v>255293.52</v>
      </c>
      <c r="G31" s="63">
        <v>266000</v>
      </c>
      <c r="H31" s="58">
        <v>0.96</v>
      </c>
      <c r="I31" s="56">
        <v>4</v>
      </c>
      <c r="J31" s="62">
        <v>5</v>
      </c>
      <c r="K31" s="58">
        <v>0.8</v>
      </c>
      <c r="L31" s="108">
        <v>6000</v>
      </c>
      <c r="M31" s="60">
        <v>21000</v>
      </c>
      <c r="N31" s="59">
        <v>0.28999999999999998</v>
      </c>
      <c r="O31" s="56">
        <v>3</v>
      </c>
      <c r="P31" s="58">
        <v>0.4</v>
      </c>
      <c r="Q31" s="57">
        <v>0.4</v>
      </c>
      <c r="R31" s="56">
        <v>1</v>
      </c>
      <c r="S31" s="55">
        <v>1</v>
      </c>
      <c r="T31" s="54"/>
      <c r="U31" s="55">
        <v>1</v>
      </c>
      <c r="V31" s="56"/>
      <c r="W31" s="55">
        <v>1</v>
      </c>
      <c r="X31" s="54">
        <v>2</v>
      </c>
      <c r="Y31" s="39"/>
      <c r="Z31" s="39"/>
      <c r="AA31" s="53" t="s">
        <v>66</v>
      </c>
      <c r="AB31" s="39"/>
      <c r="AC31" s="39"/>
      <c r="AD31" s="53" t="s">
        <v>66</v>
      </c>
      <c r="AE31" s="39"/>
      <c r="AF31" s="39"/>
      <c r="AG31" s="53" t="s">
        <v>66</v>
      </c>
    </row>
    <row r="32" spans="1:33" ht="15.75" x14ac:dyDescent="0.25">
      <c r="A32" s="66" t="s">
        <v>82</v>
      </c>
      <c r="B32" s="65" t="s">
        <v>32</v>
      </c>
      <c r="C32" s="62">
        <v>5</v>
      </c>
      <c r="D32" s="106">
        <v>6</v>
      </c>
      <c r="E32" s="58">
        <v>0.83</v>
      </c>
      <c r="F32" s="64">
        <v>183127</v>
      </c>
      <c r="G32" s="63">
        <v>266000</v>
      </c>
      <c r="H32" s="58">
        <v>0.69</v>
      </c>
      <c r="I32" s="56">
        <v>4</v>
      </c>
      <c r="J32" s="62">
        <v>5</v>
      </c>
      <c r="K32" s="58">
        <v>0.8</v>
      </c>
      <c r="L32" s="108">
        <v>22500</v>
      </c>
      <c r="M32" s="60">
        <v>17500</v>
      </c>
      <c r="N32" s="59">
        <v>1.29</v>
      </c>
      <c r="O32" s="56">
        <v>3</v>
      </c>
      <c r="P32" s="58">
        <v>0.4</v>
      </c>
      <c r="Q32" s="57">
        <v>0.4</v>
      </c>
      <c r="R32" s="56"/>
      <c r="S32" s="55">
        <v>1</v>
      </c>
      <c r="T32" s="54"/>
      <c r="U32" s="55">
        <v>1</v>
      </c>
      <c r="V32" s="56"/>
      <c r="W32" s="55">
        <v>1</v>
      </c>
      <c r="X32" s="54">
        <v>2</v>
      </c>
      <c r="Y32" s="39"/>
      <c r="Z32" s="39"/>
      <c r="AA32" s="53" t="s">
        <v>66</v>
      </c>
      <c r="AB32" s="39"/>
      <c r="AC32" s="39"/>
      <c r="AD32" s="53" t="s">
        <v>66</v>
      </c>
      <c r="AE32" s="39"/>
      <c r="AF32" s="39"/>
      <c r="AG32" s="53" t="s">
        <v>66</v>
      </c>
    </row>
    <row r="33" spans="1:33" ht="15.75" x14ac:dyDescent="0.25">
      <c r="A33" s="66" t="s">
        <v>86</v>
      </c>
      <c r="B33" s="65" t="s">
        <v>29</v>
      </c>
      <c r="C33" s="62">
        <v>8</v>
      </c>
      <c r="D33" s="106">
        <v>6</v>
      </c>
      <c r="E33" s="58">
        <v>1.33</v>
      </c>
      <c r="F33" s="64">
        <v>303489.21000000002</v>
      </c>
      <c r="G33" s="63">
        <v>266000</v>
      </c>
      <c r="H33" s="58">
        <v>1.1399999999999999</v>
      </c>
      <c r="I33" s="56">
        <v>7</v>
      </c>
      <c r="J33" s="62">
        <v>8</v>
      </c>
      <c r="K33" s="58">
        <v>0.88</v>
      </c>
      <c r="L33" s="108">
        <v>33815</v>
      </c>
      <c r="M33" s="60">
        <v>28000</v>
      </c>
      <c r="N33" s="59">
        <v>1.21</v>
      </c>
      <c r="O33" s="56">
        <v>6</v>
      </c>
      <c r="P33" s="58">
        <v>0.4</v>
      </c>
      <c r="Q33" s="57">
        <v>0.4</v>
      </c>
      <c r="R33" s="56">
        <v>1</v>
      </c>
      <c r="S33" s="55">
        <v>1</v>
      </c>
      <c r="T33" s="54"/>
      <c r="U33" s="55">
        <v>1</v>
      </c>
      <c r="V33" s="56">
        <v>2</v>
      </c>
      <c r="W33" s="55">
        <v>1</v>
      </c>
      <c r="X33" s="54">
        <v>4</v>
      </c>
      <c r="Y33" s="39"/>
      <c r="Z33" s="39"/>
      <c r="AA33" s="53" t="s">
        <v>66</v>
      </c>
      <c r="AB33" s="39"/>
      <c r="AC33" s="39"/>
      <c r="AD33" s="53" t="s">
        <v>66</v>
      </c>
      <c r="AE33" s="39"/>
      <c r="AF33" s="39"/>
      <c r="AG33" s="53" t="s">
        <v>66</v>
      </c>
    </row>
    <row r="34" spans="1:33" ht="15.75" x14ac:dyDescent="0.25">
      <c r="A34" s="66" t="s">
        <v>74</v>
      </c>
      <c r="B34" s="65" t="s">
        <v>29</v>
      </c>
      <c r="C34" s="62">
        <v>5</v>
      </c>
      <c r="D34" s="106">
        <v>6</v>
      </c>
      <c r="E34" s="58">
        <v>0.83</v>
      </c>
      <c r="F34" s="64">
        <v>143167.70000000001</v>
      </c>
      <c r="G34" s="63">
        <v>266000</v>
      </c>
      <c r="H34" s="58">
        <v>0.54</v>
      </c>
      <c r="I34" s="56">
        <v>3</v>
      </c>
      <c r="J34" s="62">
        <v>5</v>
      </c>
      <c r="K34" s="58">
        <v>0.6</v>
      </c>
      <c r="L34" s="108">
        <v>32765</v>
      </c>
      <c r="M34" s="60">
        <v>17500</v>
      </c>
      <c r="N34" s="59">
        <v>1.87</v>
      </c>
      <c r="O34" s="101">
        <v>3</v>
      </c>
      <c r="P34" s="58">
        <v>0.4</v>
      </c>
      <c r="Q34" s="57">
        <v>0.4</v>
      </c>
      <c r="R34" s="56"/>
      <c r="S34" s="55">
        <v>1</v>
      </c>
      <c r="T34" s="54">
        <v>1</v>
      </c>
      <c r="U34" s="55">
        <v>1</v>
      </c>
      <c r="V34" s="56"/>
      <c r="W34" s="55">
        <v>1</v>
      </c>
      <c r="X34" s="54">
        <v>3</v>
      </c>
      <c r="Y34" s="39"/>
      <c r="Z34" s="39"/>
      <c r="AA34" s="53" t="s">
        <v>66</v>
      </c>
      <c r="AB34" s="39"/>
      <c r="AC34" s="39"/>
      <c r="AD34" s="53" t="s">
        <v>66</v>
      </c>
      <c r="AE34" s="39"/>
      <c r="AF34" s="39"/>
      <c r="AG34" s="53" t="s">
        <v>66</v>
      </c>
    </row>
    <row r="35" spans="1:33" ht="15.75" x14ac:dyDescent="0.25">
      <c r="A35" s="66" t="s">
        <v>84</v>
      </c>
      <c r="B35" s="65" t="s">
        <v>28</v>
      </c>
      <c r="C35" s="62">
        <v>2</v>
      </c>
      <c r="D35" s="106">
        <v>6</v>
      </c>
      <c r="E35" s="58">
        <v>0.33</v>
      </c>
      <c r="F35" s="100">
        <v>62034.81</v>
      </c>
      <c r="G35" s="63">
        <v>228000</v>
      </c>
      <c r="H35" s="58">
        <v>0.27</v>
      </c>
      <c r="I35" s="95">
        <v>2</v>
      </c>
      <c r="J35" s="62">
        <v>2</v>
      </c>
      <c r="K35" s="58">
        <v>1</v>
      </c>
      <c r="L35" s="93">
        <v>10000</v>
      </c>
      <c r="M35" s="60">
        <v>7000</v>
      </c>
      <c r="N35" s="59">
        <v>1.43</v>
      </c>
      <c r="O35" s="56">
        <v>0</v>
      </c>
      <c r="P35" s="58">
        <v>0.4</v>
      </c>
      <c r="Q35" s="57">
        <v>0</v>
      </c>
      <c r="R35" s="95"/>
      <c r="S35" s="55">
        <v>1</v>
      </c>
      <c r="T35" s="54"/>
      <c r="U35" s="55">
        <v>1</v>
      </c>
      <c r="V35" s="54"/>
      <c r="W35" s="55">
        <v>1</v>
      </c>
      <c r="X35" s="54">
        <v>1</v>
      </c>
      <c r="Y35" s="39"/>
      <c r="Z35" s="39"/>
      <c r="AA35" s="53" t="s">
        <v>66</v>
      </c>
      <c r="AB35" s="39"/>
      <c r="AC35" s="39"/>
      <c r="AD35" s="53" t="s">
        <v>66</v>
      </c>
      <c r="AE35" s="39"/>
      <c r="AF35" s="39"/>
      <c r="AG35" s="53" t="s">
        <v>66</v>
      </c>
    </row>
    <row r="36" spans="1:33" ht="15.75" x14ac:dyDescent="0.25">
      <c r="A36" s="66" t="s">
        <v>81</v>
      </c>
      <c r="B36" s="65"/>
      <c r="C36" s="94">
        <v>2</v>
      </c>
      <c r="D36" s="97">
        <v>4</v>
      </c>
      <c r="E36" s="58">
        <v>0.5</v>
      </c>
      <c r="F36" s="100">
        <v>106055.36</v>
      </c>
      <c r="G36" s="63">
        <v>152000</v>
      </c>
      <c r="H36" s="58">
        <v>0.7</v>
      </c>
      <c r="I36" s="95">
        <v>1</v>
      </c>
      <c r="J36" s="94">
        <v>2</v>
      </c>
      <c r="K36" s="58">
        <v>0.5</v>
      </c>
      <c r="L36" s="93">
        <v>0</v>
      </c>
      <c r="M36" s="60">
        <v>7000</v>
      </c>
      <c r="N36" s="59">
        <v>0</v>
      </c>
      <c r="O36" s="95">
        <v>0</v>
      </c>
      <c r="P36" s="58">
        <v>0.4</v>
      </c>
      <c r="Q36" s="57">
        <v>0</v>
      </c>
      <c r="R36" s="56"/>
      <c r="S36" s="55">
        <v>1</v>
      </c>
      <c r="T36" s="54"/>
      <c r="U36" s="55">
        <v>1</v>
      </c>
      <c r="V36" s="54"/>
      <c r="W36" s="55">
        <v>1</v>
      </c>
      <c r="X36" s="54" t="s">
        <v>80</v>
      </c>
      <c r="Y36" s="39"/>
      <c r="Z36" s="39"/>
      <c r="AA36" s="53" t="s">
        <v>66</v>
      </c>
      <c r="AB36" s="39"/>
      <c r="AC36" s="39"/>
      <c r="AD36" s="53" t="s">
        <v>66</v>
      </c>
      <c r="AE36" s="39"/>
      <c r="AF36" s="39"/>
      <c r="AG36" s="53" t="s">
        <v>66</v>
      </c>
    </row>
    <row r="37" spans="1:33" ht="15.75" x14ac:dyDescent="0.25">
      <c r="A37" s="66" t="s">
        <v>76</v>
      </c>
      <c r="B37" s="65" t="s">
        <v>29</v>
      </c>
      <c r="C37" s="94">
        <v>3</v>
      </c>
      <c r="D37" s="97">
        <v>4</v>
      </c>
      <c r="E37" s="58">
        <v>0.75</v>
      </c>
      <c r="F37" s="100">
        <v>59763.08</v>
      </c>
      <c r="G37" s="63">
        <v>152000</v>
      </c>
      <c r="H37" s="58">
        <v>0.39</v>
      </c>
      <c r="I37" s="95">
        <v>1</v>
      </c>
      <c r="J37" s="94">
        <v>3</v>
      </c>
      <c r="K37" s="58">
        <v>0.33</v>
      </c>
      <c r="L37" s="93">
        <v>9200</v>
      </c>
      <c r="M37" s="60">
        <v>10500</v>
      </c>
      <c r="N37" s="59">
        <v>0.9</v>
      </c>
      <c r="O37" s="56">
        <v>1</v>
      </c>
      <c r="P37" s="58">
        <v>0.4</v>
      </c>
      <c r="Q37" s="57">
        <v>0.4</v>
      </c>
      <c r="R37" s="101">
        <v>1</v>
      </c>
      <c r="S37" s="55">
        <v>1</v>
      </c>
      <c r="T37" s="54"/>
      <c r="U37" s="55">
        <v>1</v>
      </c>
      <c r="V37" s="54"/>
      <c r="W37" s="55">
        <v>1</v>
      </c>
      <c r="X37" s="54">
        <v>3</v>
      </c>
      <c r="Y37" s="39"/>
      <c r="Z37" s="39"/>
      <c r="AA37" s="53" t="s">
        <v>66</v>
      </c>
      <c r="AB37" s="39"/>
      <c r="AC37" s="39"/>
      <c r="AD37" s="53" t="s">
        <v>66</v>
      </c>
      <c r="AE37" s="39"/>
      <c r="AF37" s="39"/>
      <c r="AG37" s="53" t="s">
        <v>66</v>
      </c>
    </row>
    <row r="38" spans="1:33" ht="15.75" x14ac:dyDescent="0.25">
      <c r="A38" s="66" t="s">
        <v>77</v>
      </c>
      <c r="B38" s="65" t="s">
        <v>28</v>
      </c>
      <c r="C38" s="94">
        <v>1</v>
      </c>
      <c r="D38" s="97">
        <v>4</v>
      </c>
      <c r="E38" s="58">
        <v>0.25</v>
      </c>
      <c r="F38" s="100">
        <v>45027.06</v>
      </c>
      <c r="G38" s="63">
        <v>152000</v>
      </c>
      <c r="H38" s="58">
        <v>0.3</v>
      </c>
      <c r="I38" s="95">
        <v>1</v>
      </c>
      <c r="J38" s="94">
        <v>1</v>
      </c>
      <c r="K38" s="58">
        <v>1</v>
      </c>
      <c r="L38" s="93">
        <v>8000</v>
      </c>
      <c r="M38" s="60">
        <v>3500</v>
      </c>
      <c r="N38" s="59">
        <v>2.2799999999999998</v>
      </c>
      <c r="O38" s="56">
        <v>0</v>
      </c>
      <c r="P38" s="58">
        <v>0.4</v>
      </c>
      <c r="Q38" s="57">
        <v>0</v>
      </c>
      <c r="R38" s="56"/>
      <c r="S38" s="55">
        <v>1</v>
      </c>
      <c r="T38" s="54"/>
      <c r="U38" s="55">
        <v>1</v>
      </c>
      <c r="V38" s="54"/>
      <c r="W38" s="55">
        <v>1</v>
      </c>
      <c r="X38" s="54">
        <v>1</v>
      </c>
      <c r="Y38" s="39"/>
      <c r="Z38" s="39"/>
      <c r="AA38" s="53" t="s">
        <v>66</v>
      </c>
      <c r="AB38" s="39"/>
      <c r="AC38" s="39"/>
      <c r="AD38" s="53" t="s">
        <v>66</v>
      </c>
      <c r="AE38" s="39"/>
      <c r="AF38" s="39"/>
      <c r="AG38" s="53" t="s">
        <v>66</v>
      </c>
    </row>
    <row r="39" spans="1:33" ht="15.75" x14ac:dyDescent="0.25">
      <c r="A39" s="66" t="s">
        <v>75</v>
      </c>
      <c r="B39" s="65"/>
      <c r="C39" s="94">
        <v>0</v>
      </c>
      <c r="D39" s="97">
        <v>3</v>
      </c>
      <c r="E39" s="58">
        <v>0</v>
      </c>
      <c r="F39" s="96">
        <v>0</v>
      </c>
      <c r="G39" s="63">
        <v>114000</v>
      </c>
      <c r="H39" s="58">
        <v>0</v>
      </c>
      <c r="I39" s="95">
        <v>0</v>
      </c>
      <c r="J39" s="94">
        <v>0</v>
      </c>
      <c r="K39" s="55" t="s">
        <v>66</v>
      </c>
      <c r="L39" s="93">
        <v>0</v>
      </c>
      <c r="M39" s="60">
        <v>0</v>
      </c>
      <c r="N39" s="59">
        <v>0</v>
      </c>
      <c r="O39" s="56">
        <v>0</v>
      </c>
      <c r="P39" s="58">
        <v>0.4</v>
      </c>
      <c r="Q39" s="57">
        <v>0</v>
      </c>
      <c r="R39" s="56"/>
      <c r="S39" s="55">
        <v>1</v>
      </c>
      <c r="T39" s="54"/>
      <c r="U39" s="55">
        <v>1</v>
      </c>
      <c r="V39" s="54"/>
      <c r="W39" s="55">
        <v>1</v>
      </c>
      <c r="X39" s="54"/>
      <c r="Y39" s="39"/>
      <c r="Z39" s="39"/>
      <c r="AA39" s="53" t="s">
        <v>66</v>
      </c>
      <c r="AB39" s="39"/>
      <c r="AC39" s="39"/>
      <c r="AD39" s="53" t="s">
        <v>66</v>
      </c>
      <c r="AE39" s="39"/>
      <c r="AF39" s="39"/>
      <c r="AG39" s="53" t="s">
        <v>66</v>
      </c>
    </row>
    <row r="40" spans="1:33" ht="15.75" x14ac:dyDescent="0.25">
      <c r="A40" s="66" t="s">
        <v>73</v>
      </c>
      <c r="B40" s="65" t="s">
        <v>28</v>
      </c>
      <c r="C40" s="62">
        <v>1</v>
      </c>
      <c r="D40" s="56">
        <v>3</v>
      </c>
      <c r="E40" s="58">
        <v>0.33</v>
      </c>
      <c r="F40" s="64">
        <v>22138.32</v>
      </c>
      <c r="G40" s="63">
        <v>114000</v>
      </c>
      <c r="H40" s="58">
        <v>0.19</v>
      </c>
      <c r="I40" s="56">
        <v>1</v>
      </c>
      <c r="J40" s="62">
        <v>1</v>
      </c>
      <c r="K40" s="58">
        <v>1</v>
      </c>
      <c r="L40" s="61">
        <v>5000</v>
      </c>
      <c r="M40" s="60">
        <v>3500</v>
      </c>
      <c r="N40" s="59">
        <v>1.43</v>
      </c>
      <c r="O40" s="56">
        <v>1</v>
      </c>
      <c r="P40" s="58">
        <v>0.4</v>
      </c>
      <c r="Q40" s="57">
        <v>0.4</v>
      </c>
      <c r="R40" s="56"/>
      <c r="S40" s="55">
        <v>1</v>
      </c>
      <c r="T40" s="54"/>
      <c r="U40" s="55">
        <v>1</v>
      </c>
      <c r="V40" s="54"/>
      <c r="W40" s="55">
        <v>1</v>
      </c>
      <c r="X40" s="54">
        <v>1</v>
      </c>
      <c r="Y40" s="39"/>
      <c r="Z40" s="39"/>
      <c r="AA40" s="53" t="s">
        <v>66</v>
      </c>
      <c r="AB40" s="39"/>
      <c r="AC40" s="39"/>
      <c r="AD40" s="53" t="s">
        <v>66</v>
      </c>
      <c r="AE40" s="39"/>
      <c r="AF40" s="39"/>
      <c r="AG40" s="53" t="s">
        <v>66</v>
      </c>
    </row>
    <row r="41" spans="1:33" ht="15.75" x14ac:dyDescent="0.25">
      <c r="A41" s="82" t="s">
        <v>71</v>
      </c>
      <c r="B41" s="65" t="s">
        <v>29</v>
      </c>
      <c r="C41" s="62">
        <v>1</v>
      </c>
      <c r="D41" s="56">
        <v>2</v>
      </c>
      <c r="E41" s="58">
        <v>0.5</v>
      </c>
      <c r="F41" s="64">
        <v>33546.78</v>
      </c>
      <c r="G41" s="63">
        <v>76000</v>
      </c>
      <c r="H41" s="58">
        <v>0.44</v>
      </c>
      <c r="I41" s="56">
        <v>1</v>
      </c>
      <c r="J41" s="62">
        <v>1</v>
      </c>
      <c r="K41" s="58">
        <v>1</v>
      </c>
      <c r="L41" s="61">
        <v>1710</v>
      </c>
      <c r="M41" s="60">
        <v>3500</v>
      </c>
      <c r="N41" s="59">
        <v>0.49</v>
      </c>
      <c r="O41" s="56">
        <v>1</v>
      </c>
      <c r="P41" s="58">
        <v>0.4</v>
      </c>
      <c r="Q41" s="57">
        <v>0.4</v>
      </c>
      <c r="R41" s="56"/>
      <c r="S41" s="55">
        <v>1</v>
      </c>
      <c r="T41" s="54"/>
      <c r="U41" s="55">
        <v>1</v>
      </c>
      <c r="V41" s="54"/>
      <c r="W41" s="55">
        <v>1</v>
      </c>
      <c r="X41" s="54" t="s">
        <v>67</v>
      </c>
      <c r="Y41" s="39"/>
      <c r="Z41" s="39"/>
      <c r="AA41" s="53" t="s">
        <v>66</v>
      </c>
      <c r="AB41" s="39"/>
      <c r="AC41" s="39"/>
      <c r="AD41" s="53" t="s">
        <v>66</v>
      </c>
      <c r="AE41" s="39"/>
      <c r="AF41" s="39"/>
      <c r="AG41" s="53" t="s">
        <v>66</v>
      </c>
    </row>
    <row r="42" spans="1:33" ht="15.75" x14ac:dyDescent="0.25">
      <c r="A42" s="82" t="s">
        <v>70</v>
      </c>
      <c r="B42" s="65" t="s">
        <v>29</v>
      </c>
      <c r="C42" s="62">
        <v>0</v>
      </c>
      <c r="D42" s="56">
        <v>2</v>
      </c>
      <c r="E42" s="58">
        <v>0</v>
      </c>
      <c r="F42" s="82">
        <v>0</v>
      </c>
      <c r="G42" s="63">
        <v>76000</v>
      </c>
      <c r="H42" s="58">
        <v>0</v>
      </c>
      <c r="I42" s="56">
        <v>0</v>
      </c>
      <c r="J42" s="62">
        <v>0</v>
      </c>
      <c r="K42" s="55" t="s">
        <v>66</v>
      </c>
      <c r="L42" s="61">
        <v>0</v>
      </c>
      <c r="M42" s="60">
        <v>0</v>
      </c>
      <c r="N42" s="59">
        <v>0</v>
      </c>
      <c r="O42" s="56">
        <v>0</v>
      </c>
      <c r="P42" s="58">
        <v>0.4</v>
      </c>
      <c r="Q42" s="57">
        <v>0</v>
      </c>
      <c r="R42" s="56"/>
      <c r="S42" s="55">
        <v>1</v>
      </c>
      <c r="T42" s="54"/>
      <c r="U42" s="55">
        <v>1</v>
      </c>
      <c r="V42" s="54"/>
      <c r="W42" s="55">
        <v>1</v>
      </c>
      <c r="X42" s="54" t="s">
        <v>67</v>
      </c>
      <c r="Y42" s="39"/>
      <c r="Z42" s="39"/>
      <c r="AA42" s="53" t="s">
        <v>66</v>
      </c>
      <c r="AB42" s="39"/>
      <c r="AC42" s="39"/>
      <c r="AD42" s="53" t="s">
        <v>66</v>
      </c>
      <c r="AE42" s="39"/>
      <c r="AF42" s="39"/>
      <c r="AG42" s="53" t="s">
        <v>66</v>
      </c>
    </row>
    <row r="43" spans="1:33" ht="15.75" x14ac:dyDescent="0.25">
      <c r="A43" s="66" t="s">
        <v>68</v>
      </c>
      <c r="B43" s="65" t="s">
        <v>29</v>
      </c>
      <c r="C43" s="62">
        <v>1</v>
      </c>
      <c r="D43" s="56">
        <v>2</v>
      </c>
      <c r="E43" s="58">
        <v>0.5</v>
      </c>
      <c r="F43" s="64">
        <v>31743.64</v>
      </c>
      <c r="G43" s="63">
        <v>76000</v>
      </c>
      <c r="H43" s="58">
        <v>0.42</v>
      </c>
      <c r="I43" s="56">
        <v>1</v>
      </c>
      <c r="J43" s="62">
        <v>1</v>
      </c>
      <c r="K43" s="58">
        <v>1</v>
      </c>
      <c r="L43" s="61">
        <v>0</v>
      </c>
      <c r="M43" s="60">
        <v>3500</v>
      </c>
      <c r="N43" s="59">
        <v>0</v>
      </c>
      <c r="O43" s="54">
        <v>0</v>
      </c>
      <c r="P43" s="58">
        <v>0.4</v>
      </c>
      <c r="Q43" s="57">
        <v>0</v>
      </c>
      <c r="R43" s="56"/>
      <c r="S43" s="55">
        <v>1</v>
      </c>
      <c r="T43" s="54"/>
      <c r="U43" s="55">
        <v>1</v>
      </c>
      <c r="V43" s="54"/>
      <c r="W43" s="55">
        <v>1</v>
      </c>
      <c r="X43" s="54" t="s">
        <v>67</v>
      </c>
      <c r="Y43" s="39"/>
      <c r="Z43" s="39"/>
      <c r="AA43" s="53" t="s">
        <v>66</v>
      </c>
      <c r="AB43" s="39"/>
      <c r="AC43" s="39"/>
      <c r="AD43" s="53" t="s">
        <v>66</v>
      </c>
      <c r="AE43" s="39"/>
      <c r="AF43" s="39"/>
      <c r="AG43" s="53" t="s">
        <v>66</v>
      </c>
    </row>
    <row r="44" spans="1:33" x14ac:dyDescent="0.25">
      <c r="A44" s="42"/>
      <c r="B44" s="41"/>
      <c r="C44" s="39"/>
      <c r="D44" s="39"/>
      <c r="E44" s="39"/>
      <c r="F44" s="39"/>
      <c r="G44" s="41"/>
      <c r="H44" s="39"/>
      <c r="I44" s="39"/>
      <c r="J44" s="39"/>
      <c r="K44" s="39"/>
      <c r="L44" s="40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</row>
    <row r="45" spans="1:33" x14ac:dyDescent="0.25">
      <c r="A45" s="42"/>
      <c r="B45" s="41"/>
      <c r="C45" s="39"/>
      <c r="D45" s="39"/>
      <c r="E45" s="39"/>
      <c r="F45" s="39"/>
      <c r="G45" s="41"/>
      <c r="H45" s="39"/>
      <c r="I45" s="39"/>
      <c r="J45" s="39"/>
      <c r="K45" s="39"/>
      <c r="L45" s="40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33" x14ac:dyDescent="0.25">
      <c r="A46" s="37" t="s">
        <v>65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  <c r="L46" s="36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x14ac:dyDescent="0.25">
      <c r="A47" s="37" t="s">
        <v>64</v>
      </c>
      <c r="B47" s="37"/>
      <c r="C47" s="35"/>
      <c r="D47" s="35"/>
      <c r="E47" s="35"/>
      <c r="F47" s="35"/>
      <c r="G47" s="35"/>
      <c r="H47" s="35"/>
      <c r="I47" s="35"/>
      <c r="J47" s="35"/>
      <c r="K47" s="35"/>
      <c r="L47" s="36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3" x14ac:dyDescent="0.25">
      <c r="A48" s="37" t="s">
        <v>63</v>
      </c>
      <c r="B48" s="37"/>
      <c r="C48" s="35"/>
      <c r="D48" s="35"/>
      <c r="E48" s="35"/>
      <c r="F48" s="35"/>
      <c r="G48" s="35"/>
      <c r="H48" s="35"/>
      <c r="I48" s="35"/>
      <c r="J48" s="35"/>
      <c r="K48" s="35"/>
      <c r="L48" s="36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49" spans="1:42" x14ac:dyDescent="0.25">
      <c r="A49" s="37" t="s">
        <v>62</v>
      </c>
      <c r="B49" s="37"/>
      <c r="C49" s="35"/>
      <c r="D49" s="35"/>
      <c r="E49" s="35"/>
      <c r="F49" s="35"/>
      <c r="G49" s="35"/>
      <c r="H49" s="35"/>
      <c r="I49" s="35"/>
      <c r="J49" s="35"/>
      <c r="K49" s="35"/>
      <c r="L49" s="36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</row>
    <row r="51" spans="1:42" ht="26.25" x14ac:dyDescent="0.25">
      <c r="A51" s="1" t="s">
        <v>115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4" t="s">
        <v>114</v>
      </c>
      <c r="Y51" s="3"/>
      <c r="Z51" s="3"/>
      <c r="AA51" s="3"/>
      <c r="AB51" s="3"/>
      <c r="AC51" s="3"/>
      <c r="AD51" s="3"/>
      <c r="AE51" s="3"/>
      <c r="AF51" s="3"/>
      <c r="AG51" s="3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26.25" x14ac:dyDescent="0.25">
      <c r="A52" s="1" t="s">
        <v>113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8"/>
      <c r="M52" s="3"/>
      <c r="N52" s="3"/>
      <c r="O52" s="3"/>
      <c r="P52" s="3"/>
      <c r="Q52" s="3">
        <f>12*40%</f>
        <v>4.8000000000000007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21" x14ac:dyDescent="0.25">
      <c r="A53" s="4" t="s">
        <v>4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5.75" thickBot="1" x14ac:dyDescent="0.3">
      <c r="A54" s="117" t="s">
        <v>5</v>
      </c>
      <c r="B54" s="116" t="s">
        <v>6</v>
      </c>
      <c r="C54" s="116" t="s">
        <v>103</v>
      </c>
      <c r="D54" s="116" t="s">
        <v>8</v>
      </c>
      <c r="E54" s="116" t="s">
        <v>9</v>
      </c>
      <c r="F54" s="116" t="s">
        <v>102</v>
      </c>
      <c r="G54" s="116" t="s">
        <v>11</v>
      </c>
      <c r="H54" s="116" t="s">
        <v>9</v>
      </c>
      <c r="I54" s="116" t="s">
        <v>12</v>
      </c>
      <c r="J54" s="116" t="s">
        <v>13</v>
      </c>
      <c r="K54" s="116" t="s">
        <v>9</v>
      </c>
      <c r="L54" s="116" t="s">
        <v>14</v>
      </c>
      <c r="M54" s="115" t="s">
        <v>101</v>
      </c>
      <c r="N54" s="116" t="s">
        <v>9</v>
      </c>
      <c r="O54" s="116" t="s">
        <v>25</v>
      </c>
      <c r="P54" s="115" t="s">
        <v>100</v>
      </c>
      <c r="Q54" s="116" t="s">
        <v>9</v>
      </c>
      <c r="R54" s="116" t="s">
        <v>99</v>
      </c>
      <c r="S54" s="115" t="s">
        <v>98</v>
      </c>
      <c r="T54" s="116" t="s">
        <v>97</v>
      </c>
      <c r="U54" s="115" t="s">
        <v>96</v>
      </c>
      <c r="V54" s="116" t="s">
        <v>95</v>
      </c>
      <c r="W54" s="115" t="s">
        <v>94</v>
      </c>
      <c r="X54" s="114" t="s">
        <v>93</v>
      </c>
      <c r="Y54" s="6" t="s">
        <v>18</v>
      </c>
      <c r="Z54" s="6" t="s">
        <v>19</v>
      </c>
      <c r="AA54" s="6" t="s">
        <v>9</v>
      </c>
      <c r="AB54" s="6" t="s">
        <v>20</v>
      </c>
      <c r="AC54" s="6" t="s">
        <v>20</v>
      </c>
      <c r="AD54" s="6" t="s">
        <v>9</v>
      </c>
      <c r="AE54" s="6" t="s">
        <v>21</v>
      </c>
      <c r="AF54" s="6" t="s">
        <v>22</v>
      </c>
      <c r="AG54" s="6" t="s">
        <v>9</v>
      </c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6.5" thickTop="1" x14ac:dyDescent="0.25">
      <c r="A55" s="81" t="s">
        <v>92</v>
      </c>
      <c r="B55" s="80" t="s">
        <v>29</v>
      </c>
      <c r="C55" s="79">
        <v>6</v>
      </c>
      <c r="D55" s="105">
        <v>6</v>
      </c>
      <c r="E55" s="73">
        <f t="shared" ref="E55:E68" si="0">+C55/D55</f>
        <v>1</v>
      </c>
      <c r="F55" s="83">
        <v>184534.5</v>
      </c>
      <c r="G55" s="76">
        <f t="shared" ref="G55:G60" si="1">7*38000</f>
        <v>266000</v>
      </c>
      <c r="H55" s="73">
        <f t="shared" ref="H55:H68" si="2">+F55/G55</f>
        <v>0.69373872180451124</v>
      </c>
      <c r="I55" s="78">
        <v>6</v>
      </c>
      <c r="J55" s="79">
        <v>6</v>
      </c>
      <c r="K55" s="73">
        <f t="shared" ref="K55:K68" si="3">+I55/J55</f>
        <v>1</v>
      </c>
      <c r="L55" s="109">
        <f>5000.01+11525.01+5000.01+1229.99</f>
        <v>22755.02</v>
      </c>
      <c r="M55" s="50">
        <f t="shared" ref="M55:M61" si="4">3500*C55</f>
        <v>21000</v>
      </c>
      <c r="N55" s="49">
        <v>1.08</v>
      </c>
      <c r="O55" s="112">
        <v>3</v>
      </c>
      <c r="P55" s="73">
        <v>0.4</v>
      </c>
      <c r="Q55" s="72">
        <v>0.4</v>
      </c>
      <c r="R55" s="71">
        <v>1</v>
      </c>
      <c r="S55" s="70">
        <v>1</v>
      </c>
      <c r="T55" s="69">
        <v>0</v>
      </c>
      <c r="U55" s="70">
        <v>1</v>
      </c>
      <c r="V55" s="71">
        <v>0</v>
      </c>
      <c r="W55" s="70">
        <v>1</v>
      </c>
      <c r="X55" s="69">
        <v>3</v>
      </c>
      <c r="Y55" s="43"/>
      <c r="Z55" s="43"/>
      <c r="AA55" s="68" t="e">
        <f t="shared" ref="AA55:AA68" si="5">+Z55/Y55</f>
        <v>#DIV/0!</v>
      </c>
      <c r="AB55" s="43"/>
      <c r="AC55" s="43"/>
      <c r="AD55" s="68" t="e">
        <f t="shared" ref="AD55:AD68" si="6">+AC55/AB55</f>
        <v>#DIV/0!</v>
      </c>
      <c r="AE55" s="43"/>
      <c r="AF55" s="43"/>
      <c r="AG55" s="68" t="e">
        <f t="shared" ref="AG55:AG68" si="7">+AF55/AE55</f>
        <v>#DIV/0!</v>
      </c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.75" x14ac:dyDescent="0.25">
      <c r="A56" s="81" t="s">
        <v>91</v>
      </c>
      <c r="B56" s="80" t="s">
        <v>29</v>
      </c>
      <c r="C56" s="79">
        <v>8</v>
      </c>
      <c r="D56" s="105">
        <v>6</v>
      </c>
      <c r="E56" s="73">
        <f t="shared" si="0"/>
        <v>1.3333333333333333</v>
      </c>
      <c r="F56" s="83">
        <v>327309.26</v>
      </c>
      <c r="G56" s="76">
        <f t="shared" si="1"/>
        <v>266000</v>
      </c>
      <c r="H56" s="73">
        <f t="shared" si="2"/>
        <v>1.2304859398496242</v>
      </c>
      <c r="I56" s="78">
        <v>6</v>
      </c>
      <c r="J56" s="79">
        <v>8</v>
      </c>
      <c r="K56" s="73">
        <f t="shared" si="3"/>
        <v>0.75</v>
      </c>
      <c r="L56" s="109">
        <f>8000.01+8000+8000.01+8000+250+8000</f>
        <v>40250.020000000004</v>
      </c>
      <c r="M56" s="50">
        <f t="shared" si="4"/>
        <v>28000</v>
      </c>
      <c r="N56" s="49">
        <v>1.44</v>
      </c>
      <c r="O56" s="71">
        <v>6</v>
      </c>
      <c r="P56" s="73">
        <v>0.4</v>
      </c>
      <c r="Q56" s="72">
        <v>0.4</v>
      </c>
      <c r="R56" s="110">
        <v>0</v>
      </c>
      <c r="S56" s="70">
        <v>1</v>
      </c>
      <c r="T56" s="69">
        <v>0</v>
      </c>
      <c r="U56" s="70">
        <v>1</v>
      </c>
      <c r="V56" s="71">
        <v>0</v>
      </c>
      <c r="W56" s="70">
        <v>1</v>
      </c>
      <c r="X56" s="69">
        <v>3</v>
      </c>
      <c r="Y56" s="43"/>
      <c r="Z56" s="43"/>
      <c r="AA56" s="68" t="e">
        <f t="shared" si="5"/>
        <v>#DIV/0!</v>
      </c>
      <c r="AB56" s="43"/>
      <c r="AC56" s="43"/>
      <c r="AD56" s="68" t="e">
        <f t="shared" si="6"/>
        <v>#DIV/0!</v>
      </c>
      <c r="AE56" s="43"/>
      <c r="AF56" s="43"/>
      <c r="AG56" s="68" t="e">
        <f t="shared" si="7"/>
        <v>#DIV/0!</v>
      </c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.75" x14ac:dyDescent="0.25">
      <c r="A57" s="81" t="s">
        <v>79</v>
      </c>
      <c r="B57" s="80" t="s">
        <v>32</v>
      </c>
      <c r="C57" s="79">
        <v>9</v>
      </c>
      <c r="D57" s="105">
        <v>6</v>
      </c>
      <c r="E57" s="73">
        <f t="shared" si="0"/>
        <v>1.5</v>
      </c>
      <c r="F57" s="83">
        <v>258243.92</v>
      </c>
      <c r="G57" s="76">
        <f t="shared" si="1"/>
        <v>266000</v>
      </c>
      <c r="H57" s="73">
        <f t="shared" si="2"/>
        <v>0.97084180451127822</v>
      </c>
      <c r="I57" s="78">
        <v>9</v>
      </c>
      <c r="J57" s="79">
        <v>9</v>
      </c>
      <c r="K57" s="73">
        <f t="shared" si="3"/>
        <v>1</v>
      </c>
      <c r="L57" s="109">
        <v>29800</v>
      </c>
      <c r="M57" s="50">
        <f t="shared" si="4"/>
        <v>31500</v>
      </c>
      <c r="N57" s="49">
        <v>0.95</v>
      </c>
      <c r="O57" s="71">
        <v>4</v>
      </c>
      <c r="P57" s="73">
        <v>0.4</v>
      </c>
      <c r="Q57" s="72">
        <v>0.4</v>
      </c>
      <c r="R57" s="71">
        <v>0</v>
      </c>
      <c r="S57" s="70">
        <v>1</v>
      </c>
      <c r="T57" s="69">
        <v>0</v>
      </c>
      <c r="U57" s="70">
        <v>1</v>
      </c>
      <c r="V57" s="71">
        <v>0</v>
      </c>
      <c r="W57" s="70">
        <v>1</v>
      </c>
      <c r="X57" s="69">
        <v>2</v>
      </c>
      <c r="Y57" s="43"/>
      <c r="Z57" s="43"/>
      <c r="AA57" s="68" t="e">
        <f t="shared" si="5"/>
        <v>#DIV/0!</v>
      </c>
      <c r="AB57" s="43"/>
      <c r="AC57" s="43"/>
      <c r="AD57" s="68" t="e">
        <f t="shared" si="6"/>
        <v>#DIV/0!</v>
      </c>
      <c r="AE57" s="43"/>
      <c r="AF57" s="43"/>
      <c r="AG57" s="68" t="e">
        <f t="shared" si="7"/>
        <v>#DIV/0!</v>
      </c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x14ac:dyDescent="0.25">
      <c r="A58" s="81" t="s">
        <v>82</v>
      </c>
      <c r="B58" s="80" t="s">
        <v>28</v>
      </c>
      <c r="C58" s="79">
        <v>5</v>
      </c>
      <c r="D58" s="105">
        <v>6</v>
      </c>
      <c r="E58" s="73">
        <f t="shared" si="0"/>
        <v>0.83333333333333337</v>
      </c>
      <c r="F58" s="83">
        <v>150367.07</v>
      </c>
      <c r="G58" s="76">
        <f t="shared" si="1"/>
        <v>266000</v>
      </c>
      <c r="H58" s="73">
        <f t="shared" si="2"/>
        <v>0.56528973684210526</v>
      </c>
      <c r="I58" s="78">
        <v>1</v>
      </c>
      <c r="J58" s="79">
        <v>5</v>
      </c>
      <c r="K58" s="73">
        <f t="shared" si="3"/>
        <v>0.2</v>
      </c>
      <c r="L58" s="109">
        <f>6915+2605+4000</f>
        <v>13520</v>
      </c>
      <c r="M58" s="50">
        <f t="shared" si="4"/>
        <v>17500</v>
      </c>
      <c r="N58" s="49">
        <v>0.77</v>
      </c>
      <c r="O58" s="71">
        <v>0</v>
      </c>
      <c r="P58" s="73">
        <v>0</v>
      </c>
      <c r="Q58" s="72">
        <v>0</v>
      </c>
      <c r="R58" s="71">
        <v>0</v>
      </c>
      <c r="S58" s="70">
        <v>1</v>
      </c>
      <c r="T58" s="69">
        <v>0</v>
      </c>
      <c r="U58" s="70">
        <v>1</v>
      </c>
      <c r="V58" s="71">
        <v>0</v>
      </c>
      <c r="W58" s="70">
        <v>1</v>
      </c>
      <c r="X58" s="69">
        <v>1</v>
      </c>
      <c r="Y58" s="43"/>
      <c r="Z58" s="43"/>
      <c r="AA58" s="68" t="e">
        <f t="shared" si="5"/>
        <v>#DIV/0!</v>
      </c>
      <c r="AB58" s="43"/>
      <c r="AC58" s="43"/>
      <c r="AD58" s="68" t="e">
        <f t="shared" si="6"/>
        <v>#DIV/0!</v>
      </c>
      <c r="AE58" s="43"/>
      <c r="AF58" s="43"/>
      <c r="AG58" s="68" t="e">
        <f t="shared" si="7"/>
        <v>#DIV/0!</v>
      </c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.75" x14ac:dyDescent="0.25">
      <c r="A59" s="81" t="s">
        <v>86</v>
      </c>
      <c r="B59" s="80" t="s">
        <v>29</v>
      </c>
      <c r="C59" s="79">
        <v>6</v>
      </c>
      <c r="D59" s="105">
        <v>6</v>
      </c>
      <c r="E59" s="73">
        <f t="shared" si="0"/>
        <v>1</v>
      </c>
      <c r="F59" s="83">
        <v>185211.08</v>
      </c>
      <c r="G59" s="76">
        <f t="shared" si="1"/>
        <v>266000</v>
      </c>
      <c r="H59" s="73">
        <f t="shared" si="2"/>
        <v>0.69628225563909774</v>
      </c>
      <c r="I59" s="78">
        <v>3</v>
      </c>
      <c r="J59" s="79">
        <v>6</v>
      </c>
      <c r="K59" s="73">
        <f t="shared" si="3"/>
        <v>0.5</v>
      </c>
      <c r="L59" s="109">
        <f>5000.01+5000.01+5000.01+3300+11320.5+12395.01</f>
        <v>42015.54</v>
      </c>
      <c r="M59" s="50">
        <f t="shared" si="4"/>
        <v>21000</v>
      </c>
      <c r="N59" s="49">
        <v>2.0007000000000001</v>
      </c>
      <c r="O59" s="71">
        <v>2</v>
      </c>
      <c r="P59" s="73">
        <v>0.4</v>
      </c>
      <c r="Q59" s="72">
        <v>0.4</v>
      </c>
      <c r="R59" s="71">
        <v>0</v>
      </c>
      <c r="S59" s="70">
        <v>1</v>
      </c>
      <c r="T59" s="69">
        <v>1</v>
      </c>
      <c r="U59" s="70">
        <v>1</v>
      </c>
      <c r="V59" s="71">
        <v>1</v>
      </c>
      <c r="W59" s="70">
        <v>1</v>
      </c>
      <c r="X59" s="69">
        <v>3</v>
      </c>
      <c r="Y59" s="43"/>
      <c r="Z59" s="43"/>
      <c r="AA59" s="68" t="e">
        <f t="shared" si="5"/>
        <v>#DIV/0!</v>
      </c>
      <c r="AB59" s="43"/>
      <c r="AC59" s="43"/>
      <c r="AD59" s="68" t="e">
        <f t="shared" si="6"/>
        <v>#DIV/0!</v>
      </c>
      <c r="AE59" s="43"/>
      <c r="AF59" s="43"/>
      <c r="AG59" s="68" t="e">
        <f t="shared" si="7"/>
        <v>#DIV/0!</v>
      </c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.75" x14ac:dyDescent="0.25">
      <c r="A60" s="81" t="s">
        <v>74</v>
      </c>
      <c r="B60" s="80" t="s">
        <v>29</v>
      </c>
      <c r="C60" s="79">
        <v>4</v>
      </c>
      <c r="D60" s="105">
        <v>6</v>
      </c>
      <c r="E60" s="73">
        <f t="shared" si="0"/>
        <v>0.66666666666666663</v>
      </c>
      <c r="F60" s="83">
        <v>101657.08</v>
      </c>
      <c r="G60" s="76">
        <f t="shared" si="1"/>
        <v>266000</v>
      </c>
      <c r="H60" s="73">
        <f t="shared" si="2"/>
        <v>0.38216947368421056</v>
      </c>
      <c r="I60" s="78">
        <v>3</v>
      </c>
      <c r="J60" s="79">
        <v>4</v>
      </c>
      <c r="K60" s="73">
        <f t="shared" si="3"/>
        <v>0.75</v>
      </c>
      <c r="L60" s="107">
        <f>5000+5000+1200</f>
        <v>11200</v>
      </c>
      <c r="M60" s="50">
        <f t="shared" si="4"/>
        <v>14000</v>
      </c>
      <c r="N60" s="49">
        <v>0.8</v>
      </c>
      <c r="O60" s="102">
        <v>3</v>
      </c>
      <c r="P60" s="73">
        <v>0.4</v>
      </c>
      <c r="Q60" s="72">
        <v>0.4</v>
      </c>
      <c r="R60" s="71">
        <v>1</v>
      </c>
      <c r="S60" s="70">
        <v>1</v>
      </c>
      <c r="T60" s="69">
        <v>0</v>
      </c>
      <c r="U60" s="70">
        <v>1</v>
      </c>
      <c r="V60" s="71">
        <v>0</v>
      </c>
      <c r="W60" s="70">
        <v>1</v>
      </c>
      <c r="X60" s="69">
        <v>3</v>
      </c>
      <c r="Y60" s="43"/>
      <c r="Z60" s="43"/>
      <c r="AA60" s="68" t="e">
        <f t="shared" si="5"/>
        <v>#DIV/0!</v>
      </c>
      <c r="AB60" s="43"/>
      <c r="AC60" s="43"/>
      <c r="AD60" s="68" t="e">
        <f t="shared" si="6"/>
        <v>#DIV/0!</v>
      </c>
      <c r="AE60" s="43"/>
      <c r="AF60" s="43"/>
      <c r="AG60" s="68" t="e">
        <f t="shared" si="7"/>
        <v>#DIV/0!</v>
      </c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.75" x14ac:dyDescent="0.25">
      <c r="A61" s="81" t="s">
        <v>83</v>
      </c>
      <c r="B61" s="80" t="s">
        <v>28</v>
      </c>
      <c r="C61" s="79">
        <v>4</v>
      </c>
      <c r="D61" s="105">
        <v>6</v>
      </c>
      <c r="E61" s="73">
        <f t="shared" si="0"/>
        <v>0.66666666666666663</v>
      </c>
      <c r="F61" s="98">
        <v>185863.02</v>
      </c>
      <c r="G61" s="76">
        <f t="shared" ref="G61:G68" si="8">D61*38000</f>
        <v>228000</v>
      </c>
      <c r="H61" s="73">
        <f t="shared" si="2"/>
        <v>0.81518868421052626</v>
      </c>
      <c r="I61" s="75">
        <v>1</v>
      </c>
      <c r="J61" s="79">
        <v>4</v>
      </c>
      <c r="K61" s="73">
        <f t="shared" si="3"/>
        <v>0.25</v>
      </c>
      <c r="L61" s="92">
        <f>7000+5000</f>
        <v>12000</v>
      </c>
      <c r="M61" s="50">
        <f t="shared" si="4"/>
        <v>14000</v>
      </c>
      <c r="N61" s="49">
        <v>0.86</v>
      </c>
      <c r="O61" s="71">
        <v>0</v>
      </c>
      <c r="P61" s="73">
        <v>0</v>
      </c>
      <c r="Q61" s="72">
        <v>0</v>
      </c>
      <c r="R61" s="104">
        <v>0</v>
      </c>
      <c r="S61" s="70">
        <v>1</v>
      </c>
      <c r="T61" s="69">
        <v>0</v>
      </c>
      <c r="U61" s="70">
        <v>1</v>
      </c>
      <c r="V61" s="69">
        <v>0</v>
      </c>
      <c r="W61" s="70">
        <v>1</v>
      </c>
      <c r="X61" s="69">
        <v>1</v>
      </c>
      <c r="Y61" s="43"/>
      <c r="Z61" s="43"/>
      <c r="AA61" s="68" t="e">
        <f t="shared" si="5"/>
        <v>#DIV/0!</v>
      </c>
      <c r="AB61" s="43"/>
      <c r="AC61" s="43"/>
      <c r="AD61" s="68" t="e">
        <f t="shared" si="6"/>
        <v>#DIV/0!</v>
      </c>
      <c r="AE61" s="43"/>
      <c r="AF61" s="43"/>
      <c r="AG61" s="68" t="e">
        <f t="shared" si="7"/>
        <v>#DIV/0!</v>
      </c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.75" x14ac:dyDescent="0.25">
      <c r="A62" s="81" t="s">
        <v>76</v>
      </c>
      <c r="B62" s="80" t="s">
        <v>72</v>
      </c>
      <c r="C62" s="103">
        <v>0</v>
      </c>
      <c r="D62" s="78">
        <v>4</v>
      </c>
      <c r="E62" s="73">
        <f t="shared" si="0"/>
        <v>0</v>
      </c>
      <c r="F62" s="98">
        <v>52440.4</v>
      </c>
      <c r="G62" s="76">
        <f t="shared" si="8"/>
        <v>152000</v>
      </c>
      <c r="H62" s="73">
        <f t="shared" si="2"/>
        <v>0.34500263157894739</v>
      </c>
      <c r="I62" s="75">
        <v>1</v>
      </c>
      <c r="J62" s="74">
        <v>1</v>
      </c>
      <c r="K62" s="73">
        <f t="shared" si="3"/>
        <v>1</v>
      </c>
      <c r="L62" s="92">
        <v>0</v>
      </c>
      <c r="M62" s="50">
        <f t="shared" ref="M62:M68" si="9">3500*C63</f>
        <v>3500</v>
      </c>
      <c r="N62" s="49">
        <v>0</v>
      </c>
      <c r="O62" s="71">
        <v>0</v>
      </c>
      <c r="P62" s="73">
        <v>0</v>
      </c>
      <c r="Q62" s="72">
        <v>0.4</v>
      </c>
      <c r="R62" s="102">
        <v>0</v>
      </c>
      <c r="S62" s="70">
        <v>1</v>
      </c>
      <c r="T62" s="69">
        <v>0</v>
      </c>
      <c r="U62" s="70">
        <v>1</v>
      </c>
      <c r="V62" s="69">
        <v>0</v>
      </c>
      <c r="W62" s="70">
        <v>1</v>
      </c>
      <c r="X62" s="69">
        <v>0</v>
      </c>
      <c r="Y62" s="43"/>
      <c r="Z62" s="43"/>
      <c r="AA62" s="68" t="e">
        <f t="shared" si="5"/>
        <v>#DIV/0!</v>
      </c>
      <c r="AB62" s="43"/>
      <c r="AC62" s="43"/>
      <c r="AD62" s="68" t="e">
        <f t="shared" si="6"/>
        <v>#DIV/0!</v>
      </c>
      <c r="AE62" s="43"/>
      <c r="AF62" s="43"/>
      <c r="AG62" s="68" t="e">
        <f t="shared" si="7"/>
        <v>#DIV/0!</v>
      </c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.75" x14ac:dyDescent="0.25">
      <c r="A63" s="81" t="s">
        <v>77</v>
      </c>
      <c r="B63" s="80" t="s">
        <v>28</v>
      </c>
      <c r="C63" s="74">
        <v>1</v>
      </c>
      <c r="D63" s="99">
        <v>4</v>
      </c>
      <c r="E63" s="73">
        <f t="shared" si="0"/>
        <v>0.25</v>
      </c>
      <c r="F63" s="98">
        <v>0</v>
      </c>
      <c r="G63" s="76">
        <f t="shared" si="8"/>
        <v>152000</v>
      </c>
      <c r="H63" s="73">
        <f t="shared" si="2"/>
        <v>0</v>
      </c>
      <c r="I63" s="75">
        <v>0</v>
      </c>
      <c r="J63" s="74">
        <v>0</v>
      </c>
      <c r="K63" s="73" t="e">
        <f t="shared" si="3"/>
        <v>#DIV/0!</v>
      </c>
      <c r="L63" s="92">
        <v>8000</v>
      </c>
      <c r="M63" s="50">
        <f t="shared" si="9"/>
        <v>0</v>
      </c>
      <c r="N63" s="49">
        <v>2.29</v>
      </c>
      <c r="O63" s="71">
        <v>0</v>
      </c>
      <c r="P63" s="73">
        <v>0</v>
      </c>
      <c r="Q63" s="72">
        <v>0</v>
      </c>
      <c r="R63" s="71">
        <v>0</v>
      </c>
      <c r="S63" s="70">
        <v>1</v>
      </c>
      <c r="T63" s="69">
        <v>0</v>
      </c>
      <c r="U63" s="70">
        <v>1</v>
      </c>
      <c r="V63" s="69">
        <v>0</v>
      </c>
      <c r="W63" s="70">
        <v>1</v>
      </c>
      <c r="X63" s="69">
        <v>1</v>
      </c>
      <c r="Y63" s="43"/>
      <c r="Z63" s="43"/>
      <c r="AA63" s="68" t="e">
        <f t="shared" si="5"/>
        <v>#DIV/0!</v>
      </c>
      <c r="AB63" s="43"/>
      <c r="AC63" s="43"/>
      <c r="AD63" s="68" t="e">
        <f t="shared" si="6"/>
        <v>#DIV/0!</v>
      </c>
      <c r="AE63" s="43"/>
      <c r="AF63" s="43"/>
      <c r="AG63" s="68" t="e">
        <f t="shared" si="7"/>
        <v>#DIV/0!</v>
      </c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.75" x14ac:dyDescent="0.25">
      <c r="A64" s="81" t="s">
        <v>75</v>
      </c>
      <c r="B64" s="80" t="s">
        <v>72</v>
      </c>
      <c r="C64" s="74">
        <v>0</v>
      </c>
      <c r="D64" s="99">
        <v>3</v>
      </c>
      <c r="E64" s="73">
        <f t="shared" si="0"/>
        <v>0</v>
      </c>
      <c r="F64" s="98">
        <v>0</v>
      </c>
      <c r="G64" s="76">
        <f t="shared" si="8"/>
        <v>114000</v>
      </c>
      <c r="H64" s="73">
        <f t="shared" si="2"/>
        <v>0</v>
      </c>
      <c r="I64" s="75">
        <v>0</v>
      </c>
      <c r="J64" s="74">
        <v>0</v>
      </c>
      <c r="K64" s="73" t="e">
        <f t="shared" si="3"/>
        <v>#DIV/0!</v>
      </c>
      <c r="L64" s="92">
        <v>0</v>
      </c>
      <c r="M64" s="50">
        <f t="shared" si="9"/>
        <v>0</v>
      </c>
      <c r="N64" s="49">
        <v>0</v>
      </c>
      <c r="O64" s="71">
        <v>0</v>
      </c>
      <c r="P64" s="73">
        <v>0</v>
      </c>
      <c r="Q64" s="72">
        <v>0</v>
      </c>
      <c r="R64" s="71">
        <v>0</v>
      </c>
      <c r="S64" s="70">
        <v>1</v>
      </c>
      <c r="T64" s="69">
        <v>0</v>
      </c>
      <c r="U64" s="70">
        <v>1</v>
      </c>
      <c r="V64" s="69">
        <v>0</v>
      </c>
      <c r="W64" s="70">
        <v>1</v>
      </c>
      <c r="X64" s="69">
        <v>0</v>
      </c>
      <c r="Y64" s="43"/>
      <c r="Z64" s="43"/>
      <c r="AA64" s="68" t="e">
        <f t="shared" si="5"/>
        <v>#DIV/0!</v>
      </c>
      <c r="AB64" s="43"/>
      <c r="AC64" s="43"/>
      <c r="AD64" s="68" t="e">
        <f t="shared" si="6"/>
        <v>#DIV/0!</v>
      </c>
      <c r="AE64" s="43"/>
      <c r="AF64" s="43"/>
      <c r="AG64" s="68" t="e">
        <f t="shared" si="7"/>
        <v>#DIV/0!</v>
      </c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x14ac:dyDescent="0.25">
      <c r="A65" s="81" t="s">
        <v>73</v>
      </c>
      <c r="B65" s="80" t="s">
        <v>72</v>
      </c>
      <c r="C65" s="74">
        <v>0</v>
      </c>
      <c r="D65" s="78">
        <v>3</v>
      </c>
      <c r="E65" s="73">
        <f t="shared" si="0"/>
        <v>0</v>
      </c>
      <c r="F65" s="83">
        <v>0</v>
      </c>
      <c r="G65" s="76">
        <f t="shared" si="8"/>
        <v>114000</v>
      </c>
      <c r="H65" s="73">
        <f t="shared" si="2"/>
        <v>0</v>
      </c>
      <c r="I65" s="78">
        <v>0</v>
      </c>
      <c r="J65" s="79">
        <v>0</v>
      </c>
      <c r="K65" s="73" t="e">
        <f t="shared" si="3"/>
        <v>#DIV/0!</v>
      </c>
      <c r="L65" s="92">
        <v>0</v>
      </c>
      <c r="M65" s="50">
        <f t="shared" si="9"/>
        <v>0</v>
      </c>
      <c r="N65" s="49">
        <v>0</v>
      </c>
      <c r="O65" s="71">
        <v>0</v>
      </c>
      <c r="P65" s="73">
        <v>0</v>
      </c>
      <c r="Q65" s="72">
        <v>0</v>
      </c>
      <c r="R65" s="71">
        <v>0</v>
      </c>
      <c r="S65" s="70">
        <v>1</v>
      </c>
      <c r="T65" s="69">
        <v>0</v>
      </c>
      <c r="U65" s="70">
        <v>1</v>
      </c>
      <c r="V65" s="69">
        <v>0</v>
      </c>
      <c r="W65" s="70">
        <v>1</v>
      </c>
      <c r="X65" s="69">
        <v>0</v>
      </c>
      <c r="Y65" s="43"/>
      <c r="Z65" s="43"/>
      <c r="AA65" s="68" t="e">
        <f t="shared" si="5"/>
        <v>#DIV/0!</v>
      </c>
      <c r="AB65" s="43"/>
      <c r="AC65" s="43"/>
      <c r="AD65" s="68" t="e">
        <f t="shared" si="6"/>
        <v>#DIV/0!</v>
      </c>
      <c r="AE65" s="43"/>
      <c r="AF65" s="43"/>
      <c r="AG65" s="68" t="e">
        <f t="shared" si="7"/>
        <v>#DIV/0!</v>
      </c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x14ac:dyDescent="0.25">
      <c r="A66" s="84" t="s">
        <v>71</v>
      </c>
      <c r="B66" s="80" t="s">
        <v>72</v>
      </c>
      <c r="C66" s="79">
        <v>0</v>
      </c>
      <c r="D66" s="78">
        <v>2</v>
      </c>
      <c r="E66" s="73">
        <f t="shared" si="0"/>
        <v>0</v>
      </c>
      <c r="F66" s="83">
        <v>45809.37</v>
      </c>
      <c r="G66" s="76">
        <f t="shared" si="8"/>
        <v>76000</v>
      </c>
      <c r="H66" s="73">
        <f t="shared" si="2"/>
        <v>0.60275486842105264</v>
      </c>
      <c r="I66" s="78">
        <v>2</v>
      </c>
      <c r="J66" s="79">
        <v>2</v>
      </c>
      <c r="K66" s="73">
        <f t="shared" si="3"/>
        <v>1</v>
      </c>
      <c r="L66" s="50">
        <v>0</v>
      </c>
      <c r="M66" s="50">
        <f t="shared" si="9"/>
        <v>7000</v>
      </c>
      <c r="N66" s="49">
        <v>0</v>
      </c>
      <c r="O66" s="71">
        <v>0</v>
      </c>
      <c r="P66" s="73">
        <v>0</v>
      </c>
      <c r="Q66" s="72">
        <v>0</v>
      </c>
      <c r="R66" s="71">
        <v>0</v>
      </c>
      <c r="S66" s="70">
        <v>1</v>
      </c>
      <c r="T66" s="69">
        <v>0</v>
      </c>
      <c r="U66" s="70">
        <v>1</v>
      </c>
      <c r="V66" s="69">
        <v>0</v>
      </c>
      <c r="W66" s="70">
        <v>1</v>
      </c>
      <c r="X66" s="69" t="s">
        <v>67</v>
      </c>
      <c r="Y66" s="43"/>
      <c r="Z66" s="43"/>
      <c r="AA66" s="68" t="e">
        <f t="shared" si="5"/>
        <v>#DIV/0!</v>
      </c>
      <c r="AB66" s="43"/>
      <c r="AC66" s="43"/>
      <c r="AD66" s="68" t="e">
        <f t="shared" si="6"/>
        <v>#DIV/0!</v>
      </c>
      <c r="AE66" s="43"/>
      <c r="AF66" s="43"/>
      <c r="AG66" s="68" t="e">
        <f t="shared" si="7"/>
        <v>#DIV/0!</v>
      </c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.75" x14ac:dyDescent="0.25">
      <c r="A67" s="84" t="s">
        <v>70</v>
      </c>
      <c r="B67" s="80" t="s">
        <v>29</v>
      </c>
      <c r="C67" s="79">
        <v>2</v>
      </c>
      <c r="D67" s="78">
        <v>2</v>
      </c>
      <c r="E67" s="73">
        <f t="shared" si="0"/>
        <v>1</v>
      </c>
      <c r="F67" s="83">
        <v>37013.089999999997</v>
      </c>
      <c r="G67" s="76">
        <f t="shared" si="8"/>
        <v>76000</v>
      </c>
      <c r="H67" s="73">
        <f t="shared" si="2"/>
        <v>0.48701434210526312</v>
      </c>
      <c r="I67" s="78">
        <v>1</v>
      </c>
      <c r="J67" s="79">
        <v>1</v>
      </c>
      <c r="K67" s="73">
        <f t="shared" si="3"/>
        <v>1</v>
      </c>
      <c r="L67" s="50">
        <f>8000+5000</f>
        <v>13000</v>
      </c>
      <c r="M67" s="50">
        <f t="shared" si="9"/>
        <v>3500</v>
      </c>
      <c r="N67" s="49">
        <v>1.86</v>
      </c>
      <c r="O67" s="71">
        <v>2</v>
      </c>
      <c r="P67" s="73">
        <v>0.4</v>
      </c>
      <c r="Q67" s="72">
        <v>0.4</v>
      </c>
      <c r="R67" s="71">
        <v>0</v>
      </c>
      <c r="S67" s="70">
        <v>1</v>
      </c>
      <c r="T67" s="69">
        <v>0</v>
      </c>
      <c r="U67" s="70">
        <v>1</v>
      </c>
      <c r="V67" s="69">
        <v>0</v>
      </c>
      <c r="W67" s="70">
        <v>1</v>
      </c>
      <c r="X67" s="69" t="s">
        <v>67</v>
      </c>
      <c r="Y67" s="43"/>
      <c r="Z67" s="43"/>
      <c r="AA67" s="68" t="e">
        <f t="shared" si="5"/>
        <v>#DIV/0!</v>
      </c>
      <c r="AB67" s="43"/>
      <c r="AC67" s="43"/>
      <c r="AD67" s="68" t="e">
        <f t="shared" si="6"/>
        <v>#DIV/0!</v>
      </c>
      <c r="AE67" s="43"/>
      <c r="AF67" s="43"/>
      <c r="AG67" s="68" t="e">
        <f t="shared" si="7"/>
        <v>#DIV/0!</v>
      </c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.75" x14ac:dyDescent="0.25">
      <c r="A68" s="81" t="s">
        <v>68</v>
      </c>
      <c r="B68" s="80" t="s">
        <v>29</v>
      </c>
      <c r="C68" s="79">
        <v>1</v>
      </c>
      <c r="D68" s="78">
        <v>2</v>
      </c>
      <c r="E68" s="73">
        <f t="shared" si="0"/>
        <v>0.5</v>
      </c>
      <c r="F68" s="77"/>
      <c r="G68" s="76">
        <f t="shared" si="8"/>
        <v>76000</v>
      </c>
      <c r="H68" s="73">
        <f t="shared" si="2"/>
        <v>0</v>
      </c>
      <c r="I68" s="75"/>
      <c r="J68" s="74"/>
      <c r="K68" s="73" t="e">
        <f t="shared" si="3"/>
        <v>#DIV/0!</v>
      </c>
      <c r="L68" s="50">
        <v>0</v>
      </c>
      <c r="M68" s="50">
        <f t="shared" si="9"/>
        <v>0</v>
      </c>
      <c r="N68" s="49"/>
      <c r="O68" s="69">
        <v>0</v>
      </c>
      <c r="P68" s="73">
        <v>0</v>
      </c>
      <c r="Q68" s="72">
        <v>0</v>
      </c>
      <c r="R68" s="71">
        <v>0</v>
      </c>
      <c r="S68" s="70">
        <v>1</v>
      </c>
      <c r="T68" s="69">
        <v>0</v>
      </c>
      <c r="U68" s="70">
        <v>1</v>
      </c>
      <c r="V68" s="69">
        <v>0</v>
      </c>
      <c r="W68" s="70">
        <v>1</v>
      </c>
      <c r="X68" s="69" t="s">
        <v>67</v>
      </c>
      <c r="Y68" s="43"/>
      <c r="Z68" s="43"/>
      <c r="AA68" s="68" t="e">
        <f t="shared" si="5"/>
        <v>#DIV/0!</v>
      </c>
      <c r="AB68" s="43"/>
      <c r="AC68" s="43"/>
      <c r="AD68" s="68" t="e">
        <f t="shared" si="6"/>
        <v>#DIV/0!</v>
      </c>
      <c r="AE68" s="43"/>
      <c r="AF68" s="43"/>
      <c r="AG68" s="68" t="e">
        <f t="shared" si="7"/>
        <v>#DIV/0!</v>
      </c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25">
      <c r="A69" s="48"/>
      <c r="B69" s="52"/>
      <c r="C69" s="10"/>
      <c r="D69" s="10"/>
      <c r="E69" s="43"/>
      <c r="F69" s="18"/>
      <c r="G69" s="26"/>
      <c r="H69" s="43"/>
      <c r="I69" s="47"/>
      <c r="J69" s="10"/>
      <c r="K69" s="43"/>
      <c r="L69" s="51"/>
      <c r="M69" s="50"/>
      <c r="N69" s="49"/>
      <c r="O69" s="44"/>
      <c r="P69" s="43"/>
      <c r="Q69" s="43"/>
      <c r="R69" s="43"/>
      <c r="S69" s="44"/>
      <c r="T69" s="44"/>
      <c r="U69" s="44"/>
      <c r="V69" s="44"/>
      <c r="W69" s="44"/>
      <c r="X69" s="44"/>
      <c r="Y69" s="43"/>
      <c r="Z69" s="43"/>
      <c r="AA69" s="43"/>
      <c r="AB69" s="43"/>
      <c r="AC69" s="43"/>
      <c r="AD69" s="43"/>
      <c r="AE69" s="43"/>
      <c r="AF69" s="43"/>
      <c r="AG69" s="43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25">
      <c r="A70" s="48"/>
      <c r="B70" s="9"/>
      <c r="C70" s="10"/>
      <c r="D70" s="10"/>
      <c r="E70" s="43"/>
      <c r="F70" s="18"/>
      <c r="G70" s="26"/>
      <c r="H70" s="43"/>
      <c r="I70" s="47"/>
      <c r="J70" s="10"/>
      <c r="K70" s="43"/>
      <c r="L70" s="46"/>
      <c r="M70" s="45"/>
      <c r="N70" s="43"/>
      <c r="O70" s="44"/>
      <c r="P70" s="43"/>
      <c r="Q70" s="43"/>
      <c r="R70" s="43"/>
      <c r="S70" s="44"/>
      <c r="T70" s="44"/>
      <c r="U70" s="44"/>
      <c r="V70" s="44"/>
      <c r="W70" s="44"/>
      <c r="X70" s="44"/>
      <c r="Y70" s="43"/>
      <c r="Z70" s="43"/>
      <c r="AA70" s="43"/>
      <c r="AB70" s="43"/>
      <c r="AC70" s="43"/>
      <c r="AD70" s="43"/>
      <c r="AE70" s="43"/>
      <c r="AF70" s="43"/>
      <c r="AG70" s="43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25">
      <c r="A71" s="2" t="s">
        <v>65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25">
      <c r="A72" s="2" t="s">
        <v>64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25">
      <c r="A73" s="2" t="s">
        <v>63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25">
      <c r="A74" s="2" t="s">
        <v>62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2"/>
      <c r="AI74" s="2"/>
      <c r="AJ74" s="2"/>
      <c r="AK74" s="2"/>
      <c r="AL74" s="2"/>
      <c r="AM74" s="2"/>
      <c r="AN74" s="2"/>
      <c r="AO74" s="2"/>
      <c r="AP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BF59-EFAC-40A3-A251-91F11B292DA7}">
  <dimension ref="A1:BC79"/>
  <sheetViews>
    <sheetView zoomScale="40" zoomScaleNormal="40" workbookViewId="0">
      <pane ySplit="4" topLeftCell="A14" activePane="bottomLeft" state="frozen"/>
      <selection pane="bottomLeft" activeCell="AL65" sqref="AL65"/>
    </sheetView>
  </sheetViews>
  <sheetFormatPr baseColWidth="10" defaultRowHeight="15" x14ac:dyDescent="0.25"/>
  <cols>
    <col min="1" max="1" width="37.85546875" bestFit="1" customWidth="1"/>
    <col min="29" max="29" width="37.85546875" bestFit="1" customWidth="1"/>
    <col min="34" max="34" width="12.85546875" customWidth="1"/>
    <col min="62" max="62" width="12.5703125" bestFit="1" customWidth="1"/>
  </cols>
  <sheetData>
    <row r="1" spans="1:55" ht="26.2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BC1" s="2"/>
    </row>
    <row r="2" spans="1:55" ht="26.25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BC2" s="2"/>
    </row>
    <row r="3" spans="1:55" ht="21" x14ac:dyDescent="0.25">
      <c r="A3" s="4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BC3" s="2"/>
    </row>
    <row r="4" spans="1:55" ht="120.75" thickBot="1" x14ac:dyDescent="0.3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16</v>
      </c>
      <c r="P4" s="6" t="s">
        <v>17</v>
      </c>
      <c r="Q4" s="6" t="s">
        <v>9</v>
      </c>
      <c r="R4" s="6" t="s">
        <v>18</v>
      </c>
      <c r="S4" s="6" t="s">
        <v>19</v>
      </c>
      <c r="T4" s="6" t="s">
        <v>9</v>
      </c>
      <c r="U4" s="6" t="s">
        <v>20</v>
      </c>
      <c r="V4" s="6" t="s">
        <v>20</v>
      </c>
      <c r="W4" s="6" t="s">
        <v>9</v>
      </c>
      <c r="X4" s="6" t="s">
        <v>21</v>
      </c>
      <c r="Y4" s="6" t="s">
        <v>22</v>
      </c>
      <c r="Z4" s="6" t="s">
        <v>9</v>
      </c>
      <c r="BC4" s="125"/>
    </row>
    <row r="5" spans="1:55" ht="15.75" thickTop="1" x14ac:dyDescent="0.25">
      <c r="A5" s="8" t="s">
        <v>27</v>
      </c>
      <c r="B5" s="9" t="s">
        <v>28</v>
      </c>
      <c r="C5" s="10"/>
      <c r="D5" s="10"/>
      <c r="E5" s="11" t="e">
        <v>#DIV/0!</v>
      </c>
      <c r="F5" s="12"/>
      <c r="G5" s="13"/>
      <c r="H5" s="11" t="e">
        <v>#DIV/0!</v>
      </c>
      <c r="I5" s="14"/>
      <c r="J5" s="14"/>
      <c r="K5" s="11" t="e">
        <v>#DIV/0!</v>
      </c>
      <c r="L5" s="15"/>
      <c r="M5" s="15"/>
      <c r="N5" s="11" t="e">
        <v>#DIV/0!</v>
      </c>
      <c r="O5" s="16"/>
      <c r="P5" s="16"/>
      <c r="Q5" s="11" t="e">
        <v>#DIV/0!</v>
      </c>
      <c r="R5" s="16"/>
      <c r="S5" s="16"/>
      <c r="T5" s="11" t="e">
        <v>#DIV/0!</v>
      </c>
      <c r="U5" s="16"/>
      <c r="V5" s="16"/>
      <c r="W5" s="11" t="e">
        <v>#DIV/0!</v>
      </c>
      <c r="X5" s="16"/>
      <c r="Y5" s="16"/>
      <c r="Z5" s="11" t="e">
        <v>#DIV/0!</v>
      </c>
      <c r="BC5" s="126"/>
    </row>
    <row r="6" spans="1:55" x14ac:dyDescent="0.25">
      <c r="A6" s="8" t="s">
        <v>30</v>
      </c>
      <c r="B6" s="9" t="s">
        <v>28</v>
      </c>
      <c r="C6" s="10"/>
      <c r="D6" s="10"/>
      <c r="E6" s="11" t="e">
        <v>#DIV/0!</v>
      </c>
      <c r="F6" s="12"/>
      <c r="G6" s="13"/>
      <c r="H6" s="11" t="e">
        <v>#DIV/0!</v>
      </c>
      <c r="I6" s="14"/>
      <c r="J6" s="14"/>
      <c r="K6" s="11" t="e">
        <v>#DIV/0!</v>
      </c>
      <c r="L6" s="15"/>
      <c r="M6" s="15"/>
      <c r="N6" s="11" t="e">
        <v>#DIV/0!</v>
      </c>
      <c r="O6" s="16"/>
      <c r="P6" s="16"/>
      <c r="Q6" s="11" t="e">
        <v>#DIV/0!</v>
      </c>
      <c r="R6" s="16"/>
      <c r="S6" s="16"/>
      <c r="T6" s="11" t="e">
        <v>#DIV/0!</v>
      </c>
      <c r="U6" s="16"/>
      <c r="V6" s="16"/>
      <c r="W6" s="11" t="e">
        <v>#DIV/0!</v>
      </c>
      <c r="X6" s="16"/>
      <c r="Y6" s="16"/>
      <c r="Z6" s="11" t="e">
        <v>#DIV/0!</v>
      </c>
      <c r="BC6" s="126"/>
    </row>
    <row r="7" spans="1:55" x14ac:dyDescent="0.25">
      <c r="A7" s="8" t="s">
        <v>31</v>
      </c>
      <c r="B7" s="9" t="s">
        <v>29</v>
      </c>
      <c r="C7" s="10"/>
      <c r="D7" s="10"/>
      <c r="E7" s="11" t="e">
        <v>#DIV/0!</v>
      </c>
      <c r="F7" s="12"/>
      <c r="G7" s="13"/>
      <c r="H7" s="11" t="e">
        <v>#DIV/0!</v>
      </c>
      <c r="I7" s="14"/>
      <c r="J7" s="14"/>
      <c r="K7" s="11" t="e">
        <v>#DIV/0!</v>
      </c>
      <c r="L7" s="15"/>
      <c r="M7" s="15"/>
      <c r="N7" s="11" t="e">
        <v>#DIV/0!</v>
      </c>
      <c r="O7" s="16"/>
      <c r="P7" s="16"/>
      <c r="Q7" s="11" t="e">
        <v>#DIV/0!</v>
      </c>
      <c r="R7" s="16"/>
      <c r="S7" s="16"/>
      <c r="T7" s="11" t="e">
        <v>#DIV/0!</v>
      </c>
      <c r="U7" s="16"/>
      <c r="V7" s="16"/>
      <c r="W7" s="11" t="e">
        <v>#DIV/0!</v>
      </c>
      <c r="X7" s="16"/>
      <c r="Y7" s="16"/>
      <c r="Z7" s="11" t="e">
        <v>#DIV/0!</v>
      </c>
      <c r="BC7" s="126"/>
    </row>
    <row r="8" spans="1:55" x14ac:dyDescent="0.25">
      <c r="A8" s="8" t="s">
        <v>33</v>
      </c>
      <c r="B8" s="9" t="s">
        <v>28</v>
      </c>
      <c r="C8" s="10"/>
      <c r="D8" s="10"/>
      <c r="E8" s="11" t="e">
        <v>#DIV/0!</v>
      </c>
      <c r="F8" s="12"/>
      <c r="G8" s="13"/>
      <c r="H8" s="11" t="e">
        <v>#DIV/0!</v>
      </c>
      <c r="I8" s="14"/>
      <c r="J8" s="14"/>
      <c r="K8" s="11" t="e">
        <v>#DIV/0!</v>
      </c>
      <c r="L8" s="15"/>
      <c r="M8" s="15"/>
      <c r="N8" s="11" t="e">
        <v>#DIV/0!</v>
      </c>
      <c r="O8" s="16"/>
      <c r="P8" s="16"/>
      <c r="Q8" s="11" t="e">
        <v>#DIV/0!</v>
      </c>
      <c r="R8" s="16"/>
      <c r="S8" s="16"/>
      <c r="T8" s="11" t="e">
        <v>#DIV/0!</v>
      </c>
      <c r="U8" s="16"/>
      <c r="V8" s="16"/>
      <c r="W8" s="11" t="e">
        <v>#DIV/0!</v>
      </c>
      <c r="X8" s="16"/>
      <c r="Y8" s="16"/>
      <c r="Z8" s="11" t="e">
        <v>#DIV/0!</v>
      </c>
      <c r="BC8" s="126"/>
    </row>
    <row r="9" spans="1:55" x14ac:dyDescent="0.25">
      <c r="A9" s="8" t="s">
        <v>35</v>
      </c>
      <c r="B9" s="9"/>
      <c r="C9" s="10"/>
      <c r="D9" s="10"/>
      <c r="E9" s="11" t="e">
        <v>#DIV/0!</v>
      </c>
      <c r="F9" s="12"/>
      <c r="G9" s="13"/>
      <c r="H9" s="11" t="e">
        <v>#DIV/0!</v>
      </c>
      <c r="I9" s="14"/>
      <c r="J9" s="14"/>
      <c r="K9" s="11" t="e">
        <v>#DIV/0!</v>
      </c>
      <c r="L9" s="15"/>
      <c r="M9" s="15"/>
      <c r="N9" s="11" t="e">
        <v>#DIV/0!</v>
      </c>
      <c r="O9" s="16"/>
      <c r="P9" s="16"/>
      <c r="Q9" s="11" t="e">
        <v>#DIV/0!</v>
      </c>
      <c r="R9" s="16"/>
      <c r="S9" s="16"/>
      <c r="T9" s="11" t="e">
        <v>#DIV/0!</v>
      </c>
      <c r="U9" s="16"/>
      <c r="V9" s="16"/>
      <c r="W9" s="11" t="e">
        <v>#DIV/0!</v>
      </c>
      <c r="X9" s="16"/>
      <c r="Y9" s="16"/>
      <c r="Z9" s="11" t="e">
        <v>#DIV/0!</v>
      </c>
      <c r="BC9" s="126"/>
    </row>
    <row r="10" spans="1:55" x14ac:dyDescent="0.25">
      <c r="A10" s="8" t="s">
        <v>36</v>
      </c>
      <c r="B10" s="9" t="s">
        <v>28</v>
      </c>
      <c r="C10" s="10"/>
      <c r="D10" s="10"/>
      <c r="E10" s="11" t="e">
        <v>#DIV/0!</v>
      </c>
      <c r="F10" s="12"/>
      <c r="G10" s="13"/>
      <c r="H10" s="11" t="e">
        <v>#DIV/0!</v>
      </c>
      <c r="I10" s="14"/>
      <c r="J10" s="14"/>
      <c r="K10" s="11" t="e">
        <v>#DIV/0!</v>
      </c>
      <c r="L10" s="15"/>
      <c r="M10" s="15"/>
      <c r="N10" s="11" t="e">
        <v>#DIV/0!</v>
      </c>
      <c r="O10" s="16"/>
      <c r="P10" s="16"/>
      <c r="Q10" s="11" t="e">
        <v>#DIV/0!</v>
      </c>
      <c r="R10" s="16"/>
      <c r="S10" s="16"/>
      <c r="T10" s="11" t="e">
        <v>#DIV/0!</v>
      </c>
      <c r="U10" s="16"/>
      <c r="V10" s="16"/>
      <c r="W10" s="11" t="e">
        <v>#DIV/0!</v>
      </c>
      <c r="X10" s="16"/>
      <c r="Y10" s="16"/>
      <c r="Z10" s="11" t="e">
        <v>#DIV/0!</v>
      </c>
      <c r="BC10" s="126"/>
    </row>
    <row r="11" spans="1:55" x14ac:dyDescent="0.25">
      <c r="A11" s="8" t="s">
        <v>37</v>
      </c>
      <c r="B11" s="9" t="s">
        <v>29</v>
      </c>
      <c r="C11" s="10"/>
      <c r="D11" s="10"/>
      <c r="E11" s="11" t="e">
        <v>#DIV/0!</v>
      </c>
      <c r="F11" s="12"/>
      <c r="G11" s="13"/>
      <c r="H11" s="11" t="e">
        <v>#DIV/0!</v>
      </c>
      <c r="I11" s="14"/>
      <c r="J11" s="14"/>
      <c r="K11" s="11" t="e">
        <v>#DIV/0!</v>
      </c>
      <c r="L11" s="15"/>
      <c r="M11" s="15"/>
      <c r="N11" s="11" t="e">
        <v>#DIV/0!</v>
      </c>
      <c r="O11" s="16"/>
      <c r="P11" s="16"/>
      <c r="Q11" s="11" t="e">
        <v>#DIV/0!</v>
      </c>
      <c r="R11" s="16"/>
      <c r="S11" s="16"/>
      <c r="T11" s="11" t="e">
        <v>#DIV/0!</v>
      </c>
      <c r="U11" s="16"/>
      <c r="V11" s="16"/>
      <c r="W11" s="11" t="e">
        <v>#DIV/0!</v>
      </c>
      <c r="X11" s="16"/>
      <c r="Y11" s="16"/>
      <c r="Z11" s="11" t="e">
        <v>#DIV/0!</v>
      </c>
      <c r="BC11" s="126"/>
    </row>
    <row r="12" spans="1:55" x14ac:dyDescent="0.25">
      <c r="A12" s="8" t="s">
        <v>38</v>
      </c>
      <c r="B12" s="9" t="s">
        <v>29</v>
      </c>
      <c r="C12" s="10"/>
      <c r="D12" s="10"/>
      <c r="E12" s="11" t="e">
        <v>#DIV/0!</v>
      </c>
      <c r="F12" s="12"/>
      <c r="G12" s="13"/>
      <c r="H12" s="11" t="e">
        <v>#DIV/0!</v>
      </c>
      <c r="I12" s="14"/>
      <c r="J12" s="14"/>
      <c r="K12" s="11" t="e">
        <v>#DIV/0!</v>
      </c>
      <c r="L12" s="15"/>
      <c r="M12" s="15"/>
      <c r="N12" s="11" t="e">
        <v>#DIV/0!</v>
      </c>
      <c r="O12" s="16"/>
      <c r="P12" s="16"/>
      <c r="Q12" s="11" t="e">
        <v>#DIV/0!</v>
      </c>
      <c r="R12" s="16"/>
      <c r="S12" s="16"/>
      <c r="T12" s="11" t="e">
        <v>#DIV/0!</v>
      </c>
      <c r="U12" s="16"/>
      <c r="V12" s="16"/>
      <c r="W12" s="11" t="e">
        <v>#DIV/0!</v>
      </c>
      <c r="X12" s="16"/>
      <c r="Y12" s="16"/>
      <c r="Z12" s="11" t="e">
        <v>#DIV/0!</v>
      </c>
      <c r="BC12" s="126"/>
    </row>
    <row r="13" spans="1:55" x14ac:dyDescent="0.25">
      <c r="A13" s="8" t="s">
        <v>41</v>
      </c>
      <c r="B13" s="9"/>
      <c r="C13" s="10"/>
      <c r="D13" s="10"/>
      <c r="E13" s="11" t="e">
        <v>#DIV/0!</v>
      </c>
      <c r="F13" s="12"/>
      <c r="G13" s="13"/>
      <c r="H13" s="11" t="e">
        <v>#DIV/0!</v>
      </c>
      <c r="I13" s="14"/>
      <c r="J13" s="14"/>
      <c r="K13" s="11" t="e">
        <v>#DIV/0!</v>
      </c>
      <c r="L13" s="15"/>
      <c r="M13" s="15"/>
      <c r="N13" s="11" t="e">
        <v>#DIV/0!</v>
      </c>
      <c r="O13" s="16"/>
      <c r="P13" s="16"/>
      <c r="Q13" s="11" t="e">
        <v>#DIV/0!</v>
      </c>
      <c r="R13" s="16"/>
      <c r="S13" s="16"/>
      <c r="T13" s="11" t="e">
        <v>#DIV/0!</v>
      </c>
      <c r="U13" s="16"/>
      <c r="V13" s="16"/>
      <c r="W13" s="11" t="e">
        <v>#DIV/0!</v>
      </c>
      <c r="X13" s="16"/>
      <c r="Y13" s="16"/>
      <c r="Z13" s="11" t="e">
        <v>#DIV/0!</v>
      </c>
      <c r="BC13" s="126"/>
    </row>
    <row r="14" spans="1:55" x14ac:dyDescent="0.25">
      <c r="A14" s="8" t="s">
        <v>40</v>
      </c>
      <c r="B14" s="9" t="s">
        <v>32</v>
      </c>
      <c r="C14" s="10"/>
      <c r="D14" s="10"/>
      <c r="E14" s="11" t="e">
        <v>#DIV/0!</v>
      </c>
      <c r="F14" s="12"/>
      <c r="G14" s="13"/>
      <c r="H14" s="11" t="e">
        <v>#DIV/0!</v>
      </c>
      <c r="I14" s="14"/>
      <c r="J14" s="14"/>
      <c r="K14" s="11" t="e">
        <v>#DIV/0!</v>
      </c>
      <c r="L14" s="15"/>
      <c r="M14" s="15"/>
      <c r="N14" s="11" t="e">
        <v>#DIV/0!</v>
      </c>
      <c r="O14" s="16"/>
      <c r="P14" s="16"/>
      <c r="Q14" s="11" t="e">
        <v>#DIV/0!</v>
      </c>
      <c r="R14" s="16"/>
      <c r="S14" s="16"/>
      <c r="T14" s="11" t="e">
        <v>#DIV/0!</v>
      </c>
      <c r="U14" s="16"/>
      <c r="V14" s="16"/>
      <c r="W14" s="11" t="e">
        <v>#DIV/0!</v>
      </c>
      <c r="X14" s="16"/>
      <c r="Y14" s="16"/>
      <c r="Z14" s="11" t="e">
        <v>#DIV/0!</v>
      </c>
      <c r="BC14" s="126"/>
    </row>
    <row r="15" spans="1:55" x14ac:dyDescent="0.25">
      <c r="A15" s="8" t="s">
        <v>42</v>
      </c>
      <c r="B15" s="9" t="s">
        <v>32</v>
      </c>
      <c r="C15" s="10"/>
      <c r="D15" s="10"/>
      <c r="E15" s="11" t="e">
        <v>#DIV/0!</v>
      </c>
      <c r="F15" s="12"/>
      <c r="G15" s="13"/>
      <c r="H15" s="11" t="e">
        <v>#DIV/0!</v>
      </c>
      <c r="I15" s="14"/>
      <c r="J15" s="14"/>
      <c r="K15" s="11" t="e">
        <v>#DIV/0!</v>
      </c>
      <c r="L15" s="15"/>
      <c r="M15" s="15"/>
      <c r="N15" s="11" t="e">
        <v>#DIV/0!</v>
      </c>
      <c r="O15" s="16"/>
      <c r="P15" s="16"/>
      <c r="Q15" s="11" t="e">
        <v>#DIV/0!</v>
      </c>
      <c r="R15" s="16"/>
      <c r="S15" s="16"/>
      <c r="T15" s="11" t="e">
        <v>#DIV/0!</v>
      </c>
      <c r="U15" s="16"/>
      <c r="V15" s="16"/>
      <c r="W15" s="11" t="e">
        <v>#DIV/0!</v>
      </c>
      <c r="X15" s="16"/>
      <c r="Y15" s="16"/>
      <c r="Z15" s="11" t="e">
        <v>#DIV/0!</v>
      </c>
      <c r="BC15" s="126"/>
    </row>
    <row r="16" spans="1:55" x14ac:dyDescent="0.25">
      <c r="A16" s="8" t="s">
        <v>43</v>
      </c>
      <c r="B16" s="9" t="s">
        <v>32</v>
      </c>
      <c r="C16" s="10"/>
      <c r="D16" s="10"/>
      <c r="E16" s="11" t="e">
        <v>#DIV/0!</v>
      </c>
      <c r="F16" s="12"/>
      <c r="G16" s="13"/>
      <c r="H16" s="11" t="e">
        <v>#DIV/0!</v>
      </c>
      <c r="I16" s="14"/>
      <c r="J16" s="14"/>
      <c r="K16" s="11" t="e">
        <v>#DIV/0!</v>
      </c>
      <c r="L16" s="15"/>
      <c r="M16" s="15"/>
      <c r="N16" s="11" t="e">
        <v>#DIV/0!</v>
      </c>
      <c r="O16" s="16"/>
      <c r="P16" s="16"/>
      <c r="Q16" s="11" t="e">
        <v>#DIV/0!</v>
      </c>
      <c r="R16" s="16"/>
      <c r="S16" s="16"/>
      <c r="T16" s="11" t="e">
        <v>#DIV/0!</v>
      </c>
      <c r="U16" s="16"/>
      <c r="V16" s="16"/>
      <c r="W16" s="11" t="e">
        <v>#DIV/0!</v>
      </c>
      <c r="X16" s="16"/>
      <c r="Y16" s="16"/>
      <c r="Z16" s="11" t="e">
        <v>#DIV/0!</v>
      </c>
      <c r="BC16" s="126"/>
    </row>
    <row r="17" spans="1:55" x14ac:dyDescent="0.25">
      <c r="A17" s="8" t="s">
        <v>44</v>
      </c>
      <c r="B17" s="9" t="s">
        <v>29</v>
      </c>
      <c r="C17" s="10"/>
      <c r="D17" s="10"/>
      <c r="E17" s="11" t="e">
        <v>#DIV/0!</v>
      </c>
      <c r="F17" s="12"/>
      <c r="G17" s="13"/>
      <c r="H17" s="11" t="e">
        <v>#DIV/0!</v>
      </c>
      <c r="I17" s="14"/>
      <c r="J17" s="14"/>
      <c r="K17" s="11" t="e">
        <v>#DIV/0!</v>
      </c>
      <c r="L17" s="15"/>
      <c r="M17" s="15"/>
      <c r="N17" s="11" t="e">
        <v>#DIV/0!</v>
      </c>
      <c r="O17" s="16"/>
      <c r="P17" s="16"/>
      <c r="Q17" s="11" t="e">
        <v>#DIV/0!</v>
      </c>
      <c r="R17" s="16"/>
      <c r="S17" s="16"/>
      <c r="T17" s="11" t="e">
        <v>#DIV/0!</v>
      </c>
      <c r="U17" s="16"/>
      <c r="V17" s="16"/>
      <c r="W17" s="11" t="e">
        <v>#DIV/0!</v>
      </c>
      <c r="X17" s="16"/>
      <c r="Y17" s="16"/>
      <c r="Z17" s="11" t="e">
        <v>#DIV/0!</v>
      </c>
      <c r="BC17" s="126"/>
    </row>
    <row r="18" spans="1:55" x14ac:dyDescent="0.25">
      <c r="A18" s="8" t="s">
        <v>45</v>
      </c>
      <c r="B18" s="9" t="s">
        <v>29</v>
      </c>
      <c r="C18" s="10"/>
      <c r="D18" s="10"/>
      <c r="E18" s="11" t="e">
        <v>#DIV/0!</v>
      </c>
      <c r="F18" s="12"/>
      <c r="G18" s="13"/>
      <c r="H18" s="11" t="e">
        <v>#DIV/0!</v>
      </c>
      <c r="I18" s="14"/>
      <c r="J18" s="14"/>
      <c r="K18" s="11" t="e">
        <v>#DIV/0!</v>
      </c>
      <c r="L18" s="15"/>
      <c r="M18" s="15"/>
      <c r="N18" s="11" t="e">
        <v>#DIV/0!</v>
      </c>
      <c r="O18" s="16"/>
      <c r="P18" s="16"/>
      <c r="Q18" s="11" t="e">
        <v>#DIV/0!</v>
      </c>
      <c r="R18" s="16"/>
      <c r="S18" s="16"/>
      <c r="T18" s="11" t="e">
        <v>#DIV/0!</v>
      </c>
      <c r="U18" s="16"/>
      <c r="V18" s="16"/>
      <c r="W18" s="11" t="e">
        <v>#DIV/0!</v>
      </c>
      <c r="X18" s="16"/>
      <c r="Y18" s="16"/>
      <c r="Z18" s="11" t="e">
        <v>#DIV/0!</v>
      </c>
      <c r="BC18" s="126"/>
    </row>
    <row r="19" spans="1:55" x14ac:dyDescent="0.25">
      <c r="A19" s="8" t="s">
        <v>48</v>
      </c>
      <c r="B19" s="9"/>
      <c r="C19" s="10"/>
      <c r="D19" s="10"/>
      <c r="E19" s="11" t="e">
        <v>#DIV/0!</v>
      </c>
      <c r="F19" s="12"/>
      <c r="G19" s="13"/>
      <c r="H19" s="11" t="e">
        <v>#DIV/0!</v>
      </c>
      <c r="I19" s="14"/>
      <c r="J19" s="14"/>
      <c r="K19" s="11" t="e">
        <v>#DIV/0!</v>
      </c>
      <c r="L19" s="15"/>
      <c r="M19" s="15"/>
      <c r="N19" s="11" t="e">
        <v>#DIV/0!</v>
      </c>
      <c r="O19" s="16"/>
      <c r="P19" s="16"/>
      <c r="Q19" s="11" t="e">
        <v>#DIV/0!</v>
      </c>
      <c r="R19" s="16"/>
      <c r="S19" s="16"/>
      <c r="T19" s="11" t="e">
        <v>#DIV/0!</v>
      </c>
      <c r="U19" s="16"/>
      <c r="V19" s="16"/>
      <c r="W19" s="11" t="e">
        <v>#DIV/0!</v>
      </c>
      <c r="X19" s="16"/>
      <c r="Y19" s="16"/>
      <c r="Z19" s="11" t="e">
        <v>#DIV/0!</v>
      </c>
      <c r="BC19" s="126"/>
    </row>
    <row r="20" spans="1:55" x14ac:dyDescent="0.25">
      <c r="A20" s="8" t="s">
        <v>46</v>
      </c>
      <c r="B20" s="9" t="s">
        <v>32</v>
      </c>
      <c r="C20" s="10"/>
      <c r="D20" s="10"/>
      <c r="E20" s="11" t="e">
        <v>#DIV/0!</v>
      </c>
      <c r="F20" s="12"/>
      <c r="G20" s="13"/>
      <c r="H20" s="11" t="e">
        <v>#DIV/0!</v>
      </c>
      <c r="I20" s="14"/>
      <c r="J20" s="14"/>
      <c r="K20" s="11" t="e">
        <v>#DIV/0!</v>
      </c>
      <c r="L20" s="15"/>
      <c r="M20" s="15"/>
      <c r="N20" s="11" t="e">
        <v>#DIV/0!</v>
      </c>
      <c r="O20" s="16"/>
      <c r="P20" s="16"/>
      <c r="Q20" s="11" t="e">
        <v>#DIV/0!</v>
      </c>
      <c r="R20" s="16"/>
      <c r="S20" s="16"/>
      <c r="T20" s="11" t="e">
        <v>#DIV/0!</v>
      </c>
      <c r="U20" s="16"/>
      <c r="V20" s="16"/>
      <c r="W20" s="11" t="e">
        <v>#DIV/0!</v>
      </c>
      <c r="X20" s="16"/>
      <c r="Y20" s="16"/>
      <c r="Z20" s="11" t="e">
        <v>#DIV/0!</v>
      </c>
      <c r="BC20" s="126"/>
    </row>
    <row r="21" spans="1:55" x14ac:dyDescent="0.25">
      <c r="A21" s="8" t="s">
        <v>51</v>
      </c>
      <c r="B21" s="9"/>
      <c r="C21" s="10"/>
      <c r="D21" s="10"/>
      <c r="E21" s="11" t="e">
        <v>#DIV/0!</v>
      </c>
      <c r="F21" s="12"/>
      <c r="G21" s="13"/>
      <c r="H21" s="11" t="e">
        <v>#DIV/0!</v>
      </c>
      <c r="I21" s="14"/>
      <c r="J21" s="14"/>
      <c r="K21" s="11" t="e">
        <v>#DIV/0!</v>
      </c>
      <c r="L21" s="15"/>
      <c r="M21" s="15"/>
      <c r="N21" s="11" t="e">
        <v>#DIV/0!</v>
      </c>
      <c r="O21" s="16"/>
      <c r="P21" s="16"/>
      <c r="Q21" s="11" t="e">
        <v>#DIV/0!</v>
      </c>
      <c r="R21" s="16"/>
      <c r="S21" s="16"/>
      <c r="T21" s="11" t="e">
        <v>#DIV/0!</v>
      </c>
      <c r="U21" s="16"/>
      <c r="V21" s="16"/>
      <c r="W21" s="11" t="e">
        <v>#DIV/0!</v>
      </c>
      <c r="X21" s="16"/>
      <c r="Y21" s="16"/>
      <c r="Z21" s="11" t="e">
        <v>#DIV/0!</v>
      </c>
      <c r="BC21" s="126"/>
    </row>
    <row r="22" spans="1:55" x14ac:dyDescent="0.25">
      <c r="A22" s="8" t="s">
        <v>53</v>
      </c>
      <c r="B22" s="9"/>
      <c r="C22" s="10"/>
      <c r="D22" s="10"/>
      <c r="E22" s="11" t="e">
        <v>#DIV/0!</v>
      </c>
      <c r="F22" s="12"/>
      <c r="G22" s="13"/>
      <c r="H22" s="11" t="e">
        <v>#DIV/0!</v>
      </c>
      <c r="I22" s="14"/>
      <c r="J22" s="14"/>
      <c r="K22" s="11" t="e">
        <v>#DIV/0!</v>
      </c>
      <c r="L22" s="15"/>
      <c r="M22" s="15"/>
      <c r="N22" s="11" t="e">
        <v>#DIV/0!</v>
      </c>
      <c r="O22" s="16"/>
      <c r="P22" s="16"/>
      <c r="Q22" s="11" t="e">
        <v>#DIV/0!</v>
      </c>
      <c r="R22" s="16"/>
      <c r="S22" s="16"/>
      <c r="T22" s="11" t="e">
        <v>#DIV/0!</v>
      </c>
      <c r="U22" s="16"/>
      <c r="V22" s="16"/>
      <c r="W22" s="11" t="e">
        <v>#DIV/0!</v>
      </c>
      <c r="X22" s="16"/>
      <c r="Y22" s="16"/>
      <c r="Z22" s="11" t="e">
        <v>#DIV/0!</v>
      </c>
      <c r="BC22" s="31"/>
    </row>
    <row r="23" spans="1:55" x14ac:dyDescent="0.25">
      <c r="A23" s="8" t="s">
        <v>56</v>
      </c>
      <c r="B23" s="9"/>
      <c r="C23" s="10"/>
      <c r="D23" s="10"/>
      <c r="E23" s="11" t="e">
        <v>#DIV/0!</v>
      </c>
      <c r="F23" s="12"/>
      <c r="G23" s="13"/>
      <c r="H23" s="11" t="e">
        <v>#DIV/0!</v>
      </c>
      <c r="I23" s="14"/>
      <c r="J23" s="14"/>
      <c r="K23" s="11" t="e">
        <v>#DIV/0!</v>
      </c>
      <c r="L23" s="15"/>
      <c r="M23" s="15"/>
      <c r="N23" s="11" t="e">
        <v>#DIV/0!</v>
      </c>
      <c r="O23" s="16"/>
      <c r="P23" s="16"/>
      <c r="Q23" s="11" t="e">
        <v>#DIV/0!</v>
      </c>
      <c r="R23" s="16"/>
      <c r="S23" s="16"/>
      <c r="T23" s="11" t="e">
        <v>#DIV/0!</v>
      </c>
      <c r="U23" s="16"/>
      <c r="V23" s="16"/>
      <c r="W23" s="11" t="e">
        <v>#DIV/0!</v>
      </c>
      <c r="X23" s="16"/>
      <c r="Y23" s="16"/>
      <c r="Z23" s="11" t="e">
        <v>#DIV/0!</v>
      </c>
    </row>
    <row r="24" spans="1:55" x14ac:dyDescent="0.25">
      <c r="A24" s="8" t="s">
        <v>47</v>
      </c>
      <c r="B24" s="9" t="s">
        <v>32</v>
      </c>
      <c r="C24" s="10"/>
      <c r="D24" s="10"/>
      <c r="E24" s="11" t="e">
        <v>#DIV/0!</v>
      </c>
      <c r="F24" s="12"/>
      <c r="G24" s="13"/>
      <c r="H24" s="11" t="e">
        <v>#DIV/0!</v>
      </c>
      <c r="I24" s="14"/>
      <c r="J24" s="14"/>
      <c r="K24" s="11" t="e">
        <v>#DIV/0!</v>
      </c>
      <c r="L24" s="15"/>
      <c r="M24" s="15"/>
      <c r="N24" s="11" t="e">
        <v>#DIV/0!</v>
      </c>
      <c r="O24" s="16"/>
      <c r="P24" s="16"/>
      <c r="Q24" s="11" t="e">
        <v>#DIV/0!</v>
      </c>
      <c r="R24" s="16"/>
      <c r="S24" s="16"/>
      <c r="T24" s="11" t="e">
        <v>#DIV/0!</v>
      </c>
      <c r="U24" s="16"/>
      <c r="V24" s="16"/>
      <c r="W24" s="11" t="e">
        <v>#DIV/0!</v>
      </c>
      <c r="X24" s="16"/>
      <c r="Y24" s="16"/>
      <c r="Z24" s="11" t="e">
        <v>#DIV/0!</v>
      </c>
    </row>
    <row r="25" spans="1:55" x14ac:dyDescent="0.25">
      <c r="A25" s="8" t="s">
        <v>49</v>
      </c>
      <c r="B25" s="9" t="s">
        <v>32</v>
      </c>
      <c r="C25" s="10"/>
      <c r="D25" s="10"/>
      <c r="E25" s="11" t="e">
        <v>#DIV/0!</v>
      </c>
      <c r="F25" s="12"/>
      <c r="G25" s="13"/>
      <c r="H25" s="11" t="e">
        <v>#DIV/0!</v>
      </c>
      <c r="I25" s="14"/>
      <c r="J25" s="14"/>
      <c r="K25" s="11" t="e">
        <v>#DIV/0!</v>
      </c>
      <c r="L25" s="15"/>
      <c r="M25" s="15"/>
      <c r="N25" s="11" t="e">
        <v>#DIV/0!</v>
      </c>
      <c r="O25" s="16"/>
      <c r="P25" s="16"/>
      <c r="Q25" s="11" t="e">
        <v>#DIV/0!</v>
      </c>
      <c r="R25" s="16"/>
      <c r="S25" s="16"/>
      <c r="T25" s="11" t="e">
        <v>#DIV/0!</v>
      </c>
      <c r="U25" s="16"/>
      <c r="V25" s="16"/>
      <c r="W25" s="11" t="e">
        <v>#DIV/0!</v>
      </c>
      <c r="X25" s="16"/>
      <c r="Y25" s="16"/>
      <c r="Z25" s="11" t="e">
        <v>#DIV/0!</v>
      </c>
    </row>
    <row r="26" spans="1:55" x14ac:dyDescent="0.25">
      <c r="A26" s="8" t="s">
        <v>57</v>
      </c>
      <c r="B26" s="9"/>
      <c r="C26" s="10"/>
      <c r="D26" s="10"/>
      <c r="E26" s="11" t="e">
        <v>#DIV/0!</v>
      </c>
      <c r="F26" s="12"/>
      <c r="G26" s="13"/>
      <c r="H26" s="11" t="e">
        <v>#DIV/0!</v>
      </c>
      <c r="I26" s="14"/>
      <c r="J26" s="14"/>
      <c r="K26" s="11" t="e">
        <v>#DIV/0!</v>
      </c>
      <c r="L26" s="15"/>
      <c r="M26" s="15"/>
      <c r="N26" s="11" t="e">
        <v>#DIV/0!</v>
      </c>
      <c r="O26" s="16"/>
      <c r="P26" s="16"/>
      <c r="Q26" s="11" t="e">
        <v>#DIV/0!</v>
      </c>
      <c r="R26" s="16"/>
      <c r="S26" s="16"/>
      <c r="T26" s="11" t="e">
        <v>#DIV/0!</v>
      </c>
      <c r="U26" s="16"/>
      <c r="V26" s="16"/>
      <c r="W26" s="11" t="e">
        <v>#DIV/0!</v>
      </c>
      <c r="X26" s="16"/>
      <c r="Y26" s="16"/>
      <c r="Z26" s="11" t="e">
        <v>#DIV/0!</v>
      </c>
    </row>
    <row r="27" spans="1:55" x14ac:dyDescent="0.25">
      <c r="A27" s="8" t="s">
        <v>58</v>
      </c>
      <c r="B27" s="9"/>
      <c r="C27" s="10"/>
      <c r="D27" s="10"/>
      <c r="E27" s="11" t="e">
        <v>#DIV/0!</v>
      </c>
      <c r="F27" s="12"/>
      <c r="G27" s="13"/>
      <c r="H27" s="11" t="e">
        <v>#DIV/0!</v>
      </c>
      <c r="I27" s="14"/>
      <c r="J27" s="14"/>
      <c r="K27" s="11" t="e">
        <v>#DIV/0!</v>
      </c>
      <c r="L27" s="15"/>
      <c r="M27" s="15"/>
      <c r="N27" s="11" t="e">
        <v>#DIV/0!</v>
      </c>
      <c r="O27" s="16"/>
      <c r="P27" s="16"/>
      <c r="Q27" s="11" t="e">
        <v>#DIV/0!</v>
      </c>
      <c r="R27" s="16"/>
      <c r="S27" s="16"/>
      <c r="T27" s="11" t="e">
        <v>#DIV/0!</v>
      </c>
      <c r="U27" s="16"/>
      <c r="V27" s="16"/>
      <c r="W27" s="11" t="e">
        <v>#DIV/0!</v>
      </c>
      <c r="X27" s="16"/>
      <c r="Y27" s="16"/>
      <c r="Z27" s="11" t="e">
        <v>#DIV/0!</v>
      </c>
    </row>
    <row r="28" spans="1:55" x14ac:dyDescent="0.25">
      <c r="A28" s="8" t="s">
        <v>59</v>
      </c>
      <c r="B28" s="9"/>
      <c r="C28" s="10"/>
      <c r="D28" s="10"/>
      <c r="E28" s="11" t="e">
        <v>#DIV/0!</v>
      </c>
      <c r="F28" s="12"/>
      <c r="G28" s="13"/>
      <c r="H28" s="11" t="e">
        <v>#DIV/0!</v>
      </c>
      <c r="I28" s="14"/>
      <c r="J28" s="14"/>
      <c r="K28" s="11" t="e">
        <v>#DIV/0!</v>
      </c>
      <c r="L28" s="15"/>
      <c r="M28" s="15"/>
      <c r="N28" s="11" t="e">
        <v>#DIV/0!</v>
      </c>
      <c r="O28" s="16"/>
      <c r="P28" s="16"/>
      <c r="Q28" s="11" t="e">
        <v>#DIV/0!</v>
      </c>
      <c r="R28" s="16"/>
      <c r="S28" s="16"/>
      <c r="T28" s="11" t="e">
        <v>#DIV/0!</v>
      </c>
      <c r="U28" s="16"/>
      <c r="V28" s="16"/>
      <c r="W28" s="11" t="e">
        <v>#DIV/0!</v>
      </c>
      <c r="X28" s="16"/>
      <c r="Y28" s="16"/>
      <c r="Z28" s="11" t="e">
        <v>#DIV/0!</v>
      </c>
    </row>
    <row r="29" spans="1:55" x14ac:dyDescent="0.25">
      <c r="A29" s="8" t="s">
        <v>60</v>
      </c>
      <c r="B29" s="9"/>
      <c r="C29" s="10"/>
      <c r="D29" s="10"/>
      <c r="E29" s="11" t="e">
        <v>#DIV/0!</v>
      </c>
      <c r="F29" s="12"/>
      <c r="G29" s="13"/>
      <c r="H29" s="11" t="e">
        <v>#DIV/0!</v>
      </c>
      <c r="I29" s="14"/>
      <c r="J29" s="14"/>
      <c r="K29" s="11" t="e">
        <v>#DIV/0!</v>
      </c>
      <c r="L29" s="15"/>
      <c r="M29" s="15"/>
      <c r="N29" s="11" t="e">
        <v>#DIV/0!</v>
      </c>
      <c r="O29" s="16"/>
      <c r="P29" s="16"/>
      <c r="Q29" s="11" t="e">
        <v>#DIV/0!</v>
      </c>
      <c r="R29" s="16"/>
      <c r="S29" s="16"/>
      <c r="T29" s="11" t="e">
        <v>#DIV/0!</v>
      </c>
      <c r="U29" s="16"/>
      <c r="V29" s="16"/>
      <c r="W29" s="11" t="e">
        <v>#DIV/0!</v>
      </c>
      <c r="X29" s="16"/>
      <c r="Y29" s="16"/>
      <c r="Z29" s="11" t="e">
        <v>#DIV/0!</v>
      </c>
    </row>
    <row r="30" spans="1:55" x14ac:dyDescent="0.25">
      <c r="A30" s="34" t="s">
        <v>61</v>
      </c>
      <c r="B30" s="9"/>
      <c r="C30" s="10"/>
      <c r="D30" s="10"/>
      <c r="E30" s="11" t="e">
        <v>#DIV/0!</v>
      </c>
      <c r="F30" s="12"/>
      <c r="G30" s="13"/>
      <c r="H30" s="11" t="e">
        <v>#DIV/0!</v>
      </c>
      <c r="I30" s="14"/>
      <c r="J30" s="14"/>
      <c r="K30" s="11" t="e">
        <v>#DIV/0!</v>
      </c>
      <c r="L30" s="15"/>
      <c r="M30" s="15"/>
      <c r="N30" s="11" t="e">
        <v>#DIV/0!</v>
      </c>
      <c r="O30" s="16"/>
      <c r="P30" s="16"/>
      <c r="Q30" s="11" t="e">
        <v>#DIV/0!</v>
      </c>
      <c r="R30" s="16"/>
      <c r="S30" s="16"/>
      <c r="T30" s="11" t="e">
        <v>#DIV/0!</v>
      </c>
      <c r="U30" s="16"/>
      <c r="V30" s="16"/>
      <c r="W30" s="11" t="e">
        <v>#DIV/0!</v>
      </c>
      <c r="X30" s="16"/>
      <c r="Y30" s="16"/>
      <c r="Z30" s="11" t="e">
        <v>#DIV/0!</v>
      </c>
    </row>
    <row r="31" spans="1:55" x14ac:dyDescent="0.25">
      <c r="A31" s="8" t="s">
        <v>50</v>
      </c>
      <c r="B31" s="9" t="s">
        <v>32</v>
      </c>
      <c r="C31" s="10"/>
      <c r="D31" s="10"/>
      <c r="E31" s="11" t="e">
        <v>#DIV/0!</v>
      </c>
      <c r="F31" s="12"/>
      <c r="G31" s="13"/>
      <c r="H31" s="11" t="e">
        <v>#DIV/0!</v>
      </c>
      <c r="I31" s="14"/>
      <c r="J31" s="14"/>
      <c r="K31" s="11" t="e">
        <v>#DIV/0!</v>
      </c>
      <c r="L31" s="15"/>
      <c r="M31" s="15"/>
      <c r="N31" s="11" t="e">
        <v>#DIV/0!</v>
      </c>
      <c r="O31" s="16"/>
      <c r="P31" s="16"/>
      <c r="Q31" s="11" t="e">
        <v>#DIV/0!</v>
      </c>
      <c r="R31" s="16"/>
      <c r="S31" s="16"/>
      <c r="T31" s="11" t="e">
        <v>#DIV/0!</v>
      </c>
      <c r="U31" s="16"/>
      <c r="V31" s="16"/>
      <c r="W31" s="11" t="e">
        <v>#DIV/0!</v>
      </c>
      <c r="X31" s="16"/>
      <c r="Y31" s="16"/>
      <c r="Z31" s="11" t="e">
        <v>#DIV/0!</v>
      </c>
    </row>
    <row r="32" spans="1:55" ht="15.75" thickBot="1" x14ac:dyDescent="0.3">
      <c r="A32" s="32" t="s">
        <v>54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4" spans="1:26" ht="26.25" x14ac:dyDescent="0.25">
      <c r="A34" s="1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25" x14ac:dyDescent="0.25">
      <c r="A35" s="1" t="s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x14ac:dyDescent="0.25">
      <c r="A36" s="4" t="s">
        <v>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0.75" thickBot="1" x14ac:dyDescent="0.3">
      <c r="A37" s="5" t="s">
        <v>5</v>
      </c>
      <c r="B37" s="6" t="s">
        <v>6</v>
      </c>
      <c r="C37" s="6" t="s">
        <v>141</v>
      </c>
      <c r="D37" s="6" t="s">
        <v>8</v>
      </c>
      <c r="E37" s="6" t="s">
        <v>9</v>
      </c>
      <c r="F37" s="6" t="s">
        <v>24</v>
      </c>
      <c r="G37" s="6" t="s">
        <v>11</v>
      </c>
      <c r="H37" s="6" t="s">
        <v>9</v>
      </c>
      <c r="I37" s="6" t="s">
        <v>12</v>
      </c>
      <c r="J37" s="6" t="s">
        <v>13</v>
      </c>
      <c r="K37" s="6" t="s">
        <v>9</v>
      </c>
      <c r="L37" s="6" t="s">
        <v>14</v>
      </c>
      <c r="M37" s="6" t="s">
        <v>15</v>
      </c>
      <c r="N37" s="6" t="s">
        <v>9</v>
      </c>
      <c r="O37" s="6" t="s">
        <v>25</v>
      </c>
      <c r="P37" s="6" t="s">
        <v>17</v>
      </c>
      <c r="Q37" s="6" t="s">
        <v>9</v>
      </c>
      <c r="R37" s="6" t="s">
        <v>18</v>
      </c>
      <c r="S37" s="6" t="s">
        <v>19</v>
      </c>
      <c r="T37" s="6" t="s">
        <v>9</v>
      </c>
      <c r="U37" s="6" t="s">
        <v>20</v>
      </c>
      <c r="V37" s="6" t="s">
        <v>20</v>
      </c>
      <c r="W37" s="6" t="s">
        <v>9</v>
      </c>
      <c r="X37" s="6" t="s">
        <v>21</v>
      </c>
      <c r="Y37" s="6" t="s">
        <v>22</v>
      </c>
      <c r="Z37" s="6" t="s">
        <v>9</v>
      </c>
    </row>
    <row r="38" spans="1:26" ht="15.75" thickTop="1" x14ac:dyDescent="0.25">
      <c r="A38" s="8" t="s">
        <v>27</v>
      </c>
      <c r="B38" s="9" t="s">
        <v>29</v>
      </c>
      <c r="C38" s="10">
        <v>3</v>
      </c>
      <c r="D38" s="10">
        <v>7</v>
      </c>
      <c r="E38" s="17">
        <v>0.42857142857142855</v>
      </c>
      <c r="F38" s="18">
        <v>311209.31999999995</v>
      </c>
      <c r="G38" s="19">
        <v>100000</v>
      </c>
      <c r="H38" s="17">
        <v>3.1120931999999994</v>
      </c>
      <c r="I38" s="20">
        <v>2</v>
      </c>
      <c r="J38" s="20">
        <v>1.8599999999999999</v>
      </c>
      <c r="K38" s="17">
        <v>1.0752688172043012</v>
      </c>
      <c r="L38" s="21">
        <v>5890</v>
      </c>
      <c r="M38" s="21">
        <v>10500</v>
      </c>
      <c r="N38" s="17">
        <v>0.56095238095238098</v>
      </c>
      <c r="O38" s="22">
        <v>1</v>
      </c>
      <c r="P38" s="22">
        <v>1.0499999999999998</v>
      </c>
      <c r="Q38" s="17">
        <v>0.95238095238095255</v>
      </c>
      <c r="R38" s="22">
        <v>2</v>
      </c>
      <c r="S38" s="22">
        <v>0.60000000000000009</v>
      </c>
      <c r="T38" s="17">
        <v>3.333333333333333</v>
      </c>
      <c r="U38" s="23"/>
      <c r="V38" s="23"/>
      <c r="W38" s="17" t="e">
        <v>#DIV/0!</v>
      </c>
      <c r="X38" s="23"/>
      <c r="Y38" s="23"/>
      <c r="Z38" s="17" t="e">
        <v>#DIV/0!</v>
      </c>
    </row>
    <row r="39" spans="1:26" x14ac:dyDescent="0.25">
      <c r="A39" s="8" t="s">
        <v>30</v>
      </c>
      <c r="B39" s="9" t="s">
        <v>28</v>
      </c>
      <c r="C39" s="10">
        <v>4</v>
      </c>
      <c r="D39" s="10">
        <v>5</v>
      </c>
      <c r="E39" s="17">
        <v>0.8</v>
      </c>
      <c r="F39" s="18">
        <v>90219.6</v>
      </c>
      <c r="G39" s="19">
        <v>100000</v>
      </c>
      <c r="H39" s="17">
        <v>0.90219600000000011</v>
      </c>
      <c r="I39" s="20">
        <v>0</v>
      </c>
      <c r="J39" s="20">
        <v>2.48</v>
      </c>
      <c r="K39" s="17">
        <v>0</v>
      </c>
      <c r="L39" s="21">
        <v>0</v>
      </c>
      <c r="M39" s="21">
        <v>14000</v>
      </c>
      <c r="N39" s="17">
        <v>0</v>
      </c>
      <c r="O39" s="22"/>
      <c r="P39" s="22">
        <v>1.4</v>
      </c>
      <c r="Q39" s="17">
        <v>0</v>
      </c>
      <c r="R39" s="22">
        <v>1</v>
      </c>
      <c r="S39" s="22">
        <v>0.8</v>
      </c>
      <c r="T39" s="17">
        <v>1.25</v>
      </c>
      <c r="U39" s="23"/>
      <c r="V39" s="23"/>
      <c r="W39" s="17" t="e">
        <v>#DIV/0!</v>
      </c>
      <c r="X39" s="23"/>
      <c r="Y39" s="23"/>
      <c r="Z39" s="17" t="e">
        <v>#DIV/0!</v>
      </c>
    </row>
    <row r="40" spans="1:26" x14ac:dyDescent="0.25">
      <c r="A40" s="8" t="s">
        <v>31</v>
      </c>
      <c r="B40" s="9" t="s">
        <v>29</v>
      </c>
      <c r="C40" s="10">
        <v>13</v>
      </c>
      <c r="D40" s="10">
        <v>10</v>
      </c>
      <c r="E40" s="17">
        <v>1.3</v>
      </c>
      <c r="F40" s="18">
        <v>294767.36000000004</v>
      </c>
      <c r="G40" s="19">
        <v>100000</v>
      </c>
      <c r="H40" s="17">
        <v>2.9476736000000003</v>
      </c>
      <c r="I40" s="20">
        <v>9</v>
      </c>
      <c r="J40" s="20">
        <v>8.06</v>
      </c>
      <c r="K40" s="17">
        <v>1.1166253101736971</v>
      </c>
      <c r="L40" s="21">
        <v>23400</v>
      </c>
      <c r="M40" s="21">
        <v>45500</v>
      </c>
      <c r="N40" s="17">
        <v>0.51428571428571423</v>
      </c>
      <c r="O40" s="22">
        <v>1</v>
      </c>
      <c r="P40" s="22">
        <v>4.55</v>
      </c>
      <c r="Q40" s="17">
        <v>0.21978021978021978</v>
      </c>
      <c r="R40" s="22"/>
      <c r="S40" s="22">
        <v>2.6</v>
      </c>
      <c r="T40" s="17">
        <v>0</v>
      </c>
      <c r="U40" s="23"/>
      <c r="V40" s="23"/>
      <c r="W40" s="17" t="e">
        <v>#DIV/0!</v>
      </c>
      <c r="X40" s="23"/>
      <c r="Y40" s="23"/>
      <c r="Z40" s="17" t="e">
        <v>#DIV/0!</v>
      </c>
    </row>
    <row r="41" spans="1:26" x14ac:dyDescent="0.25">
      <c r="A41" s="8" t="s">
        <v>33</v>
      </c>
      <c r="B41" s="9" t="s">
        <v>34</v>
      </c>
      <c r="C41" s="10">
        <v>1</v>
      </c>
      <c r="D41" s="10">
        <v>5</v>
      </c>
      <c r="E41" s="17">
        <v>0.2</v>
      </c>
      <c r="F41" s="18">
        <v>114135.72</v>
      </c>
      <c r="G41" s="19">
        <v>100000</v>
      </c>
      <c r="H41" s="17">
        <v>1.1413572000000001</v>
      </c>
      <c r="I41" s="20">
        <v>0</v>
      </c>
      <c r="J41" s="20">
        <v>0.62</v>
      </c>
      <c r="K41" s="17">
        <v>0</v>
      </c>
      <c r="L41" s="21">
        <v>0</v>
      </c>
      <c r="M41" s="21">
        <v>3500</v>
      </c>
      <c r="N41" s="17">
        <v>0</v>
      </c>
      <c r="O41" s="22"/>
      <c r="P41" s="22">
        <v>0.35</v>
      </c>
      <c r="Q41" s="17">
        <v>0</v>
      </c>
      <c r="R41" s="22"/>
      <c r="S41" s="22">
        <v>0.2</v>
      </c>
      <c r="T41" s="17">
        <v>0</v>
      </c>
      <c r="U41" s="23"/>
      <c r="V41" s="23"/>
      <c r="W41" s="17" t="e">
        <v>#DIV/0!</v>
      </c>
      <c r="X41" s="23"/>
      <c r="Y41" s="23"/>
      <c r="Z41" s="17" t="e">
        <v>#DIV/0!</v>
      </c>
    </row>
    <row r="42" spans="1:26" x14ac:dyDescent="0.25">
      <c r="A42" s="8" t="s">
        <v>36</v>
      </c>
      <c r="B42" s="9" t="s">
        <v>28</v>
      </c>
      <c r="C42" s="10">
        <v>5</v>
      </c>
      <c r="D42" s="10">
        <v>7</v>
      </c>
      <c r="E42" s="17">
        <v>0.7142857142857143</v>
      </c>
      <c r="F42" s="18">
        <v>385931.52999999997</v>
      </c>
      <c r="G42" s="19">
        <v>100000</v>
      </c>
      <c r="H42" s="17">
        <v>3.8593152999999996</v>
      </c>
      <c r="I42" s="20">
        <v>2</v>
      </c>
      <c r="J42" s="20">
        <v>3.1</v>
      </c>
      <c r="K42" s="17">
        <v>0.64516129032258063</v>
      </c>
      <c r="L42" s="21">
        <v>6000</v>
      </c>
      <c r="M42" s="21">
        <v>17500</v>
      </c>
      <c r="N42" s="17">
        <v>0.34285714285714286</v>
      </c>
      <c r="O42" s="22">
        <v>1</v>
      </c>
      <c r="P42" s="22">
        <v>1.75</v>
      </c>
      <c r="Q42" s="17">
        <v>0.5714285714285714</v>
      </c>
      <c r="R42" s="22"/>
      <c r="S42" s="22">
        <v>1</v>
      </c>
      <c r="T42" s="17">
        <v>0</v>
      </c>
      <c r="U42" s="23"/>
      <c r="V42" s="23"/>
      <c r="W42" s="17" t="e">
        <v>#DIV/0!</v>
      </c>
      <c r="X42" s="23"/>
      <c r="Y42" s="23"/>
      <c r="Z42" s="17" t="e">
        <v>#DIV/0!</v>
      </c>
    </row>
    <row r="43" spans="1:26" x14ac:dyDescent="0.25">
      <c r="A43" s="8" t="s">
        <v>37</v>
      </c>
      <c r="B43" s="9" t="s">
        <v>32</v>
      </c>
      <c r="C43" s="10">
        <v>3</v>
      </c>
      <c r="D43" s="10">
        <v>8</v>
      </c>
      <c r="E43" s="17">
        <v>0.375</v>
      </c>
      <c r="F43" s="18">
        <v>520029.23</v>
      </c>
      <c r="G43" s="19">
        <v>100000</v>
      </c>
      <c r="H43" s="17">
        <v>5.2002923000000001</v>
      </c>
      <c r="I43" s="20">
        <v>1</v>
      </c>
      <c r="J43" s="20">
        <v>1.8599999999999999</v>
      </c>
      <c r="K43" s="17">
        <v>0.53763440860215062</v>
      </c>
      <c r="L43" s="21">
        <v>5980</v>
      </c>
      <c r="M43" s="21">
        <v>10500</v>
      </c>
      <c r="N43" s="17">
        <v>0.56952380952380954</v>
      </c>
      <c r="O43" s="22">
        <v>1</v>
      </c>
      <c r="P43" s="22">
        <v>1.0499999999999998</v>
      </c>
      <c r="Q43" s="17">
        <v>0.95238095238095255</v>
      </c>
      <c r="R43" s="22">
        <v>1</v>
      </c>
      <c r="S43" s="22">
        <v>0.60000000000000009</v>
      </c>
      <c r="T43" s="17">
        <v>1.6666666666666665</v>
      </c>
      <c r="U43" s="23"/>
      <c r="V43" s="23"/>
      <c r="W43" s="17" t="e">
        <v>#DIV/0!</v>
      </c>
      <c r="X43" s="23"/>
      <c r="Y43" s="23"/>
      <c r="Z43" s="17" t="e">
        <v>#DIV/0!</v>
      </c>
    </row>
    <row r="44" spans="1:26" x14ac:dyDescent="0.25">
      <c r="A44" s="8" t="s">
        <v>38</v>
      </c>
      <c r="B44" s="9" t="s">
        <v>29</v>
      </c>
      <c r="C44" s="10">
        <v>1</v>
      </c>
      <c r="D44" s="10">
        <v>6</v>
      </c>
      <c r="E44" s="17">
        <v>0.16666666666666666</v>
      </c>
      <c r="F44" s="18">
        <v>51571.43</v>
      </c>
      <c r="G44" s="19">
        <v>100000</v>
      </c>
      <c r="H44" s="17">
        <v>0.51571429999999996</v>
      </c>
      <c r="I44" s="20">
        <v>1</v>
      </c>
      <c r="J44" s="20">
        <v>0.62</v>
      </c>
      <c r="K44" s="17">
        <v>1.6129032258064517</v>
      </c>
      <c r="L44" s="21">
        <v>0</v>
      </c>
      <c r="M44" s="21">
        <v>3500</v>
      </c>
      <c r="N44" s="17">
        <v>0</v>
      </c>
      <c r="O44" s="22">
        <v>1</v>
      </c>
      <c r="P44" s="22">
        <v>0.35</v>
      </c>
      <c r="Q44" s="17">
        <v>2.8571428571428572</v>
      </c>
      <c r="R44" s="22"/>
      <c r="S44" s="22">
        <v>0.2</v>
      </c>
      <c r="T44" s="17">
        <v>0</v>
      </c>
      <c r="U44" s="23"/>
      <c r="V44" s="23"/>
      <c r="W44" s="17" t="e">
        <v>#DIV/0!</v>
      </c>
      <c r="X44" s="23"/>
      <c r="Y44" s="23"/>
      <c r="Z44" s="17" t="e">
        <v>#DIV/0!</v>
      </c>
    </row>
    <row r="45" spans="1:26" x14ac:dyDescent="0.25">
      <c r="A45" s="8" t="s">
        <v>40</v>
      </c>
      <c r="B45" s="9" t="s">
        <v>28</v>
      </c>
      <c r="C45" s="10">
        <v>3</v>
      </c>
      <c r="D45" s="10">
        <v>7</v>
      </c>
      <c r="E45" s="17">
        <v>0.42857142857142855</v>
      </c>
      <c r="F45" s="18">
        <v>516038.80000000005</v>
      </c>
      <c r="G45" s="19">
        <v>100000</v>
      </c>
      <c r="H45" s="17">
        <v>5.1603880000000002</v>
      </c>
      <c r="I45" s="20">
        <v>1</v>
      </c>
      <c r="J45" s="20">
        <v>1.8599999999999999</v>
      </c>
      <c r="K45" s="17">
        <v>0.53763440860215062</v>
      </c>
      <c r="L45" s="21">
        <v>12500</v>
      </c>
      <c r="M45" s="21">
        <v>10500</v>
      </c>
      <c r="N45" s="17">
        <v>1.1904761904761905</v>
      </c>
      <c r="O45" s="22"/>
      <c r="P45" s="22">
        <v>1.0499999999999998</v>
      </c>
      <c r="Q45" s="17">
        <v>0</v>
      </c>
      <c r="R45" s="22"/>
      <c r="S45" s="22">
        <v>0.60000000000000009</v>
      </c>
      <c r="T45" s="17">
        <v>0</v>
      </c>
      <c r="U45" s="23"/>
      <c r="V45" s="23"/>
      <c r="W45" s="17" t="e">
        <v>#DIV/0!</v>
      </c>
      <c r="X45" s="23"/>
      <c r="Y45" s="23"/>
      <c r="Z45" s="17" t="e">
        <v>#DIV/0!</v>
      </c>
    </row>
    <row r="46" spans="1:26" x14ac:dyDescent="0.25">
      <c r="A46" s="8" t="s">
        <v>42</v>
      </c>
      <c r="B46" s="9" t="s">
        <v>29</v>
      </c>
      <c r="C46" s="10">
        <v>6</v>
      </c>
      <c r="D46" s="10">
        <v>7</v>
      </c>
      <c r="E46" s="17">
        <v>0.8571428571428571</v>
      </c>
      <c r="F46" s="18">
        <v>189553.25</v>
      </c>
      <c r="G46" s="19">
        <v>100000</v>
      </c>
      <c r="H46" s="17">
        <v>1.8955325000000001</v>
      </c>
      <c r="I46" s="20">
        <v>5</v>
      </c>
      <c r="J46" s="20">
        <v>3.7199999999999998</v>
      </c>
      <c r="K46" s="17">
        <v>1.3440860215053765</v>
      </c>
      <c r="L46" s="21">
        <v>19800</v>
      </c>
      <c r="M46" s="21">
        <v>21000</v>
      </c>
      <c r="N46" s="17">
        <v>0.94285714285714284</v>
      </c>
      <c r="O46" s="22">
        <v>3</v>
      </c>
      <c r="P46" s="22">
        <v>2.0999999999999996</v>
      </c>
      <c r="Q46" s="17">
        <v>1.4285714285714288</v>
      </c>
      <c r="R46" s="22"/>
      <c r="S46" s="22">
        <v>1.2000000000000002</v>
      </c>
      <c r="T46" s="17">
        <v>0</v>
      </c>
      <c r="U46" s="23"/>
      <c r="V46" s="23"/>
      <c r="W46" s="17" t="e">
        <v>#DIV/0!</v>
      </c>
      <c r="X46" s="23"/>
      <c r="Y46" s="23"/>
      <c r="Z46" s="17" t="e">
        <v>#DIV/0!</v>
      </c>
    </row>
    <row r="47" spans="1:26" x14ac:dyDescent="0.25">
      <c r="A47" s="8" t="s">
        <v>43</v>
      </c>
      <c r="B47" s="9" t="s">
        <v>29</v>
      </c>
      <c r="C47" s="10">
        <v>5</v>
      </c>
      <c r="D47" s="10">
        <v>8</v>
      </c>
      <c r="E47" s="17">
        <v>0.625</v>
      </c>
      <c r="F47" s="18">
        <v>588880.32999999996</v>
      </c>
      <c r="G47" s="19">
        <v>100000</v>
      </c>
      <c r="H47" s="17">
        <v>5.8888032999999993</v>
      </c>
      <c r="I47" s="20">
        <v>4</v>
      </c>
      <c r="J47" s="20">
        <v>3.1</v>
      </c>
      <c r="K47" s="17">
        <v>1.2903225806451613</v>
      </c>
      <c r="L47" s="21">
        <v>18400</v>
      </c>
      <c r="M47" s="21">
        <v>17500</v>
      </c>
      <c r="N47" s="17">
        <v>1.0514285714285714</v>
      </c>
      <c r="O47" s="22">
        <v>1</v>
      </c>
      <c r="P47" s="22">
        <v>1.75</v>
      </c>
      <c r="Q47" s="17">
        <v>0.5714285714285714</v>
      </c>
      <c r="R47" s="22">
        <v>1</v>
      </c>
      <c r="S47" s="22">
        <v>1</v>
      </c>
      <c r="T47" s="17">
        <v>1</v>
      </c>
      <c r="U47" s="23"/>
      <c r="V47" s="23"/>
      <c r="W47" s="17" t="e">
        <v>#DIV/0!</v>
      </c>
      <c r="X47" s="23"/>
      <c r="Y47" s="23"/>
      <c r="Z47" s="17" t="e">
        <v>#DIV/0!</v>
      </c>
    </row>
    <row r="48" spans="1:26" x14ac:dyDescent="0.25">
      <c r="A48" s="8" t="s">
        <v>44</v>
      </c>
      <c r="B48" s="9" t="s">
        <v>32</v>
      </c>
      <c r="C48" s="10">
        <v>2</v>
      </c>
      <c r="D48" s="10">
        <v>6</v>
      </c>
      <c r="E48" s="17">
        <v>0.33333333333333331</v>
      </c>
      <c r="F48" s="18">
        <v>63965.83</v>
      </c>
      <c r="G48" s="19">
        <v>100000</v>
      </c>
      <c r="H48" s="17">
        <v>0.63965830000000001</v>
      </c>
      <c r="I48" s="20">
        <v>2</v>
      </c>
      <c r="J48" s="20">
        <v>1.24</v>
      </c>
      <c r="K48" s="17">
        <v>1.6129032258064517</v>
      </c>
      <c r="L48" s="21">
        <v>9600</v>
      </c>
      <c r="M48" s="21">
        <v>7000</v>
      </c>
      <c r="N48" s="17">
        <v>1.3714285714285714</v>
      </c>
      <c r="O48" s="22"/>
      <c r="P48" s="22">
        <v>0.7</v>
      </c>
      <c r="Q48" s="17">
        <v>0</v>
      </c>
      <c r="R48" s="22"/>
      <c r="S48" s="22">
        <v>0.4</v>
      </c>
      <c r="T48" s="17">
        <v>0</v>
      </c>
      <c r="U48" s="23"/>
      <c r="V48" s="23"/>
      <c r="W48" s="17" t="e">
        <v>#DIV/0!</v>
      </c>
      <c r="X48" s="23"/>
      <c r="Y48" s="23"/>
      <c r="Z48" s="17" t="e">
        <v>#DIV/0!</v>
      </c>
    </row>
    <row r="49" spans="1:29" x14ac:dyDescent="0.25">
      <c r="A49" s="8" t="s">
        <v>45</v>
      </c>
      <c r="B49" s="9" t="s">
        <v>29</v>
      </c>
      <c r="C49" s="10">
        <v>6</v>
      </c>
      <c r="D49" s="10">
        <v>8</v>
      </c>
      <c r="E49" s="17">
        <v>0.75</v>
      </c>
      <c r="F49" s="18">
        <v>497549.49000000005</v>
      </c>
      <c r="G49" s="19">
        <v>100000</v>
      </c>
      <c r="H49" s="17">
        <v>4.9754949000000002</v>
      </c>
      <c r="I49" s="20">
        <v>4</v>
      </c>
      <c r="J49" s="20">
        <v>3.7199999999999998</v>
      </c>
      <c r="K49" s="17">
        <v>1.0752688172043012</v>
      </c>
      <c r="L49" s="21">
        <v>20400</v>
      </c>
      <c r="M49" s="21">
        <v>21000</v>
      </c>
      <c r="N49" s="17">
        <v>0.97142857142857142</v>
      </c>
      <c r="O49" s="22">
        <v>2</v>
      </c>
      <c r="P49" s="22">
        <v>2.0999999999999996</v>
      </c>
      <c r="Q49" s="17">
        <v>0.95238095238095255</v>
      </c>
      <c r="R49" s="22">
        <v>1</v>
      </c>
      <c r="S49" s="22">
        <v>1.2000000000000002</v>
      </c>
      <c r="T49" s="17">
        <v>0.83333333333333326</v>
      </c>
      <c r="U49" s="23"/>
      <c r="V49" s="23"/>
      <c r="W49" s="17" t="e">
        <v>#DIV/0!</v>
      </c>
      <c r="X49" s="23"/>
      <c r="Y49" s="23"/>
      <c r="Z49" s="17" t="e">
        <v>#DIV/0!</v>
      </c>
    </row>
    <row r="50" spans="1:29" x14ac:dyDescent="0.25">
      <c r="A50" s="8" t="s">
        <v>46</v>
      </c>
      <c r="B50" s="9" t="s">
        <v>32</v>
      </c>
      <c r="C50" s="10">
        <v>7</v>
      </c>
      <c r="D50" s="10">
        <v>10</v>
      </c>
      <c r="E50" s="17">
        <v>0.7</v>
      </c>
      <c r="F50" s="18">
        <v>499832.25</v>
      </c>
      <c r="G50" s="19">
        <v>100000</v>
      </c>
      <c r="H50" s="17">
        <v>4.9983224999999996</v>
      </c>
      <c r="I50" s="20">
        <v>5</v>
      </c>
      <c r="J50" s="20">
        <v>4.34</v>
      </c>
      <c r="K50" s="17">
        <v>1.1520737327188941</v>
      </c>
      <c r="L50" s="21">
        <v>17400</v>
      </c>
      <c r="M50" s="21">
        <v>24500</v>
      </c>
      <c r="N50" s="17">
        <v>0.71020408163265303</v>
      </c>
      <c r="O50" s="22">
        <v>1</v>
      </c>
      <c r="P50" s="22">
        <v>2.4499999999999997</v>
      </c>
      <c r="Q50" s="17">
        <v>0.40816326530612251</v>
      </c>
      <c r="R50" s="22"/>
      <c r="S50" s="22">
        <v>1.4000000000000001</v>
      </c>
      <c r="T50" s="17">
        <v>0</v>
      </c>
      <c r="U50" s="23"/>
      <c r="V50" s="23"/>
      <c r="W50" s="17" t="e">
        <v>#DIV/0!</v>
      </c>
      <c r="X50" s="23"/>
      <c r="Y50" s="23"/>
      <c r="Z50" s="17" t="e">
        <v>#DIV/0!</v>
      </c>
    </row>
    <row r="51" spans="1:29" x14ac:dyDescent="0.25">
      <c r="A51" s="8" t="s">
        <v>47</v>
      </c>
      <c r="B51" s="9" t="s">
        <v>32</v>
      </c>
      <c r="C51" s="10">
        <v>12</v>
      </c>
      <c r="D51" s="10">
        <v>13</v>
      </c>
      <c r="E51" s="17">
        <v>0.92307692307692313</v>
      </c>
      <c r="F51" s="18">
        <v>236709.36</v>
      </c>
      <c r="G51" s="19">
        <v>100000</v>
      </c>
      <c r="H51" s="17">
        <v>2.3670936</v>
      </c>
      <c r="I51" s="20">
        <v>7</v>
      </c>
      <c r="J51" s="20">
        <v>7.4399999999999995</v>
      </c>
      <c r="K51" s="17">
        <v>0.94086021505376349</v>
      </c>
      <c r="L51" s="21">
        <v>29500</v>
      </c>
      <c r="M51" s="21">
        <v>42000</v>
      </c>
      <c r="N51" s="17">
        <v>0.70238095238095233</v>
      </c>
      <c r="O51" s="22">
        <v>4</v>
      </c>
      <c r="P51" s="22">
        <v>4.1999999999999993</v>
      </c>
      <c r="Q51" s="17">
        <v>0.95238095238095255</v>
      </c>
      <c r="R51" s="22"/>
      <c r="S51" s="22">
        <v>2.4000000000000004</v>
      </c>
      <c r="T51" s="17">
        <v>0</v>
      </c>
      <c r="U51" s="23"/>
      <c r="V51" s="23"/>
      <c r="W51" s="17" t="e">
        <v>#DIV/0!</v>
      </c>
      <c r="X51" s="23"/>
      <c r="Y51" s="23"/>
      <c r="Z51" s="17" t="e">
        <v>#DIV/0!</v>
      </c>
    </row>
    <row r="52" spans="1:29" x14ac:dyDescent="0.25">
      <c r="A52" s="8" t="s">
        <v>49</v>
      </c>
      <c r="B52" s="9" t="s">
        <v>32</v>
      </c>
      <c r="C52" s="10">
        <v>7</v>
      </c>
      <c r="D52" s="10">
        <v>8</v>
      </c>
      <c r="E52" s="17">
        <v>0.875</v>
      </c>
      <c r="F52" s="18">
        <v>975509.59</v>
      </c>
      <c r="G52" s="19">
        <v>100000</v>
      </c>
      <c r="H52" s="17">
        <v>9.7550958999999988</v>
      </c>
      <c r="I52" s="20">
        <v>5</v>
      </c>
      <c r="J52" s="20">
        <v>4.34</v>
      </c>
      <c r="K52" s="17">
        <v>1.1520737327188941</v>
      </c>
      <c r="L52" s="21">
        <v>7500</v>
      </c>
      <c r="M52" s="21">
        <v>24500</v>
      </c>
      <c r="N52" s="17">
        <v>0.30612244897959184</v>
      </c>
      <c r="O52" s="22">
        <v>1</v>
      </c>
      <c r="P52" s="22">
        <v>2.4499999999999997</v>
      </c>
      <c r="Q52" s="17">
        <v>0.40816326530612251</v>
      </c>
      <c r="R52" s="22">
        <v>1</v>
      </c>
      <c r="S52" s="22">
        <v>1.4000000000000001</v>
      </c>
      <c r="T52" s="17">
        <v>0.71428571428571419</v>
      </c>
      <c r="U52" s="23"/>
      <c r="V52" s="23"/>
      <c r="W52" s="17" t="e">
        <v>#DIV/0!</v>
      </c>
      <c r="X52" s="23"/>
      <c r="Y52" s="23"/>
      <c r="Z52" s="17" t="e">
        <v>#DIV/0!</v>
      </c>
    </row>
    <row r="53" spans="1:29" x14ac:dyDescent="0.25">
      <c r="A53" s="8" t="s">
        <v>50</v>
      </c>
      <c r="B53" s="9" t="s">
        <v>29</v>
      </c>
      <c r="C53" s="10">
        <v>3</v>
      </c>
      <c r="D53" s="10">
        <v>8</v>
      </c>
      <c r="E53" s="17">
        <v>0.375</v>
      </c>
      <c r="F53" s="18">
        <v>345382.12000000005</v>
      </c>
      <c r="G53" s="19">
        <v>100000</v>
      </c>
      <c r="H53" s="17">
        <v>3.4538212000000006</v>
      </c>
      <c r="I53" s="20">
        <v>3</v>
      </c>
      <c r="J53" s="20">
        <v>1.8599999999999999</v>
      </c>
      <c r="K53" s="17">
        <v>1.6129032258064517</v>
      </c>
      <c r="L53" s="21">
        <v>5890</v>
      </c>
      <c r="M53" s="21">
        <v>10500</v>
      </c>
      <c r="N53" s="17">
        <v>0.56095238095238098</v>
      </c>
      <c r="O53" s="22">
        <v>2</v>
      </c>
      <c r="P53" s="22">
        <v>1.0499999999999998</v>
      </c>
      <c r="Q53" s="17">
        <v>1.9047619047619051</v>
      </c>
      <c r="R53" s="22">
        <v>1</v>
      </c>
      <c r="S53" s="22">
        <v>0.60000000000000009</v>
      </c>
      <c r="T53" s="17">
        <v>1.6666666666666665</v>
      </c>
      <c r="U53" s="23"/>
      <c r="V53" s="23"/>
      <c r="W53" s="17" t="e">
        <v>#DIV/0!</v>
      </c>
      <c r="X53" s="23"/>
      <c r="Y53" s="23"/>
      <c r="Z53" s="17" t="e">
        <v>#DIV/0!</v>
      </c>
    </row>
    <row r="54" spans="1:29" x14ac:dyDescent="0.25">
      <c r="A54" s="9" t="s">
        <v>52</v>
      </c>
      <c r="B54" s="9" t="s">
        <v>29</v>
      </c>
      <c r="C54" s="10">
        <v>2</v>
      </c>
      <c r="D54" s="10">
        <v>2</v>
      </c>
      <c r="E54" s="17">
        <v>1</v>
      </c>
      <c r="F54" s="18"/>
      <c r="G54" s="19"/>
      <c r="H54" s="17"/>
      <c r="I54" s="20">
        <v>1</v>
      </c>
      <c r="J54" s="20">
        <v>1.24</v>
      </c>
      <c r="K54" s="17">
        <v>0.80645161290322587</v>
      </c>
      <c r="L54" s="21">
        <v>0</v>
      </c>
      <c r="M54" s="21">
        <v>7000</v>
      </c>
      <c r="N54" s="17">
        <v>0</v>
      </c>
      <c r="O54" s="22"/>
      <c r="P54" s="22">
        <v>0.7</v>
      </c>
      <c r="Q54" s="17">
        <v>0</v>
      </c>
      <c r="R54" s="20"/>
      <c r="S54" s="22">
        <v>0.4</v>
      </c>
      <c r="T54" s="17">
        <v>0</v>
      </c>
      <c r="U54" s="23"/>
      <c r="V54" s="23"/>
      <c r="W54" s="17"/>
      <c r="X54" s="23"/>
      <c r="Y54" s="23"/>
      <c r="Z54" s="17"/>
    </row>
    <row r="55" spans="1:29" ht="15.75" thickBot="1" x14ac:dyDescent="0.3">
      <c r="A55" s="32" t="s">
        <v>54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7" spans="1:29" ht="26.25" x14ac:dyDescent="0.25">
      <c r="A57" s="1" t="s">
        <v>0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/>
      <c r="AB57" s="2"/>
      <c r="AC57" s="2"/>
    </row>
    <row r="58" spans="1:29" ht="26.25" x14ac:dyDescent="0.25">
      <c r="A58" s="1" t="s">
        <v>1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"/>
      <c r="AB58" s="2"/>
      <c r="AC58" s="2"/>
    </row>
    <row r="59" spans="1:29" ht="21" x14ac:dyDescent="0.25">
      <c r="A59" s="4" t="s">
        <v>4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"/>
      <c r="AB59" s="2"/>
      <c r="AC59" s="2"/>
    </row>
    <row r="60" spans="1:29" ht="120.75" thickBot="1" x14ac:dyDescent="0.3">
      <c r="A60" s="5" t="s">
        <v>5</v>
      </c>
      <c r="B60" s="6" t="s">
        <v>6</v>
      </c>
      <c r="C60" s="6" t="s">
        <v>26</v>
      </c>
      <c r="D60" s="6" t="s">
        <v>8</v>
      </c>
      <c r="E60" s="6" t="s">
        <v>9</v>
      </c>
      <c r="F60" s="6" t="s">
        <v>24</v>
      </c>
      <c r="G60" s="6" t="s">
        <v>11</v>
      </c>
      <c r="H60" s="6" t="s">
        <v>9</v>
      </c>
      <c r="I60" s="6" t="s">
        <v>12</v>
      </c>
      <c r="J60" s="6" t="s">
        <v>13</v>
      </c>
      <c r="K60" s="6" t="s">
        <v>9</v>
      </c>
      <c r="L60" s="6" t="s">
        <v>14</v>
      </c>
      <c r="M60" s="6" t="s">
        <v>15</v>
      </c>
      <c r="N60" s="6" t="s">
        <v>9</v>
      </c>
      <c r="O60" s="6" t="s">
        <v>25</v>
      </c>
      <c r="P60" s="6" t="s">
        <v>17</v>
      </c>
      <c r="Q60" s="6" t="s">
        <v>9</v>
      </c>
      <c r="R60" s="6" t="s">
        <v>18</v>
      </c>
      <c r="S60" s="6" t="s">
        <v>19</v>
      </c>
      <c r="T60" s="6" t="s">
        <v>9</v>
      </c>
      <c r="U60" s="6" t="s">
        <v>20</v>
      </c>
      <c r="V60" s="6" t="s">
        <v>20</v>
      </c>
      <c r="W60" s="6" t="s">
        <v>9</v>
      </c>
      <c r="X60" s="6" t="s">
        <v>21</v>
      </c>
      <c r="Y60" s="6" t="s">
        <v>22</v>
      </c>
      <c r="Z60" s="6" t="s">
        <v>9</v>
      </c>
      <c r="AA60" s="7"/>
      <c r="AB60" s="7"/>
      <c r="AC60" s="7"/>
    </row>
    <row r="61" spans="1:29" ht="15.75" thickTop="1" x14ac:dyDescent="0.25">
      <c r="A61" s="8" t="s">
        <v>27</v>
      </c>
      <c r="B61" s="9" t="str">
        <f t="array" ref="B61">_xlfn.IFS(
   AC61="NUEVO", "HUERPEL",
   AND(AB61&gt;90%, C61&gt;=6), "HUERPEL",
   AB61&gt;=50%, "EXTRAMILLA",
   AB61&gt;=26%, "CONFORT",
   AB61&gt;=0%, "BASICO"
)</f>
        <v>HUERPEL</v>
      </c>
      <c r="C61" s="10">
        <v>6</v>
      </c>
      <c r="D61" s="10">
        <v>7</v>
      </c>
      <c r="E61" s="25">
        <f>+C61/D61</f>
        <v>0.8571428571428571</v>
      </c>
      <c r="F61" s="18">
        <v>311209.31999999995</v>
      </c>
      <c r="G61" s="26">
        <v>100000</v>
      </c>
      <c r="H61" s="25">
        <f>+F61/G61</f>
        <v>3.1120931999999994</v>
      </c>
      <c r="I61" s="27">
        <v>5</v>
      </c>
      <c r="J61" s="27">
        <f>C61*62%</f>
        <v>3.7199999999999998</v>
      </c>
      <c r="K61" s="25">
        <f t="shared" ref="K61:K77" si="0">+I61/J61</f>
        <v>1.3440860215053765</v>
      </c>
      <c r="L61" s="28">
        <v>40300</v>
      </c>
      <c r="M61" s="28">
        <f>C61*3500</f>
        <v>21000</v>
      </c>
      <c r="N61" s="25">
        <f>+L61/M61</f>
        <v>1.9190476190476191</v>
      </c>
      <c r="O61" s="29">
        <v>2</v>
      </c>
      <c r="P61" s="29">
        <f>C61*35%</f>
        <v>2.0999999999999996</v>
      </c>
      <c r="Q61" s="25">
        <f>+O61/P61</f>
        <v>0.95238095238095255</v>
      </c>
      <c r="R61" s="29">
        <v>4</v>
      </c>
      <c r="S61" s="29">
        <f>C61*20%</f>
        <v>1.2000000000000002</v>
      </c>
      <c r="T61" s="25">
        <f>+R61/S61</f>
        <v>3.333333333333333</v>
      </c>
      <c r="U61" s="30"/>
      <c r="V61" s="30"/>
      <c r="W61" s="25" t="e">
        <f>+V61/U61</f>
        <v>#DIV/0!</v>
      </c>
      <c r="X61" s="30"/>
      <c r="Y61" s="30"/>
      <c r="Z61" s="25" t="e">
        <f>+Y61/X61</f>
        <v>#DIV/0!</v>
      </c>
      <c r="AA61" s="2"/>
      <c r="AB61" s="24">
        <f>AVERAGE(T61,Q61,N61,K61,E61)</f>
        <v>1.681198156682028</v>
      </c>
      <c r="AC61" s="2"/>
    </row>
    <row r="62" spans="1:29" x14ac:dyDescent="0.25">
      <c r="A62" s="8" t="s">
        <v>30</v>
      </c>
      <c r="B62" s="9" t="str">
        <f t="array" ref="B62">_xlfn.IFS(
   AC62="NUEVO", "HUERPEL",
   AND(AB62&gt;90%, C62&gt;=6), "HUERPEL",
   AB62&gt;=50%, "EXTRAMILLA",
   AB62&gt;=26%, "CONFORT",
   AB62&gt;=0%, "BASICO"
)</f>
        <v>BASICO</v>
      </c>
      <c r="C62" s="10">
        <v>3</v>
      </c>
      <c r="D62" s="10">
        <v>6</v>
      </c>
      <c r="E62" s="25">
        <f>+C62/D62</f>
        <v>0.5</v>
      </c>
      <c r="F62" s="18">
        <v>90219.6</v>
      </c>
      <c r="G62" s="26">
        <v>100000</v>
      </c>
      <c r="H62" s="25">
        <f>+F62/G62</f>
        <v>0.90219600000000011</v>
      </c>
      <c r="I62" s="27">
        <v>1</v>
      </c>
      <c r="J62" s="27">
        <f t="shared" ref="J62:J77" si="1">C62*62%</f>
        <v>1.8599999999999999</v>
      </c>
      <c r="K62" s="25">
        <f t="shared" si="0"/>
        <v>0.53763440860215062</v>
      </c>
      <c r="L62" s="28">
        <v>0</v>
      </c>
      <c r="M62" s="28">
        <f t="shared" ref="M62:M77" si="2">C62*3500</f>
        <v>10500</v>
      </c>
      <c r="N62" s="25">
        <f t="shared" ref="N62:N77" si="3">+L62/M62</f>
        <v>0</v>
      </c>
      <c r="O62" s="29">
        <v>0</v>
      </c>
      <c r="P62" s="29">
        <f t="shared" ref="P62:P77" si="4">C62*35%</f>
        <v>1.0499999999999998</v>
      </c>
      <c r="Q62" s="25">
        <f t="shared" ref="Q62:Q77" si="5">+O62/P62</f>
        <v>0</v>
      </c>
      <c r="R62" s="29">
        <v>0</v>
      </c>
      <c r="S62" s="29">
        <f t="shared" ref="S62:S77" si="6">C62*20%</f>
        <v>0.60000000000000009</v>
      </c>
      <c r="T62" s="25">
        <f t="shared" ref="T62:T77" si="7">+R62/S62</f>
        <v>0</v>
      </c>
      <c r="U62" s="30"/>
      <c r="V62" s="30"/>
      <c r="W62" s="25" t="e">
        <f t="shared" ref="W62:W76" si="8">+V62/U62</f>
        <v>#DIV/0!</v>
      </c>
      <c r="X62" s="30"/>
      <c r="Y62" s="30"/>
      <c r="Z62" s="25" t="e">
        <f t="shared" ref="Z62:Z76" si="9">+Y62/X62</f>
        <v>#DIV/0!</v>
      </c>
      <c r="AA62" s="2"/>
      <c r="AB62" s="24">
        <f t="shared" ref="AB62:AB77" si="10">AVERAGE(T62,Q62,N62,K62,E62)</f>
        <v>0.2075268817204301</v>
      </c>
      <c r="AC62" s="2"/>
    </row>
    <row r="63" spans="1:29" x14ac:dyDescent="0.25">
      <c r="A63" s="8" t="s">
        <v>31</v>
      </c>
      <c r="B63" s="9" t="str">
        <f t="array" ref="B63">_xlfn.IFS(
   AC63="NUEVO", "HUERPEL",
   AND(AB63&gt;90%, C63&gt;=6), "HUERPEL",
   AB63&gt;=50%, "EXTRAMILLA",
   AB63&gt;=26%, "CONFORT",
   AB63&gt;=0%, "BASICO"
)</f>
        <v>HUERPEL</v>
      </c>
      <c r="C63" s="10">
        <v>13</v>
      </c>
      <c r="D63" s="10">
        <v>11</v>
      </c>
      <c r="E63" s="25">
        <f t="shared" ref="E63:E77" si="11">+C63/D63</f>
        <v>1.1818181818181819</v>
      </c>
      <c r="F63" s="18">
        <v>294767.36000000004</v>
      </c>
      <c r="G63" s="26">
        <v>100000</v>
      </c>
      <c r="H63" s="25">
        <f t="shared" ref="H63:H76" si="12">+F63/G63</f>
        <v>2.9476736000000003</v>
      </c>
      <c r="I63" s="27">
        <v>8</v>
      </c>
      <c r="J63" s="27">
        <f t="shared" si="1"/>
        <v>8.06</v>
      </c>
      <c r="K63" s="25">
        <f t="shared" si="0"/>
        <v>0.99255583126550861</v>
      </c>
      <c r="L63" s="28">
        <v>23400</v>
      </c>
      <c r="M63" s="28">
        <f t="shared" si="2"/>
        <v>45500</v>
      </c>
      <c r="N63" s="25">
        <f t="shared" si="3"/>
        <v>0.51428571428571423</v>
      </c>
      <c r="O63" s="29">
        <v>4</v>
      </c>
      <c r="P63" s="29">
        <f t="shared" si="4"/>
        <v>4.55</v>
      </c>
      <c r="Q63" s="25">
        <f t="shared" si="5"/>
        <v>0.87912087912087911</v>
      </c>
      <c r="R63" s="29">
        <v>3</v>
      </c>
      <c r="S63" s="29">
        <f t="shared" si="6"/>
        <v>2.6</v>
      </c>
      <c r="T63" s="25">
        <f t="shared" si="7"/>
        <v>1.1538461538461537</v>
      </c>
      <c r="U63" s="30"/>
      <c r="V63" s="30"/>
      <c r="W63" s="25" t="e">
        <f t="shared" si="8"/>
        <v>#DIV/0!</v>
      </c>
      <c r="X63" s="30"/>
      <c r="Y63" s="30"/>
      <c r="Z63" s="25" t="e">
        <f t="shared" si="9"/>
        <v>#DIV/0!</v>
      </c>
      <c r="AA63" s="2"/>
      <c r="AB63" s="24">
        <f t="shared" si="10"/>
        <v>0.94432535206728763</v>
      </c>
      <c r="AC63" s="2"/>
    </row>
    <row r="64" spans="1:29" x14ac:dyDescent="0.25">
      <c r="A64" s="8" t="s">
        <v>33</v>
      </c>
      <c r="B64" s="9" t="str">
        <f t="array" ref="B64">_xlfn.IFS(
   AC64="NUEVO", "HUERPEL",
   AND(AB64&gt;90%, C64&gt;=6), "HUERPEL",
   AB64&gt;=50%, "EXTRAMILLA",
   AB64&gt;=26%, "CONFORT",
   AB64&gt;=0%, "BASICO"
)</f>
        <v>CONFORT</v>
      </c>
      <c r="C64" s="10">
        <v>4</v>
      </c>
      <c r="D64" s="10">
        <v>5</v>
      </c>
      <c r="E64" s="25">
        <f t="shared" si="11"/>
        <v>0.8</v>
      </c>
      <c r="F64" s="18">
        <v>114135.72</v>
      </c>
      <c r="G64" s="26">
        <v>100000</v>
      </c>
      <c r="H64" s="25">
        <f t="shared" si="12"/>
        <v>1.1413572000000001</v>
      </c>
      <c r="I64" s="27">
        <v>1</v>
      </c>
      <c r="J64" s="27">
        <f t="shared" si="1"/>
        <v>2.48</v>
      </c>
      <c r="K64" s="25">
        <f t="shared" si="0"/>
        <v>0.40322580645161293</v>
      </c>
      <c r="L64" s="28">
        <v>8500</v>
      </c>
      <c r="M64" s="28">
        <f t="shared" si="2"/>
        <v>14000</v>
      </c>
      <c r="N64" s="25">
        <f t="shared" si="3"/>
        <v>0.6071428571428571</v>
      </c>
      <c r="O64" s="29">
        <v>0</v>
      </c>
      <c r="P64" s="29">
        <f t="shared" si="4"/>
        <v>1.4</v>
      </c>
      <c r="Q64" s="25">
        <f t="shared" si="5"/>
        <v>0</v>
      </c>
      <c r="R64" s="29">
        <v>0</v>
      </c>
      <c r="S64" s="29">
        <f t="shared" si="6"/>
        <v>0.8</v>
      </c>
      <c r="T64" s="25">
        <f t="shared" si="7"/>
        <v>0</v>
      </c>
      <c r="U64" s="30"/>
      <c r="V64" s="30"/>
      <c r="W64" s="25" t="e">
        <f t="shared" si="8"/>
        <v>#DIV/0!</v>
      </c>
      <c r="X64" s="30"/>
      <c r="Y64" s="30"/>
      <c r="Z64" s="25" t="e">
        <f t="shared" si="9"/>
        <v>#DIV/0!</v>
      </c>
      <c r="AA64" s="2"/>
      <c r="AB64" s="24">
        <f t="shared" si="10"/>
        <v>0.36207373271889398</v>
      </c>
      <c r="AC64" s="2"/>
    </row>
    <row r="65" spans="1:29" x14ac:dyDescent="0.25">
      <c r="A65" s="8" t="s">
        <v>36</v>
      </c>
      <c r="B65" s="9" t="str">
        <f t="array" ref="B65">_xlfn.IFS(
   AC65="NUEVO", "HUERPEL",
   AND(AB65&gt;90%, C65&gt;=6), "HUERPEL",
   AB65&gt;=50%, "EXTRAMILLA",
   AB65&gt;=26%, "CONFORT",
   AB65&gt;=0%, "BASICO"
)</f>
        <v>HUERPEL</v>
      </c>
      <c r="C65" s="10">
        <v>6</v>
      </c>
      <c r="D65" s="10">
        <v>6</v>
      </c>
      <c r="E65" s="25">
        <f t="shared" si="11"/>
        <v>1</v>
      </c>
      <c r="F65" s="18">
        <v>385931.52999999997</v>
      </c>
      <c r="G65" s="26">
        <v>100000</v>
      </c>
      <c r="H65" s="25">
        <f t="shared" si="12"/>
        <v>3.8593152999999996</v>
      </c>
      <c r="I65" s="27">
        <v>5</v>
      </c>
      <c r="J65" s="27">
        <f t="shared" si="1"/>
        <v>3.7199999999999998</v>
      </c>
      <c r="K65" s="25">
        <f t="shared" si="0"/>
        <v>1.3440860215053765</v>
      </c>
      <c r="L65" s="28">
        <v>37000</v>
      </c>
      <c r="M65" s="28">
        <f t="shared" si="2"/>
        <v>21000</v>
      </c>
      <c r="N65" s="25">
        <f t="shared" si="3"/>
        <v>1.7619047619047619</v>
      </c>
      <c r="O65" s="29">
        <v>0</v>
      </c>
      <c r="P65" s="29">
        <f t="shared" si="4"/>
        <v>2.0999999999999996</v>
      </c>
      <c r="Q65" s="25">
        <f t="shared" si="5"/>
        <v>0</v>
      </c>
      <c r="R65" s="29">
        <v>2</v>
      </c>
      <c r="S65" s="29">
        <f t="shared" si="6"/>
        <v>1.2000000000000002</v>
      </c>
      <c r="T65" s="25">
        <f t="shared" si="7"/>
        <v>1.6666666666666665</v>
      </c>
      <c r="U65" s="30"/>
      <c r="V65" s="30"/>
      <c r="W65" s="25" t="e">
        <f t="shared" si="8"/>
        <v>#DIV/0!</v>
      </c>
      <c r="X65" s="30"/>
      <c r="Y65" s="30"/>
      <c r="Z65" s="25" t="e">
        <f t="shared" si="9"/>
        <v>#DIV/0!</v>
      </c>
      <c r="AA65" s="2"/>
      <c r="AB65" s="24">
        <f t="shared" si="10"/>
        <v>1.1545314900153609</v>
      </c>
      <c r="AC65" s="2"/>
    </row>
    <row r="66" spans="1:29" x14ac:dyDescent="0.25">
      <c r="A66" s="8" t="s">
        <v>37</v>
      </c>
      <c r="B66" s="9" t="str">
        <f t="array" ref="B66">_xlfn.IFS(
   AC66="NUEVO", "HUERPEL",
   AND(AB66&gt;90%, C66&gt;=6), "HUERPEL",
   AB66&gt;=50%, "EXTRAMILLA",
   AB66&gt;=26%, "CONFORT",
   AB66&gt;=0%, "BASICO"
)</f>
        <v>EXTRAMILLA</v>
      </c>
      <c r="C66" s="10">
        <v>5</v>
      </c>
      <c r="D66" s="10">
        <v>6</v>
      </c>
      <c r="E66" s="25">
        <f t="shared" si="11"/>
        <v>0.83333333333333337</v>
      </c>
      <c r="F66" s="18">
        <v>520029.23</v>
      </c>
      <c r="G66" s="26">
        <v>100000</v>
      </c>
      <c r="H66" s="25">
        <f t="shared" si="12"/>
        <v>5.2002923000000001</v>
      </c>
      <c r="I66" s="27">
        <v>4</v>
      </c>
      <c r="J66" s="27">
        <f t="shared" si="1"/>
        <v>3.1</v>
      </c>
      <c r="K66" s="25">
        <f t="shared" si="0"/>
        <v>1.2903225806451613</v>
      </c>
      <c r="L66" s="28">
        <v>2000</v>
      </c>
      <c r="M66" s="28">
        <f t="shared" si="2"/>
        <v>17500</v>
      </c>
      <c r="N66" s="25">
        <f t="shared" si="3"/>
        <v>0.11428571428571428</v>
      </c>
      <c r="O66" s="29">
        <v>3</v>
      </c>
      <c r="P66" s="29">
        <f t="shared" si="4"/>
        <v>1.75</v>
      </c>
      <c r="Q66" s="25">
        <f t="shared" si="5"/>
        <v>1.7142857142857142</v>
      </c>
      <c r="R66" s="29">
        <v>1</v>
      </c>
      <c r="S66" s="29">
        <f t="shared" si="6"/>
        <v>1</v>
      </c>
      <c r="T66" s="25">
        <f t="shared" si="7"/>
        <v>1</v>
      </c>
      <c r="U66" s="30"/>
      <c r="V66" s="30"/>
      <c r="W66" s="25" t="e">
        <f t="shared" si="8"/>
        <v>#DIV/0!</v>
      </c>
      <c r="X66" s="30"/>
      <c r="Y66" s="30"/>
      <c r="Z66" s="25" t="e">
        <f t="shared" si="9"/>
        <v>#DIV/0!</v>
      </c>
      <c r="AA66" s="2"/>
      <c r="AB66" s="24">
        <f t="shared" si="10"/>
        <v>0.99044546850998461</v>
      </c>
      <c r="AC66" s="2"/>
    </row>
    <row r="67" spans="1:29" x14ac:dyDescent="0.25">
      <c r="A67" s="8" t="s">
        <v>38</v>
      </c>
      <c r="B67" s="9" t="str">
        <f t="array" ref="B67">_xlfn.IFS(
   AC67="NUEVO", "HUERPEL",
   AND(AB67&gt;90%, C67&gt;=6), "HUERPEL",
   AB67&gt;=50%, "EXTRAMILLA",
   AB67&gt;=26%, "CONFORT",
   AB67&gt;=0%, "BASICO"
)</f>
        <v>HUERPEL</v>
      </c>
      <c r="C67" s="10"/>
      <c r="D67" s="10"/>
      <c r="E67" s="25" t="e">
        <f t="shared" si="11"/>
        <v>#DIV/0!</v>
      </c>
      <c r="F67" s="18">
        <v>51571.43</v>
      </c>
      <c r="G67" s="26">
        <v>100000</v>
      </c>
      <c r="H67" s="25">
        <f t="shared" si="12"/>
        <v>0.51571429999999996</v>
      </c>
      <c r="I67" s="27">
        <v>0</v>
      </c>
      <c r="J67" s="27">
        <f t="shared" si="1"/>
        <v>0</v>
      </c>
      <c r="K67" s="25" t="e">
        <f t="shared" si="0"/>
        <v>#DIV/0!</v>
      </c>
      <c r="L67" s="28">
        <v>0</v>
      </c>
      <c r="M67" s="28">
        <f t="shared" si="2"/>
        <v>0</v>
      </c>
      <c r="N67" s="25" t="e">
        <f t="shared" si="3"/>
        <v>#DIV/0!</v>
      </c>
      <c r="O67" s="29">
        <v>0</v>
      </c>
      <c r="P67" s="29">
        <f t="shared" si="4"/>
        <v>0</v>
      </c>
      <c r="Q67" s="25" t="e">
        <f t="shared" si="5"/>
        <v>#DIV/0!</v>
      </c>
      <c r="R67" s="29">
        <v>0</v>
      </c>
      <c r="S67" s="29">
        <f t="shared" si="6"/>
        <v>0</v>
      </c>
      <c r="T67" s="25" t="e">
        <f t="shared" si="7"/>
        <v>#DIV/0!</v>
      </c>
      <c r="U67" s="30"/>
      <c r="V67" s="30"/>
      <c r="W67" s="25" t="e">
        <f t="shared" si="8"/>
        <v>#DIV/0!</v>
      </c>
      <c r="X67" s="30"/>
      <c r="Y67" s="30"/>
      <c r="Z67" s="25" t="e">
        <f t="shared" si="9"/>
        <v>#DIV/0!</v>
      </c>
      <c r="AA67" s="2"/>
      <c r="AB67" s="24" t="e">
        <f t="shared" si="10"/>
        <v>#DIV/0!</v>
      </c>
      <c r="AC67" s="31" t="s">
        <v>39</v>
      </c>
    </row>
    <row r="68" spans="1:29" x14ac:dyDescent="0.25">
      <c r="A68" s="8" t="s">
        <v>40</v>
      </c>
      <c r="B68" s="9" t="str">
        <f t="array" ref="B68">_xlfn.IFS(
   AC68="NUEVO", "HUERPEL",
   AND(AB68&gt;90%, C68&gt;=6), "HUERPEL",
   AB68&gt;=50%, "EXTRAMILLA",
   AB68&gt;=26%, "CONFORT",
   AB68&gt;=0%, "BASICO"
)</f>
        <v>EXTRAMILLA</v>
      </c>
      <c r="C68" s="10">
        <v>10</v>
      </c>
      <c r="D68" s="10">
        <v>8</v>
      </c>
      <c r="E68" s="25">
        <f t="shared" si="11"/>
        <v>1.25</v>
      </c>
      <c r="F68" s="18">
        <v>516038.80000000005</v>
      </c>
      <c r="G68" s="26">
        <v>100000</v>
      </c>
      <c r="H68" s="25">
        <f t="shared" si="12"/>
        <v>5.1603880000000002</v>
      </c>
      <c r="I68" s="27">
        <v>7</v>
      </c>
      <c r="J68" s="27">
        <f t="shared" si="1"/>
        <v>6.2</v>
      </c>
      <c r="K68" s="25">
        <f t="shared" si="0"/>
        <v>1.129032258064516</v>
      </c>
      <c r="L68" s="28">
        <v>6000</v>
      </c>
      <c r="M68" s="28">
        <f t="shared" si="2"/>
        <v>35000</v>
      </c>
      <c r="N68" s="25">
        <f t="shared" si="3"/>
        <v>0.17142857142857143</v>
      </c>
      <c r="O68" s="29">
        <v>0</v>
      </c>
      <c r="P68" s="29">
        <f t="shared" si="4"/>
        <v>3.5</v>
      </c>
      <c r="Q68" s="25">
        <f t="shared" si="5"/>
        <v>0</v>
      </c>
      <c r="R68" s="29">
        <v>1</v>
      </c>
      <c r="S68" s="29">
        <f t="shared" si="6"/>
        <v>2</v>
      </c>
      <c r="T68" s="25">
        <f t="shared" si="7"/>
        <v>0.5</v>
      </c>
      <c r="U68" s="30"/>
      <c r="V68" s="30"/>
      <c r="W68" s="25" t="e">
        <f t="shared" si="8"/>
        <v>#DIV/0!</v>
      </c>
      <c r="X68" s="30"/>
      <c r="Y68" s="30"/>
      <c r="Z68" s="25" t="e">
        <f t="shared" si="9"/>
        <v>#DIV/0!</v>
      </c>
      <c r="AA68" s="2"/>
      <c r="AB68" s="24">
        <f t="shared" si="10"/>
        <v>0.61009216589861759</v>
      </c>
      <c r="AC68" s="2"/>
    </row>
    <row r="69" spans="1:29" x14ac:dyDescent="0.25">
      <c r="A69" s="8" t="s">
        <v>42</v>
      </c>
      <c r="B69" s="9" t="str">
        <f t="array" ref="B69">_xlfn.IFS(
   AC69="NUEVO", "HUERPEL",
   AND(AB69&gt;90%, C69&gt;=6), "HUERPEL",
   AB69&gt;=50%, "EXTRAMILLA",
   AB69&gt;=26%, "CONFORT",
   AB69&gt;=0%, "BASICO"
)</f>
        <v>EXTRAMILLA</v>
      </c>
      <c r="C69" s="10">
        <v>5</v>
      </c>
      <c r="D69" s="10">
        <v>8</v>
      </c>
      <c r="E69" s="25">
        <f t="shared" si="11"/>
        <v>0.625</v>
      </c>
      <c r="F69" s="18">
        <v>189553.25</v>
      </c>
      <c r="G69" s="26">
        <v>100000</v>
      </c>
      <c r="H69" s="25">
        <f t="shared" si="12"/>
        <v>1.8955325000000001</v>
      </c>
      <c r="I69" s="27">
        <v>2</v>
      </c>
      <c r="J69" s="27">
        <f t="shared" si="1"/>
        <v>3.1</v>
      </c>
      <c r="K69" s="25">
        <f t="shared" si="0"/>
        <v>0.64516129032258063</v>
      </c>
      <c r="L69" s="28">
        <v>0</v>
      </c>
      <c r="M69" s="28">
        <f t="shared" si="2"/>
        <v>17500</v>
      </c>
      <c r="N69" s="25">
        <f t="shared" si="3"/>
        <v>0</v>
      </c>
      <c r="O69" s="29">
        <v>2</v>
      </c>
      <c r="P69" s="29">
        <f t="shared" si="4"/>
        <v>1.75</v>
      </c>
      <c r="Q69" s="25">
        <f t="shared" si="5"/>
        <v>1.1428571428571428</v>
      </c>
      <c r="R69" s="29">
        <v>1</v>
      </c>
      <c r="S69" s="29">
        <f t="shared" si="6"/>
        <v>1</v>
      </c>
      <c r="T69" s="25">
        <f t="shared" si="7"/>
        <v>1</v>
      </c>
      <c r="U69" s="30"/>
      <c r="V69" s="30"/>
      <c r="W69" s="25" t="e">
        <f t="shared" si="8"/>
        <v>#DIV/0!</v>
      </c>
      <c r="X69" s="30"/>
      <c r="Y69" s="30"/>
      <c r="Z69" s="25" t="e">
        <f t="shared" si="9"/>
        <v>#DIV/0!</v>
      </c>
      <c r="AA69" s="2"/>
      <c r="AB69" s="24">
        <f t="shared" si="10"/>
        <v>0.68260368663594462</v>
      </c>
      <c r="AC69" s="2"/>
    </row>
    <row r="70" spans="1:29" x14ac:dyDescent="0.25">
      <c r="A70" s="8" t="s">
        <v>43</v>
      </c>
      <c r="B70" s="9" t="str">
        <f t="array" ref="B70">_xlfn.IFS(
   AC70="NUEVO", "HUERPEL",
   AND(AB70&gt;90%, C70&gt;=6), "HUERPEL",
   AB70&gt;=50%, "EXTRAMILLA",
   AB70&gt;=26%, "CONFORT",
   AB70&gt;=0%, "BASICO"
)</f>
        <v>CONFORT</v>
      </c>
      <c r="C70" s="10">
        <v>5</v>
      </c>
      <c r="D70" s="10">
        <v>7</v>
      </c>
      <c r="E70" s="25">
        <f t="shared" si="11"/>
        <v>0.7142857142857143</v>
      </c>
      <c r="F70" s="18">
        <v>588880.32999999996</v>
      </c>
      <c r="G70" s="26">
        <v>100000</v>
      </c>
      <c r="H70" s="25">
        <f t="shared" si="12"/>
        <v>5.8888032999999993</v>
      </c>
      <c r="I70" s="27">
        <v>2</v>
      </c>
      <c r="J70" s="27">
        <f t="shared" si="1"/>
        <v>3.1</v>
      </c>
      <c r="K70" s="25">
        <f t="shared" si="0"/>
        <v>0.64516129032258063</v>
      </c>
      <c r="L70" s="28">
        <v>5000</v>
      </c>
      <c r="M70" s="28">
        <f t="shared" si="2"/>
        <v>17500</v>
      </c>
      <c r="N70" s="25">
        <f t="shared" si="3"/>
        <v>0.2857142857142857</v>
      </c>
      <c r="O70" s="29">
        <v>0</v>
      </c>
      <c r="P70" s="29">
        <f t="shared" si="4"/>
        <v>1.75</v>
      </c>
      <c r="Q70" s="25">
        <f t="shared" si="5"/>
        <v>0</v>
      </c>
      <c r="R70" s="29">
        <v>0</v>
      </c>
      <c r="S70" s="29">
        <f t="shared" si="6"/>
        <v>1</v>
      </c>
      <c r="T70" s="25">
        <f t="shared" si="7"/>
        <v>0</v>
      </c>
      <c r="U70" s="30"/>
      <c r="V70" s="30"/>
      <c r="W70" s="25" t="e">
        <f t="shared" si="8"/>
        <v>#DIV/0!</v>
      </c>
      <c r="X70" s="30"/>
      <c r="Y70" s="30"/>
      <c r="Z70" s="25" t="e">
        <f t="shared" si="9"/>
        <v>#DIV/0!</v>
      </c>
      <c r="AA70" s="2"/>
      <c r="AB70" s="24">
        <f t="shared" si="10"/>
        <v>0.32903225806451608</v>
      </c>
      <c r="AC70" s="2"/>
    </row>
    <row r="71" spans="1:29" x14ac:dyDescent="0.25">
      <c r="A71" s="8" t="s">
        <v>44</v>
      </c>
      <c r="B71" s="9" t="str">
        <f t="array" ref="B71">_xlfn.IFS(
   AC71="NUEVO", "HUERPEL",
   AND(AB71&gt;90%, C71&gt;=6), "HUERPEL",
   AB71&gt;=50%, "EXTRAMILLA",
   AB71&gt;=26%, "CONFORT",
   AB71&gt;=0%, "BASICO"
)</f>
        <v>HUERPEL</v>
      </c>
      <c r="C71" s="10">
        <v>1</v>
      </c>
      <c r="D71" s="10">
        <v>5</v>
      </c>
      <c r="E71" s="25">
        <f t="shared" si="11"/>
        <v>0.2</v>
      </c>
      <c r="F71" s="18">
        <v>63965.83</v>
      </c>
      <c r="G71" s="26">
        <v>100000</v>
      </c>
      <c r="H71" s="25">
        <f t="shared" si="12"/>
        <v>0.63965830000000001</v>
      </c>
      <c r="I71" s="27">
        <v>1</v>
      </c>
      <c r="J71" s="27">
        <f t="shared" si="1"/>
        <v>0.62</v>
      </c>
      <c r="K71" s="25">
        <f t="shared" si="0"/>
        <v>1.6129032258064517</v>
      </c>
      <c r="L71" s="28">
        <v>0</v>
      </c>
      <c r="M71" s="28">
        <f t="shared" si="2"/>
        <v>3500</v>
      </c>
      <c r="N71" s="25">
        <f t="shared" si="3"/>
        <v>0</v>
      </c>
      <c r="O71" s="29">
        <v>0</v>
      </c>
      <c r="P71" s="29">
        <f t="shared" si="4"/>
        <v>0.35</v>
      </c>
      <c r="Q71" s="25">
        <f t="shared" si="5"/>
        <v>0</v>
      </c>
      <c r="R71" s="29">
        <v>0</v>
      </c>
      <c r="S71" s="29">
        <f t="shared" si="6"/>
        <v>0.2</v>
      </c>
      <c r="T71" s="25">
        <f t="shared" si="7"/>
        <v>0</v>
      </c>
      <c r="U71" s="30"/>
      <c r="V71" s="30"/>
      <c r="W71" s="25" t="e">
        <f t="shared" si="8"/>
        <v>#DIV/0!</v>
      </c>
      <c r="X71" s="30"/>
      <c r="Y71" s="30"/>
      <c r="Z71" s="25" t="e">
        <f t="shared" si="9"/>
        <v>#DIV/0!</v>
      </c>
      <c r="AA71" s="2"/>
      <c r="AB71" s="24">
        <f t="shared" si="10"/>
        <v>0.36258064516129035</v>
      </c>
      <c r="AC71" s="31" t="s">
        <v>39</v>
      </c>
    </row>
    <row r="72" spans="1:29" x14ac:dyDescent="0.25">
      <c r="A72" s="8" t="s">
        <v>45</v>
      </c>
      <c r="B72" s="9" t="str">
        <f t="array" ref="B72">_xlfn.IFS(
   AC72="NUEVO", "HUERPEL",
   AND(AB72&gt;90%, C72&gt;=6), "HUERPEL",
   AB72&gt;=50%, "EXTRAMILLA",
   AB72&gt;=26%, "CONFORT",
   AB72&gt;=0%, "BASICO"
)</f>
        <v>EXTRAMILLA</v>
      </c>
      <c r="C72" s="10">
        <v>6</v>
      </c>
      <c r="D72" s="10">
        <v>8</v>
      </c>
      <c r="E72" s="25">
        <f t="shared" si="11"/>
        <v>0.75</v>
      </c>
      <c r="F72" s="18">
        <v>497549.49000000005</v>
      </c>
      <c r="G72" s="26">
        <v>100000</v>
      </c>
      <c r="H72" s="25">
        <f t="shared" si="12"/>
        <v>4.9754949000000002</v>
      </c>
      <c r="I72" s="27">
        <v>4</v>
      </c>
      <c r="J72" s="27">
        <f t="shared" si="1"/>
        <v>3.7199999999999998</v>
      </c>
      <c r="K72" s="25">
        <f t="shared" si="0"/>
        <v>1.0752688172043012</v>
      </c>
      <c r="L72" s="28">
        <v>5400</v>
      </c>
      <c r="M72" s="28">
        <f t="shared" si="2"/>
        <v>21000</v>
      </c>
      <c r="N72" s="25">
        <f t="shared" si="3"/>
        <v>0.25714285714285712</v>
      </c>
      <c r="O72" s="29">
        <v>2</v>
      </c>
      <c r="P72" s="29">
        <f t="shared" si="4"/>
        <v>2.0999999999999996</v>
      </c>
      <c r="Q72" s="25">
        <f t="shared" si="5"/>
        <v>0.95238095238095255</v>
      </c>
      <c r="R72" s="29">
        <v>1</v>
      </c>
      <c r="S72" s="29">
        <f t="shared" si="6"/>
        <v>1.2000000000000002</v>
      </c>
      <c r="T72" s="25">
        <f t="shared" si="7"/>
        <v>0.83333333333333326</v>
      </c>
      <c r="U72" s="30"/>
      <c r="V72" s="30"/>
      <c r="W72" s="25" t="e">
        <f t="shared" si="8"/>
        <v>#DIV/0!</v>
      </c>
      <c r="X72" s="30"/>
      <c r="Y72" s="30"/>
      <c r="Z72" s="25" t="e">
        <f t="shared" si="9"/>
        <v>#DIV/0!</v>
      </c>
      <c r="AA72" s="2"/>
      <c r="AB72" s="24">
        <f t="shared" si="10"/>
        <v>0.77362519201228874</v>
      </c>
      <c r="AC72" s="2"/>
    </row>
    <row r="73" spans="1:29" x14ac:dyDescent="0.25">
      <c r="A73" s="8" t="s">
        <v>46</v>
      </c>
      <c r="B73" s="9" t="str">
        <f t="array" ref="B73">_xlfn.IFS(
   AC73="NUEVO", "HUERPEL",
   AND(AB73&gt;90%, C73&gt;=6), "HUERPEL",
   AB73&gt;=50%, "EXTRAMILLA",
   AB73&gt;=26%, "CONFORT",
   AB73&gt;=0%, "BASICO"
)</f>
        <v>EXTRAMILLA</v>
      </c>
      <c r="C73" s="10">
        <v>10</v>
      </c>
      <c r="D73" s="10">
        <v>10</v>
      </c>
      <c r="E73" s="25">
        <f t="shared" si="11"/>
        <v>1</v>
      </c>
      <c r="F73" s="18">
        <v>499832.25</v>
      </c>
      <c r="G73" s="26">
        <v>100000</v>
      </c>
      <c r="H73" s="25">
        <f t="shared" si="12"/>
        <v>4.9983224999999996</v>
      </c>
      <c r="I73" s="27">
        <v>5</v>
      </c>
      <c r="J73" s="27">
        <f t="shared" si="1"/>
        <v>6.2</v>
      </c>
      <c r="K73" s="25">
        <f t="shared" si="0"/>
        <v>0.80645161290322576</v>
      </c>
      <c r="L73" s="28">
        <v>22000</v>
      </c>
      <c r="M73" s="28">
        <f t="shared" si="2"/>
        <v>35000</v>
      </c>
      <c r="N73" s="25">
        <f t="shared" si="3"/>
        <v>0.62857142857142856</v>
      </c>
      <c r="O73" s="29">
        <v>3</v>
      </c>
      <c r="P73" s="29">
        <f t="shared" si="4"/>
        <v>3.5</v>
      </c>
      <c r="Q73" s="25">
        <f t="shared" si="5"/>
        <v>0.8571428571428571</v>
      </c>
      <c r="R73" s="29">
        <v>2</v>
      </c>
      <c r="S73" s="29">
        <f t="shared" si="6"/>
        <v>2</v>
      </c>
      <c r="T73" s="25">
        <f t="shared" si="7"/>
        <v>1</v>
      </c>
      <c r="U73" s="30"/>
      <c r="V73" s="30"/>
      <c r="W73" s="25" t="e">
        <f t="shared" si="8"/>
        <v>#DIV/0!</v>
      </c>
      <c r="X73" s="30"/>
      <c r="Y73" s="30"/>
      <c r="Z73" s="25" t="e">
        <f t="shared" si="9"/>
        <v>#DIV/0!</v>
      </c>
      <c r="AA73" s="2"/>
      <c r="AB73" s="24">
        <f t="shared" si="10"/>
        <v>0.8584331797235023</v>
      </c>
      <c r="AC73" s="2"/>
    </row>
    <row r="74" spans="1:29" x14ac:dyDescent="0.25">
      <c r="A74" s="8" t="s">
        <v>47</v>
      </c>
      <c r="B74" s="9" t="str">
        <f t="array" ref="B74">_xlfn.IFS(
   AC74="NUEVO", "HUERPEL",
   AND(AB74&gt;90%, C74&gt;=6), "HUERPEL",
   AB74&gt;=50%, "EXTRAMILLA",
   AB74&gt;=26%, "CONFORT",
   AB74&gt;=0%, "BASICO"
)</f>
        <v>EXTRAMILLA</v>
      </c>
      <c r="C74" s="10">
        <v>9</v>
      </c>
      <c r="D74" s="10">
        <v>10</v>
      </c>
      <c r="E74" s="25">
        <f t="shared" si="11"/>
        <v>0.9</v>
      </c>
      <c r="F74" s="18">
        <v>236709.36</v>
      </c>
      <c r="G74" s="26">
        <v>100000</v>
      </c>
      <c r="H74" s="25">
        <f t="shared" si="12"/>
        <v>2.3670936</v>
      </c>
      <c r="I74" s="27">
        <v>5</v>
      </c>
      <c r="J74" s="27">
        <f t="shared" si="1"/>
        <v>5.58</v>
      </c>
      <c r="K74" s="25">
        <f t="shared" si="0"/>
        <v>0.89605734767025091</v>
      </c>
      <c r="L74" s="28">
        <v>17500</v>
      </c>
      <c r="M74" s="28">
        <f t="shared" si="2"/>
        <v>31500</v>
      </c>
      <c r="N74" s="25">
        <f t="shared" si="3"/>
        <v>0.55555555555555558</v>
      </c>
      <c r="O74" s="29">
        <v>3</v>
      </c>
      <c r="P74" s="29">
        <f t="shared" si="4"/>
        <v>3.15</v>
      </c>
      <c r="Q74" s="25">
        <f t="shared" si="5"/>
        <v>0.95238095238095244</v>
      </c>
      <c r="R74" s="29">
        <v>0</v>
      </c>
      <c r="S74" s="29">
        <f t="shared" si="6"/>
        <v>1.8</v>
      </c>
      <c r="T74" s="25">
        <f t="shared" si="7"/>
        <v>0</v>
      </c>
      <c r="U74" s="30"/>
      <c r="V74" s="30"/>
      <c r="W74" s="25" t="e">
        <f t="shared" si="8"/>
        <v>#DIV/0!</v>
      </c>
      <c r="X74" s="30"/>
      <c r="Y74" s="30"/>
      <c r="Z74" s="25" t="e">
        <f t="shared" si="9"/>
        <v>#DIV/0!</v>
      </c>
      <c r="AA74" s="2"/>
      <c r="AB74" s="24">
        <f t="shared" si="10"/>
        <v>0.66079877112135166</v>
      </c>
      <c r="AC74" s="2"/>
    </row>
    <row r="75" spans="1:29" x14ac:dyDescent="0.25">
      <c r="A75" s="8" t="s">
        <v>49</v>
      </c>
      <c r="B75" s="9" t="str">
        <f t="array" ref="B75">_xlfn.IFS(
   AC75="NUEVO", "HUERPEL",
   AND(AB75&gt;90%, C75&gt;=6), "HUERPEL",
   AB75&gt;=50%, "EXTRAMILLA",
   AB75&gt;=26%, "CONFORT",
   AB75&gt;=0%, "BASICO"
)</f>
        <v>EXTRAMILLA</v>
      </c>
      <c r="C75" s="10">
        <v>2</v>
      </c>
      <c r="D75" s="10">
        <v>6</v>
      </c>
      <c r="E75" s="25">
        <f t="shared" si="11"/>
        <v>0.33333333333333331</v>
      </c>
      <c r="F75" s="18">
        <v>975509.59</v>
      </c>
      <c r="G75" s="26">
        <v>100000</v>
      </c>
      <c r="H75" s="25">
        <f t="shared" si="12"/>
        <v>9.7550958999999988</v>
      </c>
      <c r="I75" s="27">
        <v>2</v>
      </c>
      <c r="J75" s="27">
        <f t="shared" si="1"/>
        <v>1.24</v>
      </c>
      <c r="K75" s="25">
        <f t="shared" si="0"/>
        <v>1.6129032258064517</v>
      </c>
      <c r="L75" s="28">
        <v>11500</v>
      </c>
      <c r="M75" s="28">
        <f t="shared" si="2"/>
        <v>7000</v>
      </c>
      <c r="N75" s="25">
        <f t="shared" si="3"/>
        <v>1.6428571428571428</v>
      </c>
      <c r="O75" s="29">
        <v>0</v>
      </c>
      <c r="P75" s="29">
        <f t="shared" si="4"/>
        <v>0.7</v>
      </c>
      <c r="Q75" s="25">
        <f t="shared" si="5"/>
        <v>0</v>
      </c>
      <c r="R75" s="29">
        <v>1</v>
      </c>
      <c r="S75" s="29">
        <f t="shared" si="6"/>
        <v>0.4</v>
      </c>
      <c r="T75" s="25">
        <f t="shared" si="7"/>
        <v>2.5</v>
      </c>
      <c r="U75" s="30"/>
      <c r="V75" s="30"/>
      <c r="W75" s="25" t="e">
        <f t="shared" si="8"/>
        <v>#DIV/0!</v>
      </c>
      <c r="X75" s="30"/>
      <c r="Y75" s="30"/>
      <c r="Z75" s="25" t="e">
        <f t="shared" si="9"/>
        <v>#DIV/0!</v>
      </c>
      <c r="AA75" s="2"/>
      <c r="AB75" s="24">
        <f t="shared" si="10"/>
        <v>1.2178187403993854</v>
      </c>
      <c r="AC75" s="2"/>
    </row>
    <row r="76" spans="1:29" x14ac:dyDescent="0.25">
      <c r="A76" s="8" t="s">
        <v>50</v>
      </c>
      <c r="B76" s="9" t="str">
        <f t="array" ref="B76">_xlfn.IFS(
   AC76="NUEVO", "HUERPEL",
   AND(AB76&gt;90%, C76&gt;=6), "HUERPEL",
   AB76&gt;=50%, "EXTRAMILLA",
   AB76&gt;=26%, "CONFORT",
   AB76&gt;=0%, "BASICO"
)</f>
        <v>EXTRAMILLA</v>
      </c>
      <c r="C76" s="10">
        <v>7</v>
      </c>
      <c r="D76" s="10">
        <v>6</v>
      </c>
      <c r="E76" s="25">
        <f t="shared" si="11"/>
        <v>1.1666666666666667</v>
      </c>
      <c r="F76" s="18">
        <v>345382.12000000005</v>
      </c>
      <c r="G76" s="26">
        <v>100000</v>
      </c>
      <c r="H76" s="25">
        <f t="shared" si="12"/>
        <v>3.4538212000000006</v>
      </c>
      <c r="I76" s="27">
        <v>6</v>
      </c>
      <c r="J76" s="27">
        <f t="shared" si="1"/>
        <v>4.34</v>
      </c>
      <c r="K76" s="25">
        <f t="shared" si="0"/>
        <v>1.3824884792626728</v>
      </c>
      <c r="L76" s="28">
        <v>0</v>
      </c>
      <c r="M76" s="28">
        <f t="shared" si="2"/>
        <v>24500</v>
      </c>
      <c r="N76" s="25">
        <f t="shared" si="3"/>
        <v>0</v>
      </c>
      <c r="O76" s="29">
        <v>0</v>
      </c>
      <c r="P76" s="29">
        <f t="shared" si="4"/>
        <v>2.4499999999999997</v>
      </c>
      <c r="Q76" s="25">
        <f t="shared" si="5"/>
        <v>0</v>
      </c>
      <c r="R76" s="29">
        <v>0</v>
      </c>
      <c r="S76" s="29">
        <f t="shared" si="6"/>
        <v>1.4000000000000001</v>
      </c>
      <c r="T76" s="25">
        <f t="shared" si="7"/>
        <v>0</v>
      </c>
      <c r="U76" s="30"/>
      <c r="V76" s="30"/>
      <c r="W76" s="25" t="e">
        <f t="shared" si="8"/>
        <v>#DIV/0!</v>
      </c>
      <c r="X76" s="30"/>
      <c r="Y76" s="30"/>
      <c r="Z76" s="25" t="e">
        <f t="shared" si="9"/>
        <v>#DIV/0!</v>
      </c>
      <c r="AA76" s="2"/>
      <c r="AB76" s="24">
        <f t="shared" si="10"/>
        <v>0.50983102918586787</v>
      </c>
      <c r="AC76" s="2"/>
    </row>
    <row r="77" spans="1:29" x14ac:dyDescent="0.25">
      <c r="A77" s="9" t="s">
        <v>52</v>
      </c>
      <c r="B77" s="9" t="str">
        <f t="array" ref="B77">_xlfn.IFS(
   AC77="NUEVO", "HUERPEL",
   AND(AB77&gt;90%, C77&gt;=6), "HUERPEL",
   AB77&gt;=50%, "EXTRAMILLA",
   AB77&gt;=26%, "CONFORT",
   AB77&gt;=0%, "BASICO"
)</f>
        <v>HUERPEL</v>
      </c>
      <c r="C77" s="10">
        <v>3</v>
      </c>
      <c r="D77" s="10">
        <v>4</v>
      </c>
      <c r="E77" s="25">
        <f t="shared" si="11"/>
        <v>0.75</v>
      </c>
      <c r="F77" s="18"/>
      <c r="G77" s="26"/>
      <c r="H77" s="25"/>
      <c r="I77" s="27">
        <v>2</v>
      </c>
      <c r="J77" s="27">
        <f t="shared" si="1"/>
        <v>1.8599999999999999</v>
      </c>
      <c r="K77" s="25">
        <f t="shared" si="0"/>
        <v>1.0752688172043012</v>
      </c>
      <c r="L77" s="28">
        <v>0</v>
      </c>
      <c r="M77" s="28">
        <f t="shared" si="2"/>
        <v>10500</v>
      </c>
      <c r="N77" s="25">
        <f t="shared" si="3"/>
        <v>0</v>
      </c>
      <c r="O77" s="29">
        <v>0</v>
      </c>
      <c r="P77" s="29">
        <f t="shared" si="4"/>
        <v>1.0499999999999998</v>
      </c>
      <c r="Q77" s="25">
        <f t="shared" si="5"/>
        <v>0</v>
      </c>
      <c r="R77" s="27">
        <v>0</v>
      </c>
      <c r="S77" s="29">
        <f t="shared" si="6"/>
        <v>0.60000000000000009</v>
      </c>
      <c r="T77" s="25">
        <f t="shared" si="7"/>
        <v>0</v>
      </c>
      <c r="U77" s="30"/>
      <c r="V77" s="30"/>
      <c r="W77" s="25"/>
      <c r="X77" s="30"/>
      <c r="Y77" s="30"/>
      <c r="Z77" s="25"/>
      <c r="AA77" s="2"/>
      <c r="AB77" s="24">
        <f t="shared" si="10"/>
        <v>0.36505376344086027</v>
      </c>
      <c r="AC77" s="31" t="s">
        <v>39</v>
      </c>
    </row>
    <row r="78" spans="1:29" x14ac:dyDescent="0.25">
      <c r="A78" s="9" t="s">
        <v>55</v>
      </c>
      <c r="B78" s="9" t="str">
        <f t="array" ref="B78">_xlfn.IFS(
   AC78="NUEVO", "HUERPEL",
   AND(AB78&gt;90%, C78&gt;=6), "HUERPEL",
   AB78&gt;=50%, "EXTRAMILLA",
   AB78&gt;=26%, "CONFORT",
   AB78&gt;=0%, "BASICO"
)</f>
        <v>HUERPEL</v>
      </c>
      <c r="C78" s="10">
        <v>3</v>
      </c>
      <c r="D78" s="10">
        <v>4</v>
      </c>
      <c r="E78" s="25">
        <f>+C78/D78</f>
        <v>0.75</v>
      </c>
      <c r="F78" s="18"/>
      <c r="G78" s="26"/>
      <c r="H78" s="25"/>
      <c r="I78" s="27">
        <v>3</v>
      </c>
      <c r="J78" s="27">
        <f>C78*62%</f>
        <v>1.8599999999999999</v>
      </c>
      <c r="K78" s="25">
        <f>+I78/J78</f>
        <v>1.6129032258064517</v>
      </c>
      <c r="L78" s="28">
        <v>0</v>
      </c>
      <c r="M78" s="28">
        <f>C78*3500</f>
        <v>10500</v>
      </c>
      <c r="N78" s="25">
        <f>+L78/M78</f>
        <v>0</v>
      </c>
      <c r="O78" s="29">
        <v>0</v>
      </c>
      <c r="P78" s="29">
        <f>C78*35%</f>
        <v>1.0499999999999998</v>
      </c>
      <c r="Q78" s="25">
        <f>+O78/P78</f>
        <v>0</v>
      </c>
      <c r="R78" s="27">
        <v>0</v>
      </c>
      <c r="S78" s="29">
        <f>C78*20%</f>
        <v>0.60000000000000009</v>
      </c>
      <c r="T78" s="25">
        <f>+R78/S78</f>
        <v>0</v>
      </c>
      <c r="U78" s="30"/>
      <c r="V78" s="30"/>
      <c r="W78" s="25"/>
      <c r="X78" s="30"/>
      <c r="Y78" s="30"/>
      <c r="Z78" s="25"/>
      <c r="AA78" s="2"/>
      <c r="AB78" s="24">
        <f>AVERAGE(T78,Q78,N78,K78,E78)</f>
        <v>0.47258064516129039</v>
      </c>
      <c r="AC78" s="31" t="s">
        <v>39</v>
      </c>
    </row>
    <row r="79" spans="1:29" ht="15.75" thickBot="1" x14ac:dyDescent="0.3">
      <c r="A79" s="32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2"/>
      <c r="AB79" s="2"/>
      <c r="AC7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EC3-BD3D-48A7-BE34-CC27F294D338}">
  <dimension ref="A1:Z57"/>
  <sheetViews>
    <sheetView zoomScale="70" zoomScaleNormal="70" workbookViewId="0">
      <selection activeCell="I48" sqref="I48"/>
    </sheetView>
  </sheetViews>
  <sheetFormatPr baseColWidth="10" defaultRowHeight="15" x14ac:dyDescent="0.25"/>
  <cols>
    <col min="1" max="1" width="37.140625" style="173" bestFit="1" customWidth="1"/>
    <col min="2" max="4" width="11.42578125" style="173"/>
    <col min="5" max="5" width="12" style="173" customWidth="1"/>
    <col min="6" max="6" width="12.5703125" style="173" bestFit="1" customWidth="1"/>
    <col min="7" max="10" width="11.42578125" style="173"/>
    <col min="11" max="11" width="12" style="173" customWidth="1"/>
    <col min="12" max="28" width="11.42578125" style="173"/>
    <col min="29" max="29" width="36.85546875" style="173" bestFit="1" customWidth="1"/>
    <col min="30" max="33" width="11.42578125" style="173"/>
    <col min="34" max="34" width="13" style="173" bestFit="1" customWidth="1"/>
    <col min="35" max="56" width="11.42578125" style="173"/>
    <col min="57" max="57" width="36" style="173" bestFit="1" customWidth="1"/>
    <col min="58" max="61" width="11.42578125" style="173"/>
    <col min="62" max="62" width="13" style="173" bestFit="1" customWidth="1"/>
    <col min="63" max="16384" width="11.42578125" style="173"/>
  </cols>
  <sheetData>
    <row r="1" spans="1:26" s="34" customFormat="1" ht="26.25" x14ac:dyDescent="0.25">
      <c r="A1" s="193" t="s">
        <v>115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34" customFormat="1" ht="26.25" x14ac:dyDescent="0.25">
      <c r="A2" s="193" t="s">
        <v>170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34" customFormat="1" ht="21" x14ac:dyDescent="0.25">
      <c r="A3" s="194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7" customFormat="1" ht="105.75" thickBot="1" x14ac:dyDescent="0.3">
      <c r="A4" s="177" t="s">
        <v>5</v>
      </c>
      <c r="B4" s="178" t="s">
        <v>6</v>
      </c>
      <c r="C4" s="178" t="s">
        <v>7</v>
      </c>
      <c r="D4" s="178" t="s">
        <v>8</v>
      </c>
      <c r="E4" s="178" t="s">
        <v>9</v>
      </c>
      <c r="F4" s="178" t="s">
        <v>183</v>
      </c>
      <c r="G4" s="178" t="s">
        <v>11</v>
      </c>
      <c r="H4" s="178" t="s">
        <v>9</v>
      </c>
      <c r="I4" s="178" t="s">
        <v>12</v>
      </c>
      <c r="J4" s="178" t="s">
        <v>13</v>
      </c>
      <c r="K4" s="178" t="s">
        <v>9</v>
      </c>
      <c r="L4" s="178" t="s">
        <v>14</v>
      </c>
      <c r="M4" s="178" t="s">
        <v>15</v>
      </c>
      <c r="N4" s="178" t="s">
        <v>9</v>
      </c>
      <c r="O4" s="178" t="s">
        <v>25</v>
      </c>
      <c r="P4" s="178" t="s">
        <v>17</v>
      </c>
      <c r="Q4" s="178" t="s">
        <v>9</v>
      </c>
      <c r="R4" s="178" t="s">
        <v>18</v>
      </c>
      <c r="S4" s="178" t="s">
        <v>19</v>
      </c>
      <c r="T4" s="178" t="s">
        <v>9</v>
      </c>
      <c r="U4" s="178" t="s">
        <v>20</v>
      </c>
      <c r="V4" s="178" t="s">
        <v>20</v>
      </c>
      <c r="W4" s="178" t="s">
        <v>9</v>
      </c>
      <c r="X4" s="178" t="s">
        <v>21</v>
      </c>
      <c r="Y4" s="178" t="s">
        <v>22</v>
      </c>
      <c r="Z4" s="178" t="s">
        <v>9</v>
      </c>
    </row>
    <row r="5" spans="1:26" s="2" customFormat="1" ht="15.75" thickTop="1" x14ac:dyDescent="0.25">
      <c r="A5" s="179" t="s">
        <v>171</v>
      </c>
      <c r="B5" s="180" t="s">
        <v>29</v>
      </c>
      <c r="C5" s="181">
        <v>9</v>
      </c>
      <c r="D5" s="181">
        <v>6</v>
      </c>
      <c r="E5" s="182">
        <v>1.5</v>
      </c>
      <c r="F5" s="183">
        <v>389222.03</v>
      </c>
      <c r="G5" s="184">
        <v>250000</v>
      </c>
      <c r="H5" s="182">
        <v>1.5568881200000002</v>
      </c>
      <c r="I5" s="185">
        <v>6</v>
      </c>
      <c r="J5" s="185">
        <v>3.9000000000000004</v>
      </c>
      <c r="K5" s="182">
        <v>1.5384615384615383</v>
      </c>
      <c r="L5" s="186">
        <v>24500</v>
      </c>
      <c r="M5" s="186">
        <v>21000</v>
      </c>
      <c r="N5" s="182">
        <v>0.8571428571428571</v>
      </c>
      <c r="O5" s="187">
        <v>0.04</v>
      </c>
      <c r="P5" s="187">
        <v>0.03</v>
      </c>
      <c r="Q5" s="182">
        <v>0.75</v>
      </c>
      <c r="R5" s="187">
        <v>0</v>
      </c>
      <c r="S5" s="188">
        <v>0.01</v>
      </c>
      <c r="T5" s="189" t="e">
        <v>#DIV/0!</v>
      </c>
      <c r="U5" s="187">
        <v>1</v>
      </c>
      <c r="V5" s="187">
        <v>1</v>
      </c>
      <c r="W5" s="182">
        <v>1</v>
      </c>
      <c r="X5" s="187">
        <v>0</v>
      </c>
      <c r="Y5" s="187">
        <v>0.03</v>
      </c>
      <c r="Z5" s="182" t="e">
        <v>#DIV/0!</v>
      </c>
    </row>
    <row r="6" spans="1:26" s="2" customFormat="1" x14ac:dyDescent="0.25">
      <c r="A6" s="190" t="s">
        <v>172</v>
      </c>
      <c r="B6" s="180" t="s">
        <v>32</v>
      </c>
      <c r="C6" s="181">
        <v>3</v>
      </c>
      <c r="D6" s="181">
        <v>5</v>
      </c>
      <c r="E6" s="182">
        <v>0.6</v>
      </c>
      <c r="F6" s="183">
        <v>89095.6</v>
      </c>
      <c r="G6" s="184">
        <v>100000</v>
      </c>
      <c r="H6" s="182">
        <v>0.89095600000000008</v>
      </c>
      <c r="I6" s="185">
        <v>2</v>
      </c>
      <c r="J6" s="185">
        <v>3.25</v>
      </c>
      <c r="K6" s="182">
        <v>0.61538461538461542</v>
      </c>
      <c r="L6" s="186">
        <v>24500</v>
      </c>
      <c r="M6" s="186">
        <v>17500</v>
      </c>
      <c r="N6" s="182">
        <v>0.7142857142857143</v>
      </c>
      <c r="O6" s="187">
        <v>0.04</v>
      </c>
      <c r="P6" s="187">
        <v>0.03</v>
      </c>
      <c r="Q6" s="182">
        <v>0.75</v>
      </c>
      <c r="R6" s="187">
        <v>0</v>
      </c>
      <c r="S6" s="188">
        <v>0.01</v>
      </c>
      <c r="T6" s="189" t="e">
        <v>#DIV/0!</v>
      </c>
      <c r="U6" s="187">
        <v>1</v>
      </c>
      <c r="V6" s="187">
        <v>1</v>
      </c>
      <c r="W6" s="182">
        <v>1</v>
      </c>
      <c r="X6" s="187">
        <v>0</v>
      </c>
      <c r="Y6" s="187">
        <v>0.03</v>
      </c>
      <c r="Z6" s="182" t="e">
        <v>#DIV/0!</v>
      </c>
    </row>
    <row r="7" spans="1:26" s="2" customFormat="1" x14ac:dyDescent="0.25">
      <c r="A7" s="190" t="s">
        <v>173</v>
      </c>
      <c r="B7" s="180" t="s">
        <v>29</v>
      </c>
      <c r="C7" s="181">
        <v>7</v>
      </c>
      <c r="D7" s="181">
        <v>5</v>
      </c>
      <c r="E7" s="182">
        <v>1.4</v>
      </c>
      <c r="F7" s="183">
        <v>191355.46</v>
      </c>
      <c r="G7" s="184">
        <v>150000</v>
      </c>
      <c r="H7" s="182">
        <v>1.2757030666666667</v>
      </c>
      <c r="I7" s="185">
        <v>5</v>
      </c>
      <c r="J7" s="185">
        <v>3.25</v>
      </c>
      <c r="K7" s="182">
        <v>1.5384615384615385</v>
      </c>
      <c r="L7" s="186">
        <v>24500</v>
      </c>
      <c r="M7" s="186">
        <v>17500</v>
      </c>
      <c r="N7" s="182">
        <v>0.7142857142857143</v>
      </c>
      <c r="O7" s="187">
        <v>0.04</v>
      </c>
      <c r="P7" s="187">
        <v>0.03</v>
      </c>
      <c r="Q7" s="182">
        <v>0.75</v>
      </c>
      <c r="R7" s="187">
        <v>0</v>
      </c>
      <c r="S7" s="188">
        <v>0.01</v>
      </c>
      <c r="T7" s="189" t="e">
        <v>#DIV/0!</v>
      </c>
      <c r="U7" s="187">
        <v>1</v>
      </c>
      <c r="V7" s="187">
        <v>1</v>
      </c>
      <c r="W7" s="182">
        <v>1</v>
      </c>
      <c r="X7" s="187">
        <v>0</v>
      </c>
      <c r="Y7" s="187">
        <v>0.03</v>
      </c>
      <c r="Z7" s="182" t="e">
        <v>#DIV/0!</v>
      </c>
    </row>
    <row r="8" spans="1:26" s="2" customFormat="1" x14ac:dyDescent="0.25">
      <c r="A8" s="190" t="s">
        <v>174</v>
      </c>
      <c r="B8" s="180" t="s">
        <v>29</v>
      </c>
      <c r="C8" s="181">
        <v>3</v>
      </c>
      <c r="D8" s="181">
        <v>4</v>
      </c>
      <c r="E8" s="182">
        <v>0.75</v>
      </c>
      <c r="F8" s="183">
        <v>76235.11</v>
      </c>
      <c r="G8" s="184">
        <v>100000</v>
      </c>
      <c r="H8" s="182">
        <v>0.76235110000000006</v>
      </c>
      <c r="I8" s="185">
        <v>5</v>
      </c>
      <c r="J8" s="185">
        <v>2.6</v>
      </c>
      <c r="K8" s="182">
        <v>1.9230769230769229</v>
      </c>
      <c r="L8" s="186">
        <v>24500</v>
      </c>
      <c r="M8" s="186">
        <v>14000</v>
      </c>
      <c r="N8" s="182">
        <v>0.5714285714285714</v>
      </c>
      <c r="O8" s="187">
        <v>0.04</v>
      </c>
      <c r="P8" s="187">
        <v>0.03</v>
      </c>
      <c r="Q8" s="182">
        <v>0.75</v>
      </c>
      <c r="R8" s="187">
        <v>0</v>
      </c>
      <c r="S8" s="188">
        <v>0.01</v>
      </c>
      <c r="T8" s="189" t="e">
        <v>#DIV/0!</v>
      </c>
      <c r="U8" s="187">
        <v>1</v>
      </c>
      <c r="V8" s="187">
        <v>1</v>
      </c>
      <c r="W8" s="182">
        <v>1</v>
      </c>
      <c r="X8" s="187">
        <v>0</v>
      </c>
      <c r="Y8" s="187">
        <v>0.03</v>
      </c>
      <c r="Z8" s="182" t="e">
        <v>#DIV/0!</v>
      </c>
    </row>
    <row r="9" spans="1:26" s="2" customFormat="1" x14ac:dyDescent="0.25">
      <c r="A9" s="190" t="s">
        <v>175</v>
      </c>
      <c r="B9" s="180" t="s">
        <v>29</v>
      </c>
      <c r="C9" s="181">
        <v>5</v>
      </c>
      <c r="D9" s="181">
        <v>5</v>
      </c>
      <c r="E9" s="182">
        <v>1</v>
      </c>
      <c r="F9" s="183">
        <v>112411.28</v>
      </c>
      <c r="G9" s="184">
        <v>100000</v>
      </c>
      <c r="H9" s="182">
        <v>1.1241128</v>
      </c>
      <c r="I9" s="185">
        <v>5</v>
      </c>
      <c r="J9" s="185">
        <v>3.25</v>
      </c>
      <c r="K9" s="182">
        <v>1.5384615384615385</v>
      </c>
      <c r="L9" s="186">
        <v>24500</v>
      </c>
      <c r="M9" s="186">
        <v>17500</v>
      </c>
      <c r="N9" s="182">
        <v>0.7142857142857143</v>
      </c>
      <c r="O9" s="187">
        <v>0.04</v>
      </c>
      <c r="P9" s="187">
        <v>0.03</v>
      </c>
      <c r="Q9" s="182">
        <v>0.75</v>
      </c>
      <c r="R9" s="187">
        <v>0</v>
      </c>
      <c r="S9" s="188">
        <v>0.01</v>
      </c>
      <c r="T9" s="189" t="e">
        <v>#DIV/0!</v>
      </c>
      <c r="U9" s="187">
        <v>1</v>
      </c>
      <c r="V9" s="187">
        <v>1</v>
      </c>
      <c r="W9" s="182">
        <v>1</v>
      </c>
      <c r="X9" s="187">
        <v>0</v>
      </c>
      <c r="Y9" s="187">
        <v>0.03</v>
      </c>
      <c r="Z9" s="182" t="e">
        <v>#DIV/0!</v>
      </c>
    </row>
    <row r="10" spans="1:26" s="2" customFormat="1" x14ac:dyDescent="0.25">
      <c r="A10" s="190" t="s">
        <v>176</v>
      </c>
      <c r="B10" s="180" t="s">
        <v>29</v>
      </c>
      <c r="C10" s="181">
        <v>4</v>
      </c>
      <c r="D10" s="181">
        <v>4</v>
      </c>
      <c r="E10" s="182">
        <v>1</v>
      </c>
      <c r="F10" s="183">
        <v>123855.5</v>
      </c>
      <c r="G10" s="184">
        <v>100000</v>
      </c>
      <c r="H10" s="182">
        <v>1.2385550000000001</v>
      </c>
      <c r="I10" s="185">
        <v>5</v>
      </c>
      <c r="J10" s="185">
        <v>2.6</v>
      </c>
      <c r="K10" s="182">
        <v>1.9230769230769229</v>
      </c>
      <c r="L10" s="186">
        <v>24500</v>
      </c>
      <c r="M10" s="186">
        <v>14000</v>
      </c>
      <c r="N10" s="182">
        <v>0.5714285714285714</v>
      </c>
      <c r="O10" s="187">
        <v>0.04</v>
      </c>
      <c r="P10" s="187">
        <v>0.03</v>
      </c>
      <c r="Q10" s="182">
        <v>0.75</v>
      </c>
      <c r="R10" s="187">
        <v>0</v>
      </c>
      <c r="S10" s="188">
        <v>0.01</v>
      </c>
      <c r="T10" s="189" t="e">
        <v>#DIV/0!</v>
      </c>
      <c r="U10" s="187">
        <v>1</v>
      </c>
      <c r="V10" s="187">
        <v>1</v>
      </c>
      <c r="W10" s="182">
        <v>1</v>
      </c>
      <c r="X10" s="187">
        <v>0</v>
      </c>
      <c r="Y10" s="187">
        <v>0.03</v>
      </c>
      <c r="Z10" s="182" t="e">
        <v>#DIV/0!</v>
      </c>
    </row>
    <row r="11" spans="1:26" s="2" customFormat="1" x14ac:dyDescent="0.25">
      <c r="A11" s="190" t="s">
        <v>177</v>
      </c>
      <c r="B11" s="180" t="s">
        <v>29</v>
      </c>
      <c r="C11" s="181">
        <v>6</v>
      </c>
      <c r="D11" s="181">
        <v>5</v>
      </c>
      <c r="E11" s="182">
        <v>1.2</v>
      </c>
      <c r="F11" s="183">
        <v>157378.6</v>
      </c>
      <c r="G11" s="184">
        <v>150000</v>
      </c>
      <c r="H11" s="182">
        <v>1.0491906666666666</v>
      </c>
      <c r="I11" s="185">
        <v>5</v>
      </c>
      <c r="J11" s="185">
        <v>3.25</v>
      </c>
      <c r="K11" s="182">
        <v>1.5384615384615385</v>
      </c>
      <c r="L11" s="186">
        <v>24501</v>
      </c>
      <c r="M11" s="186">
        <v>17500</v>
      </c>
      <c r="N11" s="182">
        <v>0.71425656095669565</v>
      </c>
      <c r="O11" s="187">
        <v>0.04</v>
      </c>
      <c r="P11" s="187">
        <v>0.03</v>
      </c>
      <c r="Q11" s="182">
        <v>0.75</v>
      </c>
      <c r="R11" s="187">
        <v>0</v>
      </c>
      <c r="S11" s="188">
        <v>0.01</v>
      </c>
      <c r="T11" s="189" t="e">
        <v>#DIV/0!</v>
      </c>
      <c r="U11" s="187">
        <v>1</v>
      </c>
      <c r="V11" s="187">
        <v>1</v>
      </c>
      <c r="W11" s="182">
        <v>1</v>
      </c>
      <c r="X11" s="187">
        <v>0</v>
      </c>
      <c r="Y11" s="187">
        <v>0.03</v>
      </c>
      <c r="Z11" s="182" t="e">
        <v>#DIV/0!</v>
      </c>
    </row>
    <row r="12" spans="1:26" s="2" customFormat="1" x14ac:dyDescent="0.25">
      <c r="A12" s="190" t="s">
        <v>178</v>
      </c>
      <c r="B12" s="180" t="s">
        <v>32</v>
      </c>
      <c r="C12" s="181">
        <v>3</v>
      </c>
      <c r="D12" s="181">
        <v>5</v>
      </c>
      <c r="E12" s="182">
        <v>0.6</v>
      </c>
      <c r="F12" s="183">
        <v>79014.67</v>
      </c>
      <c r="G12" s="184">
        <v>100002</v>
      </c>
      <c r="H12" s="182">
        <v>0.79013089738205233</v>
      </c>
      <c r="I12" s="185">
        <v>5</v>
      </c>
      <c r="J12" s="185">
        <v>3.25</v>
      </c>
      <c r="K12" s="182">
        <v>1.5384615384615385</v>
      </c>
      <c r="L12" s="186">
        <v>24502</v>
      </c>
      <c r="M12" s="186">
        <v>17500</v>
      </c>
      <c r="N12" s="182">
        <v>0.71422741000734635</v>
      </c>
      <c r="O12" s="187">
        <v>0.04</v>
      </c>
      <c r="P12" s="187">
        <v>0.03</v>
      </c>
      <c r="Q12" s="182">
        <v>0.75</v>
      </c>
      <c r="R12" s="187">
        <v>0.01</v>
      </c>
      <c r="S12" s="188">
        <v>0.01</v>
      </c>
      <c r="T12" s="189">
        <v>0.65</v>
      </c>
      <c r="U12" s="187">
        <v>1</v>
      </c>
      <c r="V12" s="187">
        <v>1</v>
      </c>
      <c r="W12" s="182">
        <v>1</v>
      </c>
      <c r="X12" s="187">
        <v>0</v>
      </c>
      <c r="Y12" s="187">
        <v>0.03</v>
      </c>
      <c r="Z12" s="182" t="e">
        <v>#DIV/0!</v>
      </c>
    </row>
    <row r="13" spans="1:26" s="2" customFormat="1" x14ac:dyDescent="0.25">
      <c r="A13" s="190" t="s">
        <v>179</v>
      </c>
      <c r="B13" s="180" t="s">
        <v>29</v>
      </c>
      <c r="C13" s="181">
        <v>3</v>
      </c>
      <c r="D13" s="181">
        <v>3</v>
      </c>
      <c r="E13" s="182">
        <v>1</v>
      </c>
      <c r="F13" s="183">
        <v>107331.15</v>
      </c>
      <c r="G13" s="184">
        <v>100000</v>
      </c>
      <c r="H13" s="182">
        <v>1.0733115</v>
      </c>
      <c r="I13" s="185">
        <v>5</v>
      </c>
      <c r="J13" s="185">
        <v>1.9500000000000002</v>
      </c>
      <c r="K13" s="182">
        <v>2.5641025641025639</v>
      </c>
      <c r="L13" s="186">
        <v>24503</v>
      </c>
      <c r="M13" s="186">
        <v>10500</v>
      </c>
      <c r="N13" s="182">
        <v>0.42851895686242503</v>
      </c>
      <c r="O13" s="187">
        <v>0.04</v>
      </c>
      <c r="P13" s="187">
        <v>0.03</v>
      </c>
      <c r="Q13" s="182">
        <v>0.75</v>
      </c>
      <c r="R13" s="187">
        <v>0</v>
      </c>
      <c r="S13" s="188">
        <v>0.01</v>
      </c>
      <c r="T13" s="189" t="e">
        <v>#DIV/0!</v>
      </c>
      <c r="U13" s="187">
        <v>1</v>
      </c>
      <c r="V13" s="187">
        <v>1</v>
      </c>
      <c r="W13" s="182">
        <v>1</v>
      </c>
      <c r="X13" s="187">
        <v>0</v>
      </c>
      <c r="Y13" s="187">
        <v>0.03</v>
      </c>
      <c r="Z13" s="182" t="e">
        <v>#DIV/0!</v>
      </c>
    </row>
    <row r="14" spans="1:26" s="2" customFormat="1" x14ac:dyDescent="0.25">
      <c r="A14" s="190" t="s">
        <v>180</v>
      </c>
      <c r="B14" s="180" t="s">
        <v>29</v>
      </c>
      <c r="C14" s="181">
        <v>1</v>
      </c>
      <c r="D14" s="181">
        <v>1</v>
      </c>
      <c r="E14" s="182">
        <v>1</v>
      </c>
      <c r="F14" s="183">
        <v>21846.85</v>
      </c>
      <c r="G14" s="184">
        <v>20000</v>
      </c>
      <c r="H14" s="182">
        <v>1.0923425</v>
      </c>
      <c r="I14" s="185">
        <v>5</v>
      </c>
      <c r="J14" s="185">
        <v>0.65</v>
      </c>
      <c r="K14" s="182">
        <v>7.6923076923076916</v>
      </c>
      <c r="L14" s="186">
        <v>24504</v>
      </c>
      <c r="M14" s="186">
        <v>3500</v>
      </c>
      <c r="N14" s="182">
        <v>0.14283382304929806</v>
      </c>
      <c r="O14" s="187">
        <v>0.04</v>
      </c>
      <c r="P14" s="187">
        <v>0.03</v>
      </c>
      <c r="Q14" s="182">
        <v>0.75</v>
      </c>
      <c r="R14" s="187">
        <v>0</v>
      </c>
      <c r="S14" s="188">
        <v>0.01</v>
      </c>
      <c r="T14" s="189" t="e">
        <v>#DIV/0!</v>
      </c>
      <c r="U14" s="187">
        <v>1</v>
      </c>
      <c r="V14" s="187">
        <v>1</v>
      </c>
      <c r="W14" s="182">
        <v>1</v>
      </c>
      <c r="X14" s="187">
        <v>0</v>
      </c>
      <c r="Y14" s="187">
        <v>0.03</v>
      </c>
      <c r="Z14" s="182" t="e">
        <v>#DIV/0!</v>
      </c>
    </row>
    <row r="15" spans="1:26" s="2" customFormat="1" x14ac:dyDescent="0.25">
      <c r="A15" s="190" t="s">
        <v>181</v>
      </c>
      <c r="B15" s="180" t="s">
        <v>29</v>
      </c>
      <c r="C15" s="181">
        <v>1</v>
      </c>
      <c r="D15" s="181">
        <v>1</v>
      </c>
      <c r="E15" s="182">
        <v>1</v>
      </c>
      <c r="F15" s="183">
        <v>56571.08</v>
      </c>
      <c r="G15" s="184">
        <v>50000</v>
      </c>
      <c r="H15" s="182">
        <v>1.1314216000000001</v>
      </c>
      <c r="I15" s="185">
        <v>5</v>
      </c>
      <c r="J15" s="185">
        <v>0.65</v>
      </c>
      <c r="K15" s="182">
        <v>7.6923076923076916</v>
      </c>
      <c r="L15" s="186">
        <v>24505</v>
      </c>
      <c r="M15" s="186">
        <v>3500</v>
      </c>
      <c r="N15" s="182">
        <v>0.14282799428688023</v>
      </c>
      <c r="O15" s="187">
        <v>0.04</v>
      </c>
      <c r="P15" s="187">
        <v>0.03</v>
      </c>
      <c r="Q15" s="182">
        <v>0.75</v>
      </c>
      <c r="R15" s="187">
        <v>0</v>
      </c>
      <c r="S15" s="188">
        <v>0.01</v>
      </c>
      <c r="T15" s="189" t="e">
        <v>#DIV/0!</v>
      </c>
      <c r="U15" s="187">
        <v>1</v>
      </c>
      <c r="V15" s="187">
        <v>1</v>
      </c>
      <c r="W15" s="182">
        <v>1</v>
      </c>
      <c r="X15" s="187">
        <v>0</v>
      </c>
      <c r="Y15" s="187">
        <v>0.03</v>
      </c>
      <c r="Z15" s="182" t="e">
        <v>#DIV/0!</v>
      </c>
    </row>
    <row r="16" spans="1:26" s="2" customFormat="1" x14ac:dyDescent="0.25">
      <c r="A16" s="190" t="s">
        <v>182</v>
      </c>
      <c r="B16" s="180" t="s">
        <v>29</v>
      </c>
      <c r="C16" s="181">
        <v>1</v>
      </c>
      <c r="D16" s="181">
        <v>1</v>
      </c>
      <c r="E16" s="182">
        <v>1</v>
      </c>
      <c r="F16" s="183">
        <v>27896.880000000001</v>
      </c>
      <c r="G16" s="184">
        <v>30000</v>
      </c>
      <c r="H16" s="182">
        <v>0.92989600000000006</v>
      </c>
      <c r="I16" s="185">
        <v>5</v>
      </c>
      <c r="J16" s="185">
        <v>0.65</v>
      </c>
      <c r="K16" s="182">
        <v>7.6923076923076916</v>
      </c>
      <c r="L16" s="186">
        <v>24506</v>
      </c>
      <c r="M16" s="186">
        <v>3500</v>
      </c>
      <c r="N16" s="182">
        <v>0.14282216600016323</v>
      </c>
      <c r="O16" s="187">
        <v>0.04</v>
      </c>
      <c r="P16" s="187">
        <v>0.03</v>
      </c>
      <c r="Q16" s="182">
        <v>0.75</v>
      </c>
      <c r="R16" s="187">
        <v>0</v>
      </c>
      <c r="S16" s="188">
        <v>0.01</v>
      </c>
      <c r="T16" s="189" t="e">
        <v>#DIV/0!</v>
      </c>
      <c r="U16" s="187">
        <v>1</v>
      </c>
      <c r="V16" s="187">
        <v>1</v>
      </c>
      <c r="W16" s="182">
        <v>1</v>
      </c>
      <c r="X16" s="187">
        <v>0</v>
      </c>
      <c r="Y16" s="187">
        <v>0.03</v>
      </c>
      <c r="Z16" s="182" t="e">
        <v>#DIV/0!</v>
      </c>
    </row>
    <row r="17" spans="1:26" s="2" customFormat="1" ht="15.75" thickBot="1" x14ac:dyDescent="0.3">
      <c r="A17" s="191" t="s">
        <v>54</v>
      </c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9" spans="1:26" ht="26.25" x14ac:dyDescent="0.25">
      <c r="A19" s="195" t="s">
        <v>115</v>
      </c>
      <c r="B19" s="3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6.25" x14ac:dyDescent="0.25">
      <c r="A20" s="195" t="s">
        <v>170</v>
      </c>
      <c r="B20" s="3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1" x14ac:dyDescent="0.25">
      <c r="A21" s="196" t="s">
        <v>3</v>
      </c>
      <c r="B21" s="3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05.75" thickBot="1" x14ac:dyDescent="0.3">
      <c r="A22" s="5" t="s">
        <v>5</v>
      </c>
      <c r="B22" s="6" t="s">
        <v>6</v>
      </c>
      <c r="C22" s="6" t="s">
        <v>184</v>
      </c>
      <c r="D22" s="6" t="s">
        <v>8</v>
      </c>
      <c r="E22" s="6" t="s">
        <v>9</v>
      </c>
      <c r="F22" s="6" t="s">
        <v>185</v>
      </c>
      <c r="G22" s="6" t="s">
        <v>11</v>
      </c>
      <c r="H22" s="6" t="s">
        <v>9</v>
      </c>
      <c r="I22" s="6" t="s">
        <v>12</v>
      </c>
      <c r="J22" s="6" t="s">
        <v>13</v>
      </c>
      <c r="K22" s="6" t="s">
        <v>9</v>
      </c>
      <c r="L22" s="6" t="s">
        <v>14</v>
      </c>
      <c r="M22" s="6" t="s">
        <v>15</v>
      </c>
      <c r="N22" s="6" t="s">
        <v>9</v>
      </c>
      <c r="O22" s="6" t="s">
        <v>25</v>
      </c>
      <c r="P22" s="6" t="s">
        <v>17</v>
      </c>
      <c r="Q22" s="6" t="s">
        <v>9</v>
      </c>
      <c r="R22" s="6" t="s">
        <v>18</v>
      </c>
      <c r="S22" s="6" t="s">
        <v>19</v>
      </c>
      <c r="T22" s="6" t="s">
        <v>9</v>
      </c>
      <c r="U22" s="6" t="s">
        <v>20</v>
      </c>
      <c r="V22" s="6" t="s">
        <v>20</v>
      </c>
      <c r="W22" s="6" t="s">
        <v>9</v>
      </c>
      <c r="X22" s="6" t="s">
        <v>21</v>
      </c>
      <c r="Y22" s="6" t="s">
        <v>22</v>
      </c>
      <c r="Z22" s="6" t="s">
        <v>9</v>
      </c>
    </row>
    <row r="23" spans="1:26" ht="15.75" thickTop="1" x14ac:dyDescent="0.25">
      <c r="A23" s="174" t="s">
        <v>171</v>
      </c>
      <c r="B23" s="9" t="s">
        <v>29</v>
      </c>
      <c r="C23" s="10">
        <v>7</v>
      </c>
      <c r="D23" s="10">
        <v>7</v>
      </c>
      <c r="E23" s="17">
        <f t="shared" ref="E23:E35" si="0">+C23/D23</f>
        <v>1</v>
      </c>
      <c r="F23" s="18">
        <v>389222.03</v>
      </c>
      <c r="G23" s="26">
        <v>250000</v>
      </c>
      <c r="H23" s="17">
        <f t="shared" ref="H23:H34" si="1">+F23/G23</f>
        <v>1.5568881200000002</v>
      </c>
      <c r="I23" s="20">
        <v>6</v>
      </c>
      <c r="J23" s="20">
        <f>D23*65%</f>
        <v>4.55</v>
      </c>
      <c r="K23" s="17">
        <f t="shared" ref="K23:K35" si="2">+I23/J23</f>
        <v>1.3186813186813187</v>
      </c>
      <c r="L23" s="21">
        <v>24500</v>
      </c>
      <c r="M23" s="21">
        <f t="shared" ref="M23:M35" si="3">3500*D23</f>
        <v>24500</v>
      </c>
      <c r="N23" s="17">
        <f t="shared" ref="N23:N34" si="4">+M23/L23</f>
        <v>1</v>
      </c>
      <c r="O23" s="23">
        <v>0.04</v>
      </c>
      <c r="P23" s="23">
        <v>0.03</v>
      </c>
      <c r="Q23" s="17">
        <f t="shared" ref="Q23:Q34" si="5">+P23/O23</f>
        <v>0.75</v>
      </c>
      <c r="R23" s="23">
        <v>0</v>
      </c>
      <c r="S23" s="175">
        <v>0.01</v>
      </c>
      <c r="T23" s="176" t="e">
        <f>S23/R23*65%</f>
        <v>#DIV/0!</v>
      </c>
      <c r="U23" s="23">
        <v>1</v>
      </c>
      <c r="V23" s="23">
        <v>1</v>
      </c>
      <c r="W23" s="17">
        <f t="shared" ref="W23:W34" si="6">+V23/U23</f>
        <v>1</v>
      </c>
      <c r="X23" s="23">
        <v>0</v>
      </c>
      <c r="Y23" s="23">
        <v>0.03</v>
      </c>
      <c r="Z23" s="17" t="e">
        <f t="shared" ref="Z23:Z34" si="7">+Y23/X23</f>
        <v>#DIV/0!</v>
      </c>
    </row>
    <row r="24" spans="1:26" x14ac:dyDescent="0.25">
      <c r="A24" s="8" t="s">
        <v>172</v>
      </c>
      <c r="B24" s="9" t="s">
        <v>29</v>
      </c>
      <c r="C24" s="10">
        <v>7</v>
      </c>
      <c r="D24" s="10">
        <v>6</v>
      </c>
      <c r="E24" s="17">
        <f t="shared" si="0"/>
        <v>1.1666666666666667</v>
      </c>
      <c r="F24" s="18">
        <v>89095.6</v>
      </c>
      <c r="G24" s="26">
        <v>100000</v>
      </c>
      <c r="H24" s="17">
        <f t="shared" si="1"/>
        <v>0.89095600000000008</v>
      </c>
      <c r="I24" s="20">
        <v>1</v>
      </c>
      <c r="J24" s="20">
        <v>3</v>
      </c>
      <c r="K24" s="17">
        <f t="shared" si="2"/>
        <v>0.33333333333333331</v>
      </c>
      <c r="L24" s="21">
        <v>24500</v>
      </c>
      <c r="M24" s="21">
        <f t="shared" si="3"/>
        <v>21000</v>
      </c>
      <c r="N24" s="17">
        <f t="shared" si="4"/>
        <v>0.8571428571428571</v>
      </c>
      <c r="O24" s="23">
        <v>0.04</v>
      </c>
      <c r="P24" s="23">
        <v>0.03</v>
      </c>
      <c r="Q24" s="17">
        <f t="shared" si="5"/>
        <v>0.75</v>
      </c>
      <c r="R24" s="23">
        <v>0</v>
      </c>
      <c r="S24" s="175">
        <v>0.01</v>
      </c>
      <c r="T24" s="176" t="e">
        <f t="shared" ref="T24:T34" si="8">S24/R24*65%</f>
        <v>#DIV/0!</v>
      </c>
      <c r="U24" s="23">
        <v>1</v>
      </c>
      <c r="V24" s="23">
        <v>1</v>
      </c>
      <c r="W24" s="17">
        <f t="shared" si="6"/>
        <v>1</v>
      </c>
      <c r="X24" s="23">
        <v>0</v>
      </c>
      <c r="Y24" s="23">
        <v>0.03</v>
      </c>
      <c r="Z24" s="17" t="e">
        <f t="shared" si="7"/>
        <v>#DIV/0!</v>
      </c>
    </row>
    <row r="25" spans="1:26" x14ac:dyDescent="0.25">
      <c r="A25" s="8" t="s">
        <v>173</v>
      </c>
      <c r="B25" s="9" t="s">
        <v>29</v>
      </c>
      <c r="C25" s="10">
        <v>6</v>
      </c>
      <c r="D25" s="10">
        <v>6</v>
      </c>
      <c r="E25" s="17">
        <f t="shared" si="0"/>
        <v>1</v>
      </c>
      <c r="F25" s="18">
        <v>191355.46</v>
      </c>
      <c r="G25" s="26">
        <v>150000</v>
      </c>
      <c r="H25" s="17">
        <f t="shared" si="1"/>
        <v>1.2757030666666667</v>
      </c>
      <c r="I25" s="20">
        <v>5</v>
      </c>
      <c r="J25" s="20">
        <f t="shared" ref="J25:J35" si="9">D25*65%</f>
        <v>3.9000000000000004</v>
      </c>
      <c r="K25" s="17">
        <f t="shared" si="2"/>
        <v>1.2820512820512819</v>
      </c>
      <c r="L25" s="21">
        <v>24500</v>
      </c>
      <c r="M25" s="21">
        <f t="shared" si="3"/>
        <v>21000</v>
      </c>
      <c r="N25" s="17">
        <f t="shared" si="4"/>
        <v>0.8571428571428571</v>
      </c>
      <c r="O25" s="23">
        <v>0.04</v>
      </c>
      <c r="P25" s="23">
        <v>0.03</v>
      </c>
      <c r="Q25" s="17">
        <f t="shared" si="5"/>
        <v>0.75</v>
      </c>
      <c r="R25" s="23">
        <v>0</v>
      </c>
      <c r="S25" s="175">
        <v>0.01</v>
      </c>
      <c r="T25" s="176" t="e">
        <f t="shared" si="8"/>
        <v>#DIV/0!</v>
      </c>
      <c r="U25" s="23">
        <v>1</v>
      </c>
      <c r="V25" s="23">
        <v>1</v>
      </c>
      <c r="W25" s="17">
        <f t="shared" si="6"/>
        <v>1</v>
      </c>
      <c r="X25" s="23">
        <v>0</v>
      </c>
      <c r="Y25" s="23">
        <v>0.03</v>
      </c>
      <c r="Z25" s="17" t="e">
        <f t="shared" si="7"/>
        <v>#DIV/0!</v>
      </c>
    </row>
    <row r="26" spans="1:26" x14ac:dyDescent="0.25">
      <c r="A26" s="8" t="s">
        <v>174</v>
      </c>
      <c r="B26" s="9" t="s">
        <v>29</v>
      </c>
      <c r="C26" s="10">
        <v>6</v>
      </c>
      <c r="D26" s="10">
        <v>6</v>
      </c>
      <c r="E26" s="17">
        <f t="shared" si="0"/>
        <v>1</v>
      </c>
      <c r="F26" s="18">
        <v>76235.11</v>
      </c>
      <c r="G26" s="26">
        <v>100000</v>
      </c>
      <c r="H26" s="17">
        <f t="shared" si="1"/>
        <v>0.76235110000000006</v>
      </c>
      <c r="I26" s="20">
        <v>3</v>
      </c>
      <c r="J26" s="20">
        <v>3</v>
      </c>
      <c r="K26" s="17">
        <f t="shared" si="2"/>
        <v>1</v>
      </c>
      <c r="L26" s="21">
        <v>24500</v>
      </c>
      <c r="M26" s="21">
        <f t="shared" si="3"/>
        <v>21000</v>
      </c>
      <c r="N26" s="17">
        <f t="shared" si="4"/>
        <v>0.8571428571428571</v>
      </c>
      <c r="O26" s="23">
        <v>0.04</v>
      </c>
      <c r="P26" s="23">
        <v>0.03</v>
      </c>
      <c r="Q26" s="17">
        <f t="shared" si="5"/>
        <v>0.75</v>
      </c>
      <c r="R26" s="23">
        <v>0</v>
      </c>
      <c r="S26" s="175">
        <v>0.01</v>
      </c>
      <c r="T26" s="176" t="e">
        <f t="shared" si="8"/>
        <v>#DIV/0!</v>
      </c>
      <c r="U26" s="23">
        <v>1</v>
      </c>
      <c r="V26" s="23">
        <v>1</v>
      </c>
      <c r="W26" s="17">
        <f t="shared" si="6"/>
        <v>1</v>
      </c>
      <c r="X26" s="23">
        <v>0</v>
      </c>
      <c r="Y26" s="23">
        <v>0.03</v>
      </c>
      <c r="Z26" s="17" t="e">
        <f t="shared" si="7"/>
        <v>#DIV/0!</v>
      </c>
    </row>
    <row r="27" spans="1:26" x14ac:dyDescent="0.25">
      <c r="A27" s="8" t="s">
        <v>175</v>
      </c>
      <c r="B27" s="9" t="s">
        <v>32</v>
      </c>
      <c r="C27" s="10">
        <v>4</v>
      </c>
      <c r="D27" s="10">
        <v>5</v>
      </c>
      <c r="E27" s="17">
        <f t="shared" si="0"/>
        <v>0.8</v>
      </c>
      <c r="F27" s="18">
        <v>112411.28</v>
      </c>
      <c r="G27" s="26">
        <v>100000</v>
      </c>
      <c r="H27" s="17">
        <f t="shared" si="1"/>
        <v>1.1241128</v>
      </c>
      <c r="I27" s="20">
        <v>2</v>
      </c>
      <c r="J27" s="20">
        <f t="shared" si="9"/>
        <v>3.25</v>
      </c>
      <c r="K27" s="17">
        <f t="shared" si="2"/>
        <v>0.61538461538461542</v>
      </c>
      <c r="L27" s="21">
        <v>24500</v>
      </c>
      <c r="M27" s="21">
        <f t="shared" si="3"/>
        <v>17500</v>
      </c>
      <c r="N27" s="17">
        <f t="shared" si="4"/>
        <v>0.7142857142857143</v>
      </c>
      <c r="O27" s="23">
        <v>0.04</v>
      </c>
      <c r="P27" s="23">
        <v>0.03</v>
      </c>
      <c r="Q27" s="17">
        <f t="shared" si="5"/>
        <v>0.75</v>
      </c>
      <c r="R27" s="23">
        <v>0</v>
      </c>
      <c r="S27" s="175">
        <v>0.01</v>
      </c>
      <c r="T27" s="176" t="e">
        <f t="shared" si="8"/>
        <v>#DIV/0!</v>
      </c>
      <c r="U27" s="23">
        <v>1</v>
      </c>
      <c r="V27" s="23">
        <v>1</v>
      </c>
      <c r="W27" s="17">
        <f t="shared" si="6"/>
        <v>1</v>
      </c>
      <c r="X27" s="23">
        <v>0</v>
      </c>
      <c r="Y27" s="23">
        <v>0.03</v>
      </c>
      <c r="Z27" s="17" t="e">
        <f t="shared" si="7"/>
        <v>#DIV/0!</v>
      </c>
    </row>
    <row r="28" spans="1:26" x14ac:dyDescent="0.25">
      <c r="A28" s="8" t="s">
        <v>186</v>
      </c>
      <c r="B28" s="9" t="s">
        <v>28</v>
      </c>
      <c r="C28" s="10">
        <v>3</v>
      </c>
      <c r="D28" s="10">
        <v>5</v>
      </c>
      <c r="E28" s="17">
        <f t="shared" si="0"/>
        <v>0.6</v>
      </c>
      <c r="F28" s="18">
        <v>123855.5</v>
      </c>
      <c r="G28" s="26">
        <v>100000</v>
      </c>
      <c r="H28" s="17">
        <f t="shared" si="1"/>
        <v>1.2385550000000001</v>
      </c>
      <c r="I28" s="20">
        <v>1</v>
      </c>
      <c r="J28" s="20">
        <f t="shared" si="9"/>
        <v>3.25</v>
      </c>
      <c r="K28" s="17">
        <f t="shared" si="2"/>
        <v>0.30769230769230771</v>
      </c>
      <c r="L28" s="21">
        <v>24500</v>
      </c>
      <c r="M28" s="21">
        <f t="shared" si="3"/>
        <v>17500</v>
      </c>
      <c r="N28" s="17">
        <f t="shared" si="4"/>
        <v>0.7142857142857143</v>
      </c>
      <c r="O28" s="23">
        <v>0.04</v>
      </c>
      <c r="P28" s="23">
        <v>0.03</v>
      </c>
      <c r="Q28" s="17">
        <f t="shared" si="5"/>
        <v>0.75</v>
      </c>
      <c r="R28" s="23">
        <v>0</v>
      </c>
      <c r="S28" s="175">
        <v>0.01</v>
      </c>
      <c r="T28" s="176" t="e">
        <f t="shared" si="8"/>
        <v>#DIV/0!</v>
      </c>
      <c r="U28" s="23">
        <v>1</v>
      </c>
      <c r="V28" s="23">
        <v>1</v>
      </c>
      <c r="W28" s="17">
        <f t="shared" si="6"/>
        <v>1</v>
      </c>
      <c r="X28" s="23">
        <v>0</v>
      </c>
      <c r="Y28" s="23">
        <v>0.03</v>
      </c>
      <c r="Z28" s="17" t="e">
        <f t="shared" si="7"/>
        <v>#DIV/0!</v>
      </c>
    </row>
    <row r="29" spans="1:26" x14ac:dyDescent="0.25">
      <c r="A29" s="8" t="s">
        <v>177</v>
      </c>
      <c r="B29" s="9" t="s">
        <v>28</v>
      </c>
      <c r="C29" s="10">
        <v>0</v>
      </c>
      <c r="D29" s="10">
        <v>5</v>
      </c>
      <c r="E29" s="17">
        <f t="shared" si="0"/>
        <v>0</v>
      </c>
      <c r="F29" s="18">
        <v>157378.6</v>
      </c>
      <c r="G29" s="26">
        <v>150000</v>
      </c>
      <c r="H29" s="17">
        <f t="shared" si="1"/>
        <v>1.0491906666666666</v>
      </c>
      <c r="I29" s="20">
        <v>0</v>
      </c>
      <c r="J29" s="20">
        <f t="shared" si="9"/>
        <v>3.25</v>
      </c>
      <c r="K29" s="17">
        <f t="shared" si="2"/>
        <v>0</v>
      </c>
      <c r="L29" s="21">
        <v>24501</v>
      </c>
      <c r="M29" s="21">
        <f t="shared" si="3"/>
        <v>17500</v>
      </c>
      <c r="N29" s="17">
        <f t="shared" si="4"/>
        <v>0.71425656095669565</v>
      </c>
      <c r="O29" s="23">
        <v>0.04</v>
      </c>
      <c r="P29" s="23">
        <v>0.03</v>
      </c>
      <c r="Q29" s="17">
        <f t="shared" si="5"/>
        <v>0.75</v>
      </c>
      <c r="R29" s="23">
        <v>0</v>
      </c>
      <c r="S29" s="175">
        <v>0.01</v>
      </c>
      <c r="T29" s="176" t="e">
        <f t="shared" si="8"/>
        <v>#DIV/0!</v>
      </c>
      <c r="U29" s="23">
        <v>1</v>
      </c>
      <c r="V29" s="23">
        <v>1</v>
      </c>
      <c r="W29" s="17">
        <f t="shared" si="6"/>
        <v>1</v>
      </c>
      <c r="X29" s="23">
        <v>0</v>
      </c>
      <c r="Y29" s="23">
        <v>0.03</v>
      </c>
      <c r="Z29" s="17" t="e">
        <f t="shared" si="7"/>
        <v>#DIV/0!</v>
      </c>
    </row>
    <row r="30" spans="1:26" x14ac:dyDescent="0.25">
      <c r="A30" s="8" t="s">
        <v>178</v>
      </c>
      <c r="B30" s="9" t="s">
        <v>32</v>
      </c>
      <c r="C30" s="10">
        <v>3</v>
      </c>
      <c r="D30" s="10">
        <v>5</v>
      </c>
      <c r="E30" s="17">
        <f t="shared" si="0"/>
        <v>0.6</v>
      </c>
      <c r="F30" s="18">
        <v>79014.67</v>
      </c>
      <c r="G30" s="26">
        <v>100002</v>
      </c>
      <c r="H30" s="17">
        <f t="shared" si="1"/>
        <v>0.79013089738205233</v>
      </c>
      <c r="I30" s="20">
        <v>3</v>
      </c>
      <c r="J30" s="20">
        <f t="shared" si="9"/>
        <v>3.25</v>
      </c>
      <c r="K30" s="17">
        <f t="shared" si="2"/>
        <v>0.92307692307692313</v>
      </c>
      <c r="L30" s="21">
        <v>24502</v>
      </c>
      <c r="M30" s="21">
        <f t="shared" si="3"/>
        <v>17500</v>
      </c>
      <c r="N30" s="17">
        <f t="shared" si="4"/>
        <v>0.71422741000734635</v>
      </c>
      <c r="O30" s="23">
        <v>0.04</v>
      </c>
      <c r="P30" s="23">
        <v>0.03</v>
      </c>
      <c r="Q30" s="17">
        <f t="shared" si="5"/>
        <v>0.75</v>
      </c>
      <c r="R30" s="23">
        <v>0.01</v>
      </c>
      <c r="S30" s="175">
        <v>0.01</v>
      </c>
      <c r="T30" s="176">
        <f t="shared" si="8"/>
        <v>0.65</v>
      </c>
      <c r="U30" s="23">
        <v>1</v>
      </c>
      <c r="V30" s="23">
        <v>1</v>
      </c>
      <c r="W30" s="17">
        <f t="shared" si="6"/>
        <v>1</v>
      </c>
      <c r="X30" s="23">
        <v>0</v>
      </c>
      <c r="Y30" s="23">
        <v>0.03</v>
      </c>
      <c r="Z30" s="17" t="e">
        <f t="shared" si="7"/>
        <v>#DIV/0!</v>
      </c>
    </row>
    <row r="31" spans="1:26" x14ac:dyDescent="0.25">
      <c r="A31" s="8" t="s">
        <v>179</v>
      </c>
      <c r="B31" s="9" t="s">
        <v>29</v>
      </c>
      <c r="C31" s="10">
        <v>5</v>
      </c>
      <c r="D31" s="10">
        <v>5</v>
      </c>
      <c r="E31" s="17">
        <f t="shared" si="0"/>
        <v>1</v>
      </c>
      <c r="F31" s="18">
        <v>107331.15</v>
      </c>
      <c r="G31" s="26">
        <v>100000</v>
      </c>
      <c r="H31" s="17">
        <f t="shared" si="1"/>
        <v>1.0733115</v>
      </c>
      <c r="I31" s="20">
        <v>5</v>
      </c>
      <c r="J31" s="20">
        <f t="shared" si="9"/>
        <v>3.25</v>
      </c>
      <c r="K31" s="17">
        <f t="shared" si="2"/>
        <v>1.5384615384615385</v>
      </c>
      <c r="L31" s="21">
        <v>24503</v>
      </c>
      <c r="M31" s="21">
        <f t="shared" si="3"/>
        <v>17500</v>
      </c>
      <c r="N31" s="17">
        <f t="shared" si="4"/>
        <v>0.71419826143737497</v>
      </c>
      <c r="O31" s="23">
        <v>0.04</v>
      </c>
      <c r="P31" s="23">
        <v>0.03</v>
      </c>
      <c r="Q31" s="17">
        <f t="shared" si="5"/>
        <v>0.75</v>
      </c>
      <c r="R31" s="23">
        <v>0.01</v>
      </c>
      <c r="S31" s="175">
        <v>0.01</v>
      </c>
      <c r="T31" s="176">
        <f t="shared" si="8"/>
        <v>0.65</v>
      </c>
      <c r="U31" s="23">
        <v>1</v>
      </c>
      <c r="V31" s="23">
        <v>1</v>
      </c>
      <c r="W31" s="17">
        <f t="shared" si="6"/>
        <v>1</v>
      </c>
      <c r="X31" s="23">
        <v>0</v>
      </c>
      <c r="Y31" s="23">
        <v>0.03</v>
      </c>
      <c r="Z31" s="17" t="e">
        <f t="shared" si="7"/>
        <v>#DIV/0!</v>
      </c>
    </row>
    <row r="32" spans="1:26" x14ac:dyDescent="0.25">
      <c r="A32" s="8" t="s">
        <v>180</v>
      </c>
      <c r="B32" s="9" t="s">
        <v>29</v>
      </c>
      <c r="C32" s="10">
        <v>3</v>
      </c>
      <c r="D32" s="10">
        <v>3</v>
      </c>
      <c r="E32" s="17">
        <f t="shared" si="0"/>
        <v>1</v>
      </c>
      <c r="F32" s="18">
        <v>21846.85</v>
      </c>
      <c r="G32" s="26">
        <v>20000</v>
      </c>
      <c r="H32" s="17">
        <f t="shared" si="1"/>
        <v>1.0923425</v>
      </c>
      <c r="I32" s="20">
        <v>2</v>
      </c>
      <c r="J32" s="20">
        <f t="shared" si="9"/>
        <v>1.9500000000000002</v>
      </c>
      <c r="K32" s="17">
        <f t="shared" si="2"/>
        <v>1.0256410256410255</v>
      </c>
      <c r="L32" s="21">
        <v>24504</v>
      </c>
      <c r="M32" s="21">
        <f t="shared" si="3"/>
        <v>10500</v>
      </c>
      <c r="N32" s="17">
        <f t="shared" si="4"/>
        <v>0.42850146914789422</v>
      </c>
      <c r="O32" s="23">
        <v>0.04</v>
      </c>
      <c r="P32" s="23">
        <v>0.03</v>
      </c>
      <c r="Q32" s="17">
        <f t="shared" si="5"/>
        <v>0.75</v>
      </c>
      <c r="R32" s="23">
        <v>0</v>
      </c>
      <c r="S32" s="175">
        <v>0.01</v>
      </c>
      <c r="T32" s="176" t="e">
        <f t="shared" si="8"/>
        <v>#DIV/0!</v>
      </c>
      <c r="U32" s="23">
        <v>1</v>
      </c>
      <c r="V32" s="23">
        <v>1</v>
      </c>
      <c r="W32" s="17">
        <f t="shared" si="6"/>
        <v>1</v>
      </c>
      <c r="X32" s="23">
        <v>0</v>
      </c>
      <c r="Y32" s="23">
        <v>0.03</v>
      </c>
      <c r="Z32" s="17" t="e">
        <f t="shared" si="7"/>
        <v>#DIV/0!</v>
      </c>
    </row>
    <row r="33" spans="1:26" x14ac:dyDescent="0.25">
      <c r="A33" s="8" t="s">
        <v>181</v>
      </c>
      <c r="B33" s="9" t="s">
        <v>28</v>
      </c>
      <c r="C33" s="10">
        <v>2</v>
      </c>
      <c r="D33" s="10">
        <v>3</v>
      </c>
      <c r="E33" s="17">
        <f t="shared" si="0"/>
        <v>0.66666666666666663</v>
      </c>
      <c r="F33" s="18">
        <v>56571.08</v>
      </c>
      <c r="G33" s="26">
        <v>50000</v>
      </c>
      <c r="H33" s="17">
        <f t="shared" si="1"/>
        <v>1.1314216000000001</v>
      </c>
      <c r="I33" s="20">
        <v>1</v>
      </c>
      <c r="J33" s="20">
        <f t="shared" si="9"/>
        <v>1.9500000000000002</v>
      </c>
      <c r="K33" s="17">
        <f t="shared" si="2"/>
        <v>0.51282051282051277</v>
      </c>
      <c r="L33" s="21">
        <v>24505</v>
      </c>
      <c r="M33" s="21">
        <f t="shared" si="3"/>
        <v>10500</v>
      </c>
      <c r="N33" s="17">
        <f t="shared" si="4"/>
        <v>0.42848398286064071</v>
      </c>
      <c r="O33" s="23">
        <v>0.04</v>
      </c>
      <c r="P33" s="23">
        <v>0.03</v>
      </c>
      <c r="Q33" s="17">
        <f t="shared" si="5"/>
        <v>0.75</v>
      </c>
      <c r="R33" s="23">
        <v>0.01</v>
      </c>
      <c r="S33" s="175">
        <v>0.01</v>
      </c>
      <c r="T33" s="176">
        <f t="shared" si="8"/>
        <v>0.65</v>
      </c>
      <c r="U33" s="23">
        <v>1</v>
      </c>
      <c r="V33" s="23">
        <v>1</v>
      </c>
      <c r="W33" s="17">
        <f t="shared" si="6"/>
        <v>1</v>
      </c>
      <c r="X33" s="23">
        <v>0</v>
      </c>
      <c r="Y33" s="23">
        <v>0.03</v>
      </c>
      <c r="Z33" s="17" t="e">
        <f t="shared" si="7"/>
        <v>#DIV/0!</v>
      </c>
    </row>
    <row r="34" spans="1:26" x14ac:dyDescent="0.25">
      <c r="A34" s="8" t="s">
        <v>182</v>
      </c>
      <c r="B34" s="9" t="s">
        <v>29</v>
      </c>
      <c r="C34" s="10">
        <v>1</v>
      </c>
      <c r="D34" s="10">
        <v>1</v>
      </c>
      <c r="E34" s="17">
        <f t="shared" si="0"/>
        <v>1</v>
      </c>
      <c r="F34" s="18">
        <v>27896.880000000001</v>
      </c>
      <c r="G34" s="26">
        <v>30000</v>
      </c>
      <c r="H34" s="17">
        <f t="shared" si="1"/>
        <v>0.92989600000000006</v>
      </c>
      <c r="I34" s="20">
        <v>1</v>
      </c>
      <c r="J34" s="20">
        <v>1</v>
      </c>
      <c r="K34" s="17">
        <f t="shared" si="2"/>
        <v>1</v>
      </c>
      <c r="L34" s="21">
        <v>24506</v>
      </c>
      <c r="M34" s="21">
        <f t="shared" si="3"/>
        <v>3500</v>
      </c>
      <c r="N34" s="17">
        <f t="shared" si="4"/>
        <v>0.14282216600016323</v>
      </c>
      <c r="O34" s="23">
        <v>0.04</v>
      </c>
      <c r="P34" s="23">
        <v>0.03</v>
      </c>
      <c r="Q34" s="17">
        <f t="shared" si="5"/>
        <v>0.75</v>
      </c>
      <c r="R34" s="23">
        <v>0</v>
      </c>
      <c r="S34" s="175">
        <v>0.01</v>
      </c>
      <c r="T34" s="176" t="e">
        <f t="shared" si="8"/>
        <v>#DIV/0!</v>
      </c>
      <c r="U34" s="23">
        <v>1</v>
      </c>
      <c r="V34" s="23">
        <v>1</v>
      </c>
      <c r="W34" s="17">
        <f t="shared" si="6"/>
        <v>1</v>
      </c>
      <c r="X34" s="23">
        <v>0</v>
      </c>
      <c r="Y34" s="23">
        <v>0.03</v>
      </c>
      <c r="Z34" s="17" t="e">
        <f t="shared" si="7"/>
        <v>#DIV/0!</v>
      </c>
    </row>
    <row r="35" spans="1:26" x14ac:dyDescent="0.25">
      <c r="A35" s="34" t="s">
        <v>187</v>
      </c>
      <c r="B35" s="9" t="s">
        <v>29</v>
      </c>
      <c r="C35" s="10">
        <v>4</v>
      </c>
      <c r="D35" s="10">
        <v>4</v>
      </c>
      <c r="E35" s="17">
        <f t="shared" si="0"/>
        <v>1</v>
      </c>
      <c r="F35" s="18"/>
      <c r="G35" s="26"/>
      <c r="H35" s="17"/>
      <c r="I35" s="20">
        <v>4</v>
      </c>
      <c r="J35" s="20">
        <f t="shared" si="9"/>
        <v>2.6</v>
      </c>
      <c r="K35" s="17">
        <f t="shared" si="2"/>
        <v>1.5384615384615383</v>
      </c>
      <c r="L35" s="21"/>
      <c r="M35" s="21">
        <f t="shared" si="3"/>
        <v>14000</v>
      </c>
      <c r="N35" s="17"/>
      <c r="O35" s="23"/>
      <c r="P35" s="23"/>
      <c r="Q35" s="17"/>
      <c r="R35" s="23"/>
      <c r="S35" s="175"/>
      <c r="T35" s="176"/>
      <c r="U35" s="23"/>
      <c r="V35" s="23"/>
      <c r="W35" s="17"/>
      <c r="X35" s="23"/>
      <c r="Y35" s="23"/>
      <c r="Z35" s="17"/>
    </row>
    <row r="36" spans="1:26" x14ac:dyDescent="0.25">
      <c r="A36" s="34" t="s">
        <v>188</v>
      </c>
      <c r="B36" s="9"/>
      <c r="C36" s="10"/>
      <c r="D36" s="10"/>
      <c r="E36" s="17"/>
      <c r="F36" s="18"/>
      <c r="G36" s="26"/>
      <c r="H36" s="17"/>
      <c r="I36" s="20"/>
      <c r="J36" s="20"/>
      <c r="K36" s="17"/>
      <c r="L36" s="21"/>
      <c r="M36" s="21"/>
      <c r="N36" s="17"/>
      <c r="O36" s="23"/>
      <c r="P36" s="23"/>
      <c r="Q36" s="17"/>
      <c r="R36" s="23"/>
      <c r="S36" s="175"/>
      <c r="T36" s="176"/>
      <c r="U36" s="23"/>
      <c r="V36" s="23"/>
      <c r="W36" s="17"/>
      <c r="X36" s="23"/>
      <c r="Y36" s="23"/>
      <c r="Z36" s="17"/>
    </row>
    <row r="37" spans="1:26" ht="15.75" thickBot="1" x14ac:dyDescent="0.3">
      <c r="A37" s="32" t="s">
        <v>54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9" spans="1:26" ht="26.25" x14ac:dyDescent="0.25">
      <c r="A39" s="195" t="s">
        <v>115</v>
      </c>
      <c r="B39" s="3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6.25" x14ac:dyDescent="0.25">
      <c r="A40" s="195" t="s">
        <v>170</v>
      </c>
      <c r="B40" s="3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1" x14ac:dyDescent="0.25">
      <c r="A41" s="196" t="s">
        <v>189</v>
      </c>
      <c r="B41" s="3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05.75" thickBot="1" x14ac:dyDescent="0.3">
      <c r="A42" s="5" t="s">
        <v>5</v>
      </c>
      <c r="B42" s="6" t="s">
        <v>6</v>
      </c>
      <c r="C42" s="6" t="s">
        <v>190</v>
      </c>
      <c r="D42" s="6" t="s">
        <v>8</v>
      </c>
      <c r="E42" s="6" t="s">
        <v>9</v>
      </c>
      <c r="F42" s="6" t="s">
        <v>24</v>
      </c>
      <c r="G42" s="6" t="s">
        <v>11</v>
      </c>
      <c r="H42" s="6" t="s">
        <v>9</v>
      </c>
      <c r="I42" s="6" t="s">
        <v>12</v>
      </c>
      <c r="J42" s="6" t="s">
        <v>13</v>
      </c>
      <c r="K42" s="6" t="s">
        <v>9</v>
      </c>
      <c r="L42" s="6" t="s">
        <v>14</v>
      </c>
      <c r="M42" s="6" t="s">
        <v>15</v>
      </c>
      <c r="N42" s="6" t="s">
        <v>9</v>
      </c>
      <c r="O42" s="6" t="s">
        <v>25</v>
      </c>
      <c r="P42" s="6" t="s">
        <v>17</v>
      </c>
      <c r="Q42" s="6" t="s">
        <v>9</v>
      </c>
      <c r="R42" s="6" t="s">
        <v>18</v>
      </c>
      <c r="S42" s="6" t="s">
        <v>19</v>
      </c>
      <c r="T42" s="6" t="s">
        <v>9</v>
      </c>
      <c r="U42" s="6" t="s">
        <v>20</v>
      </c>
      <c r="V42" s="6" t="s">
        <v>20</v>
      </c>
      <c r="W42" s="6" t="s">
        <v>9</v>
      </c>
      <c r="X42" s="6" t="s">
        <v>21</v>
      </c>
      <c r="Y42" s="6" t="s">
        <v>22</v>
      </c>
      <c r="Z42" s="6" t="s">
        <v>9</v>
      </c>
    </row>
    <row r="43" spans="1:26" ht="15.75" thickTop="1" x14ac:dyDescent="0.25">
      <c r="A43" s="174" t="s">
        <v>171</v>
      </c>
      <c r="B43" s="9" t="s">
        <v>32</v>
      </c>
      <c r="C43" s="10">
        <v>3</v>
      </c>
      <c r="D43" s="10">
        <v>5</v>
      </c>
      <c r="E43" s="17">
        <f t="shared" ref="E43:E56" si="10">+C43/D43</f>
        <v>0.6</v>
      </c>
      <c r="F43" s="18">
        <v>389222.03</v>
      </c>
      <c r="G43" s="26">
        <v>250000</v>
      </c>
      <c r="H43" s="17">
        <f t="shared" ref="H43:H48" si="11">+F43/G43</f>
        <v>1.5568881200000002</v>
      </c>
      <c r="I43" s="20">
        <v>3</v>
      </c>
      <c r="J43" s="20">
        <f>D43*65%</f>
        <v>3.25</v>
      </c>
      <c r="K43" s="17">
        <f t="shared" ref="K43:K56" si="12">+I43/J43</f>
        <v>0.92307692307692313</v>
      </c>
      <c r="L43" s="21">
        <v>0</v>
      </c>
      <c r="M43" s="21">
        <f>3500*D43</f>
        <v>17500</v>
      </c>
      <c r="N43" s="17" t="e">
        <f t="shared" ref="N43:N56" si="13">+M43/L43</f>
        <v>#DIV/0!</v>
      </c>
      <c r="O43" s="23">
        <v>0.04</v>
      </c>
      <c r="P43" s="23">
        <v>0.03</v>
      </c>
      <c r="Q43" s="17">
        <f t="shared" ref="Q43:Q56" si="14">+P43/O43</f>
        <v>0.75</v>
      </c>
      <c r="R43" s="23">
        <v>0</v>
      </c>
      <c r="S43" s="175">
        <v>0.01</v>
      </c>
      <c r="T43" s="176" t="e">
        <f>S43/R43*65%</f>
        <v>#DIV/0!</v>
      </c>
      <c r="U43" s="23">
        <v>1</v>
      </c>
      <c r="V43" s="23">
        <v>1</v>
      </c>
      <c r="W43" s="17">
        <f t="shared" ref="W43:W48" si="15">+V43/U43</f>
        <v>1</v>
      </c>
      <c r="X43" s="23">
        <v>0</v>
      </c>
      <c r="Y43" s="23">
        <v>0.03</v>
      </c>
      <c r="Z43" s="17" t="e">
        <f t="shared" ref="Z43:Z48" si="16">+Y43/X43</f>
        <v>#DIV/0!</v>
      </c>
    </row>
    <row r="44" spans="1:26" x14ac:dyDescent="0.25">
      <c r="A44" s="8" t="s">
        <v>172</v>
      </c>
      <c r="B44" s="9" t="s">
        <v>32</v>
      </c>
      <c r="C44" s="10">
        <v>2</v>
      </c>
      <c r="D44" s="10">
        <v>5</v>
      </c>
      <c r="E44" s="17">
        <f t="shared" si="10"/>
        <v>0.4</v>
      </c>
      <c r="F44" s="18">
        <v>89095.6</v>
      </c>
      <c r="G44" s="26">
        <v>100000</v>
      </c>
      <c r="H44" s="17">
        <f t="shared" si="11"/>
        <v>0.89095600000000008</v>
      </c>
      <c r="I44" s="20">
        <v>2</v>
      </c>
      <c r="J44" s="20">
        <f t="shared" ref="J44:J56" si="17">D44*65%</f>
        <v>3.25</v>
      </c>
      <c r="K44" s="17">
        <f t="shared" si="12"/>
        <v>0.61538461538461542</v>
      </c>
      <c r="L44" s="21">
        <v>0</v>
      </c>
      <c r="M44" s="21">
        <f t="shared" ref="M44:M56" si="18">3500*D44</f>
        <v>17500</v>
      </c>
      <c r="N44" s="17" t="e">
        <f t="shared" si="13"/>
        <v>#DIV/0!</v>
      </c>
      <c r="O44" s="23">
        <v>0.04</v>
      </c>
      <c r="P44" s="23">
        <v>0.03</v>
      </c>
      <c r="Q44" s="17">
        <f t="shared" si="14"/>
        <v>0.75</v>
      </c>
      <c r="R44" s="23">
        <v>0</v>
      </c>
      <c r="S44" s="175">
        <v>0.01</v>
      </c>
      <c r="T44" s="176" t="e">
        <f t="shared" ref="T44:T56" si="19">S44/R44*65%</f>
        <v>#DIV/0!</v>
      </c>
      <c r="U44" s="23">
        <v>1</v>
      </c>
      <c r="V44" s="23">
        <v>1</v>
      </c>
      <c r="W44" s="17">
        <f t="shared" si="15"/>
        <v>1</v>
      </c>
      <c r="X44" s="23">
        <v>0</v>
      </c>
      <c r="Y44" s="23">
        <v>0.03</v>
      </c>
      <c r="Z44" s="17" t="e">
        <f t="shared" si="16"/>
        <v>#DIV/0!</v>
      </c>
    </row>
    <row r="45" spans="1:26" x14ac:dyDescent="0.25">
      <c r="A45" s="8" t="s">
        <v>173</v>
      </c>
      <c r="B45" s="9" t="s">
        <v>32</v>
      </c>
      <c r="C45" s="10">
        <v>3</v>
      </c>
      <c r="D45" s="10">
        <v>5</v>
      </c>
      <c r="E45" s="17">
        <f t="shared" si="10"/>
        <v>0.6</v>
      </c>
      <c r="F45" s="18">
        <v>191355.46</v>
      </c>
      <c r="G45" s="26">
        <v>150000</v>
      </c>
      <c r="H45" s="17">
        <f t="shared" si="11"/>
        <v>1.2757030666666667</v>
      </c>
      <c r="I45" s="20">
        <v>3</v>
      </c>
      <c r="J45" s="20">
        <f t="shared" si="17"/>
        <v>3.25</v>
      </c>
      <c r="K45" s="17">
        <f t="shared" si="12"/>
        <v>0.92307692307692313</v>
      </c>
      <c r="L45" s="21">
        <v>0</v>
      </c>
      <c r="M45" s="21">
        <f t="shared" si="18"/>
        <v>17500</v>
      </c>
      <c r="N45" s="17" t="e">
        <f t="shared" si="13"/>
        <v>#DIV/0!</v>
      </c>
      <c r="O45" s="23">
        <v>0.04</v>
      </c>
      <c r="P45" s="23">
        <v>0.03</v>
      </c>
      <c r="Q45" s="17">
        <f t="shared" si="14"/>
        <v>0.75</v>
      </c>
      <c r="R45" s="23">
        <v>0</v>
      </c>
      <c r="S45" s="175">
        <v>0.01</v>
      </c>
      <c r="T45" s="176" t="e">
        <f t="shared" si="19"/>
        <v>#DIV/0!</v>
      </c>
      <c r="U45" s="23">
        <v>1</v>
      </c>
      <c r="V45" s="23">
        <v>1</v>
      </c>
      <c r="W45" s="17">
        <f t="shared" si="15"/>
        <v>1</v>
      </c>
      <c r="X45" s="23">
        <v>0</v>
      </c>
      <c r="Y45" s="23">
        <v>0.03</v>
      </c>
      <c r="Z45" s="17" t="e">
        <f t="shared" si="16"/>
        <v>#DIV/0!</v>
      </c>
    </row>
    <row r="46" spans="1:26" x14ac:dyDescent="0.25">
      <c r="A46" s="8" t="s">
        <v>174</v>
      </c>
      <c r="B46" s="9" t="s">
        <v>32</v>
      </c>
      <c r="C46" s="10">
        <v>4</v>
      </c>
      <c r="D46" s="10">
        <v>5</v>
      </c>
      <c r="E46" s="17">
        <f t="shared" si="10"/>
        <v>0.8</v>
      </c>
      <c r="F46" s="18">
        <v>76235.11</v>
      </c>
      <c r="G46" s="26">
        <v>100000</v>
      </c>
      <c r="H46" s="17">
        <f t="shared" si="11"/>
        <v>0.76235110000000006</v>
      </c>
      <c r="I46" s="20">
        <v>3</v>
      </c>
      <c r="J46" s="20">
        <f t="shared" si="17"/>
        <v>3.25</v>
      </c>
      <c r="K46" s="17">
        <f t="shared" si="12"/>
        <v>0.92307692307692313</v>
      </c>
      <c r="L46" s="21">
        <v>0</v>
      </c>
      <c r="M46" s="21">
        <f t="shared" si="18"/>
        <v>17500</v>
      </c>
      <c r="N46" s="17" t="e">
        <f t="shared" si="13"/>
        <v>#DIV/0!</v>
      </c>
      <c r="O46" s="23">
        <v>0.04</v>
      </c>
      <c r="P46" s="23">
        <v>0.03</v>
      </c>
      <c r="Q46" s="17">
        <f t="shared" si="14"/>
        <v>0.75</v>
      </c>
      <c r="R46" s="23">
        <v>0</v>
      </c>
      <c r="S46" s="175">
        <v>0.01</v>
      </c>
      <c r="T46" s="176" t="e">
        <f t="shared" si="19"/>
        <v>#DIV/0!</v>
      </c>
      <c r="U46" s="23">
        <v>1</v>
      </c>
      <c r="V46" s="23">
        <v>1</v>
      </c>
      <c r="W46" s="17">
        <f t="shared" si="15"/>
        <v>1</v>
      </c>
      <c r="X46" s="23">
        <v>0</v>
      </c>
      <c r="Y46" s="23">
        <v>0.03</v>
      </c>
      <c r="Z46" s="17" t="e">
        <f t="shared" si="16"/>
        <v>#DIV/0!</v>
      </c>
    </row>
    <row r="47" spans="1:26" x14ac:dyDescent="0.25">
      <c r="A47" s="8" t="s">
        <v>175</v>
      </c>
      <c r="B47" s="9" t="s">
        <v>29</v>
      </c>
      <c r="C47" s="10">
        <v>0</v>
      </c>
      <c r="D47" s="10">
        <v>5</v>
      </c>
      <c r="E47" s="17">
        <f t="shared" si="10"/>
        <v>0</v>
      </c>
      <c r="F47" s="18">
        <v>112411.28</v>
      </c>
      <c r="G47" s="26">
        <v>100000</v>
      </c>
      <c r="H47" s="17">
        <f t="shared" si="11"/>
        <v>1.1241128</v>
      </c>
      <c r="I47" s="20">
        <v>0</v>
      </c>
      <c r="J47" s="20">
        <f t="shared" si="17"/>
        <v>3.25</v>
      </c>
      <c r="K47" s="17">
        <f t="shared" si="12"/>
        <v>0</v>
      </c>
      <c r="L47" s="21">
        <v>0</v>
      </c>
      <c r="M47" s="21">
        <f t="shared" si="18"/>
        <v>17500</v>
      </c>
      <c r="N47" s="17" t="e">
        <f t="shared" si="13"/>
        <v>#DIV/0!</v>
      </c>
      <c r="O47" s="23">
        <v>0.04</v>
      </c>
      <c r="P47" s="23">
        <v>0.03</v>
      </c>
      <c r="Q47" s="17">
        <f t="shared" si="14"/>
        <v>0.75</v>
      </c>
      <c r="R47" s="23">
        <v>0</v>
      </c>
      <c r="S47" s="175">
        <v>0.01</v>
      </c>
      <c r="T47" s="176" t="e">
        <f t="shared" si="19"/>
        <v>#DIV/0!</v>
      </c>
      <c r="U47" s="23">
        <v>1</v>
      </c>
      <c r="V47" s="23">
        <v>1</v>
      </c>
      <c r="W47" s="17">
        <f t="shared" si="15"/>
        <v>1</v>
      </c>
      <c r="X47" s="23">
        <v>0</v>
      </c>
      <c r="Y47" s="23">
        <v>0.03</v>
      </c>
      <c r="Z47" s="17" t="e">
        <f t="shared" si="16"/>
        <v>#DIV/0!</v>
      </c>
    </row>
    <row r="48" spans="1:26" x14ac:dyDescent="0.25">
      <c r="A48" s="8" t="s">
        <v>176</v>
      </c>
      <c r="B48" s="9" t="s">
        <v>29</v>
      </c>
      <c r="C48" s="10">
        <v>1</v>
      </c>
      <c r="D48" s="10">
        <v>1</v>
      </c>
      <c r="E48" s="17">
        <f t="shared" si="10"/>
        <v>1</v>
      </c>
      <c r="F48" s="18">
        <v>123855.5</v>
      </c>
      <c r="G48" s="26">
        <v>100000</v>
      </c>
      <c r="H48" s="17">
        <f t="shared" si="11"/>
        <v>1.2385550000000001</v>
      </c>
      <c r="I48" s="20">
        <v>1</v>
      </c>
      <c r="J48" s="20">
        <f t="shared" si="17"/>
        <v>0.65</v>
      </c>
      <c r="K48" s="17">
        <f t="shared" si="12"/>
        <v>1.5384615384615383</v>
      </c>
      <c r="L48" s="21">
        <v>0</v>
      </c>
      <c r="M48" s="21">
        <f t="shared" si="18"/>
        <v>3500</v>
      </c>
      <c r="N48" s="17" t="e">
        <f t="shared" si="13"/>
        <v>#DIV/0!</v>
      </c>
      <c r="O48" s="23">
        <v>0.04</v>
      </c>
      <c r="P48" s="23">
        <v>0.03</v>
      </c>
      <c r="Q48" s="17">
        <f t="shared" si="14"/>
        <v>0.75</v>
      </c>
      <c r="R48" s="23">
        <v>0</v>
      </c>
      <c r="S48" s="175">
        <v>0.01</v>
      </c>
      <c r="T48" s="176" t="e">
        <f t="shared" si="19"/>
        <v>#DIV/0!</v>
      </c>
      <c r="U48" s="23">
        <v>1</v>
      </c>
      <c r="V48" s="23">
        <v>1</v>
      </c>
      <c r="W48" s="17">
        <f t="shared" si="15"/>
        <v>1</v>
      </c>
      <c r="X48" s="23">
        <v>0</v>
      </c>
      <c r="Y48" s="23">
        <v>0.03</v>
      </c>
      <c r="Z48" s="17" t="e">
        <f t="shared" si="16"/>
        <v>#DIV/0!</v>
      </c>
    </row>
    <row r="49" spans="1:26" x14ac:dyDescent="0.25">
      <c r="A49" s="8" t="s">
        <v>191</v>
      </c>
      <c r="B49" s="9" t="s">
        <v>29</v>
      </c>
      <c r="C49" s="10">
        <v>2</v>
      </c>
      <c r="D49" s="10">
        <v>2</v>
      </c>
      <c r="E49" s="17">
        <f t="shared" si="10"/>
        <v>1</v>
      </c>
      <c r="F49" s="18"/>
      <c r="G49" s="26"/>
      <c r="H49" s="17"/>
      <c r="I49" s="20">
        <v>1</v>
      </c>
      <c r="J49" s="20">
        <f t="shared" si="17"/>
        <v>1.3</v>
      </c>
      <c r="K49" s="17">
        <f t="shared" si="12"/>
        <v>0.76923076923076916</v>
      </c>
      <c r="L49" s="21">
        <v>0</v>
      </c>
      <c r="M49" s="21">
        <f t="shared" si="18"/>
        <v>7000</v>
      </c>
      <c r="N49" s="17" t="e">
        <f t="shared" si="13"/>
        <v>#DIV/0!</v>
      </c>
      <c r="O49" s="23">
        <v>0.01</v>
      </c>
      <c r="P49" s="23">
        <v>0.01</v>
      </c>
      <c r="Q49" s="17">
        <f t="shared" si="14"/>
        <v>1</v>
      </c>
      <c r="R49" s="23">
        <v>0</v>
      </c>
      <c r="S49" s="175">
        <v>0</v>
      </c>
      <c r="T49" s="176" t="e">
        <f t="shared" si="19"/>
        <v>#DIV/0!</v>
      </c>
      <c r="U49" s="23"/>
      <c r="V49" s="23"/>
      <c r="W49" s="17"/>
      <c r="X49" s="23"/>
      <c r="Y49" s="23"/>
      <c r="Z49" s="17"/>
    </row>
    <row r="50" spans="1:26" x14ac:dyDescent="0.25">
      <c r="A50" s="8" t="s">
        <v>177</v>
      </c>
      <c r="B50" s="9" t="s">
        <v>29</v>
      </c>
      <c r="C50" s="10">
        <v>4</v>
      </c>
      <c r="D50" s="10">
        <v>5</v>
      </c>
      <c r="E50" s="17">
        <f t="shared" si="10"/>
        <v>0.8</v>
      </c>
      <c r="F50" s="18">
        <v>157378.6</v>
      </c>
      <c r="G50" s="26">
        <v>150000</v>
      </c>
      <c r="H50" s="17">
        <f t="shared" ref="H50:H56" si="20">+F50/G50</f>
        <v>1.0491906666666666</v>
      </c>
      <c r="I50" s="20">
        <v>3</v>
      </c>
      <c r="J50" s="20">
        <f t="shared" si="17"/>
        <v>3.25</v>
      </c>
      <c r="K50" s="17">
        <f t="shared" si="12"/>
        <v>0.92307692307692313</v>
      </c>
      <c r="L50" s="21">
        <v>24501</v>
      </c>
      <c r="M50" s="21">
        <f t="shared" si="18"/>
        <v>17500</v>
      </c>
      <c r="N50" s="17">
        <f t="shared" si="13"/>
        <v>0.71425656095669565</v>
      </c>
      <c r="O50" s="23">
        <v>0.04</v>
      </c>
      <c r="P50" s="23">
        <v>0.03</v>
      </c>
      <c r="Q50" s="17">
        <f t="shared" si="14"/>
        <v>0.75</v>
      </c>
      <c r="R50" s="23">
        <v>0</v>
      </c>
      <c r="S50" s="175">
        <v>0.01</v>
      </c>
      <c r="T50" s="176" t="e">
        <f t="shared" si="19"/>
        <v>#DIV/0!</v>
      </c>
      <c r="U50" s="23">
        <v>1</v>
      </c>
      <c r="V50" s="23">
        <v>1</v>
      </c>
      <c r="W50" s="17">
        <f t="shared" ref="W50:W56" si="21">+V50/U50</f>
        <v>1</v>
      </c>
      <c r="X50" s="23">
        <v>0</v>
      </c>
      <c r="Y50" s="23">
        <v>0.03</v>
      </c>
      <c r="Z50" s="17" t="e">
        <f t="shared" ref="Z50:Z56" si="22">+Y50/X50</f>
        <v>#DIV/0!</v>
      </c>
    </row>
    <row r="51" spans="1:26" x14ac:dyDescent="0.25">
      <c r="A51" s="8" t="s">
        <v>192</v>
      </c>
      <c r="B51" s="9" t="s">
        <v>29</v>
      </c>
      <c r="C51" s="10">
        <v>5</v>
      </c>
      <c r="D51" s="10">
        <v>5</v>
      </c>
      <c r="E51" s="17">
        <f t="shared" si="10"/>
        <v>1</v>
      </c>
      <c r="F51" s="18"/>
      <c r="G51" s="26"/>
      <c r="H51" s="17"/>
      <c r="I51" s="20">
        <v>3</v>
      </c>
      <c r="J51" s="20">
        <f t="shared" si="17"/>
        <v>3.25</v>
      </c>
      <c r="K51" s="17">
        <f t="shared" si="12"/>
        <v>0.92307692307692313</v>
      </c>
      <c r="L51" s="21">
        <v>6000</v>
      </c>
      <c r="M51" s="21">
        <f t="shared" si="18"/>
        <v>17500</v>
      </c>
      <c r="N51" s="17">
        <f t="shared" si="13"/>
        <v>2.9166666666666665</v>
      </c>
      <c r="O51" s="23"/>
      <c r="P51" s="23"/>
      <c r="Q51" s="17"/>
      <c r="R51" s="23"/>
      <c r="S51" s="175"/>
      <c r="T51" s="176"/>
      <c r="U51" s="23"/>
      <c r="V51" s="23"/>
      <c r="W51" s="17"/>
      <c r="X51" s="23"/>
      <c r="Y51" s="23"/>
      <c r="Z51" s="17"/>
    </row>
    <row r="52" spans="1:26" x14ac:dyDescent="0.25">
      <c r="A52" s="8" t="s">
        <v>178</v>
      </c>
      <c r="B52" s="9" t="s">
        <v>32</v>
      </c>
      <c r="C52" s="10">
        <v>0</v>
      </c>
      <c r="D52" s="10">
        <v>5</v>
      </c>
      <c r="E52" s="17">
        <f t="shared" si="10"/>
        <v>0</v>
      </c>
      <c r="F52" s="18">
        <v>79014.67</v>
      </c>
      <c r="G52" s="26">
        <v>100002</v>
      </c>
      <c r="H52" s="17">
        <f t="shared" si="20"/>
        <v>0.79013089738205233</v>
      </c>
      <c r="I52" s="20">
        <v>0</v>
      </c>
      <c r="J52" s="20">
        <f t="shared" si="17"/>
        <v>3.25</v>
      </c>
      <c r="K52" s="17">
        <f t="shared" si="12"/>
        <v>0</v>
      </c>
      <c r="L52" s="21">
        <v>24502</v>
      </c>
      <c r="M52" s="21">
        <f t="shared" si="18"/>
        <v>17500</v>
      </c>
      <c r="N52" s="17">
        <f t="shared" si="13"/>
        <v>0.71422741000734635</v>
      </c>
      <c r="O52" s="23">
        <v>0.04</v>
      </c>
      <c r="P52" s="23">
        <v>0.03</v>
      </c>
      <c r="Q52" s="17">
        <f t="shared" si="14"/>
        <v>0.75</v>
      </c>
      <c r="R52" s="23">
        <v>0.01</v>
      </c>
      <c r="S52" s="175">
        <v>0.01</v>
      </c>
      <c r="T52" s="176">
        <f t="shared" si="19"/>
        <v>0.65</v>
      </c>
      <c r="U52" s="23">
        <v>1</v>
      </c>
      <c r="V52" s="23">
        <v>1</v>
      </c>
      <c r="W52" s="17">
        <f t="shared" si="21"/>
        <v>1</v>
      </c>
      <c r="X52" s="23">
        <v>0</v>
      </c>
      <c r="Y52" s="23">
        <v>0.03</v>
      </c>
      <c r="Z52" s="17" t="e">
        <f t="shared" si="22"/>
        <v>#DIV/0!</v>
      </c>
    </row>
    <row r="53" spans="1:26" x14ac:dyDescent="0.25">
      <c r="A53" s="8" t="s">
        <v>179</v>
      </c>
      <c r="B53" s="9" t="s">
        <v>32</v>
      </c>
      <c r="C53" s="10">
        <v>4</v>
      </c>
      <c r="D53" s="10">
        <v>5</v>
      </c>
      <c r="E53" s="17">
        <f t="shared" si="10"/>
        <v>0.8</v>
      </c>
      <c r="F53" s="18">
        <v>107331.15</v>
      </c>
      <c r="G53" s="26">
        <v>100000</v>
      </c>
      <c r="H53" s="17">
        <f t="shared" si="20"/>
        <v>1.0733115</v>
      </c>
      <c r="I53" s="20">
        <v>3</v>
      </c>
      <c r="J53" s="20">
        <f t="shared" si="17"/>
        <v>3.25</v>
      </c>
      <c r="K53" s="17">
        <f t="shared" si="12"/>
        <v>0.92307692307692313</v>
      </c>
      <c r="L53" s="21">
        <v>50000</v>
      </c>
      <c r="M53" s="21">
        <f t="shared" si="18"/>
        <v>17500</v>
      </c>
      <c r="N53" s="17">
        <f t="shared" si="13"/>
        <v>0.35</v>
      </c>
      <c r="O53" s="23">
        <v>0.04</v>
      </c>
      <c r="P53" s="23">
        <v>0.03</v>
      </c>
      <c r="Q53" s="17">
        <f t="shared" si="14"/>
        <v>0.75</v>
      </c>
      <c r="R53" s="23">
        <v>0</v>
      </c>
      <c r="S53" s="175">
        <v>0.01</v>
      </c>
      <c r="T53" s="176" t="e">
        <f t="shared" si="19"/>
        <v>#DIV/0!</v>
      </c>
      <c r="U53" s="23">
        <v>1</v>
      </c>
      <c r="V53" s="23">
        <v>1</v>
      </c>
      <c r="W53" s="17">
        <f t="shared" si="21"/>
        <v>1</v>
      </c>
      <c r="X53" s="23">
        <v>0</v>
      </c>
      <c r="Y53" s="23">
        <v>0.03</v>
      </c>
      <c r="Z53" s="17" t="e">
        <f t="shared" si="22"/>
        <v>#DIV/0!</v>
      </c>
    </row>
    <row r="54" spans="1:26" x14ac:dyDescent="0.25">
      <c r="A54" s="8" t="s">
        <v>180</v>
      </c>
      <c r="B54" s="9" t="s">
        <v>32</v>
      </c>
      <c r="C54" s="10">
        <v>2</v>
      </c>
      <c r="D54" s="10">
        <v>5</v>
      </c>
      <c r="E54" s="17">
        <f t="shared" si="10"/>
        <v>0.4</v>
      </c>
      <c r="F54" s="18">
        <v>21846.85</v>
      </c>
      <c r="G54" s="26">
        <v>20000</v>
      </c>
      <c r="H54" s="17">
        <f t="shared" si="20"/>
        <v>1.0923425</v>
      </c>
      <c r="I54" s="20">
        <v>2</v>
      </c>
      <c r="J54" s="20">
        <f t="shared" si="17"/>
        <v>3.25</v>
      </c>
      <c r="K54" s="17">
        <f t="shared" si="12"/>
        <v>0.61538461538461542</v>
      </c>
      <c r="L54" s="21">
        <v>10000</v>
      </c>
      <c r="M54" s="21">
        <f t="shared" si="18"/>
        <v>17500</v>
      </c>
      <c r="N54" s="17">
        <f t="shared" si="13"/>
        <v>1.75</v>
      </c>
      <c r="O54" s="23">
        <v>0.04</v>
      </c>
      <c r="P54" s="23">
        <v>0.03</v>
      </c>
      <c r="Q54" s="17">
        <f t="shared" si="14"/>
        <v>0.75</v>
      </c>
      <c r="R54" s="23">
        <v>0</v>
      </c>
      <c r="S54" s="175">
        <v>0.01</v>
      </c>
      <c r="T54" s="176" t="e">
        <f t="shared" si="19"/>
        <v>#DIV/0!</v>
      </c>
      <c r="U54" s="23">
        <v>1</v>
      </c>
      <c r="V54" s="23">
        <v>1</v>
      </c>
      <c r="W54" s="17">
        <f t="shared" si="21"/>
        <v>1</v>
      </c>
      <c r="X54" s="23">
        <v>0</v>
      </c>
      <c r="Y54" s="23">
        <v>0.03</v>
      </c>
      <c r="Z54" s="17" t="e">
        <f t="shared" si="22"/>
        <v>#DIV/0!</v>
      </c>
    </row>
    <row r="55" spans="1:26" x14ac:dyDescent="0.25">
      <c r="A55" s="8" t="s">
        <v>181</v>
      </c>
      <c r="B55" s="9" t="s">
        <v>32</v>
      </c>
      <c r="C55" s="10">
        <v>1</v>
      </c>
      <c r="D55" s="10">
        <v>5</v>
      </c>
      <c r="E55" s="17">
        <f t="shared" si="10"/>
        <v>0.2</v>
      </c>
      <c r="F55" s="18">
        <v>56571.08</v>
      </c>
      <c r="G55" s="26">
        <v>50000</v>
      </c>
      <c r="H55" s="17">
        <f t="shared" si="20"/>
        <v>1.1314216000000001</v>
      </c>
      <c r="I55" s="20">
        <v>1</v>
      </c>
      <c r="J55" s="20">
        <f t="shared" si="17"/>
        <v>3.25</v>
      </c>
      <c r="K55" s="17">
        <f t="shared" si="12"/>
        <v>0.30769230769230771</v>
      </c>
      <c r="L55" s="21">
        <v>7500</v>
      </c>
      <c r="M55" s="21">
        <f t="shared" si="18"/>
        <v>17500</v>
      </c>
      <c r="N55" s="17">
        <f t="shared" si="13"/>
        <v>2.3333333333333335</v>
      </c>
      <c r="O55" s="23">
        <v>0.04</v>
      </c>
      <c r="P55" s="23">
        <v>0.03</v>
      </c>
      <c r="Q55" s="17">
        <f t="shared" si="14"/>
        <v>0.75</v>
      </c>
      <c r="R55" s="23">
        <v>0</v>
      </c>
      <c r="S55" s="175">
        <v>0.01</v>
      </c>
      <c r="T55" s="176" t="e">
        <f t="shared" si="19"/>
        <v>#DIV/0!</v>
      </c>
      <c r="U55" s="23">
        <v>1</v>
      </c>
      <c r="V55" s="23">
        <v>1</v>
      </c>
      <c r="W55" s="17">
        <f t="shared" si="21"/>
        <v>1</v>
      </c>
      <c r="X55" s="23">
        <v>0</v>
      </c>
      <c r="Y55" s="23">
        <v>0.03</v>
      </c>
      <c r="Z55" s="17" t="e">
        <f t="shared" si="22"/>
        <v>#DIV/0!</v>
      </c>
    </row>
    <row r="56" spans="1:26" x14ac:dyDescent="0.25">
      <c r="A56" s="8" t="s">
        <v>182</v>
      </c>
      <c r="B56" s="9" t="s">
        <v>32</v>
      </c>
      <c r="C56" s="10">
        <v>0</v>
      </c>
      <c r="D56" s="10">
        <v>1</v>
      </c>
      <c r="E56" s="17">
        <f t="shared" si="10"/>
        <v>0</v>
      </c>
      <c r="F56" s="18">
        <v>27896.880000000001</v>
      </c>
      <c r="G56" s="26">
        <v>30000</v>
      </c>
      <c r="H56" s="17">
        <f t="shared" si="20"/>
        <v>0.92989600000000006</v>
      </c>
      <c r="I56" s="20">
        <v>0</v>
      </c>
      <c r="J56" s="20">
        <f t="shared" si="17"/>
        <v>0.65</v>
      </c>
      <c r="K56" s="17">
        <f t="shared" si="12"/>
        <v>0</v>
      </c>
      <c r="L56" s="21">
        <v>24506</v>
      </c>
      <c r="M56" s="21">
        <f t="shared" si="18"/>
        <v>3500</v>
      </c>
      <c r="N56" s="17">
        <f t="shared" si="13"/>
        <v>0.14282216600016323</v>
      </c>
      <c r="O56" s="23">
        <v>0.04</v>
      </c>
      <c r="P56" s="23">
        <v>0.03</v>
      </c>
      <c r="Q56" s="17">
        <f t="shared" si="14"/>
        <v>0.75</v>
      </c>
      <c r="R56" s="23">
        <v>0</v>
      </c>
      <c r="S56" s="175">
        <v>0.01</v>
      </c>
      <c r="T56" s="176" t="e">
        <f t="shared" si="19"/>
        <v>#DIV/0!</v>
      </c>
      <c r="U56" s="23">
        <v>1</v>
      </c>
      <c r="V56" s="23">
        <v>1</v>
      </c>
      <c r="W56" s="17">
        <f t="shared" si="21"/>
        <v>1</v>
      </c>
      <c r="X56" s="23">
        <v>0</v>
      </c>
      <c r="Y56" s="23">
        <v>0.03</v>
      </c>
      <c r="Z56" s="17" t="e">
        <f t="shared" si="22"/>
        <v>#DIV/0!</v>
      </c>
    </row>
    <row r="57" spans="1:26" ht="15.75" thickBot="1" x14ac:dyDescent="0.3">
      <c r="A57" s="32" t="s">
        <v>54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EEE7-1481-48C8-9B3D-A16C85034565}">
  <dimension ref="A1:Z73"/>
  <sheetViews>
    <sheetView topLeftCell="A31" zoomScale="70" zoomScaleNormal="70" workbookViewId="0">
      <selection activeCell="A50" sqref="A50:Z73"/>
    </sheetView>
  </sheetViews>
  <sheetFormatPr baseColWidth="10" defaultRowHeight="15" x14ac:dyDescent="0.25"/>
  <cols>
    <col min="1" max="1" width="37.140625" style="173" bestFit="1" customWidth="1"/>
    <col min="2" max="2" width="14" style="173" bestFit="1" customWidth="1"/>
    <col min="3" max="5" width="11.42578125" style="173"/>
    <col min="6" max="6" width="14.5703125" style="173" bestFit="1" customWidth="1"/>
    <col min="7" max="7" width="13" style="173" bestFit="1" customWidth="1"/>
    <col min="8" max="28" width="11.42578125" style="173"/>
    <col min="29" max="29" width="35.28515625" style="173" bestFit="1" customWidth="1"/>
    <col min="30" max="33" width="11.42578125" style="173"/>
    <col min="34" max="34" width="14.5703125" style="173" bestFit="1" customWidth="1"/>
    <col min="35" max="35" width="13" style="173" bestFit="1" customWidth="1"/>
    <col min="36" max="56" width="11.42578125" style="173"/>
    <col min="57" max="57" width="35.28515625" style="173" bestFit="1" customWidth="1"/>
    <col min="58" max="58" width="14" style="173" bestFit="1" customWidth="1"/>
    <col min="59" max="16384" width="11.42578125" style="173"/>
  </cols>
  <sheetData>
    <row r="1" spans="1:26" ht="26.25" x14ac:dyDescent="0.25">
      <c r="A1" s="195" t="s">
        <v>115</v>
      </c>
      <c r="B1" s="3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6.25" x14ac:dyDescent="0.25">
      <c r="A2" s="195" t="s">
        <v>235</v>
      </c>
      <c r="B2" s="3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1" x14ac:dyDescent="0.25">
      <c r="A3" s="196" t="s">
        <v>2</v>
      </c>
      <c r="B3" s="3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05.75" thickBot="1" x14ac:dyDescent="0.3">
      <c r="A4" s="5" t="s">
        <v>5</v>
      </c>
      <c r="B4" s="6" t="s">
        <v>6</v>
      </c>
      <c r="C4" s="6" t="s">
        <v>23</v>
      </c>
      <c r="D4" s="6" t="s">
        <v>8</v>
      </c>
      <c r="E4" s="6" t="s">
        <v>9</v>
      </c>
      <c r="F4" s="6" t="s">
        <v>24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25</v>
      </c>
      <c r="P4" s="6" t="s">
        <v>17</v>
      </c>
      <c r="Q4" s="6" t="s">
        <v>9</v>
      </c>
      <c r="R4" s="6" t="s">
        <v>18</v>
      </c>
      <c r="S4" s="6" t="s">
        <v>19</v>
      </c>
      <c r="T4" s="6" t="s">
        <v>9</v>
      </c>
      <c r="U4" s="6" t="s">
        <v>20</v>
      </c>
      <c r="V4" s="6" t="s">
        <v>20</v>
      </c>
      <c r="W4" s="6" t="s">
        <v>9</v>
      </c>
      <c r="X4" s="6" t="s">
        <v>21</v>
      </c>
      <c r="Y4" s="6" t="s">
        <v>22</v>
      </c>
      <c r="Z4" s="6" t="s">
        <v>9</v>
      </c>
    </row>
    <row r="5" spans="1:26" ht="16.5" thickTop="1" x14ac:dyDescent="0.25">
      <c r="A5" s="215" t="s">
        <v>217</v>
      </c>
      <c r="B5" s="9" t="s">
        <v>28</v>
      </c>
      <c r="C5" s="217">
        <v>4</v>
      </c>
      <c r="D5" s="216">
        <v>6</v>
      </c>
      <c r="E5" s="221">
        <f>+C5/D5</f>
        <v>0.66666666666666663</v>
      </c>
      <c r="F5" s="18" t="s">
        <v>195</v>
      </c>
      <c r="G5" s="222">
        <v>100000</v>
      </c>
      <c r="H5" s="221" t="e">
        <f>+F5/G5</f>
        <v>#VALUE!</v>
      </c>
      <c r="I5" s="223">
        <v>4</v>
      </c>
      <c r="J5" s="223">
        <v>4</v>
      </c>
      <c r="K5" s="221">
        <f>+I5/J5</f>
        <v>1</v>
      </c>
      <c r="L5" s="224">
        <v>0</v>
      </c>
      <c r="M5" s="224">
        <f>3500*D5</f>
        <v>21000</v>
      </c>
      <c r="N5" s="221" t="e">
        <f>+M5/L5</f>
        <v>#DIV/0!</v>
      </c>
      <c r="O5" s="225">
        <v>0.15</v>
      </c>
      <c r="P5" s="225">
        <v>0.15</v>
      </c>
      <c r="Q5" s="221">
        <f>+P5/O5</f>
        <v>1</v>
      </c>
      <c r="R5" s="225"/>
      <c r="S5" s="225"/>
      <c r="T5" s="221" t="e">
        <f>+S5/R5</f>
        <v>#DIV/0!</v>
      </c>
      <c r="U5" s="225"/>
      <c r="V5" s="225"/>
      <c r="W5" s="221" t="e">
        <f>+V5/U5</f>
        <v>#DIV/0!</v>
      </c>
      <c r="X5" s="225"/>
      <c r="Y5" s="225"/>
      <c r="Z5" s="221" t="e">
        <f>+Y5/X5</f>
        <v>#DIV/0!</v>
      </c>
    </row>
    <row r="6" spans="1:26" ht="15.75" x14ac:dyDescent="0.25">
      <c r="A6" s="215" t="s">
        <v>218</v>
      </c>
      <c r="B6" s="2" t="s">
        <v>32</v>
      </c>
      <c r="C6" s="217">
        <v>7</v>
      </c>
      <c r="D6" s="216">
        <v>6</v>
      </c>
      <c r="E6" s="221">
        <f>+C6/D6</f>
        <v>1.1666666666666667</v>
      </c>
      <c r="F6" s="18"/>
      <c r="G6" s="222">
        <v>100000</v>
      </c>
      <c r="H6" s="221">
        <f>+F6/G6</f>
        <v>0</v>
      </c>
      <c r="I6" s="223">
        <v>7</v>
      </c>
      <c r="J6" s="223">
        <v>4</v>
      </c>
      <c r="K6" s="221">
        <f t="shared" ref="K6:K13" si="0">+I6/J6</f>
        <v>1.75</v>
      </c>
      <c r="L6" s="224">
        <v>0</v>
      </c>
      <c r="M6" s="224">
        <f t="shared" ref="M6:M13" si="1">3500*D6</f>
        <v>21000</v>
      </c>
      <c r="N6" s="221" t="e">
        <f t="shared" ref="N6:N13" si="2">+M6/L6</f>
        <v>#DIV/0!</v>
      </c>
      <c r="O6" s="225">
        <v>0.15</v>
      </c>
      <c r="P6" s="225">
        <v>0.2</v>
      </c>
      <c r="Q6" s="221">
        <f t="shared" ref="Q6:Q13" si="3">+P6/O6</f>
        <v>1.3333333333333335</v>
      </c>
      <c r="R6" s="225"/>
      <c r="S6" s="225"/>
      <c r="T6" s="221" t="e">
        <f t="shared" ref="T6:T13" si="4">+S6/R6</f>
        <v>#DIV/0!</v>
      </c>
      <c r="U6" s="225"/>
      <c r="V6" s="225"/>
      <c r="W6" s="221" t="e">
        <f t="shared" ref="W6:W13" si="5">+V6/U6</f>
        <v>#DIV/0!</v>
      </c>
      <c r="X6" s="225"/>
      <c r="Y6" s="225"/>
      <c r="Z6" s="221" t="e">
        <f t="shared" ref="Z6:Z13" si="6">+Y6/X6</f>
        <v>#DIV/0!</v>
      </c>
    </row>
    <row r="7" spans="1:26" ht="15.75" x14ac:dyDescent="0.25">
      <c r="A7" s="215" t="s">
        <v>219</v>
      </c>
      <c r="B7" s="9" t="s">
        <v>29</v>
      </c>
      <c r="C7" s="217">
        <v>6</v>
      </c>
      <c r="D7" s="216">
        <v>6</v>
      </c>
      <c r="E7" s="221">
        <f t="shared" ref="E7:E13" si="7">+C7/D7</f>
        <v>1</v>
      </c>
      <c r="F7" s="18"/>
      <c r="G7" s="222">
        <v>100000</v>
      </c>
      <c r="H7" s="221">
        <f t="shared" ref="H7:H13" si="8">+F7/G7</f>
        <v>0</v>
      </c>
      <c r="I7" s="223">
        <v>6</v>
      </c>
      <c r="J7" s="223">
        <v>4</v>
      </c>
      <c r="K7" s="221">
        <f t="shared" si="0"/>
        <v>1.5</v>
      </c>
      <c r="L7" s="224">
        <v>0</v>
      </c>
      <c r="M7" s="224">
        <f t="shared" si="1"/>
        <v>21000</v>
      </c>
      <c r="N7" s="221" t="e">
        <f t="shared" si="2"/>
        <v>#DIV/0!</v>
      </c>
      <c r="O7" s="225"/>
      <c r="P7" s="225">
        <v>0.15</v>
      </c>
      <c r="Q7" s="221" t="e">
        <f t="shared" si="3"/>
        <v>#DIV/0!</v>
      </c>
      <c r="R7" s="225"/>
      <c r="S7" s="225"/>
      <c r="T7" s="221" t="e">
        <f t="shared" si="4"/>
        <v>#DIV/0!</v>
      </c>
      <c r="U7" s="225"/>
      <c r="V7" s="225"/>
      <c r="W7" s="221" t="e">
        <f t="shared" si="5"/>
        <v>#DIV/0!</v>
      </c>
      <c r="X7" s="225"/>
      <c r="Y7" s="225"/>
      <c r="Z7" s="221" t="e">
        <f t="shared" si="6"/>
        <v>#DIV/0!</v>
      </c>
    </row>
    <row r="8" spans="1:26" ht="15.75" x14ac:dyDescent="0.25">
      <c r="A8" s="215" t="s">
        <v>220</v>
      </c>
      <c r="B8" s="9" t="s">
        <v>32</v>
      </c>
      <c r="C8" s="217">
        <v>7</v>
      </c>
      <c r="D8" s="216">
        <v>6</v>
      </c>
      <c r="E8" s="221">
        <f t="shared" si="7"/>
        <v>1.1666666666666667</v>
      </c>
      <c r="F8" s="18"/>
      <c r="G8" s="222">
        <v>100000</v>
      </c>
      <c r="H8" s="221">
        <f t="shared" si="8"/>
        <v>0</v>
      </c>
      <c r="I8" s="223">
        <v>6</v>
      </c>
      <c r="J8" s="223">
        <v>4</v>
      </c>
      <c r="K8" s="221">
        <f t="shared" si="0"/>
        <v>1.5</v>
      </c>
      <c r="L8" s="224">
        <v>0</v>
      </c>
      <c r="M8" s="224">
        <f t="shared" si="1"/>
        <v>21000</v>
      </c>
      <c r="N8" s="221" t="e">
        <f t="shared" si="2"/>
        <v>#DIV/0!</v>
      </c>
      <c r="O8" s="225">
        <v>0.15</v>
      </c>
      <c r="P8" s="225">
        <v>0.15</v>
      </c>
      <c r="Q8" s="221">
        <f t="shared" si="3"/>
        <v>1</v>
      </c>
      <c r="R8" s="225">
        <v>0.3</v>
      </c>
      <c r="S8" s="225">
        <v>0.3</v>
      </c>
      <c r="T8" s="221">
        <f t="shared" si="4"/>
        <v>1</v>
      </c>
      <c r="U8" s="225"/>
      <c r="V8" s="225"/>
      <c r="W8" s="221" t="e">
        <f t="shared" si="5"/>
        <v>#DIV/0!</v>
      </c>
      <c r="X8" s="225"/>
      <c r="Y8" s="225"/>
      <c r="Z8" s="221" t="e">
        <f t="shared" si="6"/>
        <v>#DIV/0!</v>
      </c>
    </row>
    <row r="9" spans="1:26" ht="15.75" x14ac:dyDescent="0.25">
      <c r="A9" s="215" t="s">
        <v>221</v>
      </c>
      <c r="B9" s="9" t="s">
        <v>28</v>
      </c>
      <c r="C9" s="217">
        <v>3</v>
      </c>
      <c r="D9" s="216">
        <v>4</v>
      </c>
      <c r="E9" s="221">
        <f t="shared" si="7"/>
        <v>0.75</v>
      </c>
      <c r="F9" s="18"/>
      <c r="G9" s="222">
        <v>100000</v>
      </c>
      <c r="H9" s="221">
        <f t="shared" si="8"/>
        <v>0</v>
      </c>
      <c r="I9" s="223">
        <v>3</v>
      </c>
      <c r="J9" s="223">
        <v>3</v>
      </c>
      <c r="K9" s="221">
        <f t="shared" si="0"/>
        <v>1</v>
      </c>
      <c r="L9" s="224">
        <v>0</v>
      </c>
      <c r="M9" s="224">
        <f t="shared" si="1"/>
        <v>14000</v>
      </c>
      <c r="N9" s="221" t="e">
        <f t="shared" si="2"/>
        <v>#DIV/0!</v>
      </c>
      <c r="O9" s="225">
        <v>0.1</v>
      </c>
      <c r="P9" s="225">
        <v>0.1</v>
      </c>
      <c r="Q9" s="221">
        <f t="shared" si="3"/>
        <v>1</v>
      </c>
      <c r="R9" s="225"/>
      <c r="S9" s="225"/>
      <c r="T9" s="221" t="e">
        <f t="shared" si="4"/>
        <v>#DIV/0!</v>
      </c>
      <c r="U9" s="225"/>
      <c r="V9" s="225"/>
      <c r="W9" s="221" t="e">
        <f t="shared" si="5"/>
        <v>#DIV/0!</v>
      </c>
      <c r="X9" s="225"/>
      <c r="Y9" s="225"/>
      <c r="Z9" s="221" t="e">
        <f t="shared" si="6"/>
        <v>#DIV/0!</v>
      </c>
    </row>
    <row r="10" spans="1:26" ht="15.75" x14ac:dyDescent="0.25">
      <c r="A10" s="215" t="s">
        <v>222</v>
      </c>
      <c r="B10" s="9" t="s">
        <v>28</v>
      </c>
      <c r="C10" s="217">
        <v>3</v>
      </c>
      <c r="D10" s="216">
        <v>6</v>
      </c>
      <c r="E10" s="221">
        <f t="shared" si="7"/>
        <v>0.5</v>
      </c>
      <c r="F10" s="18"/>
      <c r="G10" s="222">
        <v>100000</v>
      </c>
      <c r="H10" s="221">
        <f t="shared" si="8"/>
        <v>0</v>
      </c>
      <c r="I10" s="223">
        <v>2</v>
      </c>
      <c r="J10" s="223">
        <v>4</v>
      </c>
      <c r="K10" s="221">
        <f t="shared" si="0"/>
        <v>0.5</v>
      </c>
      <c r="L10" s="224">
        <v>0</v>
      </c>
      <c r="M10" s="224">
        <f t="shared" si="1"/>
        <v>21000</v>
      </c>
      <c r="N10" s="221" t="e">
        <f t="shared" si="2"/>
        <v>#DIV/0!</v>
      </c>
      <c r="O10" s="225"/>
      <c r="P10" s="225">
        <v>0.15</v>
      </c>
      <c r="Q10" s="221" t="e">
        <f t="shared" si="3"/>
        <v>#DIV/0!</v>
      </c>
      <c r="R10" s="225"/>
      <c r="S10" s="225"/>
      <c r="T10" s="221" t="e">
        <f t="shared" si="4"/>
        <v>#DIV/0!</v>
      </c>
      <c r="U10" s="225"/>
      <c r="V10" s="225"/>
      <c r="W10" s="221" t="e">
        <f t="shared" si="5"/>
        <v>#DIV/0!</v>
      </c>
      <c r="X10" s="225"/>
      <c r="Y10" s="225"/>
      <c r="Z10" s="221" t="e">
        <f t="shared" si="6"/>
        <v>#DIV/0!</v>
      </c>
    </row>
    <row r="11" spans="1:26" ht="15.75" x14ac:dyDescent="0.25">
      <c r="A11" s="215" t="s">
        <v>223</v>
      </c>
      <c r="B11" s="9" t="s">
        <v>28</v>
      </c>
      <c r="C11" s="217">
        <v>5</v>
      </c>
      <c r="D11" s="216">
        <v>6</v>
      </c>
      <c r="E11" s="221">
        <f t="shared" si="7"/>
        <v>0.83333333333333337</v>
      </c>
      <c r="F11" s="18"/>
      <c r="G11" s="222">
        <v>100000</v>
      </c>
      <c r="H11" s="221">
        <f t="shared" si="8"/>
        <v>0</v>
      </c>
      <c r="I11" s="223">
        <v>4</v>
      </c>
      <c r="J11" s="223">
        <v>4</v>
      </c>
      <c r="K11" s="221">
        <f t="shared" si="0"/>
        <v>1</v>
      </c>
      <c r="L11" s="224">
        <v>0</v>
      </c>
      <c r="M11" s="224">
        <f t="shared" si="1"/>
        <v>21000</v>
      </c>
      <c r="N11" s="221" t="e">
        <f t="shared" si="2"/>
        <v>#DIV/0!</v>
      </c>
      <c r="O11" s="225">
        <v>0.1</v>
      </c>
      <c r="P11" s="225">
        <v>0.15</v>
      </c>
      <c r="Q11" s="221">
        <f t="shared" si="3"/>
        <v>1.4999999999999998</v>
      </c>
      <c r="R11" s="225">
        <v>0.3</v>
      </c>
      <c r="S11" s="225">
        <v>0.3</v>
      </c>
      <c r="T11" s="221">
        <f t="shared" si="4"/>
        <v>1</v>
      </c>
      <c r="U11" s="225"/>
      <c r="V11" s="225"/>
      <c r="W11" s="221" t="e">
        <f t="shared" si="5"/>
        <v>#DIV/0!</v>
      </c>
      <c r="X11" s="225"/>
      <c r="Y11" s="225"/>
      <c r="Z11" s="221" t="e">
        <f t="shared" si="6"/>
        <v>#DIV/0!</v>
      </c>
    </row>
    <row r="12" spans="1:26" ht="15.75" x14ac:dyDescent="0.25">
      <c r="A12" s="215" t="s">
        <v>224</v>
      </c>
      <c r="B12" s="9" t="s">
        <v>28</v>
      </c>
      <c r="C12" s="217">
        <v>3</v>
      </c>
      <c r="D12" s="216">
        <v>5</v>
      </c>
      <c r="E12" s="221">
        <f t="shared" si="7"/>
        <v>0.6</v>
      </c>
      <c r="F12" s="18"/>
      <c r="G12" s="222">
        <v>100000</v>
      </c>
      <c r="H12" s="221">
        <f t="shared" si="8"/>
        <v>0</v>
      </c>
      <c r="I12" s="223">
        <v>2</v>
      </c>
      <c r="J12" s="223">
        <v>4</v>
      </c>
      <c r="K12" s="221">
        <f t="shared" si="0"/>
        <v>0.5</v>
      </c>
      <c r="L12" s="224">
        <v>0</v>
      </c>
      <c r="M12" s="224">
        <f t="shared" si="1"/>
        <v>17500</v>
      </c>
      <c r="N12" s="221" t="e">
        <f t="shared" si="2"/>
        <v>#DIV/0!</v>
      </c>
      <c r="O12" s="225"/>
      <c r="P12" s="225">
        <v>0.15</v>
      </c>
      <c r="Q12" s="221" t="e">
        <f t="shared" si="3"/>
        <v>#DIV/0!</v>
      </c>
      <c r="R12" s="225"/>
      <c r="S12" s="225"/>
      <c r="T12" s="221" t="e">
        <f t="shared" si="4"/>
        <v>#DIV/0!</v>
      </c>
      <c r="U12" s="225"/>
      <c r="V12" s="225"/>
      <c r="W12" s="221" t="e">
        <f t="shared" si="5"/>
        <v>#DIV/0!</v>
      </c>
      <c r="X12" s="225"/>
      <c r="Y12" s="225"/>
      <c r="Z12" s="221" t="e">
        <f t="shared" si="6"/>
        <v>#DIV/0!</v>
      </c>
    </row>
    <row r="13" spans="1:26" ht="15.75" x14ac:dyDescent="0.25">
      <c r="A13" s="215" t="s">
        <v>225</v>
      </c>
      <c r="B13" s="9" t="s">
        <v>29</v>
      </c>
      <c r="C13" s="217">
        <v>5</v>
      </c>
      <c r="D13" s="216">
        <v>5</v>
      </c>
      <c r="E13" s="221">
        <f t="shared" si="7"/>
        <v>1</v>
      </c>
      <c r="F13" s="18"/>
      <c r="G13" s="222">
        <v>100000</v>
      </c>
      <c r="H13" s="221">
        <f t="shared" si="8"/>
        <v>0</v>
      </c>
      <c r="I13" s="223">
        <v>4</v>
      </c>
      <c r="J13" s="223">
        <v>4</v>
      </c>
      <c r="K13" s="221">
        <f t="shared" si="0"/>
        <v>1</v>
      </c>
      <c r="L13" s="224">
        <v>0</v>
      </c>
      <c r="M13" s="224">
        <f t="shared" si="1"/>
        <v>17500</v>
      </c>
      <c r="N13" s="221" t="e">
        <f t="shared" si="2"/>
        <v>#DIV/0!</v>
      </c>
      <c r="O13" s="225"/>
      <c r="P13" s="225">
        <v>0.15</v>
      </c>
      <c r="Q13" s="221" t="e">
        <f t="shared" si="3"/>
        <v>#DIV/0!</v>
      </c>
      <c r="R13" s="225"/>
      <c r="S13" s="225"/>
      <c r="T13" s="221" t="e">
        <f t="shared" si="4"/>
        <v>#DIV/0!</v>
      </c>
      <c r="U13" s="225"/>
      <c r="V13" s="225"/>
      <c r="W13" s="221" t="e">
        <f t="shared" si="5"/>
        <v>#DIV/0!</v>
      </c>
      <c r="X13" s="225"/>
      <c r="Y13" s="225"/>
      <c r="Z13" s="221" t="e">
        <f t="shared" si="6"/>
        <v>#DIV/0!</v>
      </c>
    </row>
    <row r="14" spans="1:26" ht="15.75" x14ac:dyDescent="0.25">
      <c r="A14" s="215" t="s">
        <v>226</v>
      </c>
      <c r="B14" s="9" t="s">
        <v>28</v>
      </c>
      <c r="C14" s="217">
        <v>2</v>
      </c>
      <c r="D14" s="216">
        <v>3</v>
      </c>
      <c r="E14" s="221">
        <f>+C14/D14</f>
        <v>0.66666666666666663</v>
      </c>
      <c r="F14" s="18">
        <v>350324.19999999995</v>
      </c>
      <c r="G14" s="222">
        <v>100000</v>
      </c>
      <c r="H14" s="221">
        <f>+F14/G14</f>
        <v>3.5032419999999997</v>
      </c>
      <c r="I14" s="223">
        <v>1</v>
      </c>
      <c r="J14" s="223">
        <v>3</v>
      </c>
      <c r="K14" s="221">
        <f>+I14/J14</f>
        <v>0.33333333333333331</v>
      </c>
      <c r="L14" s="224">
        <v>24500</v>
      </c>
      <c r="M14" s="224">
        <f>3500*D14</f>
        <v>10500</v>
      </c>
      <c r="N14" s="221">
        <f>+M14/L14</f>
        <v>0.42857142857142855</v>
      </c>
      <c r="O14" s="225">
        <v>0.15</v>
      </c>
      <c r="P14" s="225">
        <v>0.1</v>
      </c>
      <c r="Q14" s="221">
        <f>+P14/O14</f>
        <v>0.66666666666666674</v>
      </c>
      <c r="R14" s="225"/>
      <c r="S14" s="225"/>
      <c r="T14" s="221" t="e">
        <f>+S14/R14</f>
        <v>#DIV/0!</v>
      </c>
      <c r="U14" s="225"/>
      <c r="V14" s="225"/>
      <c r="W14" s="221" t="e">
        <f>+V14/U14</f>
        <v>#DIV/0!</v>
      </c>
      <c r="X14" s="225"/>
      <c r="Y14" s="225"/>
      <c r="Z14" s="221" t="e">
        <f>+Y14/X14</f>
        <v>#DIV/0!</v>
      </c>
    </row>
    <row r="15" spans="1:26" ht="15.75" x14ac:dyDescent="0.25">
      <c r="A15" s="215" t="s">
        <v>227</v>
      </c>
      <c r="B15" s="9" t="s">
        <v>29</v>
      </c>
      <c r="C15" s="217">
        <v>2</v>
      </c>
      <c r="D15" s="216">
        <v>1</v>
      </c>
      <c r="E15" s="221">
        <f>+C15/D15</f>
        <v>2</v>
      </c>
      <c r="F15" s="18">
        <v>1047875.2499999998</v>
      </c>
      <c r="G15" s="222">
        <v>100000</v>
      </c>
      <c r="H15" s="221">
        <f>+F15/G15</f>
        <v>10.478752499999997</v>
      </c>
      <c r="I15" s="223">
        <v>2</v>
      </c>
      <c r="J15" s="223">
        <v>3</v>
      </c>
      <c r="K15" s="221">
        <f t="shared" ref="K15:K22" si="9">+I15/J15</f>
        <v>0.66666666666666663</v>
      </c>
      <c r="L15" s="224">
        <v>24500</v>
      </c>
      <c r="M15" s="224">
        <f t="shared" ref="M15:M22" si="10">3500*D15</f>
        <v>3500</v>
      </c>
      <c r="N15" s="221">
        <f t="shared" ref="N15:N22" si="11">+M15/L15</f>
        <v>0.14285714285714285</v>
      </c>
      <c r="O15" s="225"/>
      <c r="P15" s="225"/>
      <c r="Q15" s="221" t="e">
        <f t="shared" ref="Q15:Q22" si="12">+P15/O15</f>
        <v>#DIV/0!</v>
      </c>
      <c r="R15" s="225"/>
      <c r="S15" s="225"/>
      <c r="T15" s="221" t="e">
        <f t="shared" ref="T15:T22" si="13">+S15/R15</f>
        <v>#DIV/0!</v>
      </c>
      <c r="U15" s="225"/>
      <c r="V15" s="225"/>
      <c r="W15" s="221" t="e">
        <f t="shared" ref="W15:W22" si="14">+V15/U15</f>
        <v>#DIV/0!</v>
      </c>
      <c r="X15" s="225"/>
      <c r="Y15" s="225"/>
      <c r="Z15" s="221" t="e">
        <f t="shared" ref="Z15:Z22" si="15">+Y15/X15</f>
        <v>#DIV/0!</v>
      </c>
    </row>
    <row r="16" spans="1:26" ht="15.75" x14ac:dyDescent="0.25">
      <c r="A16" s="215" t="s">
        <v>228</v>
      </c>
      <c r="B16" s="9" t="s">
        <v>29</v>
      </c>
      <c r="C16" s="217">
        <v>1</v>
      </c>
      <c r="D16" s="216">
        <v>1</v>
      </c>
      <c r="E16" s="221">
        <f t="shared" ref="E16:E22" si="16">+C16/D16</f>
        <v>1</v>
      </c>
      <c r="F16" s="18">
        <v>319020.46000000002</v>
      </c>
      <c r="G16" s="222">
        <v>100000</v>
      </c>
      <c r="H16" s="221">
        <f t="shared" ref="H16:H22" si="17">+F16/G16</f>
        <v>3.1902046000000004</v>
      </c>
      <c r="I16" s="223">
        <v>0</v>
      </c>
      <c r="J16" s="223">
        <v>3</v>
      </c>
      <c r="K16" s="221">
        <f t="shared" si="9"/>
        <v>0</v>
      </c>
      <c r="L16" s="224">
        <v>24500</v>
      </c>
      <c r="M16" s="224">
        <f t="shared" si="10"/>
        <v>3500</v>
      </c>
      <c r="N16" s="221">
        <f t="shared" si="11"/>
        <v>0.14285714285714285</v>
      </c>
      <c r="O16" s="225"/>
      <c r="P16" s="225"/>
      <c r="Q16" s="221" t="e">
        <f t="shared" si="12"/>
        <v>#DIV/0!</v>
      </c>
      <c r="R16" s="225"/>
      <c r="S16" s="225"/>
      <c r="T16" s="221" t="e">
        <f t="shared" si="13"/>
        <v>#DIV/0!</v>
      </c>
      <c r="U16" s="225"/>
      <c r="V16" s="225"/>
      <c r="W16" s="221" t="e">
        <f t="shared" si="14"/>
        <v>#DIV/0!</v>
      </c>
      <c r="X16" s="225"/>
      <c r="Y16" s="225"/>
      <c r="Z16" s="221" t="e">
        <f t="shared" si="15"/>
        <v>#DIV/0!</v>
      </c>
    </row>
    <row r="17" spans="1:26" ht="15.75" x14ac:dyDescent="0.25">
      <c r="A17" s="215" t="s">
        <v>229</v>
      </c>
      <c r="B17" s="9" t="s">
        <v>28</v>
      </c>
      <c r="C17" s="226">
        <v>1</v>
      </c>
      <c r="D17" s="216">
        <v>3</v>
      </c>
      <c r="E17" s="221">
        <f t="shared" si="16"/>
        <v>0.33333333333333331</v>
      </c>
      <c r="F17" s="18">
        <v>34749.050000000003</v>
      </c>
      <c r="G17" s="222">
        <v>100000</v>
      </c>
      <c r="H17" s="221">
        <f t="shared" si="17"/>
        <v>0.34749050000000004</v>
      </c>
      <c r="I17" s="223">
        <v>0</v>
      </c>
      <c r="J17" s="223">
        <v>3</v>
      </c>
      <c r="K17" s="221">
        <f t="shared" si="9"/>
        <v>0</v>
      </c>
      <c r="L17" s="224">
        <v>24500</v>
      </c>
      <c r="M17" s="224">
        <f t="shared" si="10"/>
        <v>10500</v>
      </c>
      <c r="N17" s="221">
        <f t="shared" si="11"/>
        <v>0.42857142857142855</v>
      </c>
      <c r="O17" s="225"/>
      <c r="P17" s="225"/>
      <c r="Q17" s="221" t="e">
        <f t="shared" si="12"/>
        <v>#DIV/0!</v>
      </c>
      <c r="R17" s="225"/>
      <c r="S17" s="225"/>
      <c r="T17" s="221" t="e">
        <f t="shared" si="13"/>
        <v>#DIV/0!</v>
      </c>
      <c r="U17" s="225"/>
      <c r="V17" s="225"/>
      <c r="W17" s="221" t="e">
        <f t="shared" si="14"/>
        <v>#DIV/0!</v>
      </c>
      <c r="X17" s="225"/>
      <c r="Y17" s="225"/>
      <c r="Z17" s="221" t="e">
        <f t="shared" si="15"/>
        <v>#DIV/0!</v>
      </c>
    </row>
    <row r="18" spans="1:26" ht="15.75" x14ac:dyDescent="0.25">
      <c r="A18" s="215" t="s">
        <v>230</v>
      </c>
      <c r="B18" s="9" t="s">
        <v>29</v>
      </c>
      <c r="C18" s="217">
        <v>2</v>
      </c>
      <c r="D18" s="216">
        <v>3</v>
      </c>
      <c r="E18" s="221">
        <f t="shared" si="16"/>
        <v>0.66666666666666663</v>
      </c>
      <c r="F18" s="18">
        <v>89055.87</v>
      </c>
      <c r="G18" s="222">
        <v>100000</v>
      </c>
      <c r="H18" s="221">
        <f t="shared" si="17"/>
        <v>0.89055869999999993</v>
      </c>
      <c r="I18" s="223">
        <v>1</v>
      </c>
      <c r="J18" s="223">
        <v>3</v>
      </c>
      <c r="K18" s="221">
        <f t="shared" si="9"/>
        <v>0.33333333333333331</v>
      </c>
      <c r="L18" s="224">
        <v>24500</v>
      </c>
      <c r="M18" s="224">
        <f t="shared" si="10"/>
        <v>10500</v>
      </c>
      <c r="N18" s="221">
        <f t="shared" si="11"/>
        <v>0.42857142857142855</v>
      </c>
      <c r="O18" s="225">
        <v>0.15</v>
      </c>
      <c r="P18" s="225">
        <v>0.1</v>
      </c>
      <c r="Q18" s="221">
        <f t="shared" si="12"/>
        <v>0.66666666666666674</v>
      </c>
      <c r="R18" s="225"/>
      <c r="S18" s="225"/>
      <c r="T18" s="221" t="e">
        <f t="shared" si="13"/>
        <v>#DIV/0!</v>
      </c>
      <c r="U18" s="225"/>
      <c r="V18" s="225"/>
      <c r="W18" s="221" t="e">
        <f t="shared" si="14"/>
        <v>#DIV/0!</v>
      </c>
      <c r="X18" s="225"/>
      <c r="Y18" s="225"/>
      <c r="Z18" s="221" t="e">
        <f t="shared" si="15"/>
        <v>#DIV/0!</v>
      </c>
    </row>
    <row r="19" spans="1:26" ht="15.75" x14ac:dyDescent="0.25">
      <c r="A19" s="215" t="s">
        <v>231</v>
      </c>
      <c r="B19" s="9" t="s">
        <v>28</v>
      </c>
      <c r="C19" s="217">
        <v>1</v>
      </c>
      <c r="D19" s="216">
        <v>3</v>
      </c>
      <c r="E19" s="221">
        <f t="shared" si="16"/>
        <v>0.33333333333333331</v>
      </c>
      <c r="F19" s="18">
        <v>1414134.3899999997</v>
      </c>
      <c r="G19" s="222">
        <v>100000</v>
      </c>
      <c r="H19" s="221">
        <f t="shared" si="17"/>
        <v>14.141343899999997</v>
      </c>
      <c r="I19" s="223">
        <v>1</v>
      </c>
      <c r="J19" s="223">
        <v>3</v>
      </c>
      <c r="K19" s="221">
        <f t="shared" si="9"/>
        <v>0.33333333333333331</v>
      </c>
      <c r="L19" s="224">
        <v>24500</v>
      </c>
      <c r="M19" s="224">
        <f t="shared" si="10"/>
        <v>10500</v>
      </c>
      <c r="N19" s="221">
        <f t="shared" si="11"/>
        <v>0.42857142857142855</v>
      </c>
      <c r="O19" s="225"/>
      <c r="P19" s="225"/>
      <c r="Q19" s="221" t="e">
        <f t="shared" si="12"/>
        <v>#DIV/0!</v>
      </c>
      <c r="R19" s="225"/>
      <c r="S19" s="225"/>
      <c r="T19" s="221" t="e">
        <f t="shared" si="13"/>
        <v>#DIV/0!</v>
      </c>
      <c r="U19" s="225"/>
      <c r="V19" s="225"/>
      <c r="W19" s="221" t="e">
        <f t="shared" si="14"/>
        <v>#DIV/0!</v>
      </c>
      <c r="X19" s="225"/>
      <c r="Y19" s="225"/>
      <c r="Z19" s="221" t="e">
        <f t="shared" si="15"/>
        <v>#DIV/0!</v>
      </c>
    </row>
    <row r="20" spans="1:26" ht="15.75" x14ac:dyDescent="0.25">
      <c r="A20" s="227" t="s">
        <v>232</v>
      </c>
      <c r="B20" s="9" t="s">
        <v>28</v>
      </c>
      <c r="C20" s="228">
        <v>1</v>
      </c>
      <c r="D20" s="229">
        <v>4</v>
      </c>
      <c r="E20" s="221">
        <f t="shared" si="16"/>
        <v>0.25</v>
      </c>
      <c r="F20" s="18">
        <v>561308.4</v>
      </c>
      <c r="G20" s="222">
        <v>100000</v>
      </c>
      <c r="H20" s="221">
        <f t="shared" si="17"/>
        <v>5.6130840000000006</v>
      </c>
      <c r="I20" s="223">
        <v>1</v>
      </c>
      <c r="J20" s="223">
        <v>3</v>
      </c>
      <c r="K20" s="221">
        <f t="shared" si="9"/>
        <v>0.33333333333333331</v>
      </c>
      <c r="L20" s="224">
        <v>24500</v>
      </c>
      <c r="M20" s="224">
        <f t="shared" si="10"/>
        <v>14000</v>
      </c>
      <c r="N20" s="221">
        <f t="shared" si="11"/>
        <v>0.5714285714285714</v>
      </c>
      <c r="O20" s="225"/>
      <c r="P20" s="225"/>
      <c r="Q20" s="221" t="e">
        <f t="shared" si="12"/>
        <v>#DIV/0!</v>
      </c>
      <c r="R20" s="225"/>
      <c r="S20" s="225"/>
      <c r="T20" s="221" t="e">
        <f t="shared" si="13"/>
        <v>#DIV/0!</v>
      </c>
      <c r="U20" s="225"/>
      <c r="V20" s="225"/>
      <c r="W20" s="221" t="e">
        <f t="shared" si="14"/>
        <v>#DIV/0!</v>
      </c>
      <c r="X20" s="225"/>
      <c r="Y20" s="225"/>
      <c r="Z20" s="221" t="e">
        <f t="shared" si="15"/>
        <v>#DIV/0!</v>
      </c>
    </row>
    <row r="21" spans="1:26" ht="15.75" x14ac:dyDescent="0.25">
      <c r="A21" s="227" t="s">
        <v>233</v>
      </c>
      <c r="B21" s="9" t="s">
        <v>29</v>
      </c>
      <c r="C21" s="228">
        <v>5</v>
      </c>
      <c r="D21" s="229">
        <v>4</v>
      </c>
      <c r="E21" s="221">
        <f t="shared" si="16"/>
        <v>1.25</v>
      </c>
      <c r="F21" s="18">
        <v>170974.06</v>
      </c>
      <c r="G21" s="222">
        <v>100000</v>
      </c>
      <c r="H21" s="221">
        <f t="shared" si="17"/>
        <v>1.7097405999999999</v>
      </c>
      <c r="I21" s="223">
        <v>5</v>
      </c>
      <c r="J21" s="223">
        <v>3</v>
      </c>
      <c r="K21" s="221">
        <f t="shared" si="9"/>
        <v>1.6666666666666667</v>
      </c>
      <c r="L21" s="224">
        <v>24500</v>
      </c>
      <c r="M21" s="224">
        <f t="shared" si="10"/>
        <v>14000</v>
      </c>
      <c r="N21" s="221">
        <f t="shared" si="11"/>
        <v>0.5714285714285714</v>
      </c>
      <c r="O21" s="225">
        <v>0.15</v>
      </c>
      <c r="P21" s="225">
        <v>0.15</v>
      </c>
      <c r="Q21" s="221">
        <f t="shared" si="12"/>
        <v>1</v>
      </c>
      <c r="R21" s="225"/>
      <c r="S21" s="225"/>
      <c r="T21" s="221" t="e">
        <f t="shared" si="13"/>
        <v>#DIV/0!</v>
      </c>
      <c r="U21" s="225"/>
      <c r="V21" s="225"/>
      <c r="W21" s="221" t="e">
        <f t="shared" si="14"/>
        <v>#DIV/0!</v>
      </c>
      <c r="X21" s="225"/>
      <c r="Y21" s="225"/>
      <c r="Z21" s="221" t="e">
        <f t="shared" si="15"/>
        <v>#DIV/0!</v>
      </c>
    </row>
    <row r="22" spans="1:26" ht="15.75" x14ac:dyDescent="0.25">
      <c r="A22" s="227" t="s">
        <v>234</v>
      </c>
      <c r="B22" s="9" t="s">
        <v>28</v>
      </c>
      <c r="C22" s="228">
        <v>1</v>
      </c>
      <c r="D22" s="229">
        <v>4</v>
      </c>
      <c r="E22" s="221">
        <f t="shared" si="16"/>
        <v>0.25</v>
      </c>
      <c r="F22" s="18">
        <v>685860.03999999992</v>
      </c>
      <c r="G22" s="222">
        <v>100000</v>
      </c>
      <c r="H22" s="221">
        <f t="shared" si="17"/>
        <v>6.8586003999999994</v>
      </c>
      <c r="I22" s="223">
        <v>1</v>
      </c>
      <c r="J22" s="223">
        <v>3</v>
      </c>
      <c r="K22" s="221">
        <f t="shared" si="9"/>
        <v>0.33333333333333331</v>
      </c>
      <c r="L22" s="224">
        <v>24500</v>
      </c>
      <c r="M22" s="224">
        <f t="shared" si="10"/>
        <v>14000</v>
      </c>
      <c r="N22" s="221">
        <f t="shared" si="11"/>
        <v>0.5714285714285714</v>
      </c>
      <c r="O22" s="225"/>
      <c r="P22" s="225"/>
      <c r="Q22" s="221" t="e">
        <f t="shared" si="12"/>
        <v>#DIV/0!</v>
      </c>
      <c r="R22" s="225"/>
      <c r="S22" s="225"/>
      <c r="T22" s="221" t="e">
        <f t="shared" si="13"/>
        <v>#DIV/0!</v>
      </c>
      <c r="U22" s="225"/>
      <c r="V22" s="225"/>
      <c r="W22" s="221" t="e">
        <f t="shared" si="14"/>
        <v>#DIV/0!</v>
      </c>
      <c r="X22" s="225"/>
      <c r="Y22" s="225"/>
      <c r="Z22" s="221" t="e">
        <f t="shared" si="15"/>
        <v>#DIV/0!</v>
      </c>
    </row>
    <row r="23" spans="1:26" ht="15.75" thickBot="1" x14ac:dyDescent="0.3">
      <c r="A23" s="32" t="s">
        <v>54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5" spans="1:26" ht="26.25" x14ac:dyDescent="0.25">
      <c r="A25" s="195" t="s">
        <v>115</v>
      </c>
      <c r="B25" s="3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6.25" x14ac:dyDescent="0.25">
      <c r="A26" s="195" t="s">
        <v>235</v>
      </c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1" x14ac:dyDescent="0.25">
      <c r="A27" s="196" t="s">
        <v>240</v>
      </c>
      <c r="B27" s="3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05.75" thickBot="1" x14ac:dyDescent="0.3">
      <c r="A28" s="5" t="s">
        <v>5</v>
      </c>
      <c r="B28" s="6" t="s">
        <v>6</v>
      </c>
      <c r="C28" s="6" t="s">
        <v>110</v>
      </c>
      <c r="D28" s="6" t="s">
        <v>8</v>
      </c>
      <c r="E28" s="6" t="s">
        <v>9</v>
      </c>
      <c r="F28" s="6" t="s">
        <v>237</v>
      </c>
      <c r="G28" s="6" t="s">
        <v>11</v>
      </c>
      <c r="H28" s="6" t="s">
        <v>9</v>
      </c>
      <c r="I28" s="6" t="s">
        <v>12</v>
      </c>
      <c r="J28" s="6" t="s">
        <v>13</v>
      </c>
      <c r="K28" s="6" t="s">
        <v>9</v>
      </c>
      <c r="L28" s="6" t="s">
        <v>14</v>
      </c>
      <c r="M28" s="6" t="s">
        <v>15</v>
      </c>
      <c r="N28" s="6" t="s">
        <v>9</v>
      </c>
      <c r="O28" s="6" t="s">
        <v>25</v>
      </c>
      <c r="P28" s="6" t="s">
        <v>17</v>
      </c>
      <c r="Q28" s="6" t="s">
        <v>9</v>
      </c>
      <c r="R28" s="6" t="s">
        <v>18</v>
      </c>
      <c r="S28" s="6" t="s">
        <v>19</v>
      </c>
      <c r="T28" s="6" t="s">
        <v>9</v>
      </c>
      <c r="U28" s="6" t="s">
        <v>20</v>
      </c>
      <c r="V28" s="6" t="s">
        <v>20</v>
      </c>
      <c r="W28" s="6" t="s">
        <v>9</v>
      </c>
      <c r="X28" s="6" t="s">
        <v>21</v>
      </c>
      <c r="Y28" s="6" t="s">
        <v>22</v>
      </c>
      <c r="Z28" s="6" t="s">
        <v>9</v>
      </c>
    </row>
    <row r="29" spans="1:26" ht="16.5" thickTop="1" x14ac:dyDescent="0.25">
      <c r="A29" s="215" t="s">
        <v>217</v>
      </c>
      <c r="B29" s="9" t="s">
        <v>29</v>
      </c>
      <c r="C29" s="230">
        <v>2</v>
      </c>
      <c r="D29" s="216">
        <v>6</v>
      </c>
      <c r="E29" s="221">
        <f>+C29/D29</f>
        <v>0.33333333333333331</v>
      </c>
      <c r="F29" s="18" t="s">
        <v>195</v>
      </c>
      <c r="G29" s="222">
        <v>100000</v>
      </c>
      <c r="H29" s="221" t="e">
        <f>+F29/G29</f>
        <v>#VALUE!</v>
      </c>
      <c r="I29" s="223">
        <v>4</v>
      </c>
      <c r="J29" s="223">
        <v>4</v>
      </c>
      <c r="K29" s="221">
        <f>+I29/J29</f>
        <v>1</v>
      </c>
      <c r="L29" s="224">
        <v>0</v>
      </c>
      <c r="M29" s="224">
        <f>3500*D29</f>
        <v>21000</v>
      </c>
      <c r="N29" s="221" t="e">
        <f>+M29/L29</f>
        <v>#DIV/0!</v>
      </c>
      <c r="O29" s="225">
        <v>0.15</v>
      </c>
      <c r="P29" s="225">
        <v>0.15</v>
      </c>
      <c r="Q29" s="221">
        <f>+P29/O29</f>
        <v>1</v>
      </c>
      <c r="R29" s="225"/>
      <c r="S29" s="225"/>
      <c r="T29" s="221" t="e">
        <f>+S29/R29</f>
        <v>#DIV/0!</v>
      </c>
      <c r="U29" s="225"/>
      <c r="V29" s="225"/>
      <c r="W29" s="221" t="e">
        <f>+V29/U29</f>
        <v>#DIV/0!</v>
      </c>
      <c r="X29" s="225"/>
      <c r="Y29" s="225"/>
      <c r="Z29" s="221" t="e">
        <f>+Y29/X29</f>
        <v>#DIV/0!</v>
      </c>
    </row>
    <row r="30" spans="1:26" ht="15.75" x14ac:dyDescent="0.25">
      <c r="A30" s="215" t="s">
        <v>218</v>
      </c>
      <c r="B30" s="2" t="s">
        <v>32</v>
      </c>
      <c r="C30" s="231">
        <v>0</v>
      </c>
      <c r="D30" s="216">
        <v>6</v>
      </c>
      <c r="E30" s="221">
        <f>+C30/D30</f>
        <v>0</v>
      </c>
      <c r="F30" s="18"/>
      <c r="G30" s="222">
        <v>100000</v>
      </c>
      <c r="H30" s="221">
        <f>+F30/G30</f>
        <v>0</v>
      </c>
      <c r="I30" s="223">
        <v>7</v>
      </c>
      <c r="J30" s="223">
        <v>4</v>
      </c>
      <c r="K30" s="221">
        <f t="shared" ref="K30:K37" si="18">+I30/J30</f>
        <v>1.75</v>
      </c>
      <c r="L30" s="224">
        <v>0</v>
      </c>
      <c r="M30" s="224">
        <f t="shared" ref="M30:M37" si="19">3500*D30</f>
        <v>21000</v>
      </c>
      <c r="N30" s="221" t="e">
        <f t="shared" ref="N30:N37" si="20">+M30/L30</f>
        <v>#DIV/0!</v>
      </c>
      <c r="O30" s="225">
        <v>0.15</v>
      </c>
      <c r="P30" s="225">
        <v>0.2</v>
      </c>
      <c r="Q30" s="221">
        <f t="shared" ref="Q30:Q37" si="21">+P30/O30</f>
        <v>1.3333333333333335</v>
      </c>
      <c r="R30" s="225"/>
      <c r="S30" s="225"/>
      <c r="T30" s="221" t="e">
        <f t="shared" ref="T30:T37" si="22">+S30/R30</f>
        <v>#DIV/0!</v>
      </c>
      <c r="U30" s="225"/>
      <c r="V30" s="225"/>
      <c r="W30" s="221" t="e">
        <f t="shared" ref="W30:W37" si="23">+V30/U30</f>
        <v>#DIV/0!</v>
      </c>
      <c r="X30" s="225"/>
      <c r="Y30" s="225"/>
      <c r="Z30" s="221" t="e">
        <f t="shared" ref="Z30:Z37" si="24">+Y30/X30</f>
        <v>#DIV/0!</v>
      </c>
    </row>
    <row r="31" spans="1:26" ht="15.75" x14ac:dyDescent="0.25">
      <c r="A31" s="215" t="s">
        <v>219</v>
      </c>
      <c r="B31" s="9" t="s">
        <v>29</v>
      </c>
      <c r="C31" s="230">
        <v>1</v>
      </c>
      <c r="D31" s="216">
        <v>6</v>
      </c>
      <c r="E31" s="221">
        <f t="shared" ref="E31:E37" si="25">+C31/D31</f>
        <v>0.16666666666666666</v>
      </c>
      <c r="F31" s="18"/>
      <c r="G31" s="222">
        <v>100000</v>
      </c>
      <c r="H31" s="221">
        <f t="shared" ref="H31:H37" si="26">+F31/G31</f>
        <v>0</v>
      </c>
      <c r="I31" s="223">
        <v>6</v>
      </c>
      <c r="J31" s="223">
        <v>4</v>
      </c>
      <c r="K31" s="221">
        <f t="shared" si="18"/>
        <v>1.5</v>
      </c>
      <c r="L31" s="224">
        <v>0</v>
      </c>
      <c r="M31" s="224">
        <f t="shared" si="19"/>
        <v>21000</v>
      </c>
      <c r="N31" s="221" t="e">
        <f t="shared" si="20"/>
        <v>#DIV/0!</v>
      </c>
      <c r="O31" s="225"/>
      <c r="P31" s="225">
        <v>0.15</v>
      </c>
      <c r="Q31" s="221" t="e">
        <f t="shared" si="21"/>
        <v>#DIV/0!</v>
      </c>
      <c r="R31" s="225"/>
      <c r="S31" s="225"/>
      <c r="T31" s="221" t="e">
        <f t="shared" si="22"/>
        <v>#DIV/0!</v>
      </c>
      <c r="U31" s="225"/>
      <c r="V31" s="225"/>
      <c r="W31" s="221" t="e">
        <f t="shared" si="23"/>
        <v>#DIV/0!</v>
      </c>
      <c r="X31" s="225"/>
      <c r="Y31" s="225"/>
      <c r="Z31" s="221" t="e">
        <f t="shared" si="24"/>
        <v>#DIV/0!</v>
      </c>
    </row>
    <row r="32" spans="1:26" ht="15.75" x14ac:dyDescent="0.25">
      <c r="A32" s="215" t="s">
        <v>220</v>
      </c>
      <c r="B32" s="9" t="s">
        <v>32</v>
      </c>
      <c r="C32" s="231">
        <v>2</v>
      </c>
      <c r="D32" s="216">
        <v>6</v>
      </c>
      <c r="E32" s="221">
        <f t="shared" si="25"/>
        <v>0.33333333333333331</v>
      </c>
      <c r="F32" s="18"/>
      <c r="G32" s="222">
        <v>100000</v>
      </c>
      <c r="H32" s="221">
        <f t="shared" si="26"/>
        <v>0</v>
      </c>
      <c r="I32" s="223">
        <v>6</v>
      </c>
      <c r="J32" s="223">
        <v>4</v>
      </c>
      <c r="K32" s="221">
        <f t="shared" si="18"/>
        <v>1.5</v>
      </c>
      <c r="L32" s="224">
        <v>0</v>
      </c>
      <c r="M32" s="224">
        <f t="shared" si="19"/>
        <v>21000</v>
      </c>
      <c r="N32" s="221" t="e">
        <f t="shared" si="20"/>
        <v>#DIV/0!</v>
      </c>
      <c r="O32" s="225">
        <v>0.15</v>
      </c>
      <c r="P32" s="225">
        <v>0.15</v>
      </c>
      <c r="Q32" s="221">
        <f t="shared" si="21"/>
        <v>1</v>
      </c>
      <c r="R32" s="225">
        <v>0.3</v>
      </c>
      <c r="S32" s="225">
        <v>0.3</v>
      </c>
      <c r="T32" s="221">
        <f t="shared" si="22"/>
        <v>1</v>
      </c>
      <c r="U32" s="225"/>
      <c r="V32" s="225"/>
      <c r="W32" s="221" t="e">
        <f t="shared" si="23"/>
        <v>#DIV/0!</v>
      </c>
      <c r="X32" s="225"/>
      <c r="Y32" s="225"/>
      <c r="Z32" s="221" t="e">
        <f t="shared" si="24"/>
        <v>#DIV/0!</v>
      </c>
    </row>
    <row r="33" spans="1:26" ht="15.75" x14ac:dyDescent="0.25">
      <c r="A33" s="215" t="s">
        <v>221</v>
      </c>
      <c r="B33" s="9" t="s">
        <v>28</v>
      </c>
      <c r="C33" s="230">
        <v>1</v>
      </c>
      <c r="D33" s="216">
        <v>4</v>
      </c>
      <c r="E33" s="221">
        <f t="shared" si="25"/>
        <v>0.25</v>
      </c>
      <c r="F33" s="18"/>
      <c r="G33" s="222">
        <v>100000</v>
      </c>
      <c r="H33" s="221">
        <f t="shared" si="26"/>
        <v>0</v>
      </c>
      <c r="I33" s="223">
        <v>3</v>
      </c>
      <c r="J33" s="223">
        <v>3</v>
      </c>
      <c r="K33" s="221">
        <f t="shared" si="18"/>
        <v>1</v>
      </c>
      <c r="L33" s="224">
        <v>0</v>
      </c>
      <c r="M33" s="224">
        <f t="shared" si="19"/>
        <v>14000</v>
      </c>
      <c r="N33" s="221" t="e">
        <f t="shared" si="20"/>
        <v>#DIV/0!</v>
      </c>
      <c r="O33" s="225">
        <v>0.1</v>
      </c>
      <c r="P33" s="225">
        <v>0.1</v>
      </c>
      <c r="Q33" s="221">
        <f t="shared" si="21"/>
        <v>1</v>
      </c>
      <c r="R33" s="225"/>
      <c r="S33" s="225"/>
      <c r="T33" s="221" t="e">
        <f t="shared" si="22"/>
        <v>#DIV/0!</v>
      </c>
      <c r="U33" s="225"/>
      <c r="V33" s="225"/>
      <c r="W33" s="221" t="e">
        <f t="shared" si="23"/>
        <v>#DIV/0!</v>
      </c>
      <c r="X33" s="225"/>
      <c r="Y33" s="225"/>
      <c r="Z33" s="221" t="e">
        <f t="shared" si="24"/>
        <v>#DIV/0!</v>
      </c>
    </row>
    <row r="34" spans="1:26" ht="15.75" x14ac:dyDescent="0.25">
      <c r="A34" s="215" t="s">
        <v>222</v>
      </c>
      <c r="B34" s="9" t="s">
        <v>28</v>
      </c>
      <c r="C34" s="231">
        <v>3</v>
      </c>
      <c r="D34" s="216">
        <v>6</v>
      </c>
      <c r="E34" s="221">
        <f t="shared" si="25"/>
        <v>0.5</v>
      </c>
      <c r="F34" s="18"/>
      <c r="G34" s="222">
        <v>100000</v>
      </c>
      <c r="H34" s="221">
        <f t="shared" si="26"/>
        <v>0</v>
      </c>
      <c r="I34" s="223">
        <v>2</v>
      </c>
      <c r="J34" s="223">
        <v>4</v>
      </c>
      <c r="K34" s="221">
        <f t="shared" si="18"/>
        <v>0.5</v>
      </c>
      <c r="L34" s="224">
        <v>0</v>
      </c>
      <c r="M34" s="224">
        <f t="shared" si="19"/>
        <v>21000</v>
      </c>
      <c r="N34" s="221" t="e">
        <f t="shared" si="20"/>
        <v>#DIV/0!</v>
      </c>
      <c r="O34" s="225"/>
      <c r="P34" s="225">
        <v>0.15</v>
      </c>
      <c r="Q34" s="221" t="e">
        <f t="shared" si="21"/>
        <v>#DIV/0!</v>
      </c>
      <c r="R34" s="225"/>
      <c r="S34" s="225"/>
      <c r="T34" s="221" t="e">
        <f t="shared" si="22"/>
        <v>#DIV/0!</v>
      </c>
      <c r="U34" s="225"/>
      <c r="V34" s="225"/>
      <c r="W34" s="221" t="e">
        <f t="shared" si="23"/>
        <v>#DIV/0!</v>
      </c>
      <c r="X34" s="225"/>
      <c r="Y34" s="225"/>
      <c r="Z34" s="221" t="e">
        <f t="shared" si="24"/>
        <v>#DIV/0!</v>
      </c>
    </row>
    <row r="35" spans="1:26" ht="15.75" x14ac:dyDescent="0.25">
      <c r="A35" s="215" t="s">
        <v>223</v>
      </c>
      <c r="B35" s="9" t="s">
        <v>29</v>
      </c>
      <c r="C35" s="230">
        <v>0</v>
      </c>
      <c r="D35" s="216">
        <v>6</v>
      </c>
      <c r="E35" s="221">
        <f t="shared" si="25"/>
        <v>0</v>
      </c>
      <c r="F35" s="18"/>
      <c r="G35" s="222">
        <v>100000</v>
      </c>
      <c r="H35" s="221">
        <f t="shared" si="26"/>
        <v>0</v>
      </c>
      <c r="I35" s="223">
        <v>4</v>
      </c>
      <c r="J35" s="223">
        <v>4</v>
      </c>
      <c r="K35" s="221">
        <f t="shared" si="18"/>
        <v>1</v>
      </c>
      <c r="L35" s="224">
        <v>0</v>
      </c>
      <c r="M35" s="224">
        <f t="shared" si="19"/>
        <v>21000</v>
      </c>
      <c r="N35" s="221" t="e">
        <f t="shared" si="20"/>
        <v>#DIV/0!</v>
      </c>
      <c r="O35" s="225">
        <v>0.1</v>
      </c>
      <c r="P35" s="225">
        <v>0.15</v>
      </c>
      <c r="Q35" s="221">
        <f t="shared" si="21"/>
        <v>1.4999999999999998</v>
      </c>
      <c r="R35" s="225">
        <v>0.3</v>
      </c>
      <c r="S35" s="225">
        <v>0.3</v>
      </c>
      <c r="T35" s="221">
        <f t="shared" si="22"/>
        <v>1</v>
      </c>
      <c r="U35" s="225"/>
      <c r="V35" s="225"/>
      <c r="W35" s="221" t="e">
        <f t="shared" si="23"/>
        <v>#DIV/0!</v>
      </c>
      <c r="X35" s="225"/>
      <c r="Y35" s="225"/>
      <c r="Z35" s="221" t="e">
        <f t="shared" si="24"/>
        <v>#DIV/0!</v>
      </c>
    </row>
    <row r="36" spans="1:26" ht="15.75" x14ac:dyDescent="0.25">
      <c r="A36" s="215" t="s">
        <v>224</v>
      </c>
      <c r="B36" s="9" t="s">
        <v>28</v>
      </c>
      <c r="C36" s="231">
        <v>1</v>
      </c>
      <c r="D36" s="216">
        <v>5</v>
      </c>
      <c r="E36" s="221">
        <f t="shared" si="25"/>
        <v>0.2</v>
      </c>
      <c r="F36" s="18"/>
      <c r="G36" s="222">
        <v>100000</v>
      </c>
      <c r="H36" s="221">
        <f t="shared" si="26"/>
        <v>0</v>
      </c>
      <c r="I36" s="223">
        <v>2</v>
      </c>
      <c r="J36" s="223">
        <v>4</v>
      </c>
      <c r="K36" s="221">
        <f t="shared" si="18"/>
        <v>0.5</v>
      </c>
      <c r="L36" s="224">
        <v>0</v>
      </c>
      <c r="M36" s="224">
        <f t="shared" si="19"/>
        <v>17500</v>
      </c>
      <c r="N36" s="221" t="e">
        <f t="shared" si="20"/>
        <v>#DIV/0!</v>
      </c>
      <c r="O36" s="225"/>
      <c r="P36" s="225">
        <v>0.15</v>
      </c>
      <c r="Q36" s="221" t="e">
        <f t="shared" si="21"/>
        <v>#DIV/0!</v>
      </c>
      <c r="R36" s="225"/>
      <c r="S36" s="225"/>
      <c r="T36" s="221" t="e">
        <f t="shared" si="22"/>
        <v>#DIV/0!</v>
      </c>
      <c r="U36" s="225"/>
      <c r="V36" s="225"/>
      <c r="W36" s="221" t="e">
        <f t="shared" si="23"/>
        <v>#DIV/0!</v>
      </c>
      <c r="X36" s="225"/>
      <c r="Y36" s="225"/>
      <c r="Z36" s="221" t="e">
        <f t="shared" si="24"/>
        <v>#DIV/0!</v>
      </c>
    </row>
    <row r="37" spans="1:26" ht="15.75" x14ac:dyDescent="0.25">
      <c r="A37" s="215" t="s">
        <v>225</v>
      </c>
      <c r="B37" s="9" t="s">
        <v>29</v>
      </c>
      <c r="C37" s="217">
        <v>1</v>
      </c>
      <c r="D37" s="216">
        <v>5</v>
      </c>
      <c r="E37" s="221">
        <f t="shared" si="25"/>
        <v>0.2</v>
      </c>
      <c r="F37" s="18"/>
      <c r="G37" s="222">
        <v>100000</v>
      </c>
      <c r="H37" s="221">
        <f t="shared" si="26"/>
        <v>0</v>
      </c>
      <c r="I37" s="223">
        <v>4</v>
      </c>
      <c r="J37" s="223">
        <v>4</v>
      </c>
      <c r="K37" s="221">
        <f t="shared" si="18"/>
        <v>1</v>
      </c>
      <c r="L37" s="224">
        <v>0</v>
      </c>
      <c r="M37" s="224">
        <f t="shared" si="19"/>
        <v>17500</v>
      </c>
      <c r="N37" s="221" t="e">
        <f t="shared" si="20"/>
        <v>#DIV/0!</v>
      </c>
      <c r="O37" s="225"/>
      <c r="P37" s="225">
        <v>0.15</v>
      </c>
      <c r="Q37" s="221" t="e">
        <f t="shared" si="21"/>
        <v>#DIV/0!</v>
      </c>
      <c r="R37" s="225"/>
      <c r="S37" s="225"/>
      <c r="T37" s="221" t="e">
        <f t="shared" si="22"/>
        <v>#DIV/0!</v>
      </c>
      <c r="U37" s="225"/>
      <c r="V37" s="225"/>
      <c r="W37" s="221" t="e">
        <f t="shared" si="23"/>
        <v>#DIV/0!</v>
      </c>
      <c r="X37" s="225"/>
      <c r="Y37" s="225"/>
      <c r="Z37" s="221" t="e">
        <f t="shared" si="24"/>
        <v>#DIV/0!</v>
      </c>
    </row>
    <row r="38" spans="1:26" ht="15.75" x14ac:dyDescent="0.25">
      <c r="A38" s="215" t="s">
        <v>226</v>
      </c>
      <c r="B38" s="9" t="s">
        <v>28</v>
      </c>
      <c r="C38" s="230">
        <v>0</v>
      </c>
      <c r="D38" s="216">
        <v>3</v>
      </c>
      <c r="E38" s="221">
        <f>+C38/D38</f>
        <v>0</v>
      </c>
      <c r="F38" s="18">
        <v>350324.19999999995</v>
      </c>
      <c r="G38" s="222">
        <v>100000</v>
      </c>
      <c r="H38" s="221">
        <f>+F38/G38</f>
        <v>3.5032419999999997</v>
      </c>
      <c r="I38" s="223">
        <v>1</v>
      </c>
      <c r="J38" s="223">
        <v>3</v>
      </c>
      <c r="K38" s="221">
        <f>+I38/J38</f>
        <v>0.33333333333333331</v>
      </c>
      <c r="L38" s="224">
        <v>24500</v>
      </c>
      <c r="M38" s="224">
        <f>3500*D38</f>
        <v>10500</v>
      </c>
      <c r="N38" s="221">
        <f>+M38/L38</f>
        <v>0.42857142857142855</v>
      </c>
      <c r="O38" s="225">
        <v>0.15</v>
      </c>
      <c r="P38" s="225">
        <v>0.1</v>
      </c>
      <c r="Q38" s="221">
        <f>+P38/O38</f>
        <v>0.66666666666666674</v>
      </c>
      <c r="R38" s="225"/>
      <c r="S38" s="225"/>
      <c r="T38" s="221" t="e">
        <f>+S38/R38</f>
        <v>#DIV/0!</v>
      </c>
      <c r="U38" s="225"/>
      <c r="V38" s="225"/>
      <c r="W38" s="221" t="e">
        <f>+V38/U38</f>
        <v>#DIV/0!</v>
      </c>
      <c r="X38" s="225"/>
      <c r="Y38" s="225"/>
      <c r="Z38" s="221" t="e">
        <f>+Y38/X38</f>
        <v>#DIV/0!</v>
      </c>
    </row>
    <row r="39" spans="1:26" ht="15.75" x14ac:dyDescent="0.25">
      <c r="A39" s="215" t="s">
        <v>227</v>
      </c>
      <c r="B39" s="9" t="s">
        <v>29</v>
      </c>
      <c r="C39" s="231">
        <v>2</v>
      </c>
      <c r="D39" s="216">
        <v>1</v>
      </c>
      <c r="E39" s="221">
        <f>+C39/D39</f>
        <v>2</v>
      </c>
      <c r="F39" s="18">
        <v>1047875.2499999998</v>
      </c>
      <c r="G39" s="222">
        <v>100000</v>
      </c>
      <c r="H39" s="221">
        <f>+F39/G39</f>
        <v>10.478752499999997</v>
      </c>
      <c r="I39" s="223">
        <v>2</v>
      </c>
      <c r="J39" s="223">
        <v>3</v>
      </c>
      <c r="K39" s="221">
        <f t="shared" ref="K39:K47" si="27">+I39/J39</f>
        <v>0.66666666666666663</v>
      </c>
      <c r="L39" s="224">
        <v>24500</v>
      </c>
      <c r="M39" s="224">
        <f t="shared" ref="M39:M47" si="28">3500*D39</f>
        <v>3500</v>
      </c>
      <c r="N39" s="221">
        <f t="shared" ref="N39:N47" si="29">+M39/L39</f>
        <v>0.14285714285714285</v>
      </c>
      <c r="O39" s="225"/>
      <c r="P39" s="225"/>
      <c r="Q39" s="221" t="e">
        <f t="shared" ref="Q39:Q47" si="30">+P39/O39</f>
        <v>#DIV/0!</v>
      </c>
      <c r="R39" s="225"/>
      <c r="S39" s="225"/>
      <c r="T39" s="221" t="e">
        <f t="shared" ref="T39:T47" si="31">+S39/R39</f>
        <v>#DIV/0!</v>
      </c>
      <c r="U39" s="225"/>
      <c r="V39" s="225"/>
      <c r="W39" s="221" t="e">
        <f t="shared" ref="W39:W47" si="32">+V39/U39</f>
        <v>#DIV/0!</v>
      </c>
      <c r="X39" s="225"/>
      <c r="Y39" s="225"/>
      <c r="Z39" s="221" t="e">
        <f t="shared" ref="Z39:Z47" si="33">+Y39/X39</f>
        <v>#DIV/0!</v>
      </c>
    </row>
    <row r="40" spans="1:26" ht="15.75" x14ac:dyDescent="0.25">
      <c r="A40" s="215" t="s">
        <v>228</v>
      </c>
      <c r="B40" s="9" t="s">
        <v>29</v>
      </c>
      <c r="C40" s="230">
        <v>0</v>
      </c>
      <c r="D40" s="216">
        <v>1</v>
      </c>
      <c r="E40" s="221">
        <f t="shared" ref="E40:E47" si="34">+C40/D40</f>
        <v>0</v>
      </c>
      <c r="F40" s="18">
        <v>319020.46000000002</v>
      </c>
      <c r="G40" s="222">
        <v>100000</v>
      </c>
      <c r="H40" s="221">
        <f t="shared" ref="H40:H47" si="35">+F40/G40</f>
        <v>3.1902046000000004</v>
      </c>
      <c r="I40" s="223">
        <v>0</v>
      </c>
      <c r="J40" s="223">
        <v>3</v>
      </c>
      <c r="K40" s="221">
        <f t="shared" si="27"/>
        <v>0</v>
      </c>
      <c r="L40" s="224">
        <v>24500</v>
      </c>
      <c r="M40" s="224">
        <f t="shared" si="28"/>
        <v>3500</v>
      </c>
      <c r="N40" s="221">
        <f t="shared" si="29"/>
        <v>0.14285714285714285</v>
      </c>
      <c r="O40" s="225"/>
      <c r="P40" s="225"/>
      <c r="Q40" s="221" t="e">
        <f t="shared" si="30"/>
        <v>#DIV/0!</v>
      </c>
      <c r="R40" s="225"/>
      <c r="S40" s="225"/>
      <c r="T40" s="221" t="e">
        <f t="shared" si="31"/>
        <v>#DIV/0!</v>
      </c>
      <c r="U40" s="225"/>
      <c r="V40" s="225"/>
      <c r="W40" s="221" t="e">
        <f t="shared" si="32"/>
        <v>#DIV/0!</v>
      </c>
      <c r="X40" s="225"/>
      <c r="Y40" s="225"/>
      <c r="Z40" s="221" t="e">
        <f t="shared" si="33"/>
        <v>#DIV/0!</v>
      </c>
    </row>
    <row r="41" spans="1:26" ht="15.75" x14ac:dyDescent="0.25">
      <c r="A41" s="215" t="s">
        <v>229</v>
      </c>
      <c r="B41" s="9" t="s">
        <v>28</v>
      </c>
      <c r="C41" s="231">
        <v>2</v>
      </c>
      <c r="D41" s="216">
        <v>3</v>
      </c>
      <c r="E41" s="221">
        <f t="shared" si="34"/>
        <v>0.66666666666666663</v>
      </c>
      <c r="F41" s="18"/>
      <c r="G41" s="222">
        <v>100000</v>
      </c>
      <c r="H41" s="221">
        <f t="shared" si="35"/>
        <v>0</v>
      </c>
      <c r="I41" s="223">
        <v>0</v>
      </c>
      <c r="J41" s="223">
        <v>3</v>
      </c>
      <c r="K41" s="221">
        <f t="shared" si="27"/>
        <v>0</v>
      </c>
      <c r="L41" s="224">
        <v>24500</v>
      </c>
      <c r="M41" s="224">
        <f t="shared" si="28"/>
        <v>10500</v>
      </c>
      <c r="N41" s="221">
        <f t="shared" si="29"/>
        <v>0.42857142857142855</v>
      </c>
      <c r="O41" s="225"/>
      <c r="P41" s="225"/>
      <c r="Q41" s="221" t="e">
        <f t="shared" si="30"/>
        <v>#DIV/0!</v>
      </c>
      <c r="R41" s="225"/>
      <c r="S41" s="225"/>
      <c r="T41" s="221" t="e">
        <f t="shared" si="31"/>
        <v>#DIV/0!</v>
      </c>
      <c r="U41" s="225"/>
      <c r="V41" s="225"/>
      <c r="W41" s="221" t="e">
        <f t="shared" si="32"/>
        <v>#DIV/0!</v>
      </c>
      <c r="X41" s="225"/>
      <c r="Y41" s="225"/>
      <c r="Z41" s="221" t="e">
        <f t="shared" si="33"/>
        <v>#DIV/0!</v>
      </c>
    </row>
    <row r="42" spans="1:26" ht="15.75" x14ac:dyDescent="0.25">
      <c r="A42" s="215" t="s">
        <v>230</v>
      </c>
      <c r="B42" s="9" t="s">
        <v>29</v>
      </c>
      <c r="C42" s="230">
        <v>0</v>
      </c>
      <c r="D42" s="216">
        <v>3</v>
      </c>
      <c r="E42" s="221">
        <f t="shared" si="34"/>
        <v>0</v>
      </c>
      <c r="F42" s="18"/>
      <c r="G42" s="222">
        <v>100000</v>
      </c>
      <c r="H42" s="221">
        <f t="shared" si="35"/>
        <v>0</v>
      </c>
      <c r="I42" s="223">
        <v>1</v>
      </c>
      <c r="J42" s="223">
        <v>3</v>
      </c>
      <c r="K42" s="221">
        <f t="shared" si="27"/>
        <v>0.33333333333333331</v>
      </c>
      <c r="L42" s="224">
        <v>24500</v>
      </c>
      <c r="M42" s="224">
        <f t="shared" si="28"/>
        <v>10500</v>
      </c>
      <c r="N42" s="221">
        <f t="shared" si="29"/>
        <v>0.42857142857142855</v>
      </c>
      <c r="O42" s="225">
        <v>0.15</v>
      </c>
      <c r="P42" s="225">
        <v>0.1</v>
      </c>
      <c r="Q42" s="221">
        <f t="shared" si="30"/>
        <v>0.66666666666666674</v>
      </c>
      <c r="R42" s="225"/>
      <c r="S42" s="225"/>
      <c r="T42" s="221" t="e">
        <f t="shared" si="31"/>
        <v>#DIV/0!</v>
      </c>
      <c r="U42" s="225"/>
      <c r="V42" s="225"/>
      <c r="W42" s="221" t="e">
        <f t="shared" si="32"/>
        <v>#DIV/0!</v>
      </c>
      <c r="X42" s="225"/>
      <c r="Y42" s="225"/>
      <c r="Z42" s="221" t="e">
        <f t="shared" si="33"/>
        <v>#DIV/0!</v>
      </c>
    </row>
    <row r="43" spans="1:26" ht="15.75" x14ac:dyDescent="0.25">
      <c r="A43" s="215" t="s">
        <v>231</v>
      </c>
      <c r="B43" s="9" t="s">
        <v>28</v>
      </c>
      <c r="C43" s="232">
        <v>0</v>
      </c>
      <c r="D43" s="216">
        <v>3</v>
      </c>
      <c r="E43" s="221">
        <f t="shared" si="34"/>
        <v>0</v>
      </c>
      <c r="F43" s="18">
        <v>1414134.3899999997</v>
      </c>
      <c r="G43" s="222">
        <v>100000</v>
      </c>
      <c r="H43" s="221">
        <f t="shared" si="35"/>
        <v>14.141343899999997</v>
      </c>
      <c r="I43" s="223">
        <v>1</v>
      </c>
      <c r="J43" s="223">
        <v>3</v>
      </c>
      <c r="K43" s="221">
        <f t="shared" si="27"/>
        <v>0.33333333333333331</v>
      </c>
      <c r="L43" s="224">
        <v>24500</v>
      </c>
      <c r="M43" s="224">
        <f t="shared" si="28"/>
        <v>10500</v>
      </c>
      <c r="N43" s="221">
        <f t="shared" si="29"/>
        <v>0.42857142857142855</v>
      </c>
      <c r="O43" s="225"/>
      <c r="P43" s="225"/>
      <c r="Q43" s="221" t="e">
        <f t="shared" si="30"/>
        <v>#DIV/0!</v>
      </c>
      <c r="R43" s="225"/>
      <c r="S43" s="225"/>
      <c r="T43" s="221" t="e">
        <f t="shared" si="31"/>
        <v>#DIV/0!</v>
      </c>
      <c r="U43" s="225"/>
      <c r="V43" s="225"/>
      <c r="W43" s="221" t="e">
        <f t="shared" si="32"/>
        <v>#DIV/0!</v>
      </c>
      <c r="X43" s="225"/>
      <c r="Y43" s="225"/>
      <c r="Z43" s="221" t="e">
        <f t="shared" si="33"/>
        <v>#DIV/0!</v>
      </c>
    </row>
    <row r="44" spans="1:26" ht="15.75" x14ac:dyDescent="0.25">
      <c r="A44" s="215" t="s">
        <v>239</v>
      </c>
      <c r="B44" s="9" t="s">
        <v>28</v>
      </c>
      <c r="C44" s="231">
        <v>1</v>
      </c>
      <c r="D44" s="216">
        <v>4</v>
      </c>
      <c r="E44" s="221">
        <f t="shared" si="34"/>
        <v>0.25</v>
      </c>
      <c r="F44" s="18"/>
      <c r="G44" s="222"/>
      <c r="H44" s="221"/>
      <c r="I44" s="223"/>
      <c r="J44" s="223"/>
      <c r="K44" s="221"/>
      <c r="L44" s="224"/>
      <c r="M44" s="224">
        <f t="shared" si="28"/>
        <v>14000</v>
      </c>
      <c r="N44" s="221"/>
      <c r="O44" s="225"/>
      <c r="P44" s="225"/>
      <c r="Q44" s="221"/>
      <c r="R44" s="225"/>
      <c r="S44" s="225"/>
      <c r="T44" s="221"/>
      <c r="U44" s="225"/>
      <c r="V44" s="225"/>
      <c r="W44" s="221"/>
      <c r="X44" s="225"/>
      <c r="Y44" s="225"/>
      <c r="Z44" s="221"/>
    </row>
    <row r="45" spans="1:26" ht="15.75" x14ac:dyDescent="0.25">
      <c r="A45" s="227" t="s">
        <v>232</v>
      </c>
      <c r="B45" s="9" t="s">
        <v>28</v>
      </c>
      <c r="C45" s="228">
        <v>1</v>
      </c>
      <c r="D45" s="229">
        <v>4</v>
      </c>
      <c r="E45" s="221">
        <f t="shared" si="34"/>
        <v>0.25</v>
      </c>
      <c r="F45" s="18">
        <v>561308.4</v>
      </c>
      <c r="G45" s="222">
        <v>100000</v>
      </c>
      <c r="H45" s="221">
        <f t="shared" si="35"/>
        <v>5.6130840000000006</v>
      </c>
      <c r="I45" s="223">
        <v>1</v>
      </c>
      <c r="J45" s="223">
        <v>3</v>
      </c>
      <c r="K45" s="221">
        <f t="shared" si="27"/>
        <v>0.33333333333333331</v>
      </c>
      <c r="L45" s="224">
        <v>24500</v>
      </c>
      <c r="M45" s="224">
        <f t="shared" si="28"/>
        <v>14000</v>
      </c>
      <c r="N45" s="221">
        <f t="shared" si="29"/>
        <v>0.5714285714285714</v>
      </c>
      <c r="O45" s="225"/>
      <c r="P45" s="225"/>
      <c r="Q45" s="221" t="e">
        <f t="shared" si="30"/>
        <v>#DIV/0!</v>
      </c>
      <c r="R45" s="225"/>
      <c r="S45" s="225"/>
      <c r="T45" s="221" t="e">
        <f t="shared" si="31"/>
        <v>#DIV/0!</v>
      </c>
      <c r="U45" s="225"/>
      <c r="V45" s="225"/>
      <c r="W45" s="221" t="e">
        <f t="shared" si="32"/>
        <v>#DIV/0!</v>
      </c>
      <c r="X45" s="225"/>
      <c r="Y45" s="225"/>
      <c r="Z45" s="221" t="e">
        <f t="shared" si="33"/>
        <v>#DIV/0!</v>
      </c>
    </row>
    <row r="46" spans="1:26" ht="15.75" x14ac:dyDescent="0.25">
      <c r="A46" s="227" t="s">
        <v>233</v>
      </c>
      <c r="B46" s="9" t="s">
        <v>29</v>
      </c>
      <c r="C46" s="228">
        <v>2</v>
      </c>
      <c r="D46" s="229">
        <v>4</v>
      </c>
      <c r="E46" s="221">
        <f t="shared" si="34"/>
        <v>0.5</v>
      </c>
      <c r="F46" s="18">
        <v>170974.06</v>
      </c>
      <c r="G46" s="222">
        <v>100000</v>
      </c>
      <c r="H46" s="221">
        <f t="shared" si="35"/>
        <v>1.7097405999999999</v>
      </c>
      <c r="I46" s="223">
        <v>5</v>
      </c>
      <c r="J46" s="223">
        <v>3</v>
      </c>
      <c r="K46" s="221">
        <f t="shared" si="27"/>
        <v>1.6666666666666667</v>
      </c>
      <c r="L46" s="224">
        <v>24500</v>
      </c>
      <c r="M46" s="224">
        <f t="shared" si="28"/>
        <v>14000</v>
      </c>
      <c r="N46" s="221">
        <f t="shared" si="29"/>
        <v>0.5714285714285714</v>
      </c>
      <c r="O46" s="225">
        <v>0.15</v>
      </c>
      <c r="P46" s="225">
        <v>0.15</v>
      </c>
      <c r="Q46" s="221">
        <f t="shared" si="30"/>
        <v>1</v>
      </c>
      <c r="R46" s="225"/>
      <c r="S46" s="225"/>
      <c r="T46" s="221" t="e">
        <f t="shared" si="31"/>
        <v>#DIV/0!</v>
      </c>
      <c r="U46" s="225"/>
      <c r="V46" s="225"/>
      <c r="W46" s="221" t="e">
        <f t="shared" si="32"/>
        <v>#DIV/0!</v>
      </c>
      <c r="X46" s="225"/>
      <c r="Y46" s="225"/>
      <c r="Z46" s="221" t="e">
        <f t="shared" si="33"/>
        <v>#DIV/0!</v>
      </c>
    </row>
    <row r="47" spans="1:26" ht="15.75" x14ac:dyDescent="0.25">
      <c r="A47" s="227" t="s">
        <v>234</v>
      </c>
      <c r="B47" s="9" t="s">
        <v>28</v>
      </c>
      <c r="C47" s="228">
        <v>0</v>
      </c>
      <c r="D47" s="229">
        <v>4</v>
      </c>
      <c r="E47" s="221">
        <f t="shared" si="34"/>
        <v>0</v>
      </c>
      <c r="F47" s="18">
        <v>685860.03999999992</v>
      </c>
      <c r="G47" s="222">
        <v>100000</v>
      </c>
      <c r="H47" s="221">
        <f t="shared" si="35"/>
        <v>6.8586003999999994</v>
      </c>
      <c r="I47" s="223">
        <v>1</v>
      </c>
      <c r="J47" s="223">
        <v>3</v>
      </c>
      <c r="K47" s="221">
        <f t="shared" si="27"/>
        <v>0.33333333333333331</v>
      </c>
      <c r="L47" s="224">
        <v>24500</v>
      </c>
      <c r="M47" s="224">
        <f t="shared" si="28"/>
        <v>14000</v>
      </c>
      <c r="N47" s="221">
        <f t="shared" si="29"/>
        <v>0.5714285714285714</v>
      </c>
      <c r="O47" s="225"/>
      <c r="P47" s="225"/>
      <c r="Q47" s="221" t="e">
        <f t="shared" si="30"/>
        <v>#DIV/0!</v>
      </c>
      <c r="R47" s="225"/>
      <c r="S47" s="225"/>
      <c r="T47" s="221" t="e">
        <f t="shared" si="31"/>
        <v>#DIV/0!</v>
      </c>
      <c r="U47" s="225"/>
      <c r="V47" s="225"/>
      <c r="W47" s="221" t="e">
        <f t="shared" si="32"/>
        <v>#DIV/0!</v>
      </c>
      <c r="X47" s="225"/>
      <c r="Y47" s="225"/>
      <c r="Z47" s="221" t="e">
        <f t="shared" si="33"/>
        <v>#DIV/0!</v>
      </c>
    </row>
    <row r="48" spans="1:26" ht="15.75" thickBot="1" x14ac:dyDescent="0.3">
      <c r="A48" s="32" t="s">
        <v>54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50" spans="1:26" ht="26.25" x14ac:dyDescent="0.25">
      <c r="A50" s="195" t="s">
        <v>115</v>
      </c>
      <c r="B50" s="3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6.25" x14ac:dyDescent="0.25">
      <c r="A51" s="195" t="s">
        <v>235</v>
      </c>
      <c r="B51" s="3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1" x14ac:dyDescent="0.25">
      <c r="A52" s="196" t="s">
        <v>4</v>
      </c>
      <c r="B52" s="3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05.75" thickBot="1" x14ac:dyDescent="0.3">
      <c r="A53" s="5" t="s">
        <v>5</v>
      </c>
      <c r="B53" s="6" t="s">
        <v>6</v>
      </c>
      <c r="C53" s="6" t="s">
        <v>236</v>
      </c>
      <c r="D53" s="6" t="s">
        <v>8</v>
      </c>
      <c r="E53" s="6" t="s">
        <v>9</v>
      </c>
      <c r="F53" s="6" t="s">
        <v>238</v>
      </c>
      <c r="G53" s="6" t="s">
        <v>11</v>
      </c>
      <c r="H53" s="6" t="s">
        <v>9</v>
      </c>
      <c r="I53" s="6" t="s">
        <v>12</v>
      </c>
      <c r="J53" s="6" t="s">
        <v>13</v>
      </c>
      <c r="K53" s="6" t="s">
        <v>9</v>
      </c>
      <c r="L53" s="6" t="s">
        <v>14</v>
      </c>
      <c r="M53" s="6" t="s">
        <v>15</v>
      </c>
      <c r="N53" s="6" t="s">
        <v>9</v>
      </c>
      <c r="O53" s="6" t="s">
        <v>25</v>
      </c>
      <c r="P53" s="6" t="s">
        <v>17</v>
      </c>
      <c r="Q53" s="6" t="s">
        <v>9</v>
      </c>
      <c r="R53" s="6" t="s">
        <v>18</v>
      </c>
      <c r="S53" s="6" t="s">
        <v>19</v>
      </c>
      <c r="T53" s="6" t="s">
        <v>9</v>
      </c>
      <c r="U53" s="6" t="s">
        <v>20</v>
      </c>
      <c r="V53" s="6" t="s">
        <v>20</v>
      </c>
      <c r="W53" s="6" t="s">
        <v>9</v>
      </c>
      <c r="X53" s="6" t="s">
        <v>21</v>
      </c>
      <c r="Y53" s="6" t="s">
        <v>22</v>
      </c>
      <c r="Z53" s="6" t="s">
        <v>9</v>
      </c>
    </row>
    <row r="54" spans="1:26" ht="16.5" thickTop="1" x14ac:dyDescent="0.25">
      <c r="A54" s="215" t="s">
        <v>217</v>
      </c>
      <c r="B54" s="9" t="s">
        <v>29</v>
      </c>
      <c r="C54" s="234">
        <v>5</v>
      </c>
      <c r="D54" s="216">
        <v>6</v>
      </c>
      <c r="E54" s="221">
        <f>+C54/D54</f>
        <v>0.83333333333333337</v>
      </c>
      <c r="F54" s="18"/>
      <c r="G54" s="222"/>
      <c r="H54" s="221" t="e">
        <f>+F54/G54</f>
        <v>#DIV/0!</v>
      </c>
      <c r="I54" s="223"/>
      <c r="J54" s="223"/>
      <c r="K54" s="221" t="e">
        <f>+I54/J54</f>
        <v>#DIV/0!</v>
      </c>
      <c r="L54" s="224"/>
      <c r="M54" s="224"/>
      <c r="N54" s="221" t="e">
        <f>+M54/L54</f>
        <v>#DIV/0!</v>
      </c>
      <c r="O54" s="225"/>
      <c r="P54" s="225"/>
      <c r="Q54" s="221" t="e">
        <f>+P54/O54</f>
        <v>#DIV/0!</v>
      </c>
      <c r="R54" s="225"/>
      <c r="S54" s="225"/>
      <c r="T54" s="221" t="e">
        <f>+S54/R54</f>
        <v>#DIV/0!</v>
      </c>
      <c r="U54" s="225"/>
      <c r="V54" s="225"/>
      <c r="W54" s="221" t="e">
        <f>+V54/U54</f>
        <v>#DIV/0!</v>
      </c>
      <c r="X54" s="225"/>
      <c r="Y54" s="225"/>
      <c r="Z54" s="221" t="e">
        <f>+Y54/X54</f>
        <v>#DIV/0!</v>
      </c>
    </row>
    <row r="55" spans="1:26" ht="15.75" x14ac:dyDescent="0.25">
      <c r="A55" s="215" t="s">
        <v>218</v>
      </c>
      <c r="B55" s="2" t="s">
        <v>29</v>
      </c>
      <c r="C55" s="234">
        <v>6</v>
      </c>
      <c r="D55" s="216">
        <v>6</v>
      </c>
      <c r="E55" s="221">
        <f>+C55/D55</f>
        <v>1</v>
      </c>
      <c r="F55" s="18"/>
      <c r="G55" s="222"/>
      <c r="H55" s="221" t="e">
        <f>+F55/G55</f>
        <v>#DIV/0!</v>
      </c>
      <c r="I55" s="223"/>
      <c r="J55" s="223"/>
      <c r="K55" s="221" t="e">
        <f t="shared" ref="K55:K62" si="36">+I55/J55</f>
        <v>#DIV/0!</v>
      </c>
      <c r="L55" s="224"/>
      <c r="M55" s="224"/>
      <c r="N55" s="221" t="e">
        <f t="shared" ref="N55:N62" si="37">+M55/L55</f>
        <v>#DIV/0!</v>
      </c>
      <c r="O55" s="225"/>
      <c r="P55" s="225"/>
      <c r="Q55" s="221" t="e">
        <f t="shared" ref="Q55:Q62" si="38">+P55/O55</f>
        <v>#DIV/0!</v>
      </c>
      <c r="R55" s="225"/>
      <c r="S55" s="225"/>
      <c r="T55" s="221" t="e">
        <f t="shared" ref="T55:T62" si="39">+S55/R55</f>
        <v>#DIV/0!</v>
      </c>
      <c r="U55" s="225"/>
      <c r="V55" s="225"/>
      <c r="W55" s="221" t="e">
        <f t="shared" ref="W55:W62" si="40">+V55/U55</f>
        <v>#DIV/0!</v>
      </c>
      <c r="X55" s="225"/>
      <c r="Y55" s="225"/>
      <c r="Z55" s="221" t="e">
        <f t="shared" ref="Z55:Z62" si="41">+Y55/X55</f>
        <v>#DIV/0!</v>
      </c>
    </row>
    <row r="56" spans="1:26" ht="15.75" x14ac:dyDescent="0.25">
      <c r="A56" s="215" t="s">
        <v>219</v>
      </c>
      <c r="B56" s="9" t="s">
        <v>32</v>
      </c>
      <c r="C56" s="234">
        <v>3</v>
      </c>
      <c r="D56" s="216">
        <v>6</v>
      </c>
      <c r="E56" s="221">
        <f t="shared" ref="E56:E62" si="42">+C56/D56</f>
        <v>0.5</v>
      </c>
      <c r="F56" s="18"/>
      <c r="G56" s="222"/>
      <c r="H56" s="221" t="e">
        <f t="shared" ref="H56:H62" si="43">+F56/G56</f>
        <v>#DIV/0!</v>
      </c>
      <c r="I56" s="223"/>
      <c r="J56" s="223"/>
      <c r="K56" s="221" t="e">
        <f t="shared" si="36"/>
        <v>#DIV/0!</v>
      </c>
      <c r="L56" s="224"/>
      <c r="M56" s="224"/>
      <c r="N56" s="221" t="e">
        <f t="shared" si="37"/>
        <v>#DIV/0!</v>
      </c>
      <c r="O56" s="225"/>
      <c r="P56" s="225"/>
      <c r="Q56" s="221" t="e">
        <f t="shared" si="38"/>
        <v>#DIV/0!</v>
      </c>
      <c r="R56" s="225"/>
      <c r="S56" s="225"/>
      <c r="T56" s="221" t="e">
        <f t="shared" si="39"/>
        <v>#DIV/0!</v>
      </c>
      <c r="U56" s="225"/>
      <c r="V56" s="225"/>
      <c r="W56" s="221" t="e">
        <f t="shared" si="40"/>
        <v>#DIV/0!</v>
      </c>
      <c r="X56" s="225"/>
      <c r="Y56" s="225"/>
      <c r="Z56" s="221" t="e">
        <f t="shared" si="41"/>
        <v>#DIV/0!</v>
      </c>
    </row>
    <row r="57" spans="1:26" ht="15.75" x14ac:dyDescent="0.25">
      <c r="A57" s="215" t="s">
        <v>220</v>
      </c>
      <c r="B57" s="9" t="s">
        <v>29</v>
      </c>
      <c r="C57" s="234">
        <v>6</v>
      </c>
      <c r="D57" s="216">
        <v>6</v>
      </c>
      <c r="E57" s="221">
        <f t="shared" si="42"/>
        <v>1</v>
      </c>
      <c r="F57" s="18"/>
      <c r="G57" s="222"/>
      <c r="H57" s="221" t="e">
        <f t="shared" si="43"/>
        <v>#DIV/0!</v>
      </c>
      <c r="I57" s="223"/>
      <c r="J57" s="223"/>
      <c r="K57" s="221" t="e">
        <f t="shared" si="36"/>
        <v>#DIV/0!</v>
      </c>
      <c r="L57" s="224"/>
      <c r="M57" s="224"/>
      <c r="N57" s="221" t="e">
        <f t="shared" si="37"/>
        <v>#DIV/0!</v>
      </c>
      <c r="O57" s="225"/>
      <c r="P57" s="225"/>
      <c r="Q57" s="221" t="e">
        <f t="shared" si="38"/>
        <v>#DIV/0!</v>
      </c>
      <c r="R57" s="225"/>
      <c r="S57" s="225"/>
      <c r="T57" s="221" t="e">
        <f t="shared" si="39"/>
        <v>#DIV/0!</v>
      </c>
      <c r="U57" s="225"/>
      <c r="V57" s="225"/>
      <c r="W57" s="221" t="e">
        <f t="shared" si="40"/>
        <v>#DIV/0!</v>
      </c>
      <c r="X57" s="225"/>
      <c r="Y57" s="225"/>
      <c r="Z57" s="221" t="e">
        <f t="shared" si="41"/>
        <v>#DIV/0!</v>
      </c>
    </row>
    <row r="58" spans="1:26" ht="15.75" x14ac:dyDescent="0.25">
      <c r="A58" s="215" t="s">
        <v>222</v>
      </c>
      <c r="B58" s="9" t="s">
        <v>32</v>
      </c>
      <c r="C58" s="234">
        <v>3</v>
      </c>
      <c r="D58" s="216">
        <v>6</v>
      </c>
      <c r="E58" s="221">
        <f t="shared" si="42"/>
        <v>0.5</v>
      </c>
      <c r="F58" s="18"/>
      <c r="G58" s="222"/>
      <c r="H58" s="221" t="e">
        <f t="shared" si="43"/>
        <v>#DIV/0!</v>
      </c>
      <c r="I58" s="223"/>
      <c r="J58" s="223"/>
      <c r="K58" s="221" t="e">
        <f t="shared" si="36"/>
        <v>#DIV/0!</v>
      </c>
      <c r="L58" s="224"/>
      <c r="M58" s="224"/>
      <c r="N58" s="221" t="e">
        <f t="shared" si="37"/>
        <v>#DIV/0!</v>
      </c>
      <c r="O58" s="225"/>
      <c r="P58" s="225"/>
      <c r="Q58" s="221" t="e">
        <f t="shared" si="38"/>
        <v>#DIV/0!</v>
      </c>
      <c r="R58" s="225"/>
      <c r="S58" s="225"/>
      <c r="T58" s="221" t="e">
        <f t="shared" si="39"/>
        <v>#DIV/0!</v>
      </c>
      <c r="U58" s="225"/>
      <c r="V58" s="225"/>
      <c r="W58" s="221" t="e">
        <f t="shared" si="40"/>
        <v>#DIV/0!</v>
      </c>
      <c r="X58" s="225"/>
      <c r="Y58" s="225"/>
      <c r="Z58" s="221" t="e">
        <f t="shared" si="41"/>
        <v>#DIV/0!</v>
      </c>
    </row>
    <row r="59" spans="1:26" ht="15.75" x14ac:dyDescent="0.25">
      <c r="A59" s="215" t="s">
        <v>223</v>
      </c>
      <c r="B59" s="9" t="s">
        <v>29</v>
      </c>
      <c r="C59" s="234">
        <v>5</v>
      </c>
      <c r="D59" s="216">
        <v>5</v>
      </c>
      <c r="E59" s="221">
        <f t="shared" si="42"/>
        <v>1</v>
      </c>
      <c r="F59" s="18"/>
      <c r="G59" s="222"/>
      <c r="H59" s="221" t="e">
        <f t="shared" si="43"/>
        <v>#DIV/0!</v>
      </c>
      <c r="I59" s="223"/>
      <c r="J59" s="223"/>
      <c r="K59" s="221" t="e">
        <f t="shared" si="36"/>
        <v>#DIV/0!</v>
      </c>
      <c r="L59" s="224"/>
      <c r="M59" s="224"/>
      <c r="N59" s="221" t="e">
        <f t="shared" si="37"/>
        <v>#DIV/0!</v>
      </c>
      <c r="O59" s="225"/>
      <c r="P59" s="225"/>
      <c r="Q59" s="221" t="e">
        <f t="shared" si="38"/>
        <v>#DIV/0!</v>
      </c>
      <c r="R59" s="225"/>
      <c r="S59" s="225"/>
      <c r="T59" s="221" t="e">
        <f t="shared" si="39"/>
        <v>#DIV/0!</v>
      </c>
      <c r="U59" s="225"/>
      <c r="V59" s="225"/>
      <c r="W59" s="221" t="e">
        <f t="shared" si="40"/>
        <v>#DIV/0!</v>
      </c>
      <c r="X59" s="225"/>
      <c r="Y59" s="225"/>
      <c r="Z59" s="221" t="e">
        <f t="shared" si="41"/>
        <v>#DIV/0!</v>
      </c>
    </row>
    <row r="60" spans="1:26" ht="15.75" x14ac:dyDescent="0.25">
      <c r="A60" s="215" t="s">
        <v>224</v>
      </c>
      <c r="B60" s="9" t="s">
        <v>28</v>
      </c>
      <c r="C60" s="234">
        <v>2</v>
      </c>
      <c r="D60" s="216">
        <v>5</v>
      </c>
      <c r="E60" s="221">
        <f t="shared" si="42"/>
        <v>0.4</v>
      </c>
      <c r="F60" s="18"/>
      <c r="G60" s="222"/>
      <c r="H60" s="221" t="e">
        <f t="shared" si="43"/>
        <v>#DIV/0!</v>
      </c>
      <c r="I60" s="223"/>
      <c r="J60" s="223"/>
      <c r="K60" s="221" t="e">
        <f t="shared" si="36"/>
        <v>#DIV/0!</v>
      </c>
      <c r="L60" s="224"/>
      <c r="M60" s="224"/>
      <c r="N60" s="221" t="e">
        <f t="shared" si="37"/>
        <v>#DIV/0!</v>
      </c>
      <c r="O60" s="225"/>
      <c r="P60" s="225"/>
      <c r="Q60" s="221" t="e">
        <f t="shared" si="38"/>
        <v>#DIV/0!</v>
      </c>
      <c r="R60" s="225"/>
      <c r="S60" s="225"/>
      <c r="T60" s="221" t="e">
        <f t="shared" si="39"/>
        <v>#DIV/0!</v>
      </c>
      <c r="U60" s="225"/>
      <c r="V60" s="225"/>
      <c r="W60" s="221" t="e">
        <f t="shared" si="40"/>
        <v>#DIV/0!</v>
      </c>
      <c r="X60" s="225"/>
      <c r="Y60" s="225"/>
      <c r="Z60" s="221" t="e">
        <f t="shared" si="41"/>
        <v>#DIV/0!</v>
      </c>
    </row>
    <row r="61" spans="1:26" ht="15.75" x14ac:dyDescent="0.25">
      <c r="A61" s="215" t="s">
        <v>225</v>
      </c>
      <c r="B61" s="9" t="s">
        <v>34</v>
      </c>
      <c r="C61" s="234">
        <v>1</v>
      </c>
      <c r="D61" s="216">
        <v>5</v>
      </c>
      <c r="E61" s="221">
        <f t="shared" si="42"/>
        <v>0.2</v>
      </c>
      <c r="F61" s="18"/>
      <c r="G61" s="222"/>
      <c r="H61" s="221" t="e">
        <f t="shared" si="43"/>
        <v>#DIV/0!</v>
      </c>
      <c r="I61" s="223"/>
      <c r="J61" s="223"/>
      <c r="K61" s="221" t="e">
        <f t="shared" si="36"/>
        <v>#DIV/0!</v>
      </c>
      <c r="L61" s="224"/>
      <c r="M61" s="224"/>
      <c r="N61" s="221" t="e">
        <f t="shared" si="37"/>
        <v>#DIV/0!</v>
      </c>
      <c r="O61" s="225"/>
      <c r="P61" s="225"/>
      <c r="Q61" s="221" t="e">
        <f t="shared" si="38"/>
        <v>#DIV/0!</v>
      </c>
      <c r="R61" s="225"/>
      <c r="S61" s="225"/>
      <c r="T61" s="221" t="e">
        <f t="shared" si="39"/>
        <v>#DIV/0!</v>
      </c>
      <c r="U61" s="225"/>
      <c r="V61" s="225"/>
      <c r="W61" s="221" t="e">
        <f t="shared" si="40"/>
        <v>#DIV/0!</v>
      </c>
      <c r="X61" s="225"/>
      <c r="Y61" s="225"/>
      <c r="Z61" s="221" t="e">
        <f t="shared" si="41"/>
        <v>#DIV/0!</v>
      </c>
    </row>
    <row r="62" spans="1:26" ht="15.75" x14ac:dyDescent="0.25">
      <c r="A62" s="215" t="s">
        <v>241</v>
      </c>
      <c r="B62" s="9" t="s">
        <v>29</v>
      </c>
      <c r="C62" s="234">
        <v>2</v>
      </c>
      <c r="D62" s="216">
        <v>2</v>
      </c>
      <c r="E62" s="221">
        <f t="shared" si="42"/>
        <v>1</v>
      </c>
      <c r="F62" s="18"/>
      <c r="G62" s="222"/>
      <c r="H62" s="221" t="e">
        <f t="shared" si="43"/>
        <v>#DIV/0!</v>
      </c>
      <c r="I62" s="223"/>
      <c r="J62" s="223"/>
      <c r="K62" s="221" t="e">
        <f t="shared" si="36"/>
        <v>#DIV/0!</v>
      </c>
      <c r="L62" s="224"/>
      <c r="M62" s="224"/>
      <c r="N62" s="221" t="e">
        <f t="shared" si="37"/>
        <v>#DIV/0!</v>
      </c>
      <c r="O62" s="225"/>
      <c r="P62" s="225"/>
      <c r="Q62" s="221" t="e">
        <f t="shared" si="38"/>
        <v>#DIV/0!</v>
      </c>
      <c r="R62" s="225"/>
      <c r="S62" s="225"/>
      <c r="T62" s="221" t="e">
        <f t="shared" si="39"/>
        <v>#DIV/0!</v>
      </c>
      <c r="U62" s="225"/>
      <c r="V62" s="225"/>
      <c r="W62" s="221" t="e">
        <f t="shared" si="40"/>
        <v>#DIV/0!</v>
      </c>
      <c r="X62" s="225"/>
      <c r="Y62" s="225"/>
      <c r="Z62" s="221" t="e">
        <f t="shared" si="41"/>
        <v>#DIV/0!</v>
      </c>
    </row>
    <row r="63" spans="1:26" ht="15.75" x14ac:dyDescent="0.25">
      <c r="A63" s="215" t="s">
        <v>226</v>
      </c>
      <c r="B63" s="9" t="s">
        <v>29</v>
      </c>
      <c r="C63" s="234">
        <v>3</v>
      </c>
      <c r="D63" s="216">
        <v>3</v>
      </c>
      <c r="E63" s="221">
        <f>+C63/D63</f>
        <v>1</v>
      </c>
      <c r="F63" s="18"/>
      <c r="G63" s="222"/>
      <c r="H63" s="221" t="e">
        <f>+F63/G63</f>
        <v>#DIV/0!</v>
      </c>
      <c r="I63" s="223"/>
      <c r="J63" s="223"/>
      <c r="K63" s="221" t="e">
        <f>+I63/J63</f>
        <v>#DIV/0!</v>
      </c>
      <c r="L63" s="224"/>
      <c r="M63" s="224"/>
      <c r="N63" s="221" t="e">
        <f>+M63/L63</f>
        <v>#DIV/0!</v>
      </c>
      <c r="O63" s="225"/>
      <c r="P63" s="225"/>
      <c r="Q63" s="221" t="e">
        <f>+P63/O63</f>
        <v>#DIV/0!</v>
      </c>
      <c r="R63" s="225"/>
      <c r="S63" s="225"/>
      <c r="T63" s="221" t="e">
        <f>+S63/R63</f>
        <v>#DIV/0!</v>
      </c>
      <c r="U63" s="225"/>
      <c r="V63" s="225"/>
      <c r="W63" s="221" t="e">
        <f>+V63/U63</f>
        <v>#DIV/0!</v>
      </c>
      <c r="X63" s="225"/>
      <c r="Y63" s="225"/>
      <c r="Z63" s="221" t="e">
        <f>+Y63/X63</f>
        <v>#DIV/0!</v>
      </c>
    </row>
    <row r="64" spans="1:26" ht="15.75" x14ac:dyDescent="0.25">
      <c r="A64" s="215" t="s">
        <v>227</v>
      </c>
      <c r="B64" s="9" t="s">
        <v>29</v>
      </c>
      <c r="C64" s="234">
        <v>3</v>
      </c>
      <c r="D64" s="216">
        <v>3</v>
      </c>
      <c r="E64" s="221">
        <f>+C64/D64</f>
        <v>1</v>
      </c>
      <c r="F64" s="18"/>
      <c r="G64" s="222"/>
      <c r="H64" s="221" t="e">
        <f>+F64/G64</f>
        <v>#DIV/0!</v>
      </c>
      <c r="I64" s="223"/>
      <c r="J64" s="223"/>
      <c r="K64" s="221" t="e">
        <f t="shared" ref="K64:K69" si="44">+I64/J64</f>
        <v>#DIV/0!</v>
      </c>
      <c r="L64" s="224"/>
      <c r="M64" s="224"/>
      <c r="N64" s="221" t="e">
        <f t="shared" ref="N64:N69" si="45">+M64/L64</f>
        <v>#DIV/0!</v>
      </c>
      <c r="O64" s="225"/>
      <c r="P64" s="225"/>
      <c r="Q64" s="221" t="e">
        <f t="shared" ref="Q64:Q69" si="46">+P64/O64</f>
        <v>#DIV/0!</v>
      </c>
      <c r="R64" s="225"/>
      <c r="S64" s="225"/>
      <c r="T64" s="221" t="e">
        <f t="shared" ref="T64:T69" si="47">+S64/R64</f>
        <v>#DIV/0!</v>
      </c>
      <c r="U64" s="225"/>
      <c r="V64" s="225"/>
      <c r="W64" s="221" t="e">
        <f t="shared" ref="W64:W69" si="48">+V64/U64</f>
        <v>#DIV/0!</v>
      </c>
      <c r="X64" s="225"/>
      <c r="Y64" s="225"/>
      <c r="Z64" s="221" t="e">
        <f t="shared" ref="Z64:Z69" si="49">+Y64/X64</f>
        <v>#DIV/0!</v>
      </c>
    </row>
    <row r="65" spans="1:26" ht="15.75" x14ac:dyDescent="0.25">
      <c r="A65" s="215" t="s">
        <v>228</v>
      </c>
      <c r="B65" s="9" t="s">
        <v>34</v>
      </c>
      <c r="C65" s="234">
        <v>0</v>
      </c>
      <c r="D65" s="216">
        <v>2</v>
      </c>
      <c r="E65" s="221">
        <f t="shared" ref="E65:E69" si="50">+C65/D65</f>
        <v>0</v>
      </c>
      <c r="F65" s="18"/>
      <c r="G65" s="222"/>
      <c r="H65" s="221" t="e">
        <f t="shared" ref="H65:H69" si="51">+F65/G65</f>
        <v>#DIV/0!</v>
      </c>
      <c r="I65" s="223"/>
      <c r="J65" s="223"/>
      <c r="K65" s="221" t="e">
        <f t="shared" si="44"/>
        <v>#DIV/0!</v>
      </c>
      <c r="L65" s="224"/>
      <c r="M65" s="224"/>
      <c r="N65" s="221" t="e">
        <f t="shared" si="45"/>
        <v>#DIV/0!</v>
      </c>
      <c r="O65" s="225"/>
      <c r="P65" s="225"/>
      <c r="Q65" s="221" t="e">
        <f t="shared" si="46"/>
        <v>#DIV/0!</v>
      </c>
      <c r="R65" s="225"/>
      <c r="S65" s="225"/>
      <c r="T65" s="221" t="e">
        <f t="shared" si="47"/>
        <v>#DIV/0!</v>
      </c>
      <c r="U65" s="225"/>
      <c r="V65" s="225"/>
      <c r="W65" s="221" t="e">
        <f t="shared" si="48"/>
        <v>#DIV/0!</v>
      </c>
      <c r="X65" s="225"/>
      <c r="Y65" s="225"/>
      <c r="Z65" s="221" t="e">
        <f t="shared" si="49"/>
        <v>#DIV/0!</v>
      </c>
    </row>
    <row r="66" spans="1:26" ht="15.75" x14ac:dyDescent="0.25">
      <c r="A66" s="215" t="s">
        <v>229</v>
      </c>
      <c r="B66" s="9" t="s">
        <v>29</v>
      </c>
      <c r="C66" s="234">
        <v>2</v>
      </c>
      <c r="D66" s="216">
        <v>2</v>
      </c>
      <c r="E66" s="221">
        <f t="shared" si="50"/>
        <v>1</v>
      </c>
      <c r="F66" s="18"/>
      <c r="G66" s="222"/>
      <c r="H66" s="221" t="e">
        <f t="shared" si="51"/>
        <v>#DIV/0!</v>
      </c>
      <c r="I66" s="223"/>
      <c r="J66" s="223"/>
      <c r="K66" s="221" t="e">
        <f t="shared" si="44"/>
        <v>#DIV/0!</v>
      </c>
      <c r="L66" s="224"/>
      <c r="M66" s="224"/>
      <c r="N66" s="221" t="e">
        <f t="shared" si="45"/>
        <v>#DIV/0!</v>
      </c>
      <c r="O66" s="225"/>
      <c r="P66" s="225"/>
      <c r="Q66" s="221" t="e">
        <f t="shared" si="46"/>
        <v>#DIV/0!</v>
      </c>
      <c r="R66" s="225"/>
      <c r="S66" s="225"/>
      <c r="T66" s="221" t="e">
        <f t="shared" si="47"/>
        <v>#DIV/0!</v>
      </c>
      <c r="U66" s="225"/>
      <c r="V66" s="225"/>
      <c r="W66" s="221" t="e">
        <f t="shared" si="48"/>
        <v>#DIV/0!</v>
      </c>
      <c r="X66" s="225"/>
      <c r="Y66" s="225"/>
      <c r="Z66" s="221" t="e">
        <f t="shared" si="49"/>
        <v>#DIV/0!</v>
      </c>
    </row>
    <row r="67" spans="1:26" ht="15.75" x14ac:dyDescent="0.25">
      <c r="A67" s="215" t="s">
        <v>230</v>
      </c>
      <c r="B67" s="9" t="s">
        <v>34</v>
      </c>
      <c r="C67" s="217">
        <v>0</v>
      </c>
      <c r="D67" s="216">
        <v>2</v>
      </c>
      <c r="E67" s="221">
        <f t="shared" si="50"/>
        <v>0</v>
      </c>
      <c r="F67" s="18"/>
      <c r="G67" s="222"/>
      <c r="H67" s="221" t="e">
        <f t="shared" si="51"/>
        <v>#DIV/0!</v>
      </c>
      <c r="I67" s="223"/>
      <c r="J67" s="223"/>
      <c r="K67" s="221" t="e">
        <f t="shared" si="44"/>
        <v>#DIV/0!</v>
      </c>
      <c r="L67" s="224"/>
      <c r="M67" s="224"/>
      <c r="N67" s="221" t="e">
        <f t="shared" si="45"/>
        <v>#DIV/0!</v>
      </c>
      <c r="O67" s="225"/>
      <c r="P67" s="225"/>
      <c r="Q67" s="221" t="e">
        <f t="shared" si="46"/>
        <v>#DIV/0!</v>
      </c>
      <c r="R67" s="225"/>
      <c r="S67" s="225"/>
      <c r="T67" s="221" t="e">
        <f t="shared" si="47"/>
        <v>#DIV/0!</v>
      </c>
      <c r="U67" s="225"/>
      <c r="V67" s="225"/>
      <c r="W67" s="221" t="e">
        <f t="shared" si="48"/>
        <v>#DIV/0!</v>
      </c>
      <c r="X67" s="225"/>
      <c r="Y67" s="225"/>
      <c r="Z67" s="221" t="e">
        <f t="shared" si="49"/>
        <v>#DIV/0!</v>
      </c>
    </row>
    <row r="68" spans="1:26" ht="15.75" x14ac:dyDescent="0.25">
      <c r="A68" s="227" t="s">
        <v>231</v>
      </c>
      <c r="B68" s="9" t="s">
        <v>34</v>
      </c>
      <c r="C68" s="228">
        <v>0</v>
      </c>
      <c r="D68" s="229">
        <v>2</v>
      </c>
      <c r="E68" s="221">
        <f t="shared" si="50"/>
        <v>0</v>
      </c>
      <c r="F68" s="18"/>
      <c r="G68" s="222"/>
      <c r="H68" s="221" t="e">
        <f t="shared" si="51"/>
        <v>#DIV/0!</v>
      </c>
      <c r="I68" s="223"/>
      <c r="J68" s="223"/>
      <c r="K68" s="221" t="e">
        <f t="shared" si="44"/>
        <v>#DIV/0!</v>
      </c>
      <c r="L68" s="224"/>
      <c r="M68" s="224"/>
      <c r="N68" s="221" t="e">
        <f t="shared" si="45"/>
        <v>#DIV/0!</v>
      </c>
      <c r="O68" s="225"/>
      <c r="P68" s="225"/>
      <c r="Q68" s="221" t="e">
        <f t="shared" si="46"/>
        <v>#DIV/0!</v>
      </c>
      <c r="R68" s="225"/>
      <c r="S68" s="225"/>
      <c r="T68" s="221" t="e">
        <f t="shared" si="47"/>
        <v>#DIV/0!</v>
      </c>
      <c r="U68" s="225"/>
      <c r="V68" s="225"/>
      <c r="W68" s="221" t="e">
        <f t="shared" si="48"/>
        <v>#DIV/0!</v>
      </c>
      <c r="X68" s="225"/>
      <c r="Y68" s="225"/>
      <c r="Z68" s="221" t="e">
        <f t="shared" si="49"/>
        <v>#DIV/0!</v>
      </c>
    </row>
    <row r="69" spans="1:26" ht="15.75" x14ac:dyDescent="0.25">
      <c r="A69" s="227" t="s">
        <v>221</v>
      </c>
      <c r="B69" s="9" t="s">
        <v>29</v>
      </c>
      <c r="C69" s="228">
        <v>5</v>
      </c>
      <c r="D69" s="229">
        <v>4</v>
      </c>
      <c r="E69" s="221">
        <f t="shared" si="50"/>
        <v>1.25</v>
      </c>
      <c r="F69" s="18"/>
      <c r="G69" s="222"/>
      <c r="H69" s="221" t="e">
        <f t="shared" si="51"/>
        <v>#DIV/0!</v>
      </c>
      <c r="I69" s="223"/>
      <c r="J69" s="223"/>
      <c r="K69" s="221" t="e">
        <f t="shared" si="44"/>
        <v>#DIV/0!</v>
      </c>
      <c r="L69" s="224"/>
      <c r="M69" s="224"/>
      <c r="N69" s="221" t="e">
        <f t="shared" si="45"/>
        <v>#DIV/0!</v>
      </c>
      <c r="O69" s="225"/>
      <c r="P69" s="225"/>
      <c r="Q69" s="221" t="e">
        <f t="shared" si="46"/>
        <v>#DIV/0!</v>
      </c>
      <c r="R69" s="225"/>
      <c r="S69" s="225"/>
      <c r="T69" s="221" t="e">
        <f t="shared" si="47"/>
        <v>#DIV/0!</v>
      </c>
      <c r="U69" s="225"/>
      <c r="V69" s="225"/>
      <c r="W69" s="221" t="e">
        <f t="shared" si="48"/>
        <v>#DIV/0!</v>
      </c>
      <c r="X69" s="225"/>
      <c r="Y69" s="225"/>
      <c r="Z69" s="221" t="e">
        <f t="shared" si="49"/>
        <v>#DIV/0!</v>
      </c>
    </row>
    <row r="70" spans="1:26" ht="15.75" x14ac:dyDescent="0.25">
      <c r="A70" s="233" t="s">
        <v>232</v>
      </c>
      <c r="B70" s="9" t="s">
        <v>32</v>
      </c>
      <c r="C70" s="228">
        <v>2</v>
      </c>
      <c r="D70" s="229">
        <v>4</v>
      </c>
      <c r="E70" s="221"/>
      <c r="F70" s="18"/>
      <c r="G70" s="222"/>
      <c r="H70" s="221"/>
      <c r="I70" s="223"/>
      <c r="J70" s="223"/>
      <c r="K70" s="221"/>
      <c r="L70" s="224"/>
      <c r="M70" s="224"/>
      <c r="N70" s="221"/>
      <c r="O70" s="225"/>
      <c r="P70" s="225"/>
      <c r="Q70" s="221"/>
      <c r="R70" s="225"/>
      <c r="S70" s="225"/>
      <c r="T70" s="221"/>
      <c r="U70" s="225"/>
      <c r="V70" s="225"/>
      <c r="W70" s="221"/>
      <c r="X70" s="225"/>
      <c r="Y70" s="225"/>
      <c r="Z70" s="221"/>
    </row>
    <row r="71" spans="1:26" ht="15.75" x14ac:dyDescent="0.25">
      <c r="A71" s="233" t="s">
        <v>234</v>
      </c>
      <c r="B71" s="9" t="s">
        <v>34</v>
      </c>
      <c r="C71" s="228">
        <v>0</v>
      </c>
      <c r="D71" s="229">
        <v>4</v>
      </c>
      <c r="E71" s="221"/>
      <c r="F71" s="18"/>
      <c r="G71" s="222"/>
      <c r="H71" s="221"/>
      <c r="I71" s="223"/>
      <c r="J71" s="223"/>
      <c r="K71" s="221"/>
      <c r="L71" s="224"/>
      <c r="M71" s="224"/>
      <c r="N71" s="221"/>
      <c r="O71" s="225"/>
      <c r="P71" s="225"/>
      <c r="Q71" s="221"/>
      <c r="R71" s="225"/>
      <c r="S71" s="225"/>
      <c r="T71" s="221"/>
      <c r="U71" s="225"/>
      <c r="V71" s="225"/>
      <c r="W71" s="221"/>
      <c r="X71" s="225"/>
      <c r="Y71" s="225"/>
      <c r="Z71" s="221"/>
    </row>
    <row r="72" spans="1:26" ht="15.75" x14ac:dyDescent="0.25">
      <c r="A72" s="233" t="s">
        <v>233</v>
      </c>
      <c r="B72" s="9" t="s">
        <v>29</v>
      </c>
      <c r="C72" s="228">
        <v>5</v>
      </c>
      <c r="D72" s="229">
        <v>4</v>
      </c>
      <c r="E72" s="221"/>
      <c r="F72" s="18"/>
      <c r="G72" s="222"/>
      <c r="H72" s="221"/>
      <c r="I72" s="223"/>
      <c r="J72" s="223"/>
      <c r="K72" s="221"/>
      <c r="L72" s="224"/>
      <c r="M72" s="224"/>
      <c r="N72" s="221"/>
      <c r="O72" s="225"/>
      <c r="P72" s="225"/>
      <c r="Q72" s="221"/>
      <c r="R72" s="225"/>
      <c r="S72" s="225"/>
      <c r="T72" s="221"/>
      <c r="U72" s="225"/>
      <c r="V72" s="225"/>
      <c r="W72" s="221"/>
      <c r="X72" s="225"/>
      <c r="Y72" s="225"/>
      <c r="Z72" s="221"/>
    </row>
    <row r="73" spans="1:26" ht="15.75" thickBot="1" x14ac:dyDescent="0.3">
      <c r="A73" s="32" t="s">
        <v>54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D9B0-0C97-4958-A0E4-584B65756F30}">
  <dimension ref="A1:Q79"/>
  <sheetViews>
    <sheetView topLeftCell="A6" zoomScale="70" zoomScaleNormal="70" workbookViewId="0">
      <selection activeCell="A53" sqref="A53:Q79"/>
    </sheetView>
  </sheetViews>
  <sheetFormatPr baseColWidth="10" defaultRowHeight="15" x14ac:dyDescent="0.25"/>
  <cols>
    <col min="1" max="1" width="38.85546875" style="173" bestFit="1" customWidth="1"/>
    <col min="2" max="19" width="11.42578125" style="173"/>
    <col min="20" max="20" width="37.7109375" style="173" bestFit="1" customWidth="1"/>
    <col min="21" max="38" width="11.42578125" style="173"/>
    <col min="39" max="39" width="39.140625" style="173" bestFit="1" customWidth="1"/>
    <col min="40" max="16384" width="11.42578125" style="173"/>
  </cols>
  <sheetData>
    <row r="1" spans="1:17" ht="26.25" x14ac:dyDescent="0.25">
      <c r="A1" s="195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26.25" x14ac:dyDescent="0.25">
      <c r="A2" s="195" t="s">
        <v>193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21" x14ac:dyDescent="0.25">
      <c r="A3" s="196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75.75" thickBot="1" x14ac:dyDescent="0.3">
      <c r="A4" s="5" t="s">
        <v>5</v>
      </c>
      <c r="B4" s="6" t="s">
        <v>6</v>
      </c>
      <c r="C4" s="6" t="s">
        <v>23</v>
      </c>
      <c r="D4" s="6" t="s">
        <v>8</v>
      </c>
      <c r="E4" s="6" t="s">
        <v>9</v>
      </c>
      <c r="F4" s="6" t="s">
        <v>24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194</v>
      </c>
      <c r="P4" s="6" t="s">
        <v>17</v>
      </c>
      <c r="Q4" s="6" t="s">
        <v>9</v>
      </c>
    </row>
    <row r="5" spans="1:17" ht="15.75" thickTop="1" x14ac:dyDescent="0.25">
      <c r="A5" s="218" t="s">
        <v>200</v>
      </c>
      <c r="B5" s="9" t="s">
        <v>32</v>
      </c>
      <c r="C5" s="10">
        <v>3</v>
      </c>
      <c r="D5" s="10">
        <v>4</v>
      </c>
      <c r="E5" s="17">
        <v>0.75</v>
      </c>
      <c r="F5" s="18" t="s">
        <v>195</v>
      </c>
      <c r="G5" s="199">
        <v>100000</v>
      </c>
      <c r="H5" s="17" t="e">
        <v>#VALUE!</v>
      </c>
      <c r="I5" s="175">
        <v>0.68</v>
      </c>
      <c r="J5" s="175">
        <v>0.65</v>
      </c>
      <c r="K5" s="17">
        <v>1.0461538461538462</v>
      </c>
      <c r="L5" s="21">
        <v>3105</v>
      </c>
      <c r="M5" s="21">
        <v>3500</v>
      </c>
      <c r="N5" s="17">
        <v>0.88714285714285712</v>
      </c>
      <c r="O5" s="23">
        <v>0.55000000000000004</v>
      </c>
      <c r="P5" s="23">
        <v>0.5</v>
      </c>
      <c r="Q5" s="17">
        <v>1.1000000000000001</v>
      </c>
    </row>
    <row r="6" spans="1:17" x14ac:dyDescent="0.25">
      <c r="A6" s="218" t="s">
        <v>201</v>
      </c>
      <c r="B6" s="9" t="s">
        <v>32</v>
      </c>
      <c r="C6" s="10">
        <v>14</v>
      </c>
      <c r="D6" s="10">
        <v>15</v>
      </c>
      <c r="E6" s="17">
        <v>0.93333333333333335</v>
      </c>
      <c r="F6" s="18" t="s">
        <v>195</v>
      </c>
      <c r="G6" s="199">
        <v>100000</v>
      </c>
      <c r="H6" s="17" t="e">
        <v>#VALUE!</v>
      </c>
      <c r="I6" s="175">
        <v>0.6</v>
      </c>
      <c r="J6" s="175">
        <v>0.65</v>
      </c>
      <c r="K6" s="17">
        <v>0.92307692307692302</v>
      </c>
      <c r="L6" s="21">
        <v>3750</v>
      </c>
      <c r="M6" s="21">
        <v>3500</v>
      </c>
      <c r="N6" s="17">
        <v>1.0714285714285714</v>
      </c>
      <c r="O6" s="23">
        <v>0.6</v>
      </c>
      <c r="P6" s="23">
        <v>0.5</v>
      </c>
      <c r="Q6" s="17">
        <v>1.2</v>
      </c>
    </row>
    <row r="7" spans="1:17" x14ac:dyDescent="0.25">
      <c r="A7" s="218" t="s">
        <v>214</v>
      </c>
      <c r="B7" s="9" t="s">
        <v>32</v>
      </c>
      <c r="C7" s="10">
        <v>15</v>
      </c>
      <c r="D7" s="10">
        <v>15</v>
      </c>
      <c r="E7" s="17">
        <v>1</v>
      </c>
      <c r="F7" s="18" t="s">
        <v>195</v>
      </c>
      <c r="G7" s="199">
        <v>100000</v>
      </c>
      <c r="H7" s="17" t="e">
        <v>#VALUE!</v>
      </c>
      <c r="I7" s="175">
        <v>0.59</v>
      </c>
      <c r="J7" s="175">
        <v>0.65</v>
      </c>
      <c r="K7" s="17">
        <v>0.90769230769230758</v>
      </c>
      <c r="L7" s="21">
        <v>2895</v>
      </c>
      <c r="M7" s="21">
        <v>3500</v>
      </c>
      <c r="N7" s="17">
        <v>0.82714285714285718</v>
      </c>
      <c r="O7" s="23">
        <v>0.65</v>
      </c>
      <c r="P7" s="23">
        <v>0.5</v>
      </c>
      <c r="Q7" s="17">
        <v>1.3</v>
      </c>
    </row>
    <row r="8" spans="1:17" x14ac:dyDescent="0.25">
      <c r="A8" s="218" t="s">
        <v>202</v>
      </c>
      <c r="B8" s="9" t="s">
        <v>32</v>
      </c>
      <c r="C8" s="10">
        <v>6</v>
      </c>
      <c r="D8" s="10">
        <v>8</v>
      </c>
      <c r="E8" s="17">
        <v>0.75</v>
      </c>
      <c r="F8" s="18" t="s">
        <v>195</v>
      </c>
      <c r="G8" s="199">
        <v>100000</v>
      </c>
      <c r="H8" s="17" t="e">
        <v>#VALUE!</v>
      </c>
      <c r="I8" s="175">
        <v>0.65</v>
      </c>
      <c r="J8" s="175">
        <v>0.65</v>
      </c>
      <c r="K8" s="17">
        <v>1</v>
      </c>
      <c r="L8" s="21">
        <v>3895</v>
      </c>
      <c r="M8" s="21">
        <v>3500</v>
      </c>
      <c r="N8" s="17">
        <v>1.1128571428571428</v>
      </c>
      <c r="O8" s="23">
        <v>0.45</v>
      </c>
      <c r="P8" s="23">
        <v>0.5</v>
      </c>
      <c r="Q8" s="17">
        <v>0.9</v>
      </c>
    </row>
    <row r="9" spans="1:17" x14ac:dyDescent="0.25">
      <c r="A9" s="218" t="s">
        <v>204</v>
      </c>
      <c r="B9" s="9" t="s">
        <v>32</v>
      </c>
      <c r="C9" s="10">
        <v>6</v>
      </c>
      <c r="D9" s="10">
        <v>8</v>
      </c>
      <c r="E9" s="17">
        <v>0.75</v>
      </c>
      <c r="F9" s="18" t="s">
        <v>195</v>
      </c>
      <c r="G9" s="199">
        <v>100000</v>
      </c>
      <c r="H9" s="17" t="e">
        <v>#VALUE!</v>
      </c>
      <c r="I9" s="175">
        <v>0.62</v>
      </c>
      <c r="J9" s="175">
        <v>0.65</v>
      </c>
      <c r="K9" s="17">
        <v>0.95384615384615379</v>
      </c>
      <c r="L9" s="21">
        <v>3420</v>
      </c>
      <c r="M9" s="21">
        <v>3500</v>
      </c>
      <c r="N9" s="17">
        <v>0.97714285714285709</v>
      </c>
      <c r="O9" s="23">
        <v>0.5</v>
      </c>
      <c r="P9" s="23">
        <v>0.5</v>
      </c>
      <c r="Q9" s="17">
        <v>1</v>
      </c>
    </row>
    <row r="10" spans="1:17" x14ac:dyDescent="0.25">
      <c r="A10" s="218" t="s">
        <v>205</v>
      </c>
      <c r="B10" s="9" t="s">
        <v>32</v>
      </c>
      <c r="C10" s="10">
        <v>9</v>
      </c>
      <c r="D10" s="10">
        <v>9</v>
      </c>
      <c r="E10" s="17">
        <v>1</v>
      </c>
      <c r="F10" s="18" t="s">
        <v>195</v>
      </c>
      <c r="G10" s="199">
        <v>100000</v>
      </c>
      <c r="H10" s="17" t="e">
        <v>#VALUE!</v>
      </c>
      <c r="I10" s="175">
        <v>0.7</v>
      </c>
      <c r="J10" s="175">
        <v>0.65</v>
      </c>
      <c r="K10" s="17">
        <v>1.0769230769230769</v>
      </c>
      <c r="L10" s="21">
        <v>2985</v>
      </c>
      <c r="M10" s="21">
        <v>3500</v>
      </c>
      <c r="N10" s="17">
        <v>0.85285714285714287</v>
      </c>
      <c r="O10" s="23">
        <v>0.55000000000000004</v>
      </c>
      <c r="P10" s="23">
        <v>0.5</v>
      </c>
      <c r="Q10" s="17">
        <v>1.1000000000000001</v>
      </c>
    </row>
    <row r="11" spans="1:17" x14ac:dyDescent="0.25">
      <c r="A11" s="218" t="s">
        <v>207</v>
      </c>
      <c r="B11" s="9" t="s">
        <v>32</v>
      </c>
      <c r="C11" s="10">
        <v>9</v>
      </c>
      <c r="D11" s="10">
        <v>10</v>
      </c>
      <c r="E11" s="17">
        <v>0.9</v>
      </c>
      <c r="F11" s="18" t="s">
        <v>195</v>
      </c>
      <c r="G11" s="199">
        <v>100000</v>
      </c>
      <c r="H11" s="17" t="e">
        <v>#VALUE!</v>
      </c>
      <c r="I11" s="175">
        <v>0.6</v>
      </c>
      <c r="J11" s="175">
        <v>0.65</v>
      </c>
      <c r="K11" s="17">
        <v>0.92307692307692302</v>
      </c>
      <c r="L11" s="21">
        <v>4100</v>
      </c>
      <c r="M11" s="21">
        <v>3500</v>
      </c>
      <c r="N11" s="17">
        <v>1.1714285714285715</v>
      </c>
      <c r="O11" s="23">
        <v>0.5</v>
      </c>
      <c r="P11" s="23">
        <v>0.5</v>
      </c>
      <c r="Q11" s="17">
        <v>1</v>
      </c>
    </row>
    <row r="12" spans="1:17" x14ac:dyDescent="0.25">
      <c r="A12" s="218" t="s">
        <v>208</v>
      </c>
      <c r="B12" s="9" t="s">
        <v>32</v>
      </c>
      <c r="C12" s="10">
        <v>15</v>
      </c>
      <c r="D12" s="10">
        <v>14</v>
      </c>
      <c r="E12" s="17">
        <v>1.0714285714285714</v>
      </c>
      <c r="F12" s="18" t="s">
        <v>195</v>
      </c>
      <c r="G12" s="199">
        <v>100000</v>
      </c>
      <c r="H12" s="17" t="e">
        <v>#VALUE!</v>
      </c>
      <c r="I12" s="175">
        <v>0.7</v>
      </c>
      <c r="J12" s="175">
        <v>0.65</v>
      </c>
      <c r="K12" s="17">
        <v>1.0769230769230769</v>
      </c>
      <c r="L12" s="21">
        <v>2850</v>
      </c>
      <c r="M12" s="21">
        <v>3500</v>
      </c>
      <c r="N12" s="17">
        <v>0.81428571428571428</v>
      </c>
      <c r="O12" s="23">
        <v>0.4</v>
      </c>
      <c r="P12" s="23">
        <v>0.5</v>
      </c>
      <c r="Q12" s="17">
        <v>0.8</v>
      </c>
    </row>
    <row r="13" spans="1:17" x14ac:dyDescent="0.25">
      <c r="A13" s="218" t="s">
        <v>215</v>
      </c>
      <c r="B13" s="9" t="s">
        <v>32</v>
      </c>
      <c r="C13" s="10">
        <v>5</v>
      </c>
      <c r="D13" s="10">
        <v>5</v>
      </c>
      <c r="E13" s="17">
        <v>1</v>
      </c>
      <c r="F13" s="18" t="s">
        <v>195</v>
      </c>
      <c r="G13" s="199">
        <v>100000</v>
      </c>
      <c r="H13" s="17" t="e">
        <v>#VALUE!</v>
      </c>
      <c r="I13" s="175">
        <v>0.6</v>
      </c>
      <c r="J13" s="175">
        <v>0.65</v>
      </c>
      <c r="K13" s="17">
        <v>0.92307692307692302</v>
      </c>
      <c r="L13" s="21">
        <v>3150</v>
      </c>
      <c r="M13" s="21">
        <v>3500</v>
      </c>
      <c r="N13" s="17">
        <v>0.9</v>
      </c>
      <c r="O13" s="23">
        <v>0.6</v>
      </c>
      <c r="P13" s="23">
        <v>0.5</v>
      </c>
      <c r="Q13" s="17">
        <v>1.2</v>
      </c>
    </row>
    <row r="14" spans="1:17" x14ac:dyDescent="0.25">
      <c r="A14" s="218" t="s">
        <v>211</v>
      </c>
      <c r="B14" s="9" t="s">
        <v>32</v>
      </c>
      <c r="C14" s="10">
        <v>10</v>
      </c>
      <c r="D14" s="10">
        <v>11</v>
      </c>
      <c r="E14" s="17">
        <v>0.90909090909090906</v>
      </c>
      <c r="F14" s="18" t="s">
        <v>195</v>
      </c>
      <c r="G14" s="199">
        <v>100000</v>
      </c>
      <c r="H14" s="17" t="e">
        <v>#VALUE!</v>
      </c>
      <c r="I14" s="175">
        <v>0.75</v>
      </c>
      <c r="J14" s="175">
        <v>0.65</v>
      </c>
      <c r="K14" s="17">
        <v>1.1538461538461537</v>
      </c>
      <c r="L14" s="21">
        <v>3450</v>
      </c>
      <c r="M14" s="21">
        <v>3500</v>
      </c>
      <c r="N14" s="17">
        <v>0.98571428571428577</v>
      </c>
      <c r="O14" s="23">
        <v>0.6</v>
      </c>
      <c r="P14" s="23">
        <v>0.5</v>
      </c>
      <c r="Q14" s="17">
        <v>1.2</v>
      </c>
    </row>
    <row r="15" spans="1:17" x14ac:dyDescent="0.25">
      <c r="A15" s="218" t="s">
        <v>213</v>
      </c>
      <c r="B15" s="9" t="s">
        <v>32</v>
      </c>
      <c r="C15" s="10">
        <v>10</v>
      </c>
      <c r="D15" s="10">
        <v>10</v>
      </c>
      <c r="E15" s="17">
        <v>1</v>
      </c>
      <c r="F15" s="18" t="s">
        <v>195</v>
      </c>
      <c r="G15" s="199">
        <v>100000</v>
      </c>
      <c r="H15" s="17" t="e">
        <v>#VALUE!</v>
      </c>
      <c r="I15" s="175">
        <v>0.65</v>
      </c>
      <c r="J15" s="175">
        <v>0.65</v>
      </c>
      <c r="K15" s="17">
        <v>1</v>
      </c>
      <c r="L15" s="21">
        <v>3050</v>
      </c>
      <c r="M15" s="21">
        <v>3500</v>
      </c>
      <c r="N15" s="17">
        <v>0.87142857142857144</v>
      </c>
      <c r="O15" s="23">
        <v>0.5</v>
      </c>
      <c r="P15" s="23">
        <v>0.5</v>
      </c>
      <c r="Q15" s="17">
        <v>1</v>
      </c>
    </row>
    <row r="16" spans="1:17" x14ac:dyDescent="0.25">
      <c r="A16" s="218" t="s">
        <v>210</v>
      </c>
      <c r="B16" s="9" t="s">
        <v>28</v>
      </c>
      <c r="C16" s="10">
        <v>6</v>
      </c>
      <c r="D16" s="10">
        <v>8</v>
      </c>
      <c r="E16" s="17">
        <v>0.75</v>
      </c>
      <c r="F16" s="18" t="s">
        <v>195</v>
      </c>
      <c r="G16" s="199">
        <v>100000</v>
      </c>
      <c r="H16" s="17" t="e">
        <v>#VALUE!</v>
      </c>
      <c r="I16" s="175">
        <v>0.6</v>
      </c>
      <c r="J16" s="175">
        <v>0.65</v>
      </c>
      <c r="K16" s="17">
        <v>0.92307692307692302</v>
      </c>
      <c r="L16" s="21">
        <v>2875</v>
      </c>
      <c r="M16" s="21">
        <v>3500</v>
      </c>
      <c r="N16" s="17">
        <v>0.8214285714285714</v>
      </c>
      <c r="O16" s="23">
        <v>0.3</v>
      </c>
      <c r="P16" s="23">
        <v>0.5</v>
      </c>
      <c r="Q16" s="17">
        <v>0.6</v>
      </c>
    </row>
    <row r="17" spans="1:17" x14ac:dyDescent="0.25">
      <c r="A17" s="218" t="s">
        <v>212</v>
      </c>
      <c r="B17" s="9" t="s">
        <v>28</v>
      </c>
      <c r="C17" s="10">
        <v>4</v>
      </c>
      <c r="D17" s="10">
        <v>5</v>
      </c>
      <c r="E17" s="17">
        <v>0.8</v>
      </c>
      <c r="F17" s="18" t="s">
        <v>195</v>
      </c>
      <c r="G17" s="199">
        <v>100000</v>
      </c>
      <c r="H17" s="17" t="e">
        <v>#VALUE!</v>
      </c>
      <c r="I17" s="175">
        <v>0.6</v>
      </c>
      <c r="J17" s="175">
        <v>0.65</v>
      </c>
      <c r="K17" s="17">
        <v>0.92307692307692302</v>
      </c>
      <c r="L17" s="21">
        <v>2995</v>
      </c>
      <c r="M17" s="21">
        <v>3500</v>
      </c>
      <c r="N17" s="17">
        <v>0.85571428571428576</v>
      </c>
      <c r="O17" s="23">
        <v>0.35</v>
      </c>
      <c r="P17" s="23">
        <v>0.5</v>
      </c>
      <c r="Q17" s="17">
        <v>0.7</v>
      </c>
    </row>
    <row r="18" spans="1:17" x14ac:dyDescent="0.25">
      <c r="A18" s="218" t="s">
        <v>206</v>
      </c>
      <c r="B18" s="9" t="s">
        <v>29</v>
      </c>
      <c r="C18" s="10">
        <v>3</v>
      </c>
      <c r="D18" s="10">
        <v>3</v>
      </c>
      <c r="E18" s="17">
        <v>1</v>
      </c>
      <c r="F18" s="18" t="s">
        <v>195</v>
      </c>
      <c r="G18" s="199">
        <v>100000</v>
      </c>
      <c r="H18" s="17" t="e">
        <v>#VALUE!</v>
      </c>
      <c r="I18" s="175">
        <v>0.6</v>
      </c>
      <c r="J18" s="175">
        <v>0.65</v>
      </c>
      <c r="K18" s="17">
        <v>0.92307692307692302</v>
      </c>
      <c r="L18" s="21">
        <v>1510</v>
      </c>
      <c r="M18" s="21">
        <v>3500</v>
      </c>
      <c r="N18" s="17">
        <v>0.43142857142857144</v>
      </c>
      <c r="O18" s="23">
        <v>0.3</v>
      </c>
      <c r="P18" s="23">
        <v>0.5</v>
      </c>
      <c r="Q18" s="17">
        <v>0.6</v>
      </c>
    </row>
    <row r="19" spans="1:17" x14ac:dyDescent="0.25">
      <c r="A19" s="218" t="s">
        <v>209</v>
      </c>
      <c r="B19" s="9" t="s">
        <v>32</v>
      </c>
      <c r="C19" s="10">
        <v>9</v>
      </c>
      <c r="D19" s="10">
        <v>10</v>
      </c>
      <c r="E19" s="17">
        <v>0.9</v>
      </c>
      <c r="F19" s="18" t="s">
        <v>195</v>
      </c>
      <c r="G19" s="199">
        <v>100000</v>
      </c>
      <c r="H19" s="17" t="e">
        <v>#VALUE!</v>
      </c>
      <c r="I19" s="175">
        <v>0.6</v>
      </c>
      <c r="J19" s="175">
        <v>0.65</v>
      </c>
      <c r="K19" s="17">
        <v>0.92307692307692302</v>
      </c>
      <c r="L19" s="21">
        <v>3100</v>
      </c>
      <c r="M19" s="21">
        <v>3500</v>
      </c>
      <c r="N19" s="17">
        <v>0.88571428571428568</v>
      </c>
      <c r="O19" s="23">
        <v>0.45</v>
      </c>
      <c r="P19" s="23">
        <v>0.5</v>
      </c>
      <c r="Q19" s="17">
        <v>0.9</v>
      </c>
    </row>
    <row r="20" spans="1:17" x14ac:dyDescent="0.25">
      <c r="A20" s="218" t="s">
        <v>216</v>
      </c>
      <c r="B20" s="9" t="s">
        <v>28</v>
      </c>
      <c r="C20" s="10">
        <v>4</v>
      </c>
      <c r="D20" s="10">
        <v>5</v>
      </c>
      <c r="E20" s="17">
        <v>0.8</v>
      </c>
      <c r="F20" s="18" t="s">
        <v>195</v>
      </c>
      <c r="G20" s="199">
        <v>100000</v>
      </c>
      <c r="H20" s="17" t="e">
        <v>#VALUE!</v>
      </c>
      <c r="I20" s="175">
        <v>0.75</v>
      </c>
      <c r="J20" s="175">
        <v>0.65</v>
      </c>
      <c r="K20" s="17">
        <v>1.1538461538461537</v>
      </c>
      <c r="L20" s="21">
        <v>1500</v>
      </c>
      <c r="M20" s="21">
        <v>3500</v>
      </c>
      <c r="N20" s="17">
        <v>0.42857142857142855</v>
      </c>
      <c r="O20" s="23">
        <v>0.3</v>
      </c>
      <c r="P20" s="23">
        <v>0.5</v>
      </c>
      <c r="Q20" s="17">
        <v>0.6</v>
      </c>
    </row>
    <row r="21" spans="1:17" x14ac:dyDescent="0.25">
      <c r="A21" s="8" t="s">
        <v>196</v>
      </c>
      <c r="B21" s="9" t="s">
        <v>29</v>
      </c>
      <c r="C21" s="10">
        <v>1</v>
      </c>
      <c r="D21" s="10">
        <v>3</v>
      </c>
      <c r="E21" s="17">
        <v>0.33333333333333331</v>
      </c>
      <c r="F21" s="18" t="s">
        <v>195</v>
      </c>
      <c r="G21" s="199">
        <v>100000</v>
      </c>
      <c r="H21" s="17" t="e">
        <v>#VALUE!</v>
      </c>
      <c r="I21" s="175">
        <v>0.7</v>
      </c>
      <c r="J21" s="175">
        <v>0.65</v>
      </c>
      <c r="K21" s="17">
        <v>1.0769230769230769</v>
      </c>
      <c r="L21" s="21">
        <v>1870</v>
      </c>
      <c r="M21" s="21">
        <v>3500</v>
      </c>
      <c r="N21" s="17">
        <v>0.53428571428571425</v>
      </c>
      <c r="O21" s="23">
        <v>0</v>
      </c>
      <c r="P21" s="23">
        <v>0.5</v>
      </c>
      <c r="Q21" s="17">
        <v>0</v>
      </c>
    </row>
    <row r="22" spans="1:17" x14ac:dyDescent="0.25">
      <c r="A22" s="218" t="s">
        <v>203</v>
      </c>
      <c r="B22" s="9" t="s">
        <v>29</v>
      </c>
      <c r="C22" s="10">
        <v>3</v>
      </c>
      <c r="D22" s="10">
        <v>3</v>
      </c>
      <c r="E22" s="17">
        <v>1</v>
      </c>
      <c r="F22" s="18" t="s">
        <v>195</v>
      </c>
      <c r="G22" s="199">
        <v>100000</v>
      </c>
      <c r="H22" s="17" t="e">
        <v>#VALUE!</v>
      </c>
      <c r="I22" s="175">
        <v>0.66</v>
      </c>
      <c r="J22" s="175">
        <v>0.65</v>
      </c>
      <c r="K22" s="17">
        <v>1.0153846153846153</v>
      </c>
      <c r="L22" s="21">
        <v>1930</v>
      </c>
      <c r="M22" s="21">
        <v>3500</v>
      </c>
      <c r="N22" s="17">
        <v>0.55142857142857138</v>
      </c>
      <c r="O22" s="23">
        <v>0</v>
      </c>
      <c r="P22" s="23">
        <v>0.5</v>
      </c>
      <c r="Q22" s="17">
        <v>0</v>
      </c>
    </row>
    <row r="23" spans="1:17" ht="15.75" thickBot="1" x14ac:dyDescent="0.3">
      <c r="A23" s="32" t="s">
        <v>54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33"/>
      <c r="Q23" s="33"/>
    </row>
    <row r="25" spans="1:17" ht="26.25" x14ac:dyDescent="0.25">
      <c r="A25" s="195" t="s">
        <v>115</v>
      </c>
      <c r="B25" s="3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ht="26.25" x14ac:dyDescent="0.25">
      <c r="A26" s="195" t="s">
        <v>193</v>
      </c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ht="21" x14ac:dyDescent="0.25">
      <c r="A27" s="196" t="s">
        <v>197</v>
      </c>
      <c r="B27" s="3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ht="75.75" thickBot="1" x14ac:dyDescent="0.3">
      <c r="A28" s="5" t="s">
        <v>5</v>
      </c>
      <c r="B28" s="6" t="s">
        <v>6</v>
      </c>
      <c r="C28" s="6" t="s">
        <v>198</v>
      </c>
      <c r="D28" s="6" t="s">
        <v>8</v>
      </c>
      <c r="E28" s="6" t="s">
        <v>9</v>
      </c>
      <c r="F28" s="6" t="s">
        <v>24</v>
      </c>
      <c r="G28" s="6" t="s">
        <v>11</v>
      </c>
      <c r="H28" s="6" t="s">
        <v>9</v>
      </c>
      <c r="I28" s="6" t="s">
        <v>12</v>
      </c>
      <c r="J28" s="6" t="s">
        <v>13</v>
      </c>
      <c r="K28" s="6" t="s">
        <v>9</v>
      </c>
      <c r="L28" s="6" t="s">
        <v>14</v>
      </c>
      <c r="M28" s="6" t="s">
        <v>15</v>
      </c>
      <c r="N28" s="6" t="s">
        <v>9</v>
      </c>
      <c r="O28" s="6" t="s">
        <v>194</v>
      </c>
      <c r="P28" s="6" t="s">
        <v>17</v>
      </c>
      <c r="Q28" s="6" t="s">
        <v>9</v>
      </c>
    </row>
    <row r="29" spans="1:17" ht="15.75" thickTop="1" x14ac:dyDescent="0.25">
      <c r="A29" s="218" t="s">
        <v>200</v>
      </c>
      <c r="B29" s="9" t="s">
        <v>28</v>
      </c>
      <c r="C29" s="10">
        <v>3</v>
      </c>
      <c r="D29" s="10">
        <v>6</v>
      </c>
      <c r="E29" s="17">
        <f>+C29/D29</f>
        <v>0.5</v>
      </c>
      <c r="F29" s="18" t="s">
        <v>195</v>
      </c>
      <c r="G29" s="26">
        <v>100000</v>
      </c>
      <c r="H29" s="17" t="e">
        <f>+F29/G29</f>
        <v>#VALUE!</v>
      </c>
      <c r="I29" s="175">
        <v>0.66666666666666663</v>
      </c>
      <c r="J29" s="175">
        <v>0.65</v>
      </c>
      <c r="K29" s="17">
        <f>+I29/J29</f>
        <v>1.0256410256410255</v>
      </c>
      <c r="L29" s="21">
        <v>2500</v>
      </c>
      <c r="M29" s="21">
        <v>3500</v>
      </c>
      <c r="N29" s="17">
        <f>+L29/M29</f>
        <v>0.7142857142857143</v>
      </c>
      <c r="O29" s="23">
        <v>0.4</v>
      </c>
      <c r="P29" s="23">
        <v>0.5</v>
      </c>
      <c r="Q29" s="17">
        <f>+O29/P29</f>
        <v>0.8</v>
      </c>
    </row>
    <row r="30" spans="1:17" x14ac:dyDescent="0.25">
      <c r="A30" s="218" t="s">
        <v>201</v>
      </c>
      <c r="B30" s="9" t="s">
        <v>29</v>
      </c>
      <c r="C30" s="10">
        <v>21</v>
      </c>
      <c r="D30" s="10">
        <v>15</v>
      </c>
      <c r="E30" s="17">
        <f t="shared" ref="E30:E50" si="0">+C30/D30</f>
        <v>1.4</v>
      </c>
      <c r="F30" s="18" t="s">
        <v>195</v>
      </c>
      <c r="G30" s="26">
        <v>100000</v>
      </c>
      <c r="H30" s="17" t="e">
        <f>+F30/G30</f>
        <v>#VALUE!</v>
      </c>
      <c r="I30" s="175">
        <v>0.7142857142857143</v>
      </c>
      <c r="J30" s="175">
        <v>0.65</v>
      </c>
      <c r="K30" s="17">
        <f t="shared" ref="K30:K50" si="1">+I30/J30</f>
        <v>1.098901098901099</v>
      </c>
      <c r="L30" s="21">
        <v>3875</v>
      </c>
      <c r="M30" s="21">
        <v>3500</v>
      </c>
      <c r="N30" s="17">
        <f t="shared" ref="N30:N50" si="2">+L30/M30</f>
        <v>1.1071428571428572</v>
      </c>
      <c r="O30" s="23">
        <v>0.55000000000000004</v>
      </c>
      <c r="P30" s="23">
        <v>0.5</v>
      </c>
      <c r="Q30" s="17">
        <f t="shared" ref="Q30:Q50" si="3">+O30/P30</f>
        <v>1.1000000000000001</v>
      </c>
    </row>
    <row r="31" spans="1:17" x14ac:dyDescent="0.25">
      <c r="A31" s="218" t="s">
        <v>214</v>
      </c>
      <c r="B31" s="9" t="s">
        <v>29</v>
      </c>
      <c r="C31" s="10">
        <v>14</v>
      </c>
      <c r="D31" s="10">
        <v>15</v>
      </c>
      <c r="E31" s="17">
        <f t="shared" si="0"/>
        <v>0.93333333333333335</v>
      </c>
      <c r="F31" s="18" t="s">
        <v>195</v>
      </c>
      <c r="G31" s="26">
        <v>100000</v>
      </c>
      <c r="H31" s="17" t="e">
        <f t="shared" ref="H31:H50" si="4">+F31/G31</f>
        <v>#VALUE!</v>
      </c>
      <c r="I31" s="175">
        <v>0.8571428571428571</v>
      </c>
      <c r="J31" s="175">
        <v>0.65</v>
      </c>
      <c r="K31" s="17">
        <f t="shared" si="1"/>
        <v>1.3186813186813187</v>
      </c>
      <c r="L31" s="21">
        <v>4125</v>
      </c>
      <c r="M31" s="21">
        <v>3500</v>
      </c>
      <c r="N31" s="17">
        <f t="shared" si="2"/>
        <v>1.1785714285714286</v>
      </c>
      <c r="O31" s="23">
        <v>0.6</v>
      </c>
      <c r="P31" s="23">
        <v>0.5</v>
      </c>
      <c r="Q31" s="17">
        <f t="shared" si="3"/>
        <v>1.2</v>
      </c>
    </row>
    <row r="32" spans="1:17" x14ac:dyDescent="0.25">
      <c r="A32" s="218" t="s">
        <v>202</v>
      </c>
      <c r="B32" s="9" t="s">
        <v>32</v>
      </c>
      <c r="C32" s="10">
        <v>6</v>
      </c>
      <c r="D32" s="10">
        <v>10</v>
      </c>
      <c r="E32" s="17">
        <f t="shared" si="0"/>
        <v>0.6</v>
      </c>
      <c r="F32" s="18" t="s">
        <v>195</v>
      </c>
      <c r="G32" s="26">
        <v>100000</v>
      </c>
      <c r="H32" s="17" t="e">
        <f t="shared" si="4"/>
        <v>#VALUE!</v>
      </c>
      <c r="I32" s="175">
        <v>0.8</v>
      </c>
      <c r="J32" s="175">
        <v>0.65</v>
      </c>
      <c r="K32" s="17">
        <f t="shared" si="1"/>
        <v>1.2307692307692308</v>
      </c>
      <c r="L32" s="21">
        <v>2985</v>
      </c>
      <c r="M32" s="21">
        <v>3500</v>
      </c>
      <c r="N32" s="17">
        <f t="shared" si="2"/>
        <v>0.85285714285714287</v>
      </c>
      <c r="O32" s="23">
        <v>0.8</v>
      </c>
      <c r="P32" s="23">
        <v>0.5</v>
      </c>
      <c r="Q32" s="17">
        <f t="shared" si="3"/>
        <v>1.6</v>
      </c>
    </row>
    <row r="33" spans="1:17" x14ac:dyDescent="0.25">
      <c r="A33" s="218" t="s">
        <v>204</v>
      </c>
      <c r="B33" s="9" t="s">
        <v>28</v>
      </c>
      <c r="C33" s="10">
        <v>3</v>
      </c>
      <c r="D33" s="10">
        <v>12</v>
      </c>
      <c r="E33" s="17">
        <f t="shared" si="0"/>
        <v>0.25</v>
      </c>
      <c r="F33" s="18" t="s">
        <v>195</v>
      </c>
      <c r="G33" s="26">
        <v>100000</v>
      </c>
      <c r="H33" s="17" t="e">
        <f t="shared" si="4"/>
        <v>#VALUE!</v>
      </c>
      <c r="I33" s="175">
        <v>0.85</v>
      </c>
      <c r="J33" s="175">
        <v>0.65</v>
      </c>
      <c r="K33" s="17">
        <f t="shared" si="1"/>
        <v>1.3076923076923077</v>
      </c>
      <c r="L33" s="21">
        <v>1985</v>
      </c>
      <c r="M33" s="21">
        <v>3500</v>
      </c>
      <c r="N33" s="17">
        <f t="shared" si="2"/>
        <v>0.56714285714285717</v>
      </c>
      <c r="O33" s="23">
        <v>0.33333333333333331</v>
      </c>
      <c r="P33" s="23">
        <v>0.5</v>
      </c>
      <c r="Q33" s="17">
        <f t="shared" si="3"/>
        <v>0.66666666666666663</v>
      </c>
    </row>
    <row r="34" spans="1:17" x14ac:dyDescent="0.25">
      <c r="A34" s="218" t="s">
        <v>205</v>
      </c>
      <c r="B34" s="9" t="s">
        <v>32</v>
      </c>
      <c r="C34" s="10">
        <v>7</v>
      </c>
      <c r="D34" s="10">
        <v>10</v>
      </c>
      <c r="E34" s="17">
        <f t="shared" si="0"/>
        <v>0.7</v>
      </c>
      <c r="F34" s="18" t="s">
        <v>195</v>
      </c>
      <c r="G34" s="26">
        <v>100000</v>
      </c>
      <c r="H34" s="17" t="e">
        <f t="shared" si="4"/>
        <v>#VALUE!</v>
      </c>
      <c r="I34" s="175">
        <v>0.8571428571428571</v>
      </c>
      <c r="J34" s="175">
        <v>0.65</v>
      </c>
      <c r="K34" s="17">
        <f t="shared" si="1"/>
        <v>1.3186813186813187</v>
      </c>
      <c r="L34" s="21">
        <v>3248</v>
      </c>
      <c r="M34" s="21">
        <v>3500</v>
      </c>
      <c r="N34" s="17">
        <f t="shared" si="2"/>
        <v>0.92800000000000005</v>
      </c>
      <c r="O34" s="23">
        <v>0.5714285714285714</v>
      </c>
      <c r="P34" s="23">
        <v>0.5</v>
      </c>
      <c r="Q34" s="17">
        <f t="shared" si="3"/>
        <v>1.1428571428571428</v>
      </c>
    </row>
    <row r="35" spans="1:17" x14ac:dyDescent="0.25">
      <c r="A35" s="218" t="s">
        <v>207</v>
      </c>
      <c r="B35" s="9" t="s">
        <v>32</v>
      </c>
      <c r="C35" s="10">
        <v>7</v>
      </c>
      <c r="D35" s="10">
        <v>10</v>
      </c>
      <c r="E35" s="17">
        <f t="shared" si="0"/>
        <v>0.7</v>
      </c>
      <c r="F35" s="18" t="s">
        <v>195</v>
      </c>
      <c r="G35" s="26">
        <v>100000</v>
      </c>
      <c r="H35" s="17" t="e">
        <f t="shared" si="4"/>
        <v>#VALUE!</v>
      </c>
      <c r="I35" s="175">
        <v>0.8571428571428571</v>
      </c>
      <c r="J35" s="175">
        <v>0.65</v>
      </c>
      <c r="K35" s="17">
        <f t="shared" si="1"/>
        <v>1.3186813186813187</v>
      </c>
      <c r="L35" s="21">
        <v>3489</v>
      </c>
      <c r="M35" s="21">
        <v>3500</v>
      </c>
      <c r="N35" s="17">
        <f t="shared" si="2"/>
        <v>0.99685714285714289</v>
      </c>
      <c r="O35" s="23">
        <v>0.6</v>
      </c>
      <c r="P35" s="23">
        <v>0.5</v>
      </c>
      <c r="Q35" s="17">
        <f t="shared" si="3"/>
        <v>1.2</v>
      </c>
    </row>
    <row r="36" spans="1:17" x14ac:dyDescent="0.25">
      <c r="A36" s="218" t="s">
        <v>208</v>
      </c>
      <c r="B36" s="9" t="s">
        <v>29</v>
      </c>
      <c r="C36" s="10">
        <v>15</v>
      </c>
      <c r="D36" s="10">
        <v>15</v>
      </c>
      <c r="E36" s="17">
        <f t="shared" si="0"/>
        <v>1</v>
      </c>
      <c r="F36" s="18" t="s">
        <v>195</v>
      </c>
      <c r="G36" s="26">
        <v>100000</v>
      </c>
      <c r="H36" s="17" t="e">
        <f t="shared" si="4"/>
        <v>#VALUE!</v>
      </c>
      <c r="I36" s="175">
        <v>1</v>
      </c>
      <c r="J36" s="175">
        <v>0.65</v>
      </c>
      <c r="K36" s="17">
        <f t="shared" si="1"/>
        <v>1.5384615384615383</v>
      </c>
      <c r="L36" s="21">
        <v>4100</v>
      </c>
      <c r="M36" s="21">
        <v>3500</v>
      </c>
      <c r="N36" s="17">
        <f t="shared" si="2"/>
        <v>1.1714285714285715</v>
      </c>
      <c r="O36" s="23">
        <v>0.33333333333333331</v>
      </c>
      <c r="P36" s="23">
        <v>0.5</v>
      </c>
      <c r="Q36" s="17">
        <f t="shared" si="3"/>
        <v>0.66666666666666663</v>
      </c>
    </row>
    <row r="37" spans="1:17" x14ac:dyDescent="0.25">
      <c r="A37" s="218" t="s">
        <v>215</v>
      </c>
      <c r="B37" s="9" t="s">
        <v>32</v>
      </c>
      <c r="C37" s="10">
        <v>4</v>
      </c>
      <c r="D37" s="10">
        <v>6</v>
      </c>
      <c r="E37" s="17">
        <f t="shared" si="0"/>
        <v>0.66666666666666663</v>
      </c>
      <c r="F37" s="18" t="s">
        <v>195</v>
      </c>
      <c r="G37" s="26">
        <v>100000</v>
      </c>
      <c r="H37" s="17" t="e">
        <f t="shared" si="4"/>
        <v>#VALUE!</v>
      </c>
      <c r="I37" s="175">
        <v>1.25</v>
      </c>
      <c r="J37" s="175">
        <v>0.65</v>
      </c>
      <c r="K37" s="17">
        <f t="shared" si="1"/>
        <v>1.9230769230769229</v>
      </c>
      <c r="L37" s="21">
        <v>3450</v>
      </c>
      <c r="M37" s="21">
        <v>3500</v>
      </c>
      <c r="N37" s="17">
        <f t="shared" si="2"/>
        <v>0.98571428571428577</v>
      </c>
      <c r="O37" s="23">
        <v>0.75</v>
      </c>
      <c r="P37" s="23">
        <v>0.5</v>
      </c>
      <c r="Q37" s="17">
        <f t="shared" si="3"/>
        <v>1.5</v>
      </c>
    </row>
    <row r="38" spans="1:17" x14ac:dyDescent="0.25">
      <c r="A38" s="218" t="s">
        <v>211</v>
      </c>
      <c r="B38" s="9" t="s">
        <v>32</v>
      </c>
      <c r="C38" s="10">
        <v>9</v>
      </c>
      <c r="D38" s="10">
        <v>13</v>
      </c>
      <c r="E38" s="17">
        <f t="shared" si="0"/>
        <v>0.69230769230769229</v>
      </c>
      <c r="F38" s="18" t="s">
        <v>195</v>
      </c>
      <c r="G38" s="26">
        <v>100000</v>
      </c>
      <c r="H38" s="17" t="e">
        <f t="shared" si="4"/>
        <v>#VALUE!</v>
      </c>
      <c r="I38" s="175">
        <v>0.77777777777777779</v>
      </c>
      <c r="J38" s="175">
        <v>0.65</v>
      </c>
      <c r="K38" s="17">
        <f t="shared" si="1"/>
        <v>1.1965811965811965</v>
      </c>
      <c r="L38" s="21">
        <v>3120</v>
      </c>
      <c r="M38" s="21">
        <v>3500</v>
      </c>
      <c r="N38" s="17">
        <f t="shared" si="2"/>
        <v>0.89142857142857146</v>
      </c>
      <c r="O38" s="23">
        <v>0.45</v>
      </c>
      <c r="P38" s="23">
        <v>0.5</v>
      </c>
      <c r="Q38" s="17">
        <f t="shared" si="3"/>
        <v>0.9</v>
      </c>
    </row>
    <row r="39" spans="1:17" x14ac:dyDescent="0.25">
      <c r="A39" s="218" t="s">
        <v>213</v>
      </c>
      <c r="B39" s="9" t="s">
        <v>32</v>
      </c>
      <c r="C39" s="10">
        <v>9</v>
      </c>
      <c r="D39" s="10">
        <v>10</v>
      </c>
      <c r="E39" s="17">
        <f t="shared" si="0"/>
        <v>0.9</v>
      </c>
      <c r="F39" s="18" t="s">
        <v>195</v>
      </c>
      <c r="G39" s="26">
        <v>100000</v>
      </c>
      <c r="H39" s="17" t="e">
        <f t="shared" si="4"/>
        <v>#VALUE!</v>
      </c>
      <c r="I39" s="175">
        <v>0.77777777777777779</v>
      </c>
      <c r="J39" s="175">
        <v>0.65</v>
      </c>
      <c r="K39" s="17">
        <f t="shared" si="1"/>
        <v>1.1965811965811965</v>
      </c>
      <c r="L39" s="21">
        <v>2988</v>
      </c>
      <c r="M39" s="21">
        <v>3500</v>
      </c>
      <c r="N39" s="17">
        <f t="shared" si="2"/>
        <v>0.85371428571428576</v>
      </c>
      <c r="O39" s="23">
        <v>0.55000000000000004</v>
      </c>
      <c r="P39" s="23">
        <v>0.5</v>
      </c>
      <c r="Q39" s="17">
        <f t="shared" si="3"/>
        <v>1.1000000000000001</v>
      </c>
    </row>
    <row r="40" spans="1:17" x14ac:dyDescent="0.25">
      <c r="A40" s="8" t="s">
        <v>199</v>
      </c>
      <c r="B40" s="9" t="s">
        <v>29</v>
      </c>
      <c r="C40" s="10"/>
      <c r="D40" s="10"/>
      <c r="E40" s="17" t="e">
        <f t="shared" si="0"/>
        <v>#DIV/0!</v>
      </c>
      <c r="F40" s="18" t="s">
        <v>195</v>
      </c>
      <c r="G40" s="26">
        <v>100000</v>
      </c>
      <c r="H40" s="17" t="e">
        <f t="shared" si="4"/>
        <v>#VALUE!</v>
      </c>
      <c r="I40" s="175" t="e">
        <v>#DIV/0!</v>
      </c>
      <c r="J40" s="175">
        <v>0.65</v>
      </c>
      <c r="K40" s="17" t="e">
        <f t="shared" si="1"/>
        <v>#DIV/0!</v>
      </c>
      <c r="L40" s="21">
        <v>0</v>
      </c>
      <c r="M40" s="21">
        <v>3500</v>
      </c>
      <c r="N40" s="17">
        <f t="shared" si="2"/>
        <v>0</v>
      </c>
      <c r="O40" s="23" t="e">
        <v>#DIV/0!</v>
      </c>
      <c r="P40" s="23">
        <v>0.5</v>
      </c>
      <c r="Q40" s="17" t="e">
        <f t="shared" si="3"/>
        <v>#DIV/0!</v>
      </c>
    </row>
    <row r="41" spans="1:17" x14ac:dyDescent="0.25">
      <c r="A41" s="218" t="s">
        <v>210</v>
      </c>
      <c r="B41" s="9" t="s">
        <v>34</v>
      </c>
      <c r="C41" s="10">
        <v>1</v>
      </c>
      <c r="D41" s="10">
        <v>10</v>
      </c>
      <c r="E41" s="17">
        <f t="shared" si="0"/>
        <v>0.1</v>
      </c>
      <c r="F41" s="18"/>
      <c r="G41" s="26"/>
      <c r="H41" s="17"/>
      <c r="I41" s="175">
        <v>1</v>
      </c>
      <c r="J41" s="175">
        <v>0.65</v>
      </c>
      <c r="K41" s="17">
        <f t="shared" si="1"/>
        <v>1.5384615384615383</v>
      </c>
      <c r="L41" s="21">
        <v>1500</v>
      </c>
      <c r="M41" s="21">
        <v>3500</v>
      </c>
      <c r="N41" s="17">
        <f t="shared" si="2"/>
        <v>0.42857142857142855</v>
      </c>
      <c r="O41" s="23">
        <v>0</v>
      </c>
      <c r="P41" s="23">
        <v>0.5</v>
      </c>
      <c r="Q41" s="17">
        <f t="shared" si="3"/>
        <v>0</v>
      </c>
    </row>
    <row r="42" spans="1:17" x14ac:dyDescent="0.25">
      <c r="A42" s="218" t="s">
        <v>212</v>
      </c>
      <c r="B42" s="9" t="s">
        <v>32</v>
      </c>
      <c r="C42" s="10">
        <v>5</v>
      </c>
      <c r="D42" s="10">
        <v>8</v>
      </c>
      <c r="E42" s="17">
        <f t="shared" si="0"/>
        <v>0.625</v>
      </c>
      <c r="F42" s="18"/>
      <c r="G42" s="26"/>
      <c r="H42" s="17"/>
      <c r="I42" s="175">
        <v>0.8</v>
      </c>
      <c r="J42" s="175">
        <v>0.65</v>
      </c>
      <c r="K42" s="17">
        <f t="shared" si="1"/>
        <v>1.2307692307692308</v>
      </c>
      <c r="L42" s="21">
        <v>3480</v>
      </c>
      <c r="M42" s="21">
        <v>3500</v>
      </c>
      <c r="N42" s="17">
        <f t="shared" si="2"/>
        <v>0.99428571428571433</v>
      </c>
      <c r="O42" s="23">
        <v>0.6</v>
      </c>
      <c r="P42" s="23">
        <v>0.5</v>
      </c>
      <c r="Q42" s="17">
        <f t="shared" si="3"/>
        <v>1.2</v>
      </c>
    </row>
    <row r="43" spans="1:17" x14ac:dyDescent="0.25">
      <c r="A43" s="218" t="s">
        <v>206</v>
      </c>
      <c r="B43" s="9" t="s">
        <v>32</v>
      </c>
      <c r="C43" s="10">
        <v>4</v>
      </c>
      <c r="D43" s="10">
        <v>5</v>
      </c>
      <c r="E43" s="17">
        <f t="shared" si="0"/>
        <v>0.8</v>
      </c>
      <c r="F43" s="18"/>
      <c r="G43" s="26"/>
      <c r="H43" s="17"/>
      <c r="I43" s="175">
        <v>1</v>
      </c>
      <c r="J43" s="175">
        <v>0.65</v>
      </c>
      <c r="K43" s="17">
        <f t="shared" si="1"/>
        <v>1.5384615384615383</v>
      </c>
      <c r="L43" s="21">
        <v>3480</v>
      </c>
      <c r="M43" s="21">
        <v>3500</v>
      </c>
      <c r="N43" s="17">
        <f t="shared" si="2"/>
        <v>0.99428571428571433</v>
      </c>
      <c r="O43" s="23">
        <v>0.55000000000000004</v>
      </c>
      <c r="P43" s="23">
        <v>0.5</v>
      </c>
      <c r="Q43" s="17">
        <f t="shared" si="3"/>
        <v>1.1000000000000001</v>
      </c>
    </row>
    <row r="44" spans="1:17" x14ac:dyDescent="0.25">
      <c r="A44" s="218" t="s">
        <v>209</v>
      </c>
      <c r="B44" s="9" t="s">
        <v>32</v>
      </c>
      <c r="C44" s="10">
        <v>6</v>
      </c>
      <c r="D44" s="10">
        <v>10</v>
      </c>
      <c r="E44" s="17">
        <f t="shared" si="0"/>
        <v>0.6</v>
      </c>
      <c r="F44" s="18"/>
      <c r="G44" s="26"/>
      <c r="H44" s="17"/>
      <c r="I44" s="175">
        <v>1.1666666666666667</v>
      </c>
      <c r="J44" s="175">
        <v>0.65</v>
      </c>
      <c r="K44" s="17">
        <f t="shared" si="1"/>
        <v>1.7948717948717949</v>
      </c>
      <c r="L44" s="21">
        <v>3800</v>
      </c>
      <c r="M44" s="21">
        <v>3500</v>
      </c>
      <c r="N44" s="17">
        <f t="shared" si="2"/>
        <v>1.0857142857142856</v>
      </c>
      <c r="O44" s="23">
        <v>0.66666666666666663</v>
      </c>
      <c r="P44" s="23">
        <v>0.5</v>
      </c>
      <c r="Q44" s="17">
        <f t="shared" si="3"/>
        <v>1.3333333333333333</v>
      </c>
    </row>
    <row r="45" spans="1:17" x14ac:dyDescent="0.25">
      <c r="A45" s="218" t="s">
        <v>203</v>
      </c>
      <c r="B45" s="9" t="s">
        <v>29</v>
      </c>
      <c r="C45" s="10">
        <v>6</v>
      </c>
      <c r="D45" s="10">
        <v>5</v>
      </c>
      <c r="E45" s="17">
        <f t="shared" si="0"/>
        <v>1.2</v>
      </c>
      <c r="F45" s="18"/>
      <c r="G45" s="26"/>
      <c r="H45" s="17"/>
      <c r="I45" s="175">
        <v>0.83333333333333337</v>
      </c>
      <c r="J45" s="175">
        <v>0.65</v>
      </c>
      <c r="K45" s="17">
        <f t="shared" si="1"/>
        <v>1.2820512820512822</v>
      </c>
      <c r="L45" s="21">
        <v>3555</v>
      </c>
      <c r="M45" s="21">
        <v>3500</v>
      </c>
      <c r="N45" s="17">
        <f t="shared" si="2"/>
        <v>1.0157142857142858</v>
      </c>
      <c r="O45" s="23">
        <v>0.5</v>
      </c>
      <c r="P45" s="23">
        <v>0.5</v>
      </c>
      <c r="Q45" s="17">
        <f t="shared" si="3"/>
        <v>1</v>
      </c>
    </row>
    <row r="46" spans="1:17" x14ac:dyDescent="0.25">
      <c r="A46" s="8"/>
      <c r="B46" s="9"/>
      <c r="C46" s="10"/>
      <c r="D46" s="10"/>
      <c r="E46" s="17" t="e">
        <f t="shared" si="0"/>
        <v>#DIV/0!</v>
      </c>
      <c r="F46" s="18"/>
      <c r="G46" s="26"/>
      <c r="H46" s="17"/>
      <c r="I46" s="175"/>
      <c r="J46" s="175"/>
      <c r="K46" s="17"/>
      <c r="L46" s="21"/>
      <c r="M46" s="21"/>
      <c r="N46" s="17"/>
      <c r="O46" s="23"/>
      <c r="P46" s="23"/>
      <c r="Q46" s="17"/>
    </row>
    <row r="47" spans="1:17" x14ac:dyDescent="0.25">
      <c r="A47" s="8"/>
      <c r="B47" s="9"/>
      <c r="C47" s="10"/>
      <c r="D47" s="10"/>
      <c r="E47" s="17" t="e">
        <f t="shared" si="0"/>
        <v>#DIV/0!</v>
      </c>
      <c r="F47" s="18" t="s">
        <v>195</v>
      </c>
      <c r="G47" s="26">
        <v>100000</v>
      </c>
      <c r="H47" s="17" t="e">
        <f t="shared" si="4"/>
        <v>#VALUE!</v>
      </c>
      <c r="I47" s="175">
        <v>0.6</v>
      </c>
      <c r="J47" s="175">
        <v>0.65</v>
      </c>
      <c r="K47" s="17">
        <f t="shared" si="1"/>
        <v>0.92307692307692302</v>
      </c>
      <c r="L47" s="21">
        <v>2995</v>
      </c>
      <c r="M47" s="21">
        <v>3500</v>
      </c>
      <c r="N47" s="17">
        <f t="shared" si="2"/>
        <v>0.85571428571428576</v>
      </c>
      <c r="O47" s="23">
        <v>0.35</v>
      </c>
      <c r="P47" s="23">
        <v>0.5</v>
      </c>
      <c r="Q47" s="17">
        <f t="shared" si="3"/>
        <v>0.7</v>
      </c>
    </row>
    <row r="48" spans="1:17" x14ac:dyDescent="0.25">
      <c r="A48" s="198"/>
      <c r="B48" s="197"/>
      <c r="C48" s="200"/>
      <c r="D48" s="200"/>
      <c r="E48" s="17" t="e">
        <f t="shared" si="0"/>
        <v>#DIV/0!</v>
      </c>
      <c r="F48" s="201" t="s">
        <v>195</v>
      </c>
      <c r="G48" s="202">
        <v>100000</v>
      </c>
      <c r="H48" s="203" t="e">
        <f t="shared" si="4"/>
        <v>#VALUE!</v>
      </c>
      <c r="I48" s="204">
        <v>0.6</v>
      </c>
      <c r="J48" s="204">
        <v>0.65</v>
      </c>
      <c r="K48" s="203">
        <f t="shared" si="1"/>
        <v>0.92307692307692302</v>
      </c>
      <c r="L48" s="205">
        <v>1510</v>
      </c>
      <c r="M48" s="205">
        <v>3500</v>
      </c>
      <c r="N48" s="203">
        <f t="shared" si="2"/>
        <v>0.43142857142857144</v>
      </c>
      <c r="O48" s="203">
        <v>0.3</v>
      </c>
      <c r="P48" s="203">
        <v>0.5</v>
      </c>
      <c r="Q48" s="203">
        <f t="shared" si="3"/>
        <v>0.6</v>
      </c>
    </row>
    <row r="49" spans="1:17" x14ac:dyDescent="0.25">
      <c r="A49" s="206"/>
      <c r="B49" s="207"/>
      <c r="C49" s="208"/>
      <c r="D49" s="208"/>
      <c r="E49" s="17" t="e">
        <f t="shared" si="0"/>
        <v>#DIV/0!</v>
      </c>
      <c r="F49" s="209" t="s">
        <v>195</v>
      </c>
      <c r="G49" s="210">
        <v>100000</v>
      </c>
      <c r="H49" s="211" t="e">
        <f t="shared" si="4"/>
        <v>#VALUE!</v>
      </c>
      <c r="I49" s="212">
        <v>0.6</v>
      </c>
      <c r="J49" s="212">
        <v>0.65</v>
      </c>
      <c r="K49" s="211">
        <f t="shared" si="1"/>
        <v>0.92307692307692302</v>
      </c>
      <c r="L49" s="213">
        <v>3100</v>
      </c>
      <c r="M49" s="213">
        <v>3500</v>
      </c>
      <c r="N49" s="211">
        <f t="shared" si="2"/>
        <v>0.88571428571428568</v>
      </c>
      <c r="O49" s="214">
        <v>0.45</v>
      </c>
      <c r="P49" s="214">
        <v>0.5</v>
      </c>
      <c r="Q49" s="211">
        <f t="shared" si="3"/>
        <v>0.9</v>
      </c>
    </row>
    <row r="50" spans="1:17" x14ac:dyDescent="0.25">
      <c r="A50" s="198"/>
      <c r="B50" s="197"/>
      <c r="C50" s="200"/>
      <c r="D50" s="200"/>
      <c r="E50" s="17" t="e">
        <f t="shared" si="0"/>
        <v>#DIV/0!</v>
      </c>
      <c r="F50" s="201" t="s">
        <v>195</v>
      </c>
      <c r="G50" s="202">
        <v>100000</v>
      </c>
      <c r="H50" s="203" t="e">
        <f t="shared" si="4"/>
        <v>#VALUE!</v>
      </c>
      <c r="I50" s="204">
        <v>0.66</v>
      </c>
      <c r="J50" s="204">
        <v>0.65</v>
      </c>
      <c r="K50" s="203">
        <f t="shared" si="1"/>
        <v>1.0153846153846153</v>
      </c>
      <c r="L50" s="205">
        <v>1930</v>
      </c>
      <c r="M50" s="205">
        <v>3500</v>
      </c>
      <c r="N50" s="203">
        <f t="shared" si="2"/>
        <v>0.55142857142857138</v>
      </c>
      <c r="O50" s="203">
        <v>0</v>
      </c>
      <c r="P50" s="203">
        <v>0.5</v>
      </c>
      <c r="Q50" s="203">
        <f t="shared" si="3"/>
        <v>0</v>
      </c>
    </row>
    <row r="51" spans="1:17" ht="15.75" thickBot="1" x14ac:dyDescent="0.3">
      <c r="A51" s="32" t="s">
        <v>54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3"/>
      <c r="P51" s="33"/>
      <c r="Q51" s="33"/>
    </row>
    <row r="53" spans="1:17" ht="26.25" x14ac:dyDescent="0.25">
      <c r="A53" s="195" t="s">
        <v>115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spans="1:17" ht="26.25" x14ac:dyDescent="0.25">
      <c r="A54" s="195" t="s">
        <v>193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1:17" ht="21" x14ac:dyDescent="0.25">
      <c r="A55" s="196" t="s">
        <v>4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17" ht="75.75" thickBot="1" x14ac:dyDescent="0.3">
      <c r="A56" s="5" t="s">
        <v>5</v>
      </c>
      <c r="B56" s="6" t="s">
        <v>6</v>
      </c>
      <c r="C56" s="6" t="s">
        <v>198</v>
      </c>
      <c r="D56" s="6" t="s">
        <v>8</v>
      </c>
      <c r="E56" s="6" t="s">
        <v>9</v>
      </c>
      <c r="F56" s="6" t="s">
        <v>24</v>
      </c>
      <c r="G56" s="6" t="s">
        <v>11</v>
      </c>
      <c r="H56" s="6" t="s">
        <v>9</v>
      </c>
      <c r="I56" s="6" t="s">
        <v>12</v>
      </c>
      <c r="J56" s="6" t="s">
        <v>13</v>
      </c>
      <c r="K56" s="6" t="s">
        <v>9</v>
      </c>
      <c r="L56" s="6" t="s">
        <v>14</v>
      </c>
      <c r="M56" s="6" t="s">
        <v>15</v>
      </c>
      <c r="N56" s="6" t="s">
        <v>9</v>
      </c>
      <c r="O56" s="6" t="s">
        <v>194</v>
      </c>
      <c r="P56" s="6" t="s">
        <v>17</v>
      </c>
      <c r="Q56" s="6" t="s">
        <v>9</v>
      </c>
    </row>
    <row r="57" spans="1:17" ht="15.75" thickTop="1" x14ac:dyDescent="0.25">
      <c r="A57" s="218" t="s">
        <v>200</v>
      </c>
      <c r="B57" s="9" t="s">
        <v>32</v>
      </c>
      <c r="C57" s="10">
        <v>5</v>
      </c>
      <c r="D57" s="10">
        <v>5</v>
      </c>
      <c r="E57" s="17">
        <v>1</v>
      </c>
      <c r="F57" s="18" t="s">
        <v>195</v>
      </c>
      <c r="G57" s="199">
        <v>100000</v>
      </c>
      <c r="H57" s="17" t="e">
        <v>#VALUE!</v>
      </c>
      <c r="I57" s="175">
        <v>1</v>
      </c>
      <c r="J57" s="175">
        <v>0.65</v>
      </c>
      <c r="K57" s="17">
        <v>1.5384615384615383</v>
      </c>
      <c r="L57" s="21">
        <v>3400</v>
      </c>
      <c r="M57" s="21">
        <v>3500</v>
      </c>
      <c r="N57" s="17">
        <v>0.97142857142857142</v>
      </c>
      <c r="O57" s="23">
        <v>0.38</v>
      </c>
      <c r="P57" s="23">
        <v>0.5</v>
      </c>
      <c r="Q57" s="17">
        <v>0.76</v>
      </c>
    </row>
    <row r="58" spans="1:17" x14ac:dyDescent="0.25">
      <c r="A58" s="218" t="s">
        <v>201</v>
      </c>
      <c r="B58" s="9" t="s">
        <v>32</v>
      </c>
      <c r="C58" s="10">
        <v>10</v>
      </c>
      <c r="D58" s="10">
        <v>15</v>
      </c>
      <c r="E58" s="17">
        <v>0.66666666666666663</v>
      </c>
      <c r="F58" s="18" t="s">
        <v>195</v>
      </c>
      <c r="G58" s="199">
        <v>100000</v>
      </c>
      <c r="H58" s="17" t="e">
        <v>#VALUE!</v>
      </c>
      <c r="I58" s="175">
        <v>0.9</v>
      </c>
      <c r="J58" s="175">
        <v>0.65</v>
      </c>
      <c r="K58" s="17">
        <v>1.3846153846153846</v>
      </c>
      <c r="L58" s="21">
        <v>3490</v>
      </c>
      <c r="M58" s="21">
        <v>3500</v>
      </c>
      <c r="N58" s="17">
        <v>0.99714285714285711</v>
      </c>
      <c r="O58" s="23">
        <v>0.3</v>
      </c>
      <c r="P58" s="23">
        <v>0.5</v>
      </c>
      <c r="Q58" s="17">
        <v>0.6</v>
      </c>
    </row>
    <row r="59" spans="1:17" x14ac:dyDescent="0.25">
      <c r="A59" s="218" t="s">
        <v>214</v>
      </c>
      <c r="B59" s="9" t="s">
        <v>29</v>
      </c>
      <c r="C59" s="10">
        <v>13</v>
      </c>
      <c r="D59" s="10">
        <v>15</v>
      </c>
      <c r="E59" s="17">
        <v>0.8666666666666667</v>
      </c>
      <c r="F59" s="18" t="s">
        <v>195</v>
      </c>
      <c r="G59" s="199">
        <v>100000</v>
      </c>
      <c r="H59" s="17" t="e">
        <v>#VALUE!</v>
      </c>
      <c r="I59" s="175">
        <v>0.84615384615384615</v>
      </c>
      <c r="J59" s="175">
        <v>0.65</v>
      </c>
      <c r="K59" s="17">
        <v>1.3017751479289941</v>
      </c>
      <c r="L59" s="21">
        <v>3587</v>
      </c>
      <c r="M59" s="21">
        <v>3500</v>
      </c>
      <c r="N59" s="17">
        <v>1.0248571428571429</v>
      </c>
      <c r="O59" s="23">
        <v>0.30769230769230771</v>
      </c>
      <c r="P59" s="23">
        <v>0.5</v>
      </c>
      <c r="Q59" s="17">
        <v>0.61538461538461542</v>
      </c>
    </row>
    <row r="60" spans="1:17" x14ac:dyDescent="0.25">
      <c r="A60" s="218" t="s">
        <v>202</v>
      </c>
      <c r="B60" s="9" t="s">
        <v>28</v>
      </c>
      <c r="C60" s="10">
        <v>3</v>
      </c>
      <c r="D60" s="10">
        <v>9</v>
      </c>
      <c r="E60" s="17">
        <v>0.33333333333333331</v>
      </c>
      <c r="F60" s="18" t="s">
        <v>195</v>
      </c>
      <c r="G60" s="199">
        <v>100000</v>
      </c>
      <c r="H60" s="17" t="e">
        <v>#VALUE!</v>
      </c>
      <c r="I60" s="175">
        <v>0.66666666666666663</v>
      </c>
      <c r="J60" s="175">
        <v>0.65</v>
      </c>
      <c r="K60" s="17">
        <v>1.0256410256410255</v>
      </c>
      <c r="L60" s="21">
        <v>2000</v>
      </c>
      <c r="M60" s="21">
        <v>3500</v>
      </c>
      <c r="N60" s="17">
        <v>0.5714285714285714</v>
      </c>
      <c r="O60" s="23">
        <v>0.66666666666666663</v>
      </c>
      <c r="P60" s="23">
        <v>0.5</v>
      </c>
      <c r="Q60" s="17">
        <v>1.3333333333333333</v>
      </c>
    </row>
    <row r="61" spans="1:17" x14ac:dyDescent="0.25">
      <c r="A61" s="218" t="s">
        <v>205</v>
      </c>
      <c r="B61" s="9" t="s">
        <v>28</v>
      </c>
      <c r="C61" s="10">
        <v>2</v>
      </c>
      <c r="D61" s="10">
        <v>10</v>
      </c>
      <c r="E61" s="17">
        <v>0.2</v>
      </c>
      <c r="F61" s="18" t="s">
        <v>195</v>
      </c>
      <c r="G61" s="199">
        <v>100000</v>
      </c>
      <c r="H61" s="17" t="e">
        <v>#VALUE!</v>
      </c>
      <c r="I61" s="175">
        <v>1</v>
      </c>
      <c r="J61" s="175">
        <v>0.65</v>
      </c>
      <c r="K61" s="17">
        <v>1.5384615384615383</v>
      </c>
      <c r="L61" s="21">
        <v>3000</v>
      </c>
      <c r="M61" s="21">
        <v>3500</v>
      </c>
      <c r="N61" s="17">
        <v>0.8571428571428571</v>
      </c>
      <c r="O61" s="23">
        <v>0.5</v>
      </c>
      <c r="P61" s="23">
        <v>0.5</v>
      </c>
      <c r="Q61" s="17">
        <v>1</v>
      </c>
    </row>
    <row r="62" spans="1:17" x14ac:dyDescent="0.25">
      <c r="A62" s="218" t="s">
        <v>207</v>
      </c>
      <c r="B62" s="9" t="s">
        <v>32</v>
      </c>
      <c r="C62" s="10">
        <v>6</v>
      </c>
      <c r="D62" s="10">
        <v>10</v>
      </c>
      <c r="E62" s="17">
        <v>0.6</v>
      </c>
      <c r="F62" s="18" t="s">
        <v>195</v>
      </c>
      <c r="G62" s="199">
        <v>100000</v>
      </c>
      <c r="H62" s="17" t="e">
        <v>#VALUE!</v>
      </c>
      <c r="I62" s="175">
        <v>1</v>
      </c>
      <c r="J62" s="175">
        <v>0.65</v>
      </c>
      <c r="K62" s="17">
        <v>1.5384615384615383</v>
      </c>
      <c r="L62" s="21">
        <v>2950</v>
      </c>
      <c r="M62" s="21">
        <v>3500</v>
      </c>
      <c r="N62" s="17">
        <v>0.84285714285714286</v>
      </c>
      <c r="O62" s="23">
        <v>0.66666666666666663</v>
      </c>
      <c r="P62" s="23">
        <v>0.5</v>
      </c>
      <c r="Q62" s="17">
        <v>1.3333333333333333</v>
      </c>
    </row>
    <row r="63" spans="1:17" x14ac:dyDescent="0.25">
      <c r="A63" s="218" t="s">
        <v>208</v>
      </c>
      <c r="B63" s="9" t="s">
        <v>29</v>
      </c>
      <c r="C63" s="10">
        <v>11</v>
      </c>
      <c r="D63" s="10">
        <v>12</v>
      </c>
      <c r="E63" s="17">
        <v>0.91666666666666663</v>
      </c>
      <c r="F63" s="18" t="s">
        <v>195</v>
      </c>
      <c r="G63" s="199">
        <v>100000</v>
      </c>
      <c r="H63" s="17" t="e">
        <v>#VALUE!</v>
      </c>
      <c r="I63" s="175">
        <v>0.90909090909090906</v>
      </c>
      <c r="J63" s="175">
        <v>0.65</v>
      </c>
      <c r="K63" s="17">
        <v>1.3986013986013985</v>
      </c>
      <c r="L63" s="21">
        <v>3855</v>
      </c>
      <c r="M63" s="21">
        <v>3500</v>
      </c>
      <c r="N63" s="17">
        <v>1.1014285714285714</v>
      </c>
      <c r="O63" s="23">
        <v>9.0909090909090912E-2</v>
      </c>
      <c r="P63" s="23">
        <v>0.5</v>
      </c>
      <c r="Q63" s="17">
        <v>0.18181818181818182</v>
      </c>
    </row>
    <row r="64" spans="1:17" x14ac:dyDescent="0.25">
      <c r="A64" s="218" t="s">
        <v>215</v>
      </c>
      <c r="B64" s="9" t="s">
        <v>32</v>
      </c>
      <c r="C64" s="10">
        <v>4</v>
      </c>
      <c r="D64" s="10">
        <v>5</v>
      </c>
      <c r="E64" s="17">
        <v>0.8</v>
      </c>
      <c r="F64" s="18" t="s">
        <v>195</v>
      </c>
      <c r="G64" s="199">
        <v>100000</v>
      </c>
      <c r="H64" s="17" t="e">
        <v>#VALUE!</v>
      </c>
      <c r="I64" s="175">
        <v>1</v>
      </c>
      <c r="J64" s="175">
        <v>0.65</v>
      </c>
      <c r="K64" s="17">
        <v>1.5384615384615383</v>
      </c>
      <c r="L64" s="21">
        <v>2800</v>
      </c>
      <c r="M64" s="21">
        <v>3500</v>
      </c>
      <c r="N64" s="17">
        <v>0.8</v>
      </c>
      <c r="O64" s="23">
        <v>0.5</v>
      </c>
      <c r="P64" s="23">
        <v>0.5</v>
      </c>
      <c r="Q64" s="17">
        <v>1</v>
      </c>
    </row>
    <row r="65" spans="1:17" x14ac:dyDescent="0.25">
      <c r="A65" s="218" t="s">
        <v>211</v>
      </c>
      <c r="B65" s="9" t="s">
        <v>28</v>
      </c>
      <c r="C65" s="10">
        <v>2</v>
      </c>
      <c r="D65" s="10">
        <v>10</v>
      </c>
      <c r="E65" s="17">
        <v>0.2</v>
      </c>
      <c r="F65" s="18" t="s">
        <v>195</v>
      </c>
      <c r="G65" s="199">
        <v>100000</v>
      </c>
      <c r="H65" s="17" t="e">
        <v>#VALUE!</v>
      </c>
      <c r="I65" s="175">
        <v>1.5</v>
      </c>
      <c r="J65" s="175">
        <v>0.65</v>
      </c>
      <c r="K65" s="17">
        <v>2.3076923076923075</v>
      </c>
      <c r="L65" s="21">
        <v>1750</v>
      </c>
      <c r="M65" s="21">
        <v>3500</v>
      </c>
      <c r="N65" s="17">
        <v>0.5</v>
      </c>
      <c r="O65" s="23">
        <v>1.5</v>
      </c>
      <c r="P65" s="23">
        <v>0.5</v>
      </c>
      <c r="Q65" s="17">
        <v>3</v>
      </c>
    </row>
    <row r="66" spans="1:17" x14ac:dyDescent="0.25">
      <c r="A66" s="218" t="s">
        <v>213</v>
      </c>
      <c r="B66" s="9" t="s">
        <v>28</v>
      </c>
      <c r="C66" s="10">
        <v>1</v>
      </c>
      <c r="D66" s="10">
        <v>10</v>
      </c>
      <c r="E66" s="17">
        <v>0.1</v>
      </c>
      <c r="F66" s="18" t="s">
        <v>195</v>
      </c>
      <c r="G66" s="199">
        <v>100000</v>
      </c>
      <c r="H66" s="17" t="e">
        <v>#VALUE!</v>
      </c>
      <c r="I66" s="175">
        <v>1</v>
      </c>
      <c r="J66" s="175">
        <v>0.65</v>
      </c>
      <c r="K66" s="17">
        <v>1.5384615384615383</v>
      </c>
      <c r="L66" s="21">
        <v>1600</v>
      </c>
      <c r="M66" s="21">
        <v>3500</v>
      </c>
      <c r="N66" s="17">
        <v>0.45714285714285713</v>
      </c>
      <c r="O66" s="23">
        <v>0</v>
      </c>
      <c r="P66" s="23">
        <v>0.5</v>
      </c>
      <c r="Q66" s="17">
        <v>0</v>
      </c>
    </row>
    <row r="67" spans="1:17" x14ac:dyDescent="0.25">
      <c r="A67" s="8" t="s">
        <v>199</v>
      </c>
      <c r="B67" s="220" t="s">
        <v>29</v>
      </c>
      <c r="C67" s="10">
        <v>1</v>
      </c>
      <c r="D67" s="10">
        <v>5</v>
      </c>
      <c r="E67" s="17">
        <v>0.2</v>
      </c>
      <c r="F67" s="18" t="s">
        <v>195</v>
      </c>
      <c r="G67" s="199">
        <v>100000</v>
      </c>
      <c r="H67" s="17" t="e">
        <v>#VALUE!</v>
      </c>
      <c r="I67" s="175">
        <v>1</v>
      </c>
      <c r="J67" s="175">
        <v>0.65</v>
      </c>
      <c r="K67" s="17">
        <v>1.5384615384615383</v>
      </c>
      <c r="L67" s="21">
        <v>0</v>
      </c>
      <c r="M67" s="21">
        <v>3500</v>
      </c>
      <c r="N67" s="17">
        <v>0</v>
      </c>
      <c r="O67" s="23">
        <v>1</v>
      </c>
      <c r="P67" s="23">
        <v>0.5</v>
      </c>
      <c r="Q67" s="17">
        <v>2</v>
      </c>
    </row>
    <row r="68" spans="1:17" x14ac:dyDescent="0.25">
      <c r="A68" s="218" t="s">
        <v>210</v>
      </c>
      <c r="B68" s="9" t="s">
        <v>32</v>
      </c>
      <c r="C68" s="10">
        <v>9</v>
      </c>
      <c r="D68" s="10">
        <v>8</v>
      </c>
      <c r="E68" s="17">
        <v>1.125</v>
      </c>
      <c r="F68" s="18" t="s">
        <v>195</v>
      </c>
      <c r="G68" s="199">
        <v>100000</v>
      </c>
      <c r="H68" s="17" t="e">
        <v>#VALUE!</v>
      </c>
      <c r="I68" s="175">
        <v>1</v>
      </c>
      <c r="J68" s="175">
        <v>0.65</v>
      </c>
      <c r="K68" s="17">
        <v>1.5384615384615383</v>
      </c>
      <c r="L68" s="21">
        <v>2900</v>
      </c>
      <c r="M68" s="21">
        <v>3500</v>
      </c>
      <c r="N68" s="17">
        <v>0.82857142857142863</v>
      </c>
      <c r="O68" s="23">
        <v>0.66666666666666663</v>
      </c>
      <c r="P68" s="23">
        <v>0.5</v>
      </c>
      <c r="Q68" s="17">
        <v>1.3333333333333333</v>
      </c>
    </row>
    <row r="69" spans="1:17" x14ac:dyDescent="0.25">
      <c r="A69" s="218" t="s">
        <v>212</v>
      </c>
      <c r="B69" s="9" t="s">
        <v>32</v>
      </c>
      <c r="C69" s="10">
        <v>7</v>
      </c>
      <c r="D69" s="10">
        <v>7</v>
      </c>
      <c r="E69" s="17">
        <v>1</v>
      </c>
      <c r="F69" s="18"/>
      <c r="G69" s="199"/>
      <c r="H69" s="17"/>
      <c r="I69" s="175">
        <v>0.7142857142857143</v>
      </c>
      <c r="J69" s="175">
        <v>0.65</v>
      </c>
      <c r="K69" s="17">
        <v>1.098901098901099</v>
      </c>
      <c r="L69" s="21">
        <v>2850</v>
      </c>
      <c r="M69" s="21">
        <v>3500</v>
      </c>
      <c r="N69" s="17">
        <v>0.81428571428571428</v>
      </c>
      <c r="O69" s="23">
        <v>0.7142857142857143</v>
      </c>
      <c r="P69" s="23">
        <v>0.5</v>
      </c>
      <c r="Q69" s="17">
        <v>1.4285714285714286</v>
      </c>
    </row>
    <row r="70" spans="1:17" x14ac:dyDescent="0.25">
      <c r="A70" s="218" t="s">
        <v>206</v>
      </c>
      <c r="B70" s="9" t="s">
        <v>32</v>
      </c>
      <c r="C70" s="10">
        <v>6</v>
      </c>
      <c r="D70" s="10">
        <v>5</v>
      </c>
      <c r="E70" s="17">
        <v>1.2</v>
      </c>
      <c r="F70" s="18"/>
      <c r="G70" s="199"/>
      <c r="H70" s="17"/>
      <c r="I70" s="175">
        <v>1</v>
      </c>
      <c r="J70" s="175">
        <v>0.65</v>
      </c>
      <c r="K70" s="17">
        <v>1.5384615384615383</v>
      </c>
      <c r="L70" s="21">
        <v>2850</v>
      </c>
      <c r="M70" s="21">
        <v>3500</v>
      </c>
      <c r="N70" s="17">
        <v>0.81428571428571428</v>
      </c>
      <c r="O70" s="23">
        <v>1</v>
      </c>
      <c r="P70" s="23">
        <v>0.5</v>
      </c>
      <c r="Q70" s="17">
        <v>2</v>
      </c>
    </row>
    <row r="71" spans="1:17" x14ac:dyDescent="0.25">
      <c r="A71" s="218" t="s">
        <v>209</v>
      </c>
      <c r="B71" s="9" t="s">
        <v>32</v>
      </c>
      <c r="C71" s="10">
        <v>7</v>
      </c>
      <c r="D71" s="10">
        <v>7</v>
      </c>
      <c r="E71" s="17">
        <v>1</v>
      </c>
      <c r="F71" s="18"/>
      <c r="G71" s="199"/>
      <c r="H71" s="17"/>
      <c r="I71" s="175">
        <v>0.8571428571428571</v>
      </c>
      <c r="J71" s="175">
        <v>0.65</v>
      </c>
      <c r="K71" s="17">
        <v>1.3186813186813187</v>
      </c>
      <c r="L71" s="21">
        <v>3400</v>
      </c>
      <c r="M71" s="21">
        <v>3500</v>
      </c>
      <c r="N71" s="17">
        <v>0.97142857142857142</v>
      </c>
      <c r="O71" s="23">
        <v>0.7142857142857143</v>
      </c>
      <c r="P71" s="23">
        <v>0.5</v>
      </c>
      <c r="Q71" s="17">
        <v>1.4285714285714286</v>
      </c>
    </row>
    <row r="72" spans="1:17" x14ac:dyDescent="0.25">
      <c r="A72" s="218" t="s">
        <v>203</v>
      </c>
      <c r="B72" s="9" t="s">
        <v>32</v>
      </c>
      <c r="C72" s="10">
        <v>3</v>
      </c>
      <c r="D72" s="10">
        <v>6</v>
      </c>
      <c r="E72" s="17">
        <v>0.5</v>
      </c>
      <c r="F72" s="18"/>
      <c r="G72" s="199"/>
      <c r="H72" s="17"/>
      <c r="I72" s="175">
        <v>1</v>
      </c>
      <c r="J72" s="175">
        <v>0.65</v>
      </c>
      <c r="K72" s="17">
        <v>1.5384615384615383</v>
      </c>
      <c r="L72" s="21">
        <v>3000</v>
      </c>
      <c r="M72" s="21">
        <v>3500</v>
      </c>
      <c r="N72" s="17">
        <v>0.8571428571428571</v>
      </c>
      <c r="O72" s="23">
        <v>1</v>
      </c>
      <c r="P72" s="23">
        <v>0.5</v>
      </c>
      <c r="Q72" s="17">
        <v>2</v>
      </c>
    </row>
    <row r="73" spans="1:17" x14ac:dyDescent="0.25">
      <c r="A73" s="8"/>
      <c r="B73" s="9"/>
      <c r="C73" s="10"/>
      <c r="D73" s="10"/>
      <c r="E73" s="17" t="e">
        <v>#DIV/0!</v>
      </c>
      <c r="F73" s="18"/>
      <c r="G73" s="199"/>
      <c r="H73" s="17"/>
      <c r="I73" s="175"/>
      <c r="J73" s="175">
        <v>0.65</v>
      </c>
      <c r="K73" s="17">
        <v>0</v>
      </c>
      <c r="L73" s="21"/>
      <c r="M73" s="21">
        <v>3500</v>
      </c>
      <c r="N73" s="17">
        <v>0</v>
      </c>
      <c r="O73" s="23"/>
      <c r="P73" s="23">
        <v>0.5</v>
      </c>
      <c r="Q73" s="17">
        <v>0</v>
      </c>
    </row>
    <row r="74" spans="1:17" x14ac:dyDescent="0.25">
      <c r="A74" s="8"/>
      <c r="B74" s="9"/>
      <c r="C74" s="10"/>
      <c r="D74" s="10"/>
      <c r="E74" s="17" t="e">
        <v>#DIV/0!</v>
      </c>
      <c r="F74" s="18"/>
      <c r="G74" s="199"/>
      <c r="H74" s="17"/>
      <c r="I74" s="175"/>
      <c r="J74" s="175"/>
      <c r="K74" s="17"/>
      <c r="L74" s="21"/>
      <c r="M74" s="21"/>
      <c r="N74" s="17"/>
      <c r="O74" s="23"/>
      <c r="P74" s="23"/>
      <c r="Q74" s="17"/>
    </row>
    <row r="75" spans="1:17" x14ac:dyDescent="0.25">
      <c r="A75" s="8"/>
      <c r="B75" s="9"/>
      <c r="C75" s="10"/>
      <c r="D75" s="10"/>
      <c r="E75" s="17" t="e">
        <v>#DIV/0!</v>
      </c>
      <c r="F75" s="18" t="s">
        <v>195</v>
      </c>
      <c r="G75" s="199">
        <v>100000</v>
      </c>
      <c r="H75" s="17" t="e">
        <v>#VALUE!</v>
      </c>
      <c r="I75" s="175">
        <v>0.6</v>
      </c>
      <c r="J75" s="175">
        <v>0.65</v>
      </c>
      <c r="K75" s="17">
        <v>0.92307692307692302</v>
      </c>
      <c r="L75" s="21">
        <v>2995</v>
      </c>
      <c r="M75" s="21">
        <v>3500</v>
      </c>
      <c r="N75" s="17">
        <v>0.85571428571428576</v>
      </c>
      <c r="O75" s="23">
        <v>0.35</v>
      </c>
      <c r="P75" s="23">
        <v>0.5</v>
      </c>
      <c r="Q75" s="17">
        <v>0.7</v>
      </c>
    </row>
    <row r="76" spans="1:17" x14ac:dyDescent="0.25">
      <c r="A76" s="198"/>
      <c r="B76" s="197"/>
      <c r="C76" s="200"/>
      <c r="D76" s="200"/>
      <c r="E76" s="17" t="e">
        <v>#DIV/0!</v>
      </c>
      <c r="F76" s="201" t="s">
        <v>195</v>
      </c>
      <c r="G76" s="202">
        <v>100000</v>
      </c>
      <c r="H76" s="203" t="e">
        <v>#VALUE!</v>
      </c>
      <c r="I76" s="204">
        <v>0.6</v>
      </c>
      <c r="J76" s="204">
        <v>0.65</v>
      </c>
      <c r="K76" s="203">
        <v>0.92307692307692302</v>
      </c>
      <c r="L76" s="205">
        <v>1510</v>
      </c>
      <c r="M76" s="205">
        <v>3500</v>
      </c>
      <c r="N76" s="203">
        <v>0.43142857142857144</v>
      </c>
      <c r="O76" s="203">
        <v>0.3</v>
      </c>
      <c r="P76" s="203">
        <v>0.5</v>
      </c>
      <c r="Q76" s="203">
        <v>0.6</v>
      </c>
    </row>
    <row r="77" spans="1:17" x14ac:dyDescent="0.25">
      <c r="A77" s="206"/>
      <c r="B77" s="207"/>
      <c r="C77" s="208"/>
      <c r="D77" s="208"/>
      <c r="E77" s="17" t="e">
        <v>#DIV/0!</v>
      </c>
      <c r="F77" s="209" t="s">
        <v>195</v>
      </c>
      <c r="G77" s="219">
        <v>100000</v>
      </c>
      <c r="H77" s="211" t="e">
        <v>#VALUE!</v>
      </c>
      <c r="I77" s="212">
        <v>0.6</v>
      </c>
      <c r="J77" s="212">
        <v>0.65</v>
      </c>
      <c r="K77" s="211">
        <v>0.92307692307692302</v>
      </c>
      <c r="L77" s="213">
        <v>3100</v>
      </c>
      <c r="M77" s="213">
        <v>3500</v>
      </c>
      <c r="N77" s="211">
        <v>0.88571428571428568</v>
      </c>
      <c r="O77" s="214">
        <v>0.45</v>
      </c>
      <c r="P77" s="214">
        <v>0.5</v>
      </c>
      <c r="Q77" s="211">
        <v>0.9</v>
      </c>
    </row>
    <row r="78" spans="1:17" x14ac:dyDescent="0.25">
      <c r="A78" s="198"/>
      <c r="B78" s="197"/>
      <c r="C78" s="200"/>
      <c r="D78" s="200"/>
      <c r="E78" s="17" t="e">
        <v>#DIV/0!</v>
      </c>
      <c r="F78" s="201" t="s">
        <v>195</v>
      </c>
      <c r="G78" s="202">
        <v>100000</v>
      </c>
      <c r="H78" s="203" t="e">
        <v>#VALUE!</v>
      </c>
      <c r="I78" s="204">
        <v>0.66</v>
      </c>
      <c r="J78" s="204">
        <v>0.65</v>
      </c>
      <c r="K78" s="203">
        <v>1.0153846153846153</v>
      </c>
      <c r="L78" s="205">
        <v>1930</v>
      </c>
      <c r="M78" s="205">
        <v>3500</v>
      </c>
      <c r="N78" s="203">
        <v>0.55142857142857138</v>
      </c>
      <c r="O78" s="203">
        <v>0</v>
      </c>
      <c r="P78" s="203">
        <v>0.5</v>
      </c>
      <c r="Q78" s="203">
        <v>0</v>
      </c>
    </row>
    <row r="79" spans="1:17" ht="15.75" thickBot="1" x14ac:dyDescent="0.3">
      <c r="A79" s="32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3"/>
      <c r="P79" s="33"/>
      <c r="Q7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PACHUCA</vt:lpstr>
      <vt:lpstr>HUAUCHINANGO</vt:lpstr>
      <vt:lpstr>TULANCINGO</vt:lpstr>
      <vt:lpstr>ANGELOPOLIS</vt:lpstr>
      <vt:lpstr>ZUMPANGO-TIZAYUCA</vt:lpstr>
      <vt:lpstr>TULA-IXMIQUILPAN</vt:lpstr>
      <vt:lpstr>APIZACO-TLAXCALA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 interno</dc:creator>
  <cp:lastModifiedBy>diego manelick</cp:lastModifiedBy>
  <dcterms:created xsi:type="dcterms:W3CDTF">2025-04-03T00:32:55Z</dcterms:created>
  <dcterms:modified xsi:type="dcterms:W3CDTF">2025-04-10T17:25:49Z</dcterms:modified>
</cp:coreProperties>
</file>