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 1_Calculation" sheetId="1" r:id="rId4"/>
    <sheet state="visible" name="Formulas" sheetId="2" r:id="rId5"/>
    <sheet state="visible" name="Output 2_Summary" sheetId="3" r:id="rId6"/>
    <sheet state="visible" name="Company X - Order Report" sheetId="4" r:id="rId7"/>
    <sheet state="visible" name="Company X - SKU Master" sheetId="5" r:id="rId8"/>
    <sheet state="visible" name="Courier Company - Invoice" sheetId="6" r:id="rId9"/>
    <sheet state="visible" name="Company X - Pincode Zones" sheetId="7" r:id="rId10"/>
    <sheet state="visible" name="Courier Company - Rates" sheetId="8" r:id="rId11"/>
  </sheets>
  <definedNames>
    <definedName hidden="1" localSheetId="4" name="_xlnm._FilterDatabase">'Company X - SKU Master'!$C$1:$C$267</definedName>
  </definedNames>
  <calcPr/>
  <extLst>
    <ext uri="GoogleSheetsCustomDataVersion2">
      <go:sheetsCustomData xmlns:go="http://customooxmlschemas.google.com/" r:id="rId12" roundtripDataChecksum="vvc96/Fe8AHriWb0O+bD+IxAqiCwI0t2PLmtqpJ1nP8="/>
    </ext>
  </extLst>
</workbook>
</file>

<file path=xl/sharedStrings.xml><?xml version="1.0" encoding="utf-8"?>
<sst xmlns="http://schemas.openxmlformats.org/spreadsheetml/2006/main" count="1734" uniqueCount="510">
  <si>
    <t>Order ID</t>
  </si>
  <si>
    <t>AWB Code</t>
  </si>
  <si>
    <t>Total weight as per X (KG)</t>
  </si>
  <si>
    <t>Weight slab as per X (KG)</t>
  </si>
  <si>
    <t>Total weight as per Courier Company (KG)</t>
  </si>
  <si>
    <t>Weight slab charged by Courier Company (KG)</t>
  </si>
  <si>
    <t>Delivery Zone as per X</t>
  </si>
  <si>
    <t>Delivery Zone charged by Courier Company</t>
  </si>
  <si>
    <t>Type of Shipment</t>
  </si>
  <si>
    <t>Fixed Rate</t>
  </si>
  <si>
    <t>Additional Rate</t>
  </si>
  <si>
    <t>Expected Charge as per X (Rs.)</t>
  </si>
  <si>
    <t xml:space="preserve">Charges Billed by Courier Company (Rs.) </t>
  </si>
  <si>
    <t>Difference Between Expected Charges and Billed Charges (Rs.)</t>
  </si>
  <si>
    <t>2001806232</t>
  </si>
  <si>
    <t>1091117222124</t>
  </si>
  <si>
    <t>2001806273</t>
  </si>
  <si>
    <t>1091117222194</t>
  </si>
  <si>
    <t>2001806408</t>
  </si>
  <si>
    <t>1091117222931</t>
  </si>
  <si>
    <t>2001806458</t>
  </si>
  <si>
    <t>1091117223244</t>
  </si>
  <si>
    <t>2001807012</t>
  </si>
  <si>
    <t>1091117229345</t>
  </si>
  <si>
    <t>2001806686</t>
  </si>
  <si>
    <t>1091117229555</t>
  </si>
  <si>
    <t>2001806885</t>
  </si>
  <si>
    <t>1091117229776</t>
  </si>
  <si>
    <t>2001807058</t>
  </si>
  <si>
    <t>1091117323112</t>
  </si>
  <si>
    <t>2001807186</t>
  </si>
  <si>
    <t>1091117323812</t>
  </si>
  <si>
    <t>2001807290</t>
  </si>
  <si>
    <t>1091117324206</t>
  </si>
  <si>
    <t>2001807814</t>
  </si>
  <si>
    <t>1091117326612</t>
  </si>
  <si>
    <t>2001807931</t>
  </si>
  <si>
    <t>1091117327172</t>
  </si>
  <si>
    <t>2001807956</t>
  </si>
  <si>
    <t>1091117327275</t>
  </si>
  <si>
    <t>2001807960</t>
  </si>
  <si>
    <t>1091117327312</t>
  </si>
  <si>
    <t>2001807930</t>
  </si>
  <si>
    <t>1091117327695</t>
  </si>
  <si>
    <t>2001808102</t>
  </si>
  <si>
    <t>1091117435005</t>
  </si>
  <si>
    <t>2001808118</t>
  </si>
  <si>
    <t>1091117435134</t>
  </si>
  <si>
    <t>2001808207</t>
  </si>
  <si>
    <t>1091117435370</t>
  </si>
  <si>
    <t>2001808295</t>
  </si>
  <si>
    <t>1091117435661</t>
  </si>
  <si>
    <t>2001808507</t>
  </si>
  <si>
    <t>1091117436383</t>
  </si>
  <si>
    <t>2001808542</t>
  </si>
  <si>
    <t>1091117436464</t>
  </si>
  <si>
    <t>2001808675</t>
  </si>
  <si>
    <t>1091117437050</t>
  </si>
  <si>
    <t>2001807976</t>
  </si>
  <si>
    <t>1091117327496</t>
  </si>
  <si>
    <t>2001812838</t>
  </si>
  <si>
    <t>1091118547832</t>
  </si>
  <si>
    <t>2001816684</t>
  </si>
  <si>
    <t>1091119398844</t>
  </si>
  <si>
    <t>2001817160</t>
  </si>
  <si>
    <t>1091119630264</t>
  </si>
  <si>
    <t>2001818390</t>
  </si>
  <si>
    <t>1091120014461</t>
  </si>
  <si>
    <t>2001821190</t>
  </si>
  <si>
    <t>1091120959015</t>
  </si>
  <si>
    <t>2001817093</t>
  </si>
  <si>
    <t>1091121485824</t>
  </si>
  <si>
    <t>2001823564</t>
  </si>
  <si>
    <t>1091121666133</t>
  </si>
  <si>
    <t>2001825261</t>
  </si>
  <si>
    <t>1091121981575</t>
  </si>
  <si>
    <t>2001811192</t>
  </si>
  <si>
    <t>1091117957780</t>
  </si>
  <si>
    <t>2001809917</t>
  </si>
  <si>
    <t>1091121482593</t>
  </si>
  <si>
    <t>2001806210</t>
  </si>
  <si>
    <t>1091117221940</t>
  </si>
  <si>
    <t>2001806226</t>
  </si>
  <si>
    <t>1091117222065</t>
  </si>
  <si>
    <t>2001806229</t>
  </si>
  <si>
    <t>1091117222080</t>
  </si>
  <si>
    <t>2001806233</t>
  </si>
  <si>
    <t>1091117222135</t>
  </si>
  <si>
    <t>2001806251</t>
  </si>
  <si>
    <t>1091117222146</t>
  </si>
  <si>
    <t>2001806338</t>
  </si>
  <si>
    <t>1091117222570</t>
  </si>
  <si>
    <t>2001806446</t>
  </si>
  <si>
    <t>1091117223211</t>
  </si>
  <si>
    <t>2001806533</t>
  </si>
  <si>
    <t>1091117224353</t>
  </si>
  <si>
    <t>2001806547</t>
  </si>
  <si>
    <t>1091117224611</t>
  </si>
  <si>
    <t>2001806567</t>
  </si>
  <si>
    <t>1091117224902</t>
  </si>
  <si>
    <t>2001806575</t>
  </si>
  <si>
    <t>1091117225016</t>
  </si>
  <si>
    <t>2001806616</t>
  </si>
  <si>
    <t>1091117225484</t>
  </si>
  <si>
    <t>2001806652</t>
  </si>
  <si>
    <t>1091117226221</t>
  </si>
  <si>
    <t>2001806733</t>
  </si>
  <si>
    <t>1091117226674</t>
  </si>
  <si>
    <t>2001806735</t>
  </si>
  <si>
    <t>1091117226711</t>
  </si>
  <si>
    <t>2001806726</t>
  </si>
  <si>
    <t>1091117226910</t>
  </si>
  <si>
    <t>2001806776</t>
  </si>
  <si>
    <t>1091117227573</t>
  </si>
  <si>
    <t>2001806801</t>
  </si>
  <si>
    <t>1091117227816</t>
  </si>
  <si>
    <t>2001807004</t>
  </si>
  <si>
    <t>1091117229290</t>
  </si>
  <si>
    <t>2001807036</t>
  </si>
  <si>
    <t>1091117323005</t>
  </si>
  <si>
    <t>2001807084</t>
  </si>
  <si>
    <t>1091117323215</t>
  </si>
  <si>
    <t>2001807362</t>
  </si>
  <si>
    <t>1091117324394</t>
  </si>
  <si>
    <t>2001807415</t>
  </si>
  <si>
    <t>1091117325094</t>
  </si>
  <si>
    <t>2001809592</t>
  </si>
  <si>
    <t>1091117616121</t>
  </si>
  <si>
    <t>2001809794</t>
  </si>
  <si>
    <t>1091117795531</t>
  </si>
  <si>
    <t>2001809820</t>
  </si>
  <si>
    <t>1091117795623</t>
  </si>
  <si>
    <t>2001806471</t>
  </si>
  <si>
    <t>1091117223351</t>
  </si>
  <si>
    <t>2001807241</t>
  </si>
  <si>
    <t>1091117324011</t>
  </si>
  <si>
    <t>2001807981</t>
  </si>
  <si>
    <t>1091117327570</t>
  </si>
  <si>
    <t>2001808286</t>
  </si>
  <si>
    <t>1091117435602</t>
  </si>
  <si>
    <t>2001808801</t>
  </si>
  <si>
    <t>1091117437680</t>
  </si>
  <si>
    <t>2001810104</t>
  </si>
  <si>
    <t>1091117804200</t>
  </si>
  <si>
    <t>2001811153</t>
  </si>
  <si>
    <t>1091117957533</t>
  </si>
  <si>
    <t>2001811229</t>
  </si>
  <si>
    <t>1091117957942</t>
  </si>
  <si>
    <t>2001811363</t>
  </si>
  <si>
    <t>1091117958395</t>
  </si>
  <si>
    <t>2001811466</t>
  </si>
  <si>
    <t>1091118001865</t>
  </si>
  <si>
    <t>2001811809</t>
  </si>
  <si>
    <t>1091118009786</t>
  </si>
  <si>
    <t>2001812854</t>
  </si>
  <si>
    <t>1091118548333</t>
  </si>
  <si>
    <t>2001813009</t>
  </si>
  <si>
    <t>1091118553701</t>
  </si>
  <si>
    <t>2001812650</t>
  </si>
  <si>
    <t>1091118591534</t>
  </si>
  <si>
    <t>2001814580</t>
  </si>
  <si>
    <t>1091118925110</t>
  </si>
  <si>
    <t>2001815688</t>
  </si>
  <si>
    <t>1091119169701</t>
  </si>
  <si>
    <t>2001816131</t>
  </si>
  <si>
    <t>1091119367193</t>
  </si>
  <si>
    <t>2001816996</t>
  </si>
  <si>
    <t>1091119429202</t>
  </si>
  <si>
    <t>2001821185</t>
  </si>
  <si>
    <t>1091120959225</t>
  </si>
  <si>
    <t>2001821284</t>
  </si>
  <si>
    <t>1091120962515</t>
  </si>
  <si>
    <t>2001821679</t>
  </si>
  <si>
    <t>1091121031745</t>
  </si>
  <si>
    <t>2001821742</t>
  </si>
  <si>
    <t>1091121034114</t>
  </si>
  <si>
    <t>2001821750</t>
  </si>
  <si>
    <t>1091121034350</t>
  </si>
  <si>
    <t>2001821766</t>
  </si>
  <si>
    <t>1091121034641</t>
  </si>
  <si>
    <t>2001821995</t>
  </si>
  <si>
    <t>1091121183730</t>
  </si>
  <si>
    <t>2001821502</t>
  </si>
  <si>
    <t>1091121185863</t>
  </si>
  <si>
    <t>2001822466</t>
  </si>
  <si>
    <t>1091121305541</t>
  </si>
  <si>
    <t>2001820690</t>
  </si>
  <si>
    <t>1091121306101</t>
  </si>
  <si>
    <t>2001811604</t>
  </si>
  <si>
    <t>1091118004245</t>
  </si>
  <si>
    <t>2001819252</t>
  </si>
  <si>
    <t>1091120352712</t>
  </si>
  <si>
    <t>2001827036</t>
  </si>
  <si>
    <t>1091122418320</t>
  </si>
  <si>
    <t>2001806304</t>
  </si>
  <si>
    <t>1091117222360</t>
  </si>
  <si>
    <t>2001806768</t>
  </si>
  <si>
    <t>1091117227116</t>
  </si>
  <si>
    <t>2001806823</t>
  </si>
  <si>
    <t>1091117228133</t>
  </si>
  <si>
    <t>2001806828</t>
  </si>
  <si>
    <t>1091117228192</t>
  </si>
  <si>
    <t>2001806968</t>
  </si>
  <si>
    <t>1091117229183</t>
  </si>
  <si>
    <t>2001807328</t>
  </si>
  <si>
    <t>1091117324346</t>
  </si>
  <si>
    <t>2001807785</t>
  </si>
  <si>
    <t>1091117326424</t>
  </si>
  <si>
    <t>2001807852</t>
  </si>
  <si>
    <t>1091117326925</t>
  </si>
  <si>
    <t>2001807970</t>
  </si>
  <si>
    <t>1091117327474</t>
  </si>
  <si>
    <t>2001807329</t>
  </si>
  <si>
    <t>1091117333100</t>
  </si>
  <si>
    <t>2001807613</t>
  </si>
  <si>
    <t>1091117333251</t>
  </si>
  <si>
    <t>2001808475</t>
  </si>
  <si>
    <t>1091117436346</t>
  </si>
  <si>
    <t>2001808585</t>
  </si>
  <si>
    <t>1091117436652</t>
  </si>
  <si>
    <t>2001808679</t>
  </si>
  <si>
    <t>1091117437035</t>
  </si>
  <si>
    <t>2001808739</t>
  </si>
  <si>
    <t>1091117437293</t>
  </si>
  <si>
    <t>2001808832</t>
  </si>
  <si>
    <t>1091117437864</t>
  </si>
  <si>
    <t>2001808837</t>
  </si>
  <si>
    <t>1091117437890</t>
  </si>
  <si>
    <t>2001808883</t>
  </si>
  <si>
    <t>1091117438074</t>
  </si>
  <si>
    <t>2001808992</t>
  </si>
  <si>
    <t>1091117611501</t>
  </si>
  <si>
    <t>2001809270</t>
  </si>
  <si>
    <t>1091117613962</t>
  </si>
  <si>
    <t>2001809934</t>
  </si>
  <si>
    <t>1091117803511</t>
  </si>
  <si>
    <t>2001810125</t>
  </si>
  <si>
    <t>1091117804314</t>
  </si>
  <si>
    <t>2001810281</t>
  </si>
  <si>
    <t>1091117805390</t>
  </si>
  <si>
    <t>2001810549</t>
  </si>
  <si>
    <t>1091117806263</t>
  </si>
  <si>
    <t>2001810697</t>
  </si>
  <si>
    <t>1091117807140</t>
  </si>
  <si>
    <t>2001811039</t>
  </si>
  <si>
    <t>1091117904860</t>
  </si>
  <si>
    <t>2001811058</t>
  </si>
  <si>
    <t>1091117905022</t>
  </si>
  <si>
    <t>2001811306</t>
  </si>
  <si>
    <t>1091117958163</t>
  </si>
  <si>
    <t>2001812195</t>
  </si>
  <si>
    <t>1091118442390</t>
  </si>
  <si>
    <t>2001812941</t>
  </si>
  <si>
    <t>1091118551656</t>
  </si>
  <si>
    <t>2001809383</t>
  </si>
  <si>
    <t>1091117614452</t>
  </si>
  <si>
    <t>2001820978</t>
  </si>
  <si>
    <t>1091120922803</t>
  </si>
  <si>
    <t>2001811475</t>
  </si>
  <si>
    <t>1091121844806</t>
  </si>
  <si>
    <t>2001811305</t>
  </si>
  <si>
    <t>1091121846136</t>
  </si>
  <si>
    <t>EXCEL FORMULA USED IN THIS PROJECT</t>
  </si>
  <si>
    <t>EXCEL  FORMULAS----</t>
  </si>
  <si>
    <t>PURPOSE OF FORMULA</t>
  </si>
  <si>
    <t>VLOOKUP(A2,'Courier Company - Invoice'!$B:$C,2,0)</t>
  </si>
  <si>
    <t>--&gt;</t>
  </si>
  <si>
    <t>VLOOKUP  and XLOOKUP used to bring grass wt,of parcel for specific order id in Final Table-Expected Outcome</t>
  </si>
  <si>
    <t>upper(VLOOKUP(A2,'Company X - Order Report'!$A:$G,7,0))</t>
  </si>
  <si>
    <t>Used to Bring Zone in final table against OrderID</t>
  </si>
  <si>
    <t>ROUNDUP(C2/0.5,0)*0.5</t>
  </si>
  <si>
    <t>For Calculating weight SLABs for  courier charges</t>
  </si>
  <si>
    <t>SUMIF('Company X - Order Report'!A:A,A2,'Company X - Order Report'!E:E)/1000</t>
  </si>
  <si>
    <t>For calculating total wieght of Parcel to be couriered</t>
  </si>
  <si>
    <t>IF(and(G2="A",I2="Forward charges"),'Courier Company - Rates'!$A$2, if(and(G2="B",I2="Forward charges"),'Courier Company - Rates'!$C$2, if(and(G2="C",I2="Forward charges"),'Courier Company - Rates'!$E$2, if(and(G2="D",I2="Forward charges"),'Courier Company - Rates'!$G$2, if(and(G2="E",I2="Forward charges"),'Courier Company - Rates'!$I$2, if(and(G2="A",I2="Forward and RTO charges"),'Courier Company - Rates'!$K$2, if(and(G2="B",I2="Forward and RTO charges"),'Courier Company - Rates'!$M$2, if(and(G2="C",I2="Forward and RTO charges"),'Courier Company - Rates'!$O$2, if(and(G2="D",I2="Forward and RTO charges"),'Courier Company - Rates'!$Q$2, 'Courier Company - Rates'!$S$2)))))))))</t>
  </si>
  <si>
    <t>to get fixed weight charges</t>
  </si>
  <si>
    <t>VLOOKUP(A2,'Company X - Order Report'!$A:$H,8,0)</t>
  </si>
  <si>
    <t>type of shipment by forward charges and rto charges</t>
  </si>
  <si>
    <t>Count</t>
  </si>
  <si>
    <t>Amount</t>
  </si>
  <si>
    <t>Total Orders - Correctly Charged</t>
  </si>
  <si>
    <t>Total Orders - Over Charged</t>
  </si>
  <si>
    <t>Total Orders - Under Charged</t>
  </si>
  <si>
    <t>ExternOrderNo</t>
  </si>
  <si>
    <t>SKU</t>
  </si>
  <si>
    <t>wt-X</t>
  </si>
  <si>
    <t>Order Qty</t>
  </si>
  <si>
    <t>Total wt</t>
  </si>
  <si>
    <t>concatenate pincodes</t>
  </si>
  <si>
    <t>Zone X</t>
  </si>
  <si>
    <t>GIFTBOX202002</t>
  </si>
  <si>
    <t>SACHETS001</t>
  </si>
  <si>
    <t>GIFTBOX202003</t>
  </si>
  <si>
    <t>GIFTBOX202004</t>
  </si>
  <si>
    <t>GIFTBOX202001</t>
  </si>
  <si>
    <t>Weight (g)</t>
  </si>
  <si>
    <t>Weight (KG)</t>
  </si>
  <si>
    <t>Charged Weight</t>
  </si>
  <si>
    <t>Warehouse Pincode</t>
  </si>
  <si>
    <t>Customer Pincode</t>
  </si>
  <si>
    <t>Concatenate</t>
  </si>
  <si>
    <t>Zone</t>
  </si>
  <si>
    <t>Billing Amount (Rs.)</t>
  </si>
  <si>
    <t>1.3</t>
  </si>
  <si>
    <t>507101</t>
  </si>
  <si>
    <t>d</t>
  </si>
  <si>
    <t>Forward charges</t>
  </si>
  <si>
    <t>135</t>
  </si>
  <si>
    <t>1</t>
  </si>
  <si>
    <t>486886</t>
  </si>
  <si>
    <t>90.2</t>
  </si>
  <si>
    <t>2.5</t>
  </si>
  <si>
    <t>532484</t>
  </si>
  <si>
    <t>224.6</t>
  </si>
  <si>
    <t>143001</t>
  </si>
  <si>
    <t>b</t>
  </si>
  <si>
    <t>61.3</t>
  </si>
  <si>
    <t>0.15</t>
  </si>
  <si>
    <t>515591</t>
  </si>
  <si>
    <t>45.4</t>
  </si>
  <si>
    <t>326502</t>
  </si>
  <si>
    <t>208019</t>
  </si>
  <si>
    <t>1.15</t>
  </si>
  <si>
    <t>140301</t>
  </si>
  <si>
    <t>89.6</t>
  </si>
  <si>
    <t>0.5</t>
  </si>
  <si>
    <t>396001</t>
  </si>
  <si>
    <t>711106</t>
  </si>
  <si>
    <t>0.79</t>
  </si>
  <si>
    <t>284001</t>
  </si>
  <si>
    <t>0.72</t>
  </si>
  <si>
    <t>441601</t>
  </si>
  <si>
    <t>1.08</t>
  </si>
  <si>
    <t>248006</t>
  </si>
  <si>
    <t>485001</t>
  </si>
  <si>
    <t>845438</t>
  </si>
  <si>
    <t>1.28</t>
  </si>
  <si>
    <t>463106</t>
  </si>
  <si>
    <t>33</t>
  </si>
  <si>
    <t>495671</t>
  </si>
  <si>
    <t>0.2</t>
  </si>
  <si>
    <t>673002</t>
  </si>
  <si>
    <t>e</t>
  </si>
  <si>
    <t>Forward and RTO charges</t>
  </si>
  <si>
    <t>107.3</t>
  </si>
  <si>
    <t>208002</t>
  </si>
  <si>
    <t>0.86</t>
  </si>
  <si>
    <t>416010</t>
  </si>
  <si>
    <t>1.2</t>
  </si>
  <si>
    <t>226010</t>
  </si>
  <si>
    <t>0.7</t>
  </si>
  <si>
    <t>400705</t>
  </si>
  <si>
    <t>172.8</t>
  </si>
  <si>
    <t>0.6</t>
  </si>
  <si>
    <t>262405</t>
  </si>
  <si>
    <t>102.3</t>
  </si>
  <si>
    <t>0.99</t>
  </si>
  <si>
    <t>394210</t>
  </si>
  <si>
    <t>411014</t>
  </si>
  <si>
    <t>0.8</t>
  </si>
  <si>
    <t>783301</t>
  </si>
  <si>
    <t>213.5</t>
  </si>
  <si>
    <t>486661</t>
  </si>
  <si>
    <t>258.9</t>
  </si>
  <si>
    <t>244001</t>
  </si>
  <si>
    <t>151.1</t>
  </si>
  <si>
    <t>492001</t>
  </si>
  <si>
    <t>1.6</t>
  </si>
  <si>
    <t>517128</t>
  </si>
  <si>
    <t>345</t>
  </si>
  <si>
    <t>1.13</t>
  </si>
  <si>
    <t>562110</t>
  </si>
  <si>
    <t>831006</t>
  </si>
  <si>
    <t>2.92</t>
  </si>
  <si>
    <t>140604</t>
  </si>
  <si>
    <t>174.5</t>
  </si>
  <si>
    <t>0.68</t>
  </si>
  <si>
    <t>723146</t>
  </si>
  <si>
    <t>0.71</t>
  </si>
  <si>
    <t>421204</t>
  </si>
  <si>
    <t>0.78</t>
  </si>
  <si>
    <t>263139</t>
  </si>
  <si>
    <t>1.27</t>
  </si>
  <si>
    <t>743263</t>
  </si>
  <si>
    <t>392150</t>
  </si>
  <si>
    <t>0.69</t>
  </si>
  <si>
    <t>382830</t>
  </si>
  <si>
    <t>711303</t>
  </si>
  <si>
    <t>283102</t>
  </si>
  <si>
    <t>1.16</t>
  </si>
  <si>
    <t>370201</t>
  </si>
  <si>
    <t>248001</t>
  </si>
  <si>
    <t>144001</t>
  </si>
  <si>
    <t>403401</t>
  </si>
  <si>
    <t>452001</t>
  </si>
  <si>
    <t>721636</t>
  </si>
  <si>
    <t>831002</t>
  </si>
  <si>
    <t>2.86</t>
  </si>
  <si>
    <t>226004</t>
  </si>
  <si>
    <t>1.35</t>
  </si>
  <si>
    <t>410206</t>
  </si>
  <si>
    <t>1.64</t>
  </si>
  <si>
    <t>516503</t>
  </si>
  <si>
    <t>179.8</t>
  </si>
  <si>
    <t>0.67</t>
  </si>
  <si>
    <t>742103</t>
  </si>
  <si>
    <t>2</t>
  </si>
  <si>
    <t>452018</t>
  </si>
  <si>
    <t>208001</t>
  </si>
  <si>
    <t>1.5</t>
  </si>
  <si>
    <t>244713</t>
  </si>
  <si>
    <t>580007</t>
  </si>
  <si>
    <t>3</t>
  </si>
  <si>
    <t>360005</t>
  </si>
  <si>
    <t>269.4</t>
  </si>
  <si>
    <t>1.7</t>
  </si>
  <si>
    <t>313027</t>
  </si>
  <si>
    <t>341001</t>
  </si>
  <si>
    <t>332715</t>
  </si>
  <si>
    <t>0.77</t>
  </si>
  <si>
    <t>302031</t>
  </si>
  <si>
    <t>335001</t>
  </si>
  <si>
    <t>0.76</t>
  </si>
  <si>
    <t>334004</t>
  </si>
  <si>
    <t>321001</t>
  </si>
  <si>
    <t>324001</t>
  </si>
  <si>
    <t>0.59</t>
  </si>
  <si>
    <t>321608</t>
  </si>
  <si>
    <t>302002</t>
  </si>
  <si>
    <t>311011</t>
  </si>
  <si>
    <t>86.7</t>
  </si>
  <si>
    <t>2.94</t>
  </si>
  <si>
    <t>306302</t>
  </si>
  <si>
    <t>313001</t>
  </si>
  <si>
    <t>0.61</t>
  </si>
  <si>
    <t>322255</t>
  </si>
  <si>
    <t>302017</t>
  </si>
  <si>
    <t>335512</t>
  </si>
  <si>
    <t>2.1</t>
  </si>
  <si>
    <t>307026</t>
  </si>
  <si>
    <t>327025</t>
  </si>
  <si>
    <t>313333</t>
  </si>
  <si>
    <t>342008</t>
  </si>
  <si>
    <t>314401</t>
  </si>
  <si>
    <t>1.1</t>
  </si>
  <si>
    <t>342301</t>
  </si>
  <si>
    <t>313003</t>
  </si>
  <si>
    <t>173212</t>
  </si>
  <si>
    <t>0.3</t>
  </si>
  <si>
    <t>174101</t>
  </si>
  <si>
    <t>173213</t>
  </si>
  <si>
    <t>117.9</t>
  </si>
  <si>
    <t>1.02</t>
  </si>
  <si>
    <t>322201</t>
  </si>
  <si>
    <t>314001</t>
  </si>
  <si>
    <t>331022</t>
  </si>
  <si>
    <t>305801</t>
  </si>
  <si>
    <t>2.28</t>
  </si>
  <si>
    <t>335502</t>
  </si>
  <si>
    <t>306116</t>
  </si>
  <si>
    <t>0.74</t>
  </si>
  <si>
    <t>311001</t>
  </si>
  <si>
    <t>4.13</t>
  </si>
  <si>
    <t>302019</t>
  </si>
  <si>
    <t>403.8</t>
  </si>
  <si>
    <t>0.73</t>
  </si>
  <si>
    <t>302039</t>
  </si>
  <si>
    <t>1.04</t>
  </si>
  <si>
    <t>335803</t>
  </si>
  <si>
    <t>175101</t>
  </si>
  <si>
    <t>303903</t>
  </si>
  <si>
    <t>1.63</t>
  </si>
  <si>
    <t>342012</t>
  </si>
  <si>
    <t>2.47</t>
  </si>
  <si>
    <t>334001</t>
  </si>
  <si>
    <t>302012</t>
  </si>
  <si>
    <t>342014</t>
  </si>
  <si>
    <t>324005</t>
  </si>
  <si>
    <t>0.82</t>
  </si>
  <si>
    <t>302001</t>
  </si>
  <si>
    <t>0.66</t>
  </si>
  <si>
    <t>302004</t>
  </si>
  <si>
    <t>302018</t>
  </si>
  <si>
    <t>1.86</t>
  </si>
  <si>
    <t>2.27</t>
  </si>
  <si>
    <t>324008</t>
  </si>
  <si>
    <t>302020</t>
  </si>
  <si>
    <t>325207</t>
  </si>
  <si>
    <t>303702</t>
  </si>
  <si>
    <t>313301</t>
  </si>
  <si>
    <t>fwd_a_fixed</t>
  </si>
  <si>
    <t>fwd_a_additional</t>
  </si>
  <si>
    <t>fwd_b_fixed</t>
  </si>
  <si>
    <t>fwd_b_additional</t>
  </si>
  <si>
    <t>fwd_c_fixed</t>
  </si>
  <si>
    <t>fwd_c_additional</t>
  </si>
  <si>
    <t>fwd_d_fixed</t>
  </si>
  <si>
    <t>fwd_d_additional</t>
  </si>
  <si>
    <t>fwd_e_fixed</t>
  </si>
  <si>
    <t>fwd_e_additional</t>
  </si>
  <si>
    <t>rto_a_fixed</t>
  </si>
  <si>
    <t>rto_a_additional</t>
  </si>
  <si>
    <t>rto_b_fixed</t>
  </si>
  <si>
    <t>rto_b_additional</t>
  </si>
  <si>
    <t>rto_c_fixed</t>
  </si>
  <si>
    <t>rto_c_additional</t>
  </si>
  <si>
    <t>rto_d_fixed</t>
  </si>
  <si>
    <t>rto_d_additional</t>
  </si>
  <si>
    <t>rto_e_fixed</t>
  </si>
  <si>
    <t>rto_e_additional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</si>
</sst>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3">
    <font>
      <sz val="10.0"/>
      <color rgb="FF000000"/>
      <name val="Arial"/>
      <scheme val="minor"/>
    </font>
    <font>
      <b/>
      <sz val="11.0"/>
      <color theme="1"/>
      <name val="Calibri"/>
    </font>
    <font>
      <b/>
      <color theme="1"/>
      <name val="Arial"/>
    </font>
    <font>
      <color theme="1"/>
      <name val="Arial"/>
    </font>
    <font>
      <sz val="11.0"/>
      <color theme="1"/>
      <name val="Calibri"/>
    </font>
    <font>
      <sz val="9.0"/>
      <color rgb="FF000000"/>
      <name val="Arial"/>
    </font>
    <font>
      <b/>
      <sz val="19.0"/>
      <color theme="1"/>
      <name val="Calibri"/>
    </font>
    <font>
      <u/>
      <sz val="11.0"/>
      <color theme="1"/>
      <name val="Calibri"/>
    </font>
    <font>
      <b/>
      <u/>
      <sz val="11.0"/>
      <color theme="1"/>
      <name val="Calibri"/>
    </font>
    <font>
      <b/>
      <sz val="9.0"/>
      <color theme="1"/>
      <name val="Arial"/>
    </font>
    <font>
      <b/>
      <sz val="9.0"/>
      <color rgb="FF1155CC"/>
      <name val="Arial"/>
    </font>
    <font>
      <sz val="11.0"/>
      <color rgb="FF000000"/>
      <name val="Calibri"/>
    </font>
    <font>
      <b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</fills>
  <borders count="7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3" fontId="5" numFmtId="0" xfId="0" applyAlignment="1" applyFill="1" applyFont="1">
      <alignment horizontal="center" shrinkToFit="0" vertical="center" wrapText="1"/>
    </xf>
    <xf borderId="0" fillId="0" fontId="3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0" fillId="3" fontId="9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3" fontId="10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3" fontId="4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vertical="bottom"/>
    </xf>
    <xf borderId="1" fillId="0" fontId="4" numFmtId="0" xfId="0" applyAlignment="1" applyBorder="1" applyFont="1">
      <alignment vertical="bottom"/>
    </xf>
    <xf borderId="0" fillId="0" fontId="12" numFmtId="0" xfId="0" applyAlignment="1" applyFont="1">
      <alignment shrinkToFit="0" vertical="bottom" wrapText="0"/>
    </xf>
    <xf borderId="2" fillId="0" fontId="4" numFmtId="0" xfId="0" applyAlignment="1" applyBorder="1" applyFont="1">
      <alignment vertical="bottom"/>
    </xf>
    <xf borderId="3" fillId="4" fontId="1" numFmtId="0" xfId="0" applyAlignment="1" applyBorder="1" applyFill="1" applyFont="1">
      <alignment horizontal="center" shrinkToFit="0" vertical="bottom" wrapText="1"/>
    </xf>
    <xf borderId="0" fillId="0" fontId="1" numFmtId="0" xfId="0" applyAlignment="1" applyFont="1">
      <alignment shrinkToFit="0" vertical="bottom" wrapText="0"/>
    </xf>
    <xf borderId="4" fillId="5" fontId="4" numFmtId="0" xfId="0" applyAlignment="1" applyBorder="1" applyFill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6" fillId="5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0" fillId="4" fontId="1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1" xfId="0" applyAlignment="1" applyFont="1" applyNumberFormat="1">
      <alignment horizontal="center" vertical="center"/>
    </xf>
    <xf borderId="0" fillId="2" fontId="1" numFmtId="0" xfId="0" applyAlignment="1" applyFont="1">
      <alignment horizontal="center" vertical="center"/>
    </xf>
    <xf borderId="0" fillId="2" fontId="1" numFmtId="1" xfId="0" applyAlignment="1" applyFont="1" applyNumberFormat="1">
      <alignment horizontal="center" vertical="center"/>
    </xf>
    <xf borderId="0" fillId="4" fontId="1" numFmtId="0" xfId="0" applyAlignment="1" applyFont="1">
      <alignment horizontal="center" vertical="center"/>
    </xf>
    <xf borderId="0" fillId="4" fontId="1" numFmtId="0" xfId="0" applyAlignment="1" applyFont="1">
      <alignment horizontal="center" shrinkToFit="0" vertical="center" wrapText="0"/>
    </xf>
    <xf borderId="0" fillId="0" fontId="4" numFmtId="0" xfId="0" applyAlignment="1" applyFont="1">
      <alignment vertical="bottom"/>
    </xf>
    <xf borderId="0" fillId="0" fontId="3" numFmtId="0" xfId="0" applyFont="1"/>
    <xf borderId="0" fillId="0" fontId="3" numFmtId="0" xfId="0" applyAlignment="1" applyFont="1">
      <alignment vertical="bottom"/>
    </xf>
    <xf borderId="4" fillId="2" fontId="1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4.38"/>
    <col customWidth="1" min="6" max="6" width="12.63"/>
    <col customWidth="1" min="9" max="9" width="15.88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5.75" customHeight="1">
      <c r="A2" s="4" t="s">
        <v>14</v>
      </c>
      <c r="B2" s="4" t="s">
        <v>15</v>
      </c>
      <c r="C2" s="3">
        <f>SUMIF('Company X - Order Report'!A:A,A2,'Company X - Order Report'!E:E)/1000</f>
        <v>1.302</v>
      </c>
      <c r="D2" s="3">
        <f t="shared" ref="D2:D125" si="1">ROUNDUP(C2/0.5,0)*0.5</f>
        <v>1.5</v>
      </c>
      <c r="E2" s="3" t="str">
        <f>VLOOKUP(A2,'Courier Company - Invoice'!$B:$C,2,0)</f>
        <v>1.3</v>
      </c>
      <c r="F2" s="3">
        <f t="shared" ref="F2:F125" si="2">ROUNDUP(E2/0.5,0)*0.5</f>
        <v>1.5</v>
      </c>
      <c r="G2" s="3" t="str">
        <f>upper(VLOOKUP(A2,'Company X - Order Report'!$A:$G,7,0))</f>
        <v>D</v>
      </c>
      <c r="H2" s="3" t="str">
        <f>upper(VLOOKUP(A2,'Courier Company - Invoice'!B:G,6,0))</f>
        <v>D</v>
      </c>
      <c r="I2" s="3" t="str">
        <f>VLOOKUP(A2,'Company X - Order Report'!$A:$H,8,0)</f>
        <v>Forward charges</v>
      </c>
      <c r="J2" s="5">
        <f>IF(and(G2="A",I2="Forward charges"),'Courier Company - Rates'!$A$2, if(and(G2="B",I2="Forward charges"),'Courier Company - Rates'!$C$2, if(and(G2="C",I2="Forward charges"),'Courier Company - Rates'!$E$2, if(and(G2="D",I2="Forward charges"),'Courier Company - Rates'!$G$2, if(and(G2="E",I2="Forward charges"),'Courier Company - Rates'!$I$2, if(and(G2="A",I2="Forward and RTO charges"),'Courier Company - Rates'!$K$2, if(and(G2="B",I2="Forward and RTO charges"),'Courier Company - Rates'!$M$2, if(and(G2="C",I2="Forward and RTO charges"),'Courier Company - Rates'!$O$2, if(and(G2="D",I2="Forward and RTO charges"),'Courier Company - Rates'!$Q$2, 'Courier Company - Rates'!$S$2)))))))))</f>
        <v>45.4</v>
      </c>
      <c r="K2" s="5">
        <f>IF(and(G2="A",I2="Forward charges"),'Courier Company - Rates'!$B$2, if(and(G2="B",I2="Forward charges"),'Courier Company - Rates'!$D$2, if(and(G2="C",I2="Forward charges"),'Courier Company - Rates'!$F$2, if(and(G2="D",I2="Forward charges"),'Courier Company - Rates'!$H$2, if(and(G2="E",I2="Forward charges"),'Courier Company - Rates'!$J$2, if(and(G2="A",I2="Forward and RTO charges"),'Courier Company - Rates'!$L$2, if(and(G2="B",I2="Forward and RTO charges"),'Courier Company - Rates'!$N$2, if(and(G2="C",I2="Forward and RTO charges"),'Courier Company - Rates'!$P$2, if(and(G2="D",I2="Forward and RTO charges"),'Courier Company - Rates'!$R$2, 'Courier Company - Rates'!$T$2)))))))))</f>
        <v>44.8</v>
      </c>
      <c r="L2" s="3">
        <f t="shared" ref="L2:L125" si="3">if(E2&lt;=0.5,J2,
if(and(mod(E2-0.5,0.5)=0),J2+(quotient(E2-0.5,0.5)*K2),(J2+(quotient(E2-0.5,0.5)+1)*K2)
))</f>
        <v>135</v>
      </c>
      <c r="M2" s="3" t="str">
        <f>VLOOKUP(A2,'Courier Company - Invoice'!$B:$I,8,0)</f>
        <v>135</v>
      </c>
      <c r="N2" s="3">
        <f t="shared" ref="N2:N125" si="4">L2-M2</f>
        <v>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5.75" customHeight="1">
      <c r="A3" s="4" t="s">
        <v>16</v>
      </c>
      <c r="B3" s="4" t="s">
        <v>17</v>
      </c>
      <c r="C3" s="3">
        <f>SUMIF('Company X - Order Report'!A:A,A3,'Company X - Order Report'!E:E)/1000</f>
        <v>0.615</v>
      </c>
      <c r="D3" s="3">
        <f t="shared" si="1"/>
        <v>1</v>
      </c>
      <c r="E3" s="3" t="str">
        <f>VLOOKUP(A3,'Courier Company - Invoice'!$B:$C,2,0)</f>
        <v>1</v>
      </c>
      <c r="F3" s="3">
        <f t="shared" si="2"/>
        <v>1</v>
      </c>
      <c r="G3" s="3" t="str">
        <f>upper(VLOOKUP(A3,'Company X - Order Report'!$A:$G,7,0))</f>
        <v>D</v>
      </c>
      <c r="H3" s="3" t="str">
        <f>upper(VLOOKUP(A3,'Courier Company - Invoice'!B:G,6,0))</f>
        <v>D</v>
      </c>
      <c r="I3" s="3" t="str">
        <f>VLOOKUP(A3,'Company X - Order Report'!$A:$H,8,0)</f>
        <v>Forward charges</v>
      </c>
      <c r="J3" s="5">
        <f>IF(and(G3="A",I3="Forward charges"),'Courier Company - Rates'!$A$2, if(and(G3="B",I3="Forward charges"),'Courier Company - Rates'!$C$2, if(and(G3="C",I3="Forward charges"),'Courier Company - Rates'!$E$2, if(and(G3="D",I3="Forward charges"),'Courier Company - Rates'!$G$2, if(and(G3="E",I3="Forward charges"),'Courier Company - Rates'!$I$2, if(and(G3="A",I3="Forward and RTO charges"),'Courier Company - Rates'!$K$2, if(and(G3="B",I3="Forward and RTO charges"),'Courier Company - Rates'!$M$2, if(and(G3="C",I3="Forward and RTO charges"),'Courier Company - Rates'!$O$2, if(and(G3="D",I3="Forward and RTO charges"),'Courier Company - Rates'!$Q$2, 'Courier Company - Rates'!$S$2)))))))))</f>
        <v>45.4</v>
      </c>
      <c r="K3" s="5">
        <f>IF(and(G3="A",I3="Forward charges"),'Courier Company - Rates'!$B$2, if(and(G3="B",I3="Forward charges"),'Courier Company - Rates'!$D$2, if(and(G3="C",I3="Forward charges"),'Courier Company - Rates'!$F$2, if(and(G3="D",I3="Forward charges"),'Courier Company - Rates'!$H$2, if(and(G3="E",I3="Forward charges"),'Courier Company - Rates'!$J$2, if(and(G3="A",I3="Forward and RTO charges"),'Courier Company - Rates'!$L$2, if(and(G3="B",I3="Forward and RTO charges"),'Courier Company - Rates'!$N$2, if(and(G3="C",I3="Forward and RTO charges"),'Courier Company - Rates'!$P$2, if(and(G3="D",I3="Forward and RTO charges"),'Courier Company - Rates'!$R$2, 'Courier Company - Rates'!$T$2)))))))))</f>
        <v>44.8</v>
      </c>
      <c r="L3" s="3">
        <f t="shared" si="3"/>
        <v>90.2</v>
      </c>
      <c r="M3" s="3" t="str">
        <f>VLOOKUP(A3,'Courier Company - Invoice'!$B:$I,8,0)</f>
        <v>90.2</v>
      </c>
      <c r="N3" s="3">
        <f t="shared" si="4"/>
        <v>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5.75" customHeight="1">
      <c r="A4" s="4" t="s">
        <v>18</v>
      </c>
      <c r="B4" s="4" t="s">
        <v>19</v>
      </c>
      <c r="C4" s="3">
        <f>SUMIF('Company X - Order Report'!A:A,A4,'Company X - Order Report'!E:E)/1000</f>
        <v>2.265</v>
      </c>
      <c r="D4" s="3">
        <f t="shared" si="1"/>
        <v>2.5</v>
      </c>
      <c r="E4" s="3" t="str">
        <f>VLOOKUP(A4,'Courier Company - Invoice'!$B:$C,2,0)</f>
        <v>2.5</v>
      </c>
      <c r="F4" s="3">
        <f t="shared" si="2"/>
        <v>2.5</v>
      </c>
      <c r="G4" s="3" t="str">
        <f>upper(VLOOKUP(A4,'Company X - Order Report'!$A:$G,7,0))</f>
        <v>D</v>
      </c>
      <c r="H4" s="3" t="str">
        <f>upper(VLOOKUP(A4,'Courier Company - Invoice'!B:G,6,0))</f>
        <v>D</v>
      </c>
      <c r="I4" s="3" t="str">
        <f>VLOOKUP(A4,'Company X - Order Report'!$A:$H,8,0)</f>
        <v>Forward charges</v>
      </c>
      <c r="J4" s="5">
        <f>IF(and(G4="A",I4="Forward charges"),'Courier Company - Rates'!$A$2, if(and(G4="B",I4="Forward charges"),'Courier Company - Rates'!$C$2, if(and(G4="C",I4="Forward charges"),'Courier Company - Rates'!$E$2, if(and(G4="D",I4="Forward charges"),'Courier Company - Rates'!$G$2, if(and(G4="E",I4="Forward charges"),'Courier Company - Rates'!$I$2, if(and(G4="A",I4="Forward and RTO charges"),'Courier Company - Rates'!$K$2, if(and(G4="B",I4="Forward and RTO charges"),'Courier Company - Rates'!$M$2, if(and(G4="C",I4="Forward and RTO charges"),'Courier Company - Rates'!$O$2, if(and(G4="D",I4="Forward and RTO charges"),'Courier Company - Rates'!$Q$2, 'Courier Company - Rates'!$S$2)))))))))</f>
        <v>45.4</v>
      </c>
      <c r="K4" s="5">
        <f>IF(and(G4="A",I4="Forward charges"),'Courier Company - Rates'!$B$2, if(and(G4="B",I4="Forward charges"),'Courier Company - Rates'!$D$2, if(and(G4="C",I4="Forward charges"),'Courier Company - Rates'!$F$2, if(and(G4="D",I4="Forward charges"),'Courier Company - Rates'!$H$2, if(and(G4="E",I4="Forward charges"),'Courier Company - Rates'!$J$2, if(and(G4="A",I4="Forward and RTO charges"),'Courier Company - Rates'!$L$2, if(and(G4="B",I4="Forward and RTO charges"),'Courier Company - Rates'!$N$2, if(and(G4="C",I4="Forward and RTO charges"),'Courier Company - Rates'!$P$2, if(and(G4="D",I4="Forward and RTO charges"),'Courier Company - Rates'!$R$2, 'Courier Company - Rates'!$T$2)))))))))</f>
        <v>44.8</v>
      </c>
      <c r="L4" s="3">
        <f t="shared" si="3"/>
        <v>224.6</v>
      </c>
      <c r="M4" s="3" t="str">
        <f>VLOOKUP(A4,'Courier Company - Invoice'!$B:$I,8,0)</f>
        <v>224.6</v>
      </c>
      <c r="N4" s="3">
        <f t="shared" si="4"/>
        <v>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15.75" customHeight="1">
      <c r="A5" s="4" t="s">
        <v>20</v>
      </c>
      <c r="B5" s="4" t="s">
        <v>21</v>
      </c>
      <c r="C5" s="3">
        <f>SUMIF('Company X - Order Report'!A:A,A5,'Company X - Order Report'!E:E)/1000</f>
        <v>0.7</v>
      </c>
      <c r="D5" s="3">
        <f t="shared" si="1"/>
        <v>1</v>
      </c>
      <c r="E5" s="3" t="str">
        <f>VLOOKUP(A5,'Courier Company - Invoice'!$B:$C,2,0)</f>
        <v>1</v>
      </c>
      <c r="F5" s="3">
        <f t="shared" si="2"/>
        <v>1</v>
      </c>
      <c r="G5" s="3" t="str">
        <f>upper(VLOOKUP(A5,'Company X - Order Report'!$A:$G,7,0))</f>
        <v>B</v>
      </c>
      <c r="H5" s="3" t="str">
        <f>upper(VLOOKUP(A5,'Courier Company - Invoice'!B:G,6,0))</f>
        <v>B</v>
      </c>
      <c r="I5" s="3" t="str">
        <f>VLOOKUP(A5,'Company X - Order Report'!$A:$H,8,0)</f>
        <v>Forward charges</v>
      </c>
      <c r="J5" s="5">
        <f>IF(and(G5="A",I5="Forward charges"),'Courier Company - Rates'!$A$2, if(and(G5="B",I5="Forward charges"),'Courier Company - Rates'!$C$2, if(and(G5="C",I5="Forward charges"),'Courier Company - Rates'!$E$2, if(and(G5="D",I5="Forward charges"),'Courier Company - Rates'!$G$2, if(and(G5="E",I5="Forward charges"),'Courier Company - Rates'!$I$2, if(and(G5="A",I5="Forward and RTO charges"),'Courier Company - Rates'!$K$2, if(and(G5="B",I5="Forward and RTO charges"),'Courier Company - Rates'!$M$2, if(and(G5="C",I5="Forward and RTO charges"),'Courier Company - Rates'!$O$2, if(and(G5="D",I5="Forward and RTO charges"),'Courier Company - Rates'!$Q$2, 'Courier Company - Rates'!$S$2)))))))))</f>
        <v>33</v>
      </c>
      <c r="K5" s="5">
        <f>IF(and(G5="A",I5="Forward charges"),'Courier Company - Rates'!$B$2, if(and(G5="B",I5="Forward charges"),'Courier Company - Rates'!$D$2, if(and(G5="C",I5="Forward charges"),'Courier Company - Rates'!$F$2, if(and(G5="D",I5="Forward charges"),'Courier Company - Rates'!$H$2, if(and(G5="E",I5="Forward charges"),'Courier Company - Rates'!$J$2, if(and(G5="A",I5="Forward and RTO charges"),'Courier Company - Rates'!$L$2, if(and(G5="B",I5="Forward and RTO charges"),'Courier Company - Rates'!$N$2, if(and(G5="C",I5="Forward and RTO charges"),'Courier Company - Rates'!$P$2, if(and(G5="D",I5="Forward and RTO charges"),'Courier Company - Rates'!$R$2, 'Courier Company - Rates'!$T$2)))))))))</f>
        <v>28.3</v>
      </c>
      <c r="L5" s="3">
        <f t="shared" si="3"/>
        <v>61.3</v>
      </c>
      <c r="M5" s="3" t="str">
        <f>VLOOKUP(A5,'Courier Company - Invoice'!$B:$I,8,0)</f>
        <v>61.3</v>
      </c>
      <c r="N5" s="3">
        <f t="shared" si="4"/>
        <v>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ht="15.75" customHeight="1">
      <c r="A6" s="4" t="s">
        <v>22</v>
      </c>
      <c r="B6" s="4" t="s">
        <v>23</v>
      </c>
      <c r="C6" s="3">
        <f>SUMIF('Company X - Order Report'!A:A,A6,'Company X - Order Report'!E:E)/1000</f>
        <v>0.5</v>
      </c>
      <c r="D6" s="3">
        <f t="shared" si="1"/>
        <v>0.5</v>
      </c>
      <c r="E6" s="3" t="str">
        <f>VLOOKUP(A6,'Courier Company - Invoice'!$B:$C,2,0)</f>
        <v>0.15</v>
      </c>
      <c r="F6" s="3">
        <f t="shared" si="2"/>
        <v>0.5</v>
      </c>
      <c r="G6" s="3" t="str">
        <f>upper(VLOOKUP(A6,'Company X - Order Report'!$A:$G,7,0))</f>
        <v>D</v>
      </c>
      <c r="H6" s="3" t="str">
        <f>upper(VLOOKUP(A6,'Courier Company - Invoice'!B:G,6,0))</f>
        <v>D</v>
      </c>
      <c r="I6" s="3" t="str">
        <f>VLOOKUP(A6,'Company X - Order Report'!$A:$H,8,0)</f>
        <v>Forward charges</v>
      </c>
      <c r="J6" s="5">
        <f>IF(and(G6="A",I6="Forward charges"),'Courier Company - Rates'!$A$2, if(and(G6="B",I6="Forward charges"),'Courier Company - Rates'!$C$2, if(and(G6="C",I6="Forward charges"),'Courier Company - Rates'!$E$2, if(and(G6="D",I6="Forward charges"),'Courier Company - Rates'!$G$2, if(and(G6="E",I6="Forward charges"),'Courier Company - Rates'!$I$2, if(and(G6="A",I6="Forward and RTO charges"),'Courier Company - Rates'!$K$2, if(and(G6="B",I6="Forward and RTO charges"),'Courier Company - Rates'!$M$2, if(and(G6="C",I6="Forward and RTO charges"),'Courier Company - Rates'!$O$2, if(and(G6="D",I6="Forward and RTO charges"),'Courier Company - Rates'!$Q$2, 'Courier Company - Rates'!$S$2)))))))))</f>
        <v>45.4</v>
      </c>
      <c r="K6" s="5">
        <f>IF(and(G6="A",I6="Forward charges"),'Courier Company - Rates'!$B$2, if(and(G6="B",I6="Forward charges"),'Courier Company - Rates'!$D$2, if(and(G6="C",I6="Forward charges"),'Courier Company - Rates'!$F$2, if(and(G6="D",I6="Forward charges"),'Courier Company - Rates'!$H$2, if(and(G6="E",I6="Forward charges"),'Courier Company - Rates'!$J$2, if(and(G6="A",I6="Forward and RTO charges"),'Courier Company - Rates'!$L$2, if(and(G6="B",I6="Forward and RTO charges"),'Courier Company - Rates'!$N$2, if(and(G6="C",I6="Forward and RTO charges"),'Courier Company - Rates'!$P$2, if(and(G6="D",I6="Forward and RTO charges"),'Courier Company - Rates'!$R$2, 'Courier Company - Rates'!$T$2)))))))))</f>
        <v>44.8</v>
      </c>
      <c r="L6" s="3">
        <f t="shared" si="3"/>
        <v>90.2</v>
      </c>
      <c r="M6" s="3" t="str">
        <f>VLOOKUP(A6,'Courier Company - Invoice'!$B:$I,8,0)</f>
        <v>45.4</v>
      </c>
      <c r="N6" s="3">
        <f t="shared" si="4"/>
        <v>44.8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ht="15.75" customHeight="1">
      <c r="A7" s="4" t="s">
        <v>24</v>
      </c>
      <c r="B7" s="4" t="s">
        <v>25</v>
      </c>
      <c r="C7" s="3">
        <f>SUMIF('Company X - Order Report'!A:A,A7,'Company X - Order Report'!E:E)/1000</f>
        <v>0.5</v>
      </c>
      <c r="D7" s="3">
        <f t="shared" si="1"/>
        <v>0.5</v>
      </c>
      <c r="E7" s="3" t="str">
        <f>VLOOKUP(A7,'Courier Company - Invoice'!$B:$C,2,0)</f>
        <v>0.15</v>
      </c>
      <c r="F7" s="3">
        <f t="shared" si="2"/>
        <v>0.5</v>
      </c>
      <c r="G7" s="3" t="str">
        <f>upper(VLOOKUP(A7,'Company X - Order Report'!$A:$G,7,0))</f>
        <v>D</v>
      </c>
      <c r="H7" s="3" t="str">
        <f>upper(VLOOKUP(A7,'Courier Company - Invoice'!B:G,6,0))</f>
        <v>D</v>
      </c>
      <c r="I7" s="3" t="str">
        <f>VLOOKUP(A7,'Company X - Order Report'!$A:$H,8,0)</f>
        <v>Forward charges</v>
      </c>
      <c r="J7" s="5">
        <f>IF(and(G7="A",I7="Forward charges"),'Courier Company - Rates'!$A$2, if(and(G7="B",I7="Forward charges"),'Courier Company - Rates'!$C$2, if(and(G7="C",I7="Forward charges"),'Courier Company - Rates'!$E$2, if(and(G7="D",I7="Forward charges"),'Courier Company - Rates'!$G$2, if(and(G7="E",I7="Forward charges"),'Courier Company - Rates'!$I$2, if(and(G7="A",I7="Forward and RTO charges"),'Courier Company - Rates'!$K$2, if(and(G7="B",I7="Forward and RTO charges"),'Courier Company - Rates'!$M$2, if(and(G7="C",I7="Forward and RTO charges"),'Courier Company - Rates'!$O$2, if(and(G7="D",I7="Forward and RTO charges"),'Courier Company - Rates'!$Q$2, 'Courier Company - Rates'!$S$2)))))))))</f>
        <v>45.4</v>
      </c>
      <c r="K7" s="5">
        <f>IF(and(G7="A",I7="Forward charges"),'Courier Company - Rates'!$B$2, if(and(G7="B",I7="Forward charges"),'Courier Company - Rates'!$D$2, if(and(G7="C",I7="Forward charges"),'Courier Company - Rates'!$F$2, if(and(G7="D",I7="Forward charges"),'Courier Company - Rates'!$H$2, if(and(G7="E",I7="Forward charges"),'Courier Company - Rates'!$J$2, if(and(G7="A",I7="Forward and RTO charges"),'Courier Company - Rates'!$L$2, if(and(G7="B",I7="Forward and RTO charges"),'Courier Company - Rates'!$N$2, if(and(G7="C",I7="Forward and RTO charges"),'Courier Company - Rates'!$P$2, if(and(G7="D",I7="Forward and RTO charges"),'Courier Company - Rates'!$R$2, 'Courier Company - Rates'!$T$2)))))))))</f>
        <v>44.8</v>
      </c>
      <c r="L7" s="3">
        <f t="shared" si="3"/>
        <v>90.2</v>
      </c>
      <c r="M7" s="3" t="str">
        <f>VLOOKUP(A7,'Courier Company - Invoice'!$B:$I,8,0)</f>
        <v>45.4</v>
      </c>
      <c r="N7" s="3">
        <f t="shared" si="4"/>
        <v>44.8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15.75" customHeight="1">
      <c r="A8" s="4" t="s">
        <v>26</v>
      </c>
      <c r="B8" s="4" t="s">
        <v>27</v>
      </c>
      <c r="C8" s="3">
        <f>SUMIF('Company X - Order Report'!A:A,A8,'Company X - Order Report'!E:E)/1000</f>
        <v>0.84</v>
      </c>
      <c r="D8" s="3">
        <f t="shared" si="1"/>
        <v>1</v>
      </c>
      <c r="E8" s="3" t="str">
        <f>VLOOKUP(A8,'Courier Company - Invoice'!$B:$C,2,0)</f>
        <v>1</v>
      </c>
      <c r="F8" s="3">
        <f t="shared" si="2"/>
        <v>1</v>
      </c>
      <c r="G8" s="3" t="str">
        <f>upper(VLOOKUP(A8,'Company X - Order Report'!$A:$G,7,0))</f>
        <v>B</v>
      </c>
      <c r="H8" s="3" t="str">
        <f>upper(VLOOKUP(A8,'Courier Company - Invoice'!B:G,6,0))</f>
        <v>B</v>
      </c>
      <c r="I8" s="3" t="str">
        <f>VLOOKUP(A8,'Company X - Order Report'!$A:$H,8,0)</f>
        <v>Forward charges</v>
      </c>
      <c r="J8" s="5">
        <f>IF(and(G8="A",I8="Forward charges"),'Courier Company - Rates'!$A$2, if(and(G8="B",I8="Forward charges"),'Courier Company - Rates'!$C$2, if(and(G8="C",I8="Forward charges"),'Courier Company - Rates'!$E$2, if(and(G8="D",I8="Forward charges"),'Courier Company - Rates'!$G$2, if(and(G8="E",I8="Forward charges"),'Courier Company - Rates'!$I$2, if(and(G8="A",I8="Forward and RTO charges"),'Courier Company - Rates'!$K$2, if(and(G8="B",I8="Forward and RTO charges"),'Courier Company - Rates'!$M$2, if(and(G8="C",I8="Forward and RTO charges"),'Courier Company - Rates'!$O$2, if(and(G8="D",I8="Forward and RTO charges"),'Courier Company - Rates'!$Q$2, 'Courier Company - Rates'!$S$2)))))))))</f>
        <v>33</v>
      </c>
      <c r="K8" s="5">
        <f>IF(and(G8="A",I8="Forward charges"),'Courier Company - Rates'!$B$2, if(and(G8="B",I8="Forward charges"),'Courier Company - Rates'!$D$2, if(and(G8="C",I8="Forward charges"),'Courier Company - Rates'!$F$2, if(and(G8="D",I8="Forward charges"),'Courier Company - Rates'!$H$2, if(and(G8="E",I8="Forward charges"),'Courier Company - Rates'!$J$2, if(and(G8="A",I8="Forward and RTO charges"),'Courier Company - Rates'!$L$2, if(and(G8="B",I8="Forward and RTO charges"),'Courier Company - Rates'!$N$2, if(and(G8="C",I8="Forward and RTO charges"),'Courier Company - Rates'!$P$2, if(and(G8="D",I8="Forward and RTO charges"),'Courier Company - Rates'!$R$2, 'Courier Company - Rates'!$T$2)))))))))</f>
        <v>28.3</v>
      </c>
      <c r="L8" s="3">
        <f t="shared" si="3"/>
        <v>61.3</v>
      </c>
      <c r="M8" s="3" t="str">
        <f>VLOOKUP(A8,'Courier Company - Invoice'!$B:$I,8,0)</f>
        <v>61.3</v>
      </c>
      <c r="N8" s="3">
        <f t="shared" si="4"/>
        <v>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ht="15.75" customHeight="1">
      <c r="A9" s="4" t="s">
        <v>28</v>
      </c>
      <c r="B9" s="4" t="s">
        <v>29</v>
      </c>
      <c r="C9" s="3">
        <f>SUMIF('Company X - Order Report'!A:A,A9,'Company X - Order Report'!E:E)/1000</f>
        <v>1.168</v>
      </c>
      <c r="D9" s="3">
        <f t="shared" si="1"/>
        <v>1.5</v>
      </c>
      <c r="E9" s="3" t="str">
        <f>VLOOKUP(A9,'Courier Company - Invoice'!$B:$C,2,0)</f>
        <v>1.15</v>
      </c>
      <c r="F9" s="3">
        <f t="shared" si="2"/>
        <v>1.5</v>
      </c>
      <c r="G9" s="3" t="str">
        <f>upper(VLOOKUP(A9,'Company X - Order Report'!$A:$G,7,0))</f>
        <v>B</v>
      </c>
      <c r="H9" s="3" t="str">
        <f>upper(VLOOKUP(A9,'Courier Company - Invoice'!B:G,6,0))</f>
        <v>B</v>
      </c>
      <c r="I9" s="3" t="str">
        <f>VLOOKUP(A9,'Company X - Order Report'!$A:$H,8,0)</f>
        <v>Forward charges</v>
      </c>
      <c r="J9" s="5">
        <f>IF(and(G9="A",I9="Forward charges"),'Courier Company - Rates'!$A$2, if(and(G9="B",I9="Forward charges"),'Courier Company - Rates'!$C$2, if(and(G9="C",I9="Forward charges"),'Courier Company - Rates'!$E$2, if(and(G9="D",I9="Forward charges"),'Courier Company - Rates'!$G$2, if(and(G9="E",I9="Forward charges"),'Courier Company - Rates'!$I$2, if(and(G9="A",I9="Forward and RTO charges"),'Courier Company - Rates'!$K$2, if(and(G9="B",I9="Forward and RTO charges"),'Courier Company - Rates'!$M$2, if(and(G9="C",I9="Forward and RTO charges"),'Courier Company - Rates'!$O$2, if(and(G9="D",I9="Forward and RTO charges"),'Courier Company - Rates'!$Q$2, 'Courier Company - Rates'!$S$2)))))))))</f>
        <v>33</v>
      </c>
      <c r="K9" s="5">
        <f>IF(and(G9="A",I9="Forward charges"),'Courier Company - Rates'!$B$2, if(and(G9="B",I9="Forward charges"),'Courier Company - Rates'!$D$2, if(and(G9="C",I9="Forward charges"),'Courier Company - Rates'!$F$2, if(and(G9="D",I9="Forward charges"),'Courier Company - Rates'!$H$2, if(and(G9="E",I9="Forward charges"),'Courier Company - Rates'!$J$2, if(and(G9="A",I9="Forward and RTO charges"),'Courier Company - Rates'!$L$2, if(and(G9="B",I9="Forward and RTO charges"),'Courier Company - Rates'!$N$2, if(and(G9="C",I9="Forward and RTO charges"),'Courier Company - Rates'!$P$2, if(and(G9="D",I9="Forward and RTO charges"),'Courier Company - Rates'!$R$2, 'Courier Company - Rates'!$T$2)))))))))</f>
        <v>28.3</v>
      </c>
      <c r="L9" s="3">
        <f t="shared" si="3"/>
        <v>89.6</v>
      </c>
      <c r="M9" s="3" t="str">
        <f>VLOOKUP(A9,'Courier Company - Invoice'!$B:$I,8,0)</f>
        <v>89.6</v>
      </c>
      <c r="N9" s="3">
        <f t="shared" si="4"/>
        <v>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15.75" customHeight="1">
      <c r="A10" s="4" t="s">
        <v>30</v>
      </c>
      <c r="B10" s="4" t="s">
        <v>31</v>
      </c>
      <c r="C10" s="3">
        <f>SUMIF('Company X - Order Report'!A:A,A10,'Company X - Order Report'!E:E)/1000</f>
        <v>0.5</v>
      </c>
      <c r="D10" s="3">
        <f t="shared" si="1"/>
        <v>0.5</v>
      </c>
      <c r="E10" s="3" t="str">
        <f>VLOOKUP(A10,'Courier Company - Invoice'!$B:$C,2,0)</f>
        <v>0.5</v>
      </c>
      <c r="F10" s="3">
        <f t="shared" si="2"/>
        <v>0.5</v>
      </c>
      <c r="G10" s="3" t="str">
        <f>upper(VLOOKUP(A10,'Company X - Order Report'!$A:$G,7,0))</f>
        <v>D</v>
      </c>
      <c r="H10" s="3" t="str">
        <f>upper(VLOOKUP(A10,'Courier Company - Invoice'!B:G,6,0))</f>
        <v>D</v>
      </c>
      <c r="I10" s="3" t="str">
        <f>VLOOKUP(A10,'Company X - Order Report'!$A:$H,8,0)</f>
        <v>Forward charges</v>
      </c>
      <c r="J10" s="5">
        <f>IF(and(G10="A",I10="Forward charges"),'Courier Company - Rates'!$A$2, if(and(G10="B",I10="Forward charges"),'Courier Company - Rates'!$C$2, if(and(G10="C",I10="Forward charges"),'Courier Company - Rates'!$E$2, if(and(G10="D",I10="Forward charges"),'Courier Company - Rates'!$G$2, if(and(G10="E",I10="Forward charges"),'Courier Company - Rates'!$I$2, if(and(G10="A",I10="Forward and RTO charges"),'Courier Company - Rates'!$K$2, if(and(G10="B",I10="Forward and RTO charges"),'Courier Company - Rates'!$M$2, if(and(G10="C",I10="Forward and RTO charges"),'Courier Company - Rates'!$O$2, if(and(G10="D",I10="Forward and RTO charges"),'Courier Company - Rates'!$Q$2, 'Courier Company - Rates'!$S$2)))))))))</f>
        <v>45.4</v>
      </c>
      <c r="K10" s="5">
        <f>IF(and(G10="A",I10="Forward charges"),'Courier Company - Rates'!$B$2, if(and(G10="B",I10="Forward charges"),'Courier Company - Rates'!$D$2, if(and(G10="C",I10="Forward charges"),'Courier Company - Rates'!$F$2, if(and(G10="D",I10="Forward charges"),'Courier Company - Rates'!$H$2, if(and(G10="E",I10="Forward charges"),'Courier Company - Rates'!$J$2, if(and(G10="A",I10="Forward and RTO charges"),'Courier Company - Rates'!$L$2, if(and(G10="B",I10="Forward and RTO charges"),'Courier Company - Rates'!$N$2, if(and(G10="C",I10="Forward and RTO charges"),'Courier Company - Rates'!$P$2, if(and(G10="D",I10="Forward and RTO charges"),'Courier Company - Rates'!$R$2, 'Courier Company - Rates'!$T$2)))))))))</f>
        <v>44.8</v>
      </c>
      <c r="L10" s="3">
        <f t="shared" si="3"/>
        <v>45.4</v>
      </c>
      <c r="M10" s="3" t="str">
        <f>VLOOKUP(A10,'Courier Company - Invoice'!$B:$I,8,0)</f>
        <v>45.4</v>
      </c>
      <c r="N10" s="3">
        <f t="shared" si="4"/>
        <v>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t="15.75" customHeight="1">
      <c r="A11" s="4" t="s">
        <v>32</v>
      </c>
      <c r="B11" s="4" t="s">
        <v>33</v>
      </c>
      <c r="C11" s="3">
        <f>SUMIF('Company X - Order Report'!A:A,A11,'Company X - Order Report'!E:E)/1000</f>
        <v>0.5</v>
      </c>
      <c r="D11" s="3">
        <f t="shared" si="1"/>
        <v>0.5</v>
      </c>
      <c r="E11" s="3" t="str">
        <f>VLOOKUP(A11,'Courier Company - Invoice'!$B:$C,2,0)</f>
        <v>0.5</v>
      </c>
      <c r="F11" s="3">
        <f t="shared" si="2"/>
        <v>0.5</v>
      </c>
      <c r="G11" s="3" t="str">
        <f>upper(VLOOKUP(A11,'Company X - Order Report'!$A:$G,7,0))</f>
        <v>D</v>
      </c>
      <c r="H11" s="3" t="str">
        <f>upper(VLOOKUP(A11,'Courier Company - Invoice'!B:G,6,0))</f>
        <v>D</v>
      </c>
      <c r="I11" s="3" t="str">
        <f>VLOOKUP(A11,'Company X - Order Report'!$A:$H,8,0)</f>
        <v>Forward charges</v>
      </c>
      <c r="J11" s="5">
        <f>IF(and(G11="A",I11="Forward charges"),'Courier Company - Rates'!$A$2, if(and(G11="B",I11="Forward charges"),'Courier Company - Rates'!$C$2, if(and(G11="C",I11="Forward charges"),'Courier Company - Rates'!$E$2, if(and(G11="D",I11="Forward charges"),'Courier Company - Rates'!$G$2, if(and(G11="E",I11="Forward charges"),'Courier Company - Rates'!$I$2, if(and(G11="A",I11="Forward and RTO charges"),'Courier Company - Rates'!$K$2, if(and(G11="B",I11="Forward and RTO charges"),'Courier Company - Rates'!$M$2, if(and(G11="C",I11="Forward and RTO charges"),'Courier Company - Rates'!$O$2, if(and(G11="D",I11="Forward and RTO charges"),'Courier Company - Rates'!$Q$2, 'Courier Company - Rates'!$S$2)))))))))</f>
        <v>45.4</v>
      </c>
      <c r="K11" s="5">
        <f>IF(and(G11="A",I11="Forward charges"),'Courier Company - Rates'!$B$2, if(and(G11="B",I11="Forward charges"),'Courier Company - Rates'!$D$2, if(and(G11="C",I11="Forward charges"),'Courier Company - Rates'!$F$2, if(and(G11="D",I11="Forward charges"),'Courier Company - Rates'!$H$2, if(and(G11="E",I11="Forward charges"),'Courier Company - Rates'!$J$2, if(and(G11="A",I11="Forward and RTO charges"),'Courier Company - Rates'!$L$2, if(and(G11="B",I11="Forward and RTO charges"),'Courier Company - Rates'!$N$2, if(and(G11="C",I11="Forward and RTO charges"),'Courier Company - Rates'!$P$2, if(and(G11="D",I11="Forward and RTO charges"),'Courier Company - Rates'!$R$2, 'Courier Company - Rates'!$T$2)))))))))</f>
        <v>44.8</v>
      </c>
      <c r="L11" s="3">
        <f t="shared" si="3"/>
        <v>45.4</v>
      </c>
      <c r="M11" s="3" t="str">
        <f>VLOOKUP(A11,'Courier Company - Invoice'!$B:$I,8,0)</f>
        <v>45.4</v>
      </c>
      <c r="N11" s="3">
        <f t="shared" si="4"/>
        <v>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ht="15.75" customHeight="1">
      <c r="A12" s="4" t="s">
        <v>34</v>
      </c>
      <c r="B12" s="4" t="s">
        <v>35</v>
      </c>
      <c r="C12" s="3">
        <f>SUMIF('Company X - Order Report'!A:A,A12,'Company X - Order Report'!E:E)/1000</f>
        <v>0.867</v>
      </c>
      <c r="D12" s="3">
        <f t="shared" si="1"/>
        <v>1</v>
      </c>
      <c r="E12" s="3" t="str">
        <f>VLOOKUP(A12,'Courier Company - Invoice'!$B:$C,2,0)</f>
        <v>0.79</v>
      </c>
      <c r="F12" s="3">
        <f t="shared" si="2"/>
        <v>1</v>
      </c>
      <c r="G12" s="3" t="str">
        <f>upper(VLOOKUP(A12,'Company X - Order Report'!$A:$G,7,0))</f>
        <v>B</v>
      </c>
      <c r="H12" s="3" t="str">
        <f>upper(VLOOKUP(A12,'Courier Company - Invoice'!B:G,6,0))</f>
        <v>B</v>
      </c>
      <c r="I12" s="3" t="str">
        <f>VLOOKUP(A12,'Company X - Order Report'!$A:$H,8,0)</f>
        <v>Forward charges</v>
      </c>
      <c r="J12" s="5">
        <f>IF(and(G12="A",I12="Forward charges"),'Courier Company - Rates'!$A$2, if(and(G12="B",I12="Forward charges"),'Courier Company - Rates'!$C$2, if(and(G12="C",I12="Forward charges"),'Courier Company - Rates'!$E$2, if(and(G12="D",I12="Forward charges"),'Courier Company - Rates'!$G$2, if(and(G12="E",I12="Forward charges"),'Courier Company - Rates'!$I$2, if(and(G12="A",I12="Forward and RTO charges"),'Courier Company - Rates'!$K$2, if(and(G12="B",I12="Forward and RTO charges"),'Courier Company - Rates'!$M$2, if(and(G12="C",I12="Forward and RTO charges"),'Courier Company - Rates'!$O$2, if(and(G12="D",I12="Forward and RTO charges"),'Courier Company - Rates'!$Q$2, 'Courier Company - Rates'!$S$2)))))))))</f>
        <v>33</v>
      </c>
      <c r="K12" s="5">
        <f>IF(and(G12="A",I12="Forward charges"),'Courier Company - Rates'!$B$2, if(and(G12="B",I12="Forward charges"),'Courier Company - Rates'!$D$2, if(and(G12="C",I12="Forward charges"),'Courier Company - Rates'!$F$2, if(and(G12="D",I12="Forward charges"),'Courier Company - Rates'!$H$2, if(and(G12="E",I12="Forward charges"),'Courier Company - Rates'!$J$2, if(and(G12="A",I12="Forward and RTO charges"),'Courier Company - Rates'!$L$2, if(and(G12="B",I12="Forward and RTO charges"),'Courier Company - Rates'!$N$2, if(and(G12="C",I12="Forward and RTO charges"),'Courier Company - Rates'!$P$2, if(and(G12="D",I12="Forward and RTO charges"),'Courier Company - Rates'!$R$2, 'Courier Company - Rates'!$T$2)))))))))</f>
        <v>28.3</v>
      </c>
      <c r="L12" s="3">
        <f t="shared" si="3"/>
        <v>61.3</v>
      </c>
      <c r="M12" s="3" t="str">
        <f>VLOOKUP(A12,'Courier Company - Invoice'!$B:$I,8,0)</f>
        <v>61.3</v>
      </c>
      <c r="N12" s="3">
        <f t="shared" si="4"/>
        <v>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ht="15.75" customHeight="1">
      <c r="A13" s="4" t="s">
        <v>36</v>
      </c>
      <c r="B13" s="4" t="s">
        <v>37</v>
      </c>
      <c r="C13" s="3">
        <f>SUMIF('Company X - Order Report'!A:A,A13,'Company X - Order Report'!E:E)/1000</f>
        <v>0.867</v>
      </c>
      <c r="D13" s="3">
        <f t="shared" si="1"/>
        <v>1</v>
      </c>
      <c r="E13" s="3" t="str">
        <f>VLOOKUP(A13,'Courier Company - Invoice'!$B:$C,2,0)</f>
        <v>0.72</v>
      </c>
      <c r="F13" s="3">
        <f t="shared" si="2"/>
        <v>1</v>
      </c>
      <c r="G13" s="3" t="str">
        <f>upper(VLOOKUP(A13,'Company X - Order Report'!$A:$G,7,0))</f>
        <v>D</v>
      </c>
      <c r="H13" s="3" t="str">
        <f>upper(VLOOKUP(A13,'Courier Company - Invoice'!B:G,6,0))</f>
        <v>D</v>
      </c>
      <c r="I13" s="3" t="str">
        <f>VLOOKUP(A13,'Company X - Order Report'!$A:$H,8,0)</f>
        <v>Forward charges</v>
      </c>
      <c r="J13" s="5">
        <f>IF(and(G13="A",I13="Forward charges"),'Courier Company - Rates'!$A$2, if(and(G13="B",I13="Forward charges"),'Courier Company - Rates'!$C$2, if(and(G13="C",I13="Forward charges"),'Courier Company - Rates'!$E$2, if(and(G13="D",I13="Forward charges"),'Courier Company - Rates'!$G$2, if(and(G13="E",I13="Forward charges"),'Courier Company - Rates'!$I$2, if(and(G13="A",I13="Forward and RTO charges"),'Courier Company - Rates'!$K$2, if(and(G13="B",I13="Forward and RTO charges"),'Courier Company - Rates'!$M$2, if(and(G13="C",I13="Forward and RTO charges"),'Courier Company - Rates'!$O$2, if(and(G13="D",I13="Forward and RTO charges"),'Courier Company - Rates'!$Q$2, 'Courier Company - Rates'!$S$2)))))))))</f>
        <v>45.4</v>
      </c>
      <c r="K13" s="5">
        <f>IF(and(G13="A",I13="Forward charges"),'Courier Company - Rates'!$B$2, if(and(G13="B",I13="Forward charges"),'Courier Company - Rates'!$D$2, if(and(G13="C",I13="Forward charges"),'Courier Company - Rates'!$F$2, if(and(G13="D",I13="Forward charges"),'Courier Company - Rates'!$H$2, if(and(G13="E",I13="Forward charges"),'Courier Company - Rates'!$J$2, if(and(G13="A",I13="Forward and RTO charges"),'Courier Company - Rates'!$L$2, if(and(G13="B",I13="Forward and RTO charges"),'Courier Company - Rates'!$N$2, if(and(G13="C",I13="Forward and RTO charges"),'Courier Company - Rates'!$P$2, if(and(G13="D",I13="Forward and RTO charges"),'Courier Company - Rates'!$R$2, 'Courier Company - Rates'!$T$2)))))))))</f>
        <v>44.8</v>
      </c>
      <c r="L13" s="3">
        <f t="shared" si="3"/>
        <v>90.2</v>
      </c>
      <c r="M13" s="3" t="str">
        <f>VLOOKUP(A13,'Courier Company - Invoice'!$B:$I,8,0)</f>
        <v>90.2</v>
      </c>
      <c r="N13" s="3">
        <f t="shared" si="4"/>
        <v>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ht="15.75" customHeight="1">
      <c r="A14" s="4" t="s">
        <v>38</v>
      </c>
      <c r="B14" s="4" t="s">
        <v>39</v>
      </c>
      <c r="C14" s="3">
        <f>SUMIF('Company X - Order Report'!A:A,A14,'Company X - Order Report'!E:E)/1000</f>
        <v>1.08</v>
      </c>
      <c r="D14" s="3">
        <f t="shared" si="1"/>
        <v>1.5</v>
      </c>
      <c r="E14" s="3" t="str">
        <f>VLOOKUP(A14,'Courier Company - Invoice'!$B:$C,2,0)</f>
        <v>1.08</v>
      </c>
      <c r="F14" s="3">
        <f t="shared" si="2"/>
        <v>1.5</v>
      </c>
      <c r="G14" s="3" t="str">
        <f>upper(VLOOKUP(A14,'Company X - Order Report'!$A:$G,7,0))</f>
        <v>B</v>
      </c>
      <c r="H14" s="3" t="str">
        <f>upper(VLOOKUP(A14,'Courier Company - Invoice'!B:G,6,0))</f>
        <v>B</v>
      </c>
      <c r="I14" s="3" t="str">
        <f>VLOOKUP(A14,'Company X - Order Report'!$A:$H,8,0)</f>
        <v>Forward charges</v>
      </c>
      <c r="J14" s="5">
        <f>IF(and(G14="A",I14="Forward charges"),'Courier Company - Rates'!$A$2, if(and(G14="B",I14="Forward charges"),'Courier Company - Rates'!$C$2, if(and(G14="C",I14="Forward charges"),'Courier Company - Rates'!$E$2, if(and(G14="D",I14="Forward charges"),'Courier Company - Rates'!$G$2, if(and(G14="E",I14="Forward charges"),'Courier Company - Rates'!$I$2, if(and(G14="A",I14="Forward and RTO charges"),'Courier Company - Rates'!$K$2, if(and(G14="B",I14="Forward and RTO charges"),'Courier Company - Rates'!$M$2, if(and(G14="C",I14="Forward and RTO charges"),'Courier Company - Rates'!$O$2, if(and(G14="D",I14="Forward and RTO charges"),'Courier Company - Rates'!$Q$2, 'Courier Company - Rates'!$S$2)))))))))</f>
        <v>33</v>
      </c>
      <c r="K14" s="5">
        <f>IF(and(G14="A",I14="Forward charges"),'Courier Company - Rates'!$B$2, if(and(G14="B",I14="Forward charges"),'Courier Company - Rates'!$D$2, if(and(G14="C",I14="Forward charges"),'Courier Company - Rates'!$F$2, if(and(G14="D",I14="Forward charges"),'Courier Company - Rates'!$H$2, if(and(G14="E",I14="Forward charges"),'Courier Company - Rates'!$J$2, if(and(G14="A",I14="Forward and RTO charges"),'Courier Company - Rates'!$L$2, if(and(G14="B",I14="Forward and RTO charges"),'Courier Company - Rates'!$N$2, if(and(G14="C",I14="Forward and RTO charges"),'Courier Company - Rates'!$P$2, if(and(G14="D",I14="Forward and RTO charges"),'Courier Company - Rates'!$R$2, 'Courier Company - Rates'!$T$2)))))))))</f>
        <v>28.3</v>
      </c>
      <c r="L14" s="3">
        <f t="shared" si="3"/>
        <v>89.6</v>
      </c>
      <c r="M14" s="3" t="str">
        <f>VLOOKUP(A14,'Courier Company - Invoice'!$B:$I,8,0)</f>
        <v>89.6</v>
      </c>
      <c r="N14" s="3">
        <f t="shared" si="4"/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ht="15.75" customHeight="1">
      <c r="A15" s="4" t="s">
        <v>40</v>
      </c>
      <c r="B15" s="4" t="s">
        <v>41</v>
      </c>
      <c r="C15" s="3">
        <f>SUMIF('Company X - Order Report'!A:A,A15,'Company X - Order Report'!E:E)/1000</f>
        <v>1.32</v>
      </c>
      <c r="D15" s="3">
        <f t="shared" si="1"/>
        <v>1.5</v>
      </c>
      <c r="E15" s="3" t="str">
        <f>VLOOKUP(A15,'Courier Company - Invoice'!$B:$C,2,0)</f>
        <v>1</v>
      </c>
      <c r="F15" s="3">
        <f t="shared" si="2"/>
        <v>1</v>
      </c>
      <c r="G15" s="3" t="str">
        <f>upper(VLOOKUP(A15,'Company X - Order Report'!$A:$G,7,0))</f>
        <v>D</v>
      </c>
      <c r="H15" s="3" t="str">
        <f>upper(VLOOKUP(A15,'Courier Company - Invoice'!B:G,6,0))</f>
        <v>D</v>
      </c>
      <c r="I15" s="3" t="str">
        <f>VLOOKUP(A15,'Company X - Order Report'!$A:$H,8,0)</f>
        <v>Forward charges</v>
      </c>
      <c r="J15" s="5">
        <f>IF(and(G15="A",I15="Forward charges"),'Courier Company - Rates'!$A$2, if(and(G15="B",I15="Forward charges"),'Courier Company - Rates'!$C$2, if(and(G15="C",I15="Forward charges"),'Courier Company - Rates'!$E$2, if(and(G15="D",I15="Forward charges"),'Courier Company - Rates'!$G$2, if(and(G15="E",I15="Forward charges"),'Courier Company - Rates'!$I$2, if(and(G15="A",I15="Forward and RTO charges"),'Courier Company - Rates'!$K$2, if(and(G15="B",I15="Forward and RTO charges"),'Courier Company - Rates'!$M$2, if(and(G15="C",I15="Forward and RTO charges"),'Courier Company - Rates'!$O$2, if(and(G15="D",I15="Forward and RTO charges"),'Courier Company - Rates'!$Q$2, 'Courier Company - Rates'!$S$2)))))))))</f>
        <v>45.4</v>
      </c>
      <c r="K15" s="5">
        <f>IF(and(G15="A",I15="Forward charges"),'Courier Company - Rates'!$B$2, if(and(G15="B",I15="Forward charges"),'Courier Company - Rates'!$D$2, if(and(G15="C",I15="Forward charges"),'Courier Company - Rates'!$F$2, if(and(G15="D",I15="Forward charges"),'Courier Company - Rates'!$H$2, if(and(G15="E",I15="Forward charges"),'Courier Company - Rates'!$J$2, if(and(G15="A",I15="Forward and RTO charges"),'Courier Company - Rates'!$L$2, if(and(G15="B",I15="Forward and RTO charges"),'Courier Company - Rates'!$N$2, if(and(G15="C",I15="Forward and RTO charges"),'Courier Company - Rates'!$P$2, if(and(G15="D",I15="Forward and RTO charges"),'Courier Company - Rates'!$R$2, 'Courier Company - Rates'!$T$2)))))))))</f>
        <v>44.8</v>
      </c>
      <c r="L15" s="3">
        <f t="shared" si="3"/>
        <v>90.2</v>
      </c>
      <c r="M15" s="3" t="str">
        <f>VLOOKUP(A15,'Courier Company - Invoice'!$B:$I,8,0)</f>
        <v>90.2</v>
      </c>
      <c r="N15" s="3">
        <f t="shared" si="4"/>
        <v>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ht="15.75" customHeight="1">
      <c r="A16" s="4" t="s">
        <v>42</v>
      </c>
      <c r="B16" s="4" t="s">
        <v>43</v>
      </c>
      <c r="C16" s="3">
        <f>SUMIF('Company X - Order Report'!A:A,A16,'Company X - Order Report'!E:E)/1000</f>
        <v>0.5</v>
      </c>
      <c r="D16" s="3">
        <f t="shared" si="1"/>
        <v>0.5</v>
      </c>
      <c r="E16" s="3" t="str">
        <f>VLOOKUP(A16,'Courier Company - Invoice'!$B:$C,2,0)</f>
        <v>0.15</v>
      </c>
      <c r="F16" s="3">
        <f t="shared" si="2"/>
        <v>0.5</v>
      </c>
      <c r="G16" s="3" t="str">
        <f>upper(VLOOKUP(A16,'Company X - Order Report'!$A:$G,7,0))</f>
        <v>D</v>
      </c>
      <c r="H16" s="3" t="str">
        <f>upper(VLOOKUP(A16,'Courier Company - Invoice'!B:G,6,0))</f>
        <v>D</v>
      </c>
      <c r="I16" s="3" t="str">
        <f>VLOOKUP(A16,'Company X - Order Report'!$A:$H,8,0)</f>
        <v>Forward charges</v>
      </c>
      <c r="J16" s="5">
        <f>IF(and(G16="A",I16="Forward charges"),'Courier Company - Rates'!$A$2, if(and(G16="B",I16="Forward charges"),'Courier Company - Rates'!$C$2, if(and(G16="C",I16="Forward charges"),'Courier Company - Rates'!$E$2, if(and(G16="D",I16="Forward charges"),'Courier Company - Rates'!$G$2, if(and(G16="E",I16="Forward charges"),'Courier Company - Rates'!$I$2, if(and(G16="A",I16="Forward and RTO charges"),'Courier Company - Rates'!$K$2, if(and(G16="B",I16="Forward and RTO charges"),'Courier Company - Rates'!$M$2, if(and(G16="C",I16="Forward and RTO charges"),'Courier Company - Rates'!$O$2, if(and(G16="D",I16="Forward and RTO charges"),'Courier Company - Rates'!$Q$2, 'Courier Company - Rates'!$S$2)))))))))</f>
        <v>45.4</v>
      </c>
      <c r="K16" s="5">
        <f>IF(and(G16="A",I16="Forward charges"),'Courier Company - Rates'!$B$2, if(and(G16="B",I16="Forward charges"),'Courier Company - Rates'!$D$2, if(and(G16="C",I16="Forward charges"),'Courier Company - Rates'!$F$2, if(and(G16="D",I16="Forward charges"),'Courier Company - Rates'!$H$2, if(and(G16="E",I16="Forward charges"),'Courier Company - Rates'!$J$2, if(and(G16="A",I16="Forward and RTO charges"),'Courier Company - Rates'!$L$2, if(and(G16="B",I16="Forward and RTO charges"),'Courier Company - Rates'!$N$2, if(and(G16="C",I16="Forward and RTO charges"),'Courier Company - Rates'!$P$2, if(and(G16="D",I16="Forward and RTO charges"),'Courier Company - Rates'!$R$2, 'Courier Company - Rates'!$T$2)))))))))</f>
        <v>44.8</v>
      </c>
      <c r="L16" s="3">
        <f t="shared" si="3"/>
        <v>90.2</v>
      </c>
      <c r="M16" s="3" t="str">
        <f>VLOOKUP(A16,'Courier Company - Invoice'!$B:$I,8,0)</f>
        <v>45.4</v>
      </c>
      <c r="N16" s="3">
        <f t="shared" si="4"/>
        <v>44.8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ht="15.75" customHeight="1">
      <c r="A17" s="4" t="s">
        <v>44</v>
      </c>
      <c r="B17" s="4" t="s">
        <v>45</v>
      </c>
      <c r="C17" s="3">
        <f>SUMIF('Company X - Order Report'!A:A,A17,'Company X - Order Report'!E:E)/1000</f>
        <v>1.527</v>
      </c>
      <c r="D17" s="3">
        <f t="shared" si="1"/>
        <v>2</v>
      </c>
      <c r="E17" s="3" t="str">
        <f>VLOOKUP(A17,'Courier Company - Invoice'!$B:$C,2,0)</f>
        <v>1.28</v>
      </c>
      <c r="F17" s="3">
        <f t="shared" si="2"/>
        <v>1.5</v>
      </c>
      <c r="G17" s="3" t="str">
        <f>upper(VLOOKUP(A17,'Company X - Order Report'!$A:$G,7,0))</f>
        <v>D</v>
      </c>
      <c r="H17" s="3" t="str">
        <f>upper(VLOOKUP(A17,'Courier Company - Invoice'!B:G,6,0))</f>
        <v>D</v>
      </c>
      <c r="I17" s="3" t="str">
        <f>VLOOKUP(A17,'Company X - Order Report'!$A:$H,8,0)</f>
        <v>Forward charges</v>
      </c>
      <c r="J17" s="5">
        <f>IF(and(G17="A",I17="Forward charges"),'Courier Company - Rates'!$A$2, if(and(G17="B",I17="Forward charges"),'Courier Company - Rates'!$C$2, if(and(G17="C",I17="Forward charges"),'Courier Company - Rates'!$E$2, if(and(G17="D",I17="Forward charges"),'Courier Company - Rates'!$G$2, if(and(G17="E",I17="Forward charges"),'Courier Company - Rates'!$I$2, if(and(G17="A",I17="Forward and RTO charges"),'Courier Company - Rates'!$K$2, if(and(G17="B",I17="Forward and RTO charges"),'Courier Company - Rates'!$M$2, if(and(G17="C",I17="Forward and RTO charges"),'Courier Company - Rates'!$O$2, if(and(G17="D",I17="Forward and RTO charges"),'Courier Company - Rates'!$Q$2, 'Courier Company - Rates'!$S$2)))))))))</f>
        <v>45.4</v>
      </c>
      <c r="K17" s="5">
        <f>IF(and(G17="A",I17="Forward charges"),'Courier Company - Rates'!$B$2, if(and(G17="B",I17="Forward charges"),'Courier Company - Rates'!$D$2, if(and(G17="C",I17="Forward charges"),'Courier Company - Rates'!$F$2, if(and(G17="D",I17="Forward charges"),'Courier Company - Rates'!$H$2, if(and(G17="E",I17="Forward charges"),'Courier Company - Rates'!$J$2, if(and(G17="A",I17="Forward and RTO charges"),'Courier Company - Rates'!$L$2, if(and(G17="B",I17="Forward and RTO charges"),'Courier Company - Rates'!$N$2, if(and(G17="C",I17="Forward and RTO charges"),'Courier Company - Rates'!$P$2, if(and(G17="D",I17="Forward and RTO charges"),'Courier Company - Rates'!$R$2, 'Courier Company - Rates'!$T$2)))))))))</f>
        <v>44.8</v>
      </c>
      <c r="L17" s="3">
        <f t="shared" si="3"/>
        <v>135</v>
      </c>
      <c r="M17" s="3" t="str">
        <f>VLOOKUP(A17,'Courier Company - Invoice'!$B:$I,8,0)</f>
        <v>135</v>
      </c>
      <c r="N17" s="3">
        <f t="shared" si="4"/>
        <v>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ht="15.75" customHeight="1">
      <c r="A18" s="4" t="s">
        <v>46</v>
      </c>
      <c r="B18" s="4" t="s">
        <v>47</v>
      </c>
      <c r="C18" s="3">
        <f>SUMIF('Company X - Order Report'!A:A,A18,'Company X - Order Report'!E:E)/1000</f>
        <v>0.343</v>
      </c>
      <c r="D18" s="3">
        <f t="shared" si="1"/>
        <v>0.5</v>
      </c>
      <c r="E18" s="3" t="str">
        <f>VLOOKUP(A18,'Courier Company - Invoice'!$B:$C,2,0)</f>
        <v>0.5</v>
      </c>
      <c r="F18" s="3">
        <f t="shared" si="2"/>
        <v>0.5</v>
      </c>
      <c r="G18" s="3" t="str">
        <f>upper(VLOOKUP(A18,'Company X - Order Report'!$A:$G,7,0))</f>
        <v>B</v>
      </c>
      <c r="H18" s="3" t="str">
        <f>upper(VLOOKUP(A18,'Courier Company - Invoice'!B:G,6,0))</f>
        <v>B</v>
      </c>
      <c r="I18" s="3" t="str">
        <f>VLOOKUP(A18,'Company X - Order Report'!$A:$H,8,0)</f>
        <v>Forward charges</v>
      </c>
      <c r="J18" s="5">
        <f>IF(and(G18="A",I18="Forward charges"),'Courier Company - Rates'!$A$2, if(and(G18="B",I18="Forward charges"),'Courier Company - Rates'!$C$2, if(and(G18="C",I18="Forward charges"),'Courier Company - Rates'!$E$2, if(and(G18="D",I18="Forward charges"),'Courier Company - Rates'!$G$2, if(and(G18="E",I18="Forward charges"),'Courier Company - Rates'!$I$2, if(and(G18="A",I18="Forward and RTO charges"),'Courier Company - Rates'!$K$2, if(and(G18="B",I18="Forward and RTO charges"),'Courier Company - Rates'!$M$2, if(and(G18="C",I18="Forward and RTO charges"),'Courier Company - Rates'!$O$2, if(and(G18="D",I18="Forward and RTO charges"),'Courier Company - Rates'!$Q$2, 'Courier Company - Rates'!$S$2)))))))))</f>
        <v>33</v>
      </c>
      <c r="K18" s="5">
        <f>IF(and(G18="A",I18="Forward charges"),'Courier Company - Rates'!$B$2, if(and(G18="B",I18="Forward charges"),'Courier Company - Rates'!$D$2, if(and(G18="C",I18="Forward charges"),'Courier Company - Rates'!$F$2, if(and(G18="D",I18="Forward charges"),'Courier Company - Rates'!$H$2, if(and(G18="E",I18="Forward charges"),'Courier Company - Rates'!$J$2, if(and(G18="A",I18="Forward and RTO charges"),'Courier Company - Rates'!$L$2, if(and(G18="B",I18="Forward and RTO charges"),'Courier Company - Rates'!$N$2, if(and(G18="C",I18="Forward and RTO charges"),'Courier Company - Rates'!$P$2, if(and(G18="D",I18="Forward and RTO charges"),'Courier Company - Rates'!$R$2, 'Courier Company - Rates'!$T$2)))))))))</f>
        <v>28.3</v>
      </c>
      <c r="L18" s="3">
        <f t="shared" si="3"/>
        <v>33</v>
      </c>
      <c r="M18" s="3" t="str">
        <f>VLOOKUP(A18,'Courier Company - Invoice'!$B:$I,8,0)</f>
        <v>33</v>
      </c>
      <c r="N18" s="3">
        <f t="shared" si="4"/>
        <v>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ht="15.75" customHeight="1">
      <c r="A19" s="4" t="s">
        <v>48</v>
      </c>
      <c r="B19" s="4" t="s">
        <v>49</v>
      </c>
      <c r="C19" s="3">
        <f>SUMIF('Company X - Order Report'!A:A,A19,'Company X - Order Report'!E:E)/1000</f>
        <v>0.867</v>
      </c>
      <c r="D19" s="3">
        <f t="shared" si="1"/>
        <v>1</v>
      </c>
      <c r="E19" s="3" t="str">
        <f>VLOOKUP(A19,'Courier Company - Invoice'!$B:$C,2,0)</f>
        <v>0.79</v>
      </c>
      <c r="F19" s="3">
        <f t="shared" si="2"/>
        <v>1</v>
      </c>
      <c r="G19" s="3" t="str">
        <f>upper(VLOOKUP(A19,'Company X - Order Report'!$A:$G,7,0))</f>
        <v>D</v>
      </c>
      <c r="H19" s="3" t="str">
        <f>upper(VLOOKUP(A19,'Courier Company - Invoice'!B:G,6,0))</f>
        <v>D</v>
      </c>
      <c r="I19" s="3" t="str">
        <f>VLOOKUP(A19,'Company X - Order Report'!$A:$H,8,0)</f>
        <v>Forward charges</v>
      </c>
      <c r="J19" s="5">
        <f>IF(and(G19="A",I19="Forward charges"),'Courier Company - Rates'!$A$2, if(and(G19="B",I19="Forward charges"),'Courier Company - Rates'!$C$2, if(and(G19="C",I19="Forward charges"),'Courier Company - Rates'!$E$2, if(and(G19="D",I19="Forward charges"),'Courier Company - Rates'!$G$2, if(and(G19="E",I19="Forward charges"),'Courier Company - Rates'!$I$2, if(and(G19="A",I19="Forward and RTO charges"),'Courier Company - Rates'!$K$2, if(and(G19="B",I19="Forward and RTO charges"),'Courier Company - Rates'!$M$2, if(and(G19="C",I19="Forward and RTO charges"),'Courier Company - Rates'!$O$2, if(and(G19="D",I19="Forward and RTO charges"),'Courier Company - Rates'!$Q$2, 'Courier Company - Rates'!$S$2)))))))))</f>
        <v>45.4</v>
      </c>
      <c r="K19" s="5">
        <f>IF(and(G19="A",I19="Forward charges"),'Courier Company - Rates'!$B$2, if(and(G19="B",I19="Forward charges"),'Courier Company - Rates'!$D$2, if(and(G19="C",I19="Forward charges"),'Courier Company - Rates'!$F$2, if(and(G19="D",I19="Forward charges"),'Courier Company - Rates'!$H$2, if(and(G19="E",I19="Forward charges"),'Courier Company - Rates'!$J$2, if(and(G19="A",I19="Forward and RTO charges"),'Courier Company - Rates'!$L$2, if(and(G19="B",I19="Forward and RTO charges"),'Courier Company - Rates'!$N$2, if(and(G19="C",I19="Forward and RTO charges"),'Courier Company - Rates'!$P$2, if(and(G19="D",I19="Forward and RTO charges"),'Courier Company - Rates'!$R$2, 'Courier Company - Rates'!$T$2)))))))))</f>
        <v>44.8</v>
      </c>
      <c r="L19" s="3">
        <f t="shared" si="3"/>
        <v>90.2</v>
      </c>
      <c r="M19" s="3" t="str">
        <f>VLOOKUP(A19,'Courier Company - Invoice'!$B:$I,8,0)</f>
        <v>90.2</v>
      </c>
      <c r="N19" s="3">
        <f t="shared" si="4"/>
        <v>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ht="15.75" customHeight="1">
      <c r="A20" s="4" t="s">
        <v>50</v>
      </c>
      <c r="B20" s="4" t="s">
        <v>51</v>
      </c>
      <c r="C20" s="3">
        <f>SUMIF('Company X - Order Report'!A:A,A20,'Company X - Order Report'!E:E)/1000</f>
        <v>0.355</v>
      </c>
      <c r="D20" s="3">
        <f t="shared" si="1"/>
        <v>0.5</v>
      </c>
      <c r="E20" s="3" t="str">
        <f>VLOOKUP(A20,'Courier Company - Invoice'!$B:$C,2,0)</f>
        <v>0.2</v>
      </c>
      <c r="F20" s="3">
        <f t="shared" si="2"/>
        <v>0.5</v>
      </c>
      <c r="G20" s="3" t="str">
        <f>upper(VLOOKUP(A20,'Company X - Order Report'!$A:$G,7,0))</f>
        <v>E</v>
      </c>
      <c r="H20" s="3" t="str">
        <f>upper(VLOOKUP(A20,'Courier Company - Invoice'!B:G,6,0))</f>
        <v>E</v>
      </c>
      <c r="I20" s="3" t="str">
        <f>VLOOKUP(A20,'Company X - Order Report'!$A:$H,8,0)</f>
        <v>Forward and RTO charges</v>
      </c>
      <c r="J20" s="5">
        <f>IF(and(G20="A",I20="Forward charges"),'Courier Company - Rates'!$A$2, if(and(G20="B",I20="Forward charges"),'Courier Company - Rates'!$C$2, if(and(G20="C",I20="Forward charges"),'Courier Company - Rates'!$E$2, if(and(G20="D",I20="Forward charges"),'Courier Company - Rates'!$G$2, if(and(G20="E",I20="Forward charges"),'Courier Company - Rates'!$I$2, if(and(G20="A",I20="Forward and RTO charges"),'Courier Company - Rates'!$K$2, if(and(G20="B",I20="Forward and RTO charges"),'Courier Company - Rates'!$M$2, if(and(G20="C",I20="Forward and RTO charges"),'Courier Company - Rates'!$O$2, if(and(G20="D",I20="Forward and RTO charges"),'Courier Company - Rates'!$Q$2, 'Courier Company - Rates'!$S$2)))))))))</f>
        <v>50.7</v>
      </c>
      <c r="K20" s="5">
        <f>IF(and(G20="A",I20="Forward charges"),'Courier Company - Rates'!$B$2, if(and(G20="B",I20="Forward charges"),'Courier Company - Rates'!$D$2, if(and(G20="C",I20="Forward charges"),'Courier Company - Rates'!$F$2, if(and(G20="D",I20="Forward charges"),'Courier Company - Rates'!$H$2, if(and(G20="E",I20="Forward charges"),'Courier Company - Rates'!$J$2, if(and(G20="A",I20="Forward and RTO charges"),'Courier Company - Rates'!$L$2, if(and(G20="B",I20="Forward and RTO charges"),'Courier Company - Rates'!$N$2, if(and(G20="C",I20="Forward and RTO charges"),'Courier Company - Rates'!$P$2, if(and(G20="D",I20="Forward and RTO charges"),'Courier Company - Rates'!$R$2, 'Courier Company - Rates'!$T$2)))))))))</f>
        <v>55.5</v>
      </c>
      <c r="L20" s="3">
        <f t="shared" si="3"/>
        <v>106.2</v>
      </c>
      <c r="M20" s="3" t="str">
        <f>VLOOKUP(A20,'Courier Company - Invoice'!$B:$I,8,0)</f>
        <v>107.3</v>
      </c>
      <c r="N20" s="3">
        <f t="shared" si="4"/>
        <v>-1.1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ht="15.75" customHeight="1">
      <c r="A21" s="4" t="s">
        <v>52</v>
      </c>
      <c r="B21" s="4" t="s">
        <v>53</v>
      </c>
      <c r="C21" s="3">
        <f>SUMIF('Company X - Order Report'!A:A,A21,'Company X - Order Report'!E:E)/1000</f>
        <v>0.867</v>
      </c>
      <c r="D21" s="3">
        <f t="shared" si="1"/>
        <v>1</v>
      </c>
      <c r="E21" s="3" t="str">
        <f>VLOOKUP(A21,'Courier Company - Invoice'!$B:$C,2,0)</f>
        <v>0.79</v>
      </c>
      <c r="F21" s="3">
        <f t="shared" si="2"/>
        <v>1</v>
      </c>
      <c r="G21" s="3" t="str">
        <f>upper(VLOOKUP(A21,'Company X - Order Report'!$A:$G,7,0))</f>
        <v>B</v>
      </c>
      <c r="H21" s="3" t="str">
        <f>upper(VLOOKUP(A21,'Courier Company - Invoice'!B:G,6,0))</f>
        <v>B</v>
      </c>
      <c r="I21" s="3" t="str">
        <f>VLOOKUP(A21,'Company X - Order Report'!$A:$H,8,0)</f>
        <v>Forward charges</v>
      </c>
      <c r="J21" s="5">
        <f>IF(and(G21="A",I21="Forward charges"),'Courier Company - Rates'!$A$2, if(and(G21="B",I21="Forward charges"),'Courier Company - Rates'!$C$2, if(and(G21="C",I21="Forward charges"),'Courier Company - Rates'!$E$2, if(and(G21="D",I21="Forward charges"),'Courier Company - Rates'!$G$2, if(and(G21="E",I21="Forward charges"),'Courier Company - Rates'!$I$2, if(and(G21="A",I21="Forward and RTO charges"),'Courier Company - Rates'!$K$2, if(and(G21="B",I21="Forward and RTO charges"),'Courier Company - Rates'!$M$2, if(and(G21="C",I21="Forward and RTO charges"),'Courier Company - Rates'!$O$2, if(and(G21="D",I21="Forward and RTO charges"),'Courier Company - Rates'!$Q$2, 'Courier Company - Rates'!$S$2)))))))))</f>
        <v>33</v>
      </c>
      <c r="K21" s="5">
        <f>IF(and(G21="A",I21="Forward charges"),'Courier Company - Rates'!$B$2, if(and(G21="B",I21="Forward charges"),'Courier Company - Rates'!$D$2, if(and(G21="C",I21="Forward charges"),'Courier Company - Rates'!$F$2, if(and(G21="D",I21="Forward charges"),'Courier Company - Rates'!$H$2, if(and(G21="E",I21="Forward charges"),'Courier Company - Rates'!$J$2, if(and(G21="A",I21="Forward and RTO charges"),'Courier Company - Rates'!$L$2, if(and(G21="B",I21="Forward and RTO charges"),'Courier Company - Rates'!$N$2, if(and(G21="C",I21="Forward and RTO charges"),'Courier Company - Rates'!$P$2, if(and(G21="D",I21="Forward and RTO charges"),'Courier Company - Rates'!$R$2, 'Courier Company - Rates'!$T$2)))))))))</f>
        <v>28.3</v>
      </c>
      <c r="L21" s="3">
        <f t="shared" si="3"/>
        <v>61.3</v>
      </c>
      <c r="M21" s="3" t="str">
        <f>VLOOKUP(A21,'Courier Company - Invoice'!$B:$I,8,0)</f>
        <v>61.3</v>
      </c>
      <c r="N21" s="3">
        <f t="shared" si="4"/>
        <v>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ht="15.75" customHeight="1">
      <c r="A22" s="4" t="s">
        <v>54</v>
      </c>
      <c r="B22" s="4" t="s">
        <v>55</v>
      </c>
      <c r="C22" s="3">
        <f>SUMIF('Company X - Order Report'!A:A,A22,'Company X - Order Report'!E:E)/1000</f>
        <v>1.254</v>
      </c>
      <c r="D22" s="3">
        <f t="shared" si="1"/>
        <v>1.5</v>
      </c>
      <c r="E22" s="3" t="str">
        <f>VLOOKUP(A22,'Courier Company - Invoice'!$B:$C,2,0)</f>
        <v>0.86</v>
      </c>
      <c r="F22" s="3">
        <f t="shared" si="2"/>
        <v>1</v>
      </c>
      <c r="G22" s="3" t="str">
        <f>upper(VLOOKUP(A22,'Company X - Order Report'!$A:$G,7,0))</f>
        <v>D</v>
      </c>
      <c r="H22" s="3" t="str">
        <f>upper(VLOOKUP(A22,'Courier Company - Invoice'!B:G,6,0))</f>
        <v>D</v>
      </c>
      <c r="I22" s="3" t="str">
        <f>VLOOKUP(A22,'Company X - Order Report'!$A:$H,8,0)</f>
        <v>Forward charges</v>
      </c>
      <c r="J22" s="5">
        <f>IF(and(G22="A",I22="Forward charges"),'Courier Company - Rates'!$A$2, if(and(G22="B",I22="Forward charges"),'Courier Company - Rates'!$C$2, if(and(G22="C",I22="Forward charges"),'Courier Company - Rates'!$E$2, if(and(G22="D",I22="Forward charges"),'Courier Company - Rates'!$G$2, if(and(G22="E",I22="Forward charges"),'Courier Company - Rates'!$I$2, if(and(G22="A",I22="Forward and RTO charges"),'Courier Company - Rates'!$K$2, if(and(G22="B",I22="Forward and RTO charges"),'Courier Company - Rates'!$M$2, if(and(G22="C",I22="Forward and RTO charges"),'Courier Company - Rates'!$O$2, if(and(G22="D",I22="Forward and RTO charges"),'Courier Company - Rates'!$Q$2, 'Courier Company - Rates'!$S$2)))))))))</f>
        <v>45.4</v>
      </c>
      <c r="K22" s="5">
        <f>IF(and(G22="A",I22="Forward charges"),'Courier Company - Rates'!$B$2, if(and(G22="B",I22="Forward charges"),'Courier Company - Rates'!$D$2, if(and(G22="C",I22="Forward charges"),'Courier Company - Rates'!$F$2, if(and(G22="D",I22="Forward charges"),'Courier Company - Rates'!$H$2, if(and(G22="E",I22="Forward charges"),'Courier Company - Rates'!$J$2, if(and(G22="A",I22="Forward and RTO charges"),'Courier Company - Rates'!$L$2, if(and(G22="B",I22="Forward and RTO charges"),'Courier Company - Rates'!$N$2, if(and(G22="C",I22="Forward and RTO charges"),'Courier Company - Rates'!$P$2, if(and(G22="D",I22="Forward and RTO charges"),'Courier Company - Rates'!$R$2, 'Courier Company - Rates'!$T$2)))))))))</f>
        <v>44.8</v>
      </c>
      <c r="L22" s="3">
        <f t="shared" si="3"/>
        <v>90.2</v>
      </c>
      <c r="M22" s="3" t="str">
        <f>VLOOKUP(A22,'Courier Company - Invoice'!$B:$I,8,0)</f>
        <v>90.2</v>
      </c>
      <c r="N22" s="3">
        <f t="shared" si="4"/>
        <v>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ht="15.75" customHeight="1">
      <c r="A23" s="4" t="s">
        <v>56</v>
      </c>
      <c r="B23" s="4" t="s">
        <v>57</v>
      </c>
      <c r="C23" s="3">
        <f>SUMIF('Company X - Order Report'!A:A,A23,'Company X - Order Report'!E:E)/1000</f>
        <v>1.183</v>
      </c>
      <c r="D23" s="3">
        <f t="shared" si="1"/>
        <v>1.5</v>
      </c>
      <c r="E23" s="3" t="str">
        <f>VLOOKUP(A23,'Courier Company - Invoice'!$B:$C,2,0)</f>
        <v>1.2</v>
      </c>
      <c r="F23" s="3">
        <f t="shared" si="2"/>
        <v>1.5</v>
      </c>
      <c r="G23" s="3" t="str">
        <f>upper(VLOOKUP(A23,'Company X - Order Report'!$A:$G,7,0))</f>
        <v>B</v>
      </c>
      <c r="H23" s="3" t="str">
        <f>upper(VLOOKUP(A23,'Courier Company - Invoice'!B:G,6,0))</f>
        <v>B</v>
      </c>
      <c r="I23" s="3" t="str">
        <f>VLOOKUP(A23,'Company X - Order Report'!$A:$H,8,0)</f>
        <v>Forward charges</v>
      </c>
      <c r="J23" s="5">
        <f>IF(and(G23="A",I23="Forward charges"),'Courier Company - Rates'!$A$2, if(and(G23="B",I23="Forward charges"),'Courier Company - Rates'!$C$2, if(and(G23="C",I23="Forward charges"),'Courier Company - Rates'!$E$2, if(and(G23="D",I23="Forward charges"),'Courier Company - Rates'!$G$2, if(and(G23="E",I23="Forward charges"),'Courier Company - Rates'!$I$2, if(and(G23="A",I23="Forward and RTO charges"),'Courier Company - Rates'!$K$2, if(and(G23="B",I23="Forward and RTO charges"),'Courier Company - Rates'!$M$2, if(and(G23="C",I23="Forward and RTO charges"),'Courier Company - Rates'!$O$2, if(and(G23="D",I23="Forward and RTO charges"),'Courier Company - Rates'!$Q$2, 'Courier Company - Rates'!$S$2)))))))))</f>
        <v>33</v>
      </c>
      <c r="K23" s="5">
        <f>IF(and(G23="A",I23="Forward charges"),'Courier Company - Rates'!$B$2, if(and(G23="B",I23="Forward charges"),'Courier Company - Rates'!$D$2, if(and(G23="C",I23="Forward charges"),'Courier Company - Rates'!$F$2, if(and(G23="D",I23="Forward charges"),'Courier Company - Rates'!$H$2, if(and(G23="E",I23="Forward charges"),'Courier Company - Rates'!$J$2, if(and(G23="A",I23="Forward and RTO charges"),'Courier Company - Rates'!$L$2, if(and(G23="B",I23="Forward and RTO charges"),'Courier Company - Rates'!$N$2, if(and(G23="C",I23="Forward and RTO charges"),'Courier Company - Rates'!$P$2, if(and(G23="D",I23="Forward and RTO charges"),'Courier Company - Rates'!$R$2, 'Courier Company - Rates'!$T$2)))))))))</f>
        <v>28.3</v>
      </c>
      <c r="L23" s="3">
        <f t="shared" si="3"/>
        <v>89.6</v>
      </c>
      <c r="M23" s="3" t="str">
        <f>VLOOKUP(A23,'Courier Company - Invoice'!$B:$I,8,0)</f>
        <v>89.6</v>
      </c>
      <c r="N23" s="3">
        <f t="shared" si="4"/>
        <v>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ht="15.75" customHeight="1">
      <c r="A24" s="4" t="s">
        <v>58</v>
      </c>
      <c r="B24" s="4" t="s">
        <v>59</v>
      </c>
      <c r="C24" s="3">
        <f>SUMIF('Company X - Order Report'!A:A,A24,'Company X - Order Report'!E:E)/1000</f>
        <v>0.981</v>
      </c>
      <c r="D24" s="3">
        <f t="shared" si="1"/>
        <v>1</v>
      </c>
      <c r="E24" s="3" t="str">
        <f>VLOOKUP(A24,'Courier Company - Invoice'!$B:$C,2,0)</f>
        <v>0.7</v>
      </c>
      <c r="F24" s="3">
        <f t="shared" si="2"/>
        <v>1</v>
      </c>
      <c r="G24" s="3" t="str">
        <f>upper(VLOOKUP(A24,'Company X - Order Report'!$A:$G,7,0))</f>
        <v>D</v>
      </c>
      <c r="H24" s="3" t="str">
        <f>upper(VLOOKUP(A24,'Courier Company - Invoice'!B:G,6,0))</f>
        <v>D</v>
      </c>
      <c r="I24" s="3" t="str">
        <f>VLOOKUP(A24,'Company X - Order Report'!$A:$H,8,0)</f>
        <v>Forward and RTO charges</v>
      </c>
      <c r="J24" s="5">
        <f>IF(and(G24="A",I24="Forward charges"),'Courier Company - Rates'!$A$2, if(and(G24="B",I24="Forward charges"),'Courier Company - Rates'!$C$2, if(and(G24="C",I24="Forward charges"),'Courier Company - Rates'!$E$2, if(and(G24="D",I24="Forward charges"),'Courier Company - Rates'!$G$2, if(and(G24="E",I24="Forward charges"),'Courier Company - Rates'!$I$2, if(and(G24="A",I24="Forward and RTO charges"),'Courier Company - Rates'!$K$2, if(and(G24="B",I24="Forward and RTO charges"),'Courier Company - Rates'!$M$2, if(and(G24="C",I24="Forward and RTO charges"),'Courier Company - Rates'!$O$2, if(and(G24="D",I24="Forward and RTO charges"),'Courier Company - Rates'!$Q$2, 'Courier Company - Rates'!$S$2)))))))))</f>
        <v>41.3</v>
      </c>
      <c r="K24" s="5">
        <f>IF(and(G24="A",I24="Forward charges"),'Courier Company - Rates'!$B$2, if(and(G24="B",I24="Forward charges"),'Courier Company - Rates'!$D$2, if(and(G24="C",I24="Forward charges"),'Courier Company - Rates'!$F$2, if(and(G24="D",I24="Forward charges"),'Courier Company - Rates'!$H$2, if(and(G24="E",I24="Forward charges"),'Courier Company - Rates'!$J$2, if(and(G24="A",I24="Forward and RTO charges"),'Courier Company - Rates'!$L$2, if(and(G24="B",I24="Forward and RTO charges"),'Courier Company - Rates'!$N$2, if(and(G24="C",I24="Forward and RTO charges"),'Courier Company - Rates'!$P$2, if(and(G24="D",I24="Forward and RTO charges"),'Courier Company - Rates'!$R$2, 'Courier Company - Rates'!$T$2)))))))))</f>
        <v>44.8</v>
      </c>
      <c r="L24" s="3">
        <f t="shared" si="3"/>
        <v>86.1</v>
      </c>
      <c r="M24" s="3" t="str">
        <f>VLOOKUP(A24,'Courier Company - Invoice'!$B:$I,8,0)</f>
        <v>172.8</v>
      </c>
      <c r="N24" s="3">
        <f t="shared" si="4"/>
        <v>-86.7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ht="15.75" customHeight="1">
      <c r="A25" s="4" t="s">
        <v>60</v>
      </c>
      <c r="B25" s="4" t="s">
        <v>61</v>
      </c>
      <c r="C25" s="3">
        <f>SUMIF('Company X - Order Report'!A:A,A25,'Company X - Order Report'!E:E)/1000</f>
        <v>0.558</v>
      </c>
      <c r="D25" s="3">
        <f t="shared" si="1"/>
        <v>1</v>
      </c>
      <c r="E25" s="3" t="str">
        <f>VLOOKUP(A25,'Courier Company - Invoice'!$B:$C,2,0)</f>
        <v>0.6</v>
      </c>
      <c r="F25" s="3">
        <f t="shared" si="2"/>
        <v>1</v>
      </c>
      <c r="G25" s="3" t="str">
        <f>upper(VLOOKUP(A25,'Company X - Order Report'!$A:$G,7,0))</f>
        <v>B</v>
      </c>
      <c r="H25" s="3" t="str">
        <f>upper(VLOOKUP(A25,'Courier Company - Invoice'!B:G,6,0))</f>
        <v>B</v>
      </c>
      <c r="I25" s="3" t="str">
        <f>VLOOKUP(A25,'Company X - Order Report'!$A:$H,8,0)</f>
        <v>Forward and RTO charges</v>
      </c>
      <c r="J25" s="5">
        <f>IF(and(G25="A",I25="Forward charges"),'Courier Company - Rates'!$A$2, if(and(G25="B",I25="Forward charges"),'Courier Company - Rates'!$C$2, if(and(G25="C",I25="Forward charges"),'Courier Company - Rates'!$E$2, if(and(G25="D",I25="Forward charges"),'Courier Company - Rates'!$G$2, if(and(G25="E",I25="Forward charges"),'Courier Company - Rates'!$I$2, if(and(G25="A",I25="Forward and RTO charges"),'Courier Company - Rates'!$K$2, if(and(G25="B",I25="Forward and RTO charges"),'Courier Company - Rates'!$M$2, if(and(G25="C",I25="Forward and RTO charges"),'Courier Company - Rates'!$O$2, if(and(G25="D",I25="Forward and RTO charges"),'Courier Company - Rates'!$Q$2, 'Courier Company - Rates'!$S$2)))))))))</f>
        <v>20.5</v>
      </c>
      <c r="K25" s="5">
        <f>IF(and(G25="A",I25="Forward charges"),'Courier Company - Rates'!$B$2, if(and(G25="B",I25="Forward charges"),'Courier Company - Rates'!$D$2, if(and(G25="C",I25="Forward charges"),'Courier Company - Rates'!$F$2, if(and(G25="D",I25="Forward charges"),'Courier Company - Rates'!$H$2, if(and(G25="E",I25="Forward charges"),'Courier Company - Rates'!$J$2, if(and(G25="A",I25="Forward and RTO charges"),'Courier Company - Rates'!$L$2, if(and(G25="B",I25="Forward and RTO charges"),'Courier Company - Rates'!$N$2, if(and(G25="C",I25="Forward and RTO charges"),'Courier Company - Rates'!$P$2, if(and(G25="D",I25="Forward and RTO charges"),'Courier Company - Rates'!$R$2, 'Courier Company - Rates'!$T$2)))))))))</f>
        <v>28.3</v>
      </c>
      <c r="L25" s="3">
        <f t="shared" si="3"/>
        <v>48.8</v>
      </c>
      <c r="M25" s="3" t="str">
        <f>VLOOKUP(A25,'Courier Company - Invoice'!$B:$I,8,0)</f>
        <v>102.3</v>
      </c>
      <c r="N25" s="3">
        <f t="shared" si="4"/>
        <v>-53.5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ht="15.75" customHeight="1">
      <c r="A26" s="4" t="s">
        <v>62</v>
      </c>
      <c r="B26" s="4" t="s">
        <v>63</v>
      </c>
      <c r="C26" s="3">
        <f>SUMIF('Company X - Order Report'!A:A,A26,'Company X - Order Report'!E:E)/1000</f>
        <v>0.92</v>
      </c>
      <c r="D26" s="3">
        <f t="shared" si="1"/>
        <v>1</v>
      </c>
      <c r="E26" s="3" t="str">
        <f>VLOOKUP(A26,'Courier Company - Invoice'!$B:$C,2,0)</f>
        <v>0.99</v>
      </c>
      <c r="F26" s="3">
        <f t="shared" si="2"/>
        <v>1</v>
      </c>
      <c r="G26" s="3" t="str">
        <f>upper(VLOOKUP(A26,'Company X - Order Report'!$A:$G,7,0))</f>
        <v>D</v>
      </c>
      <c r="H26" s="3" t="str">
        <f>upper(VLOOKUP(A26,'Courier Company - Invoice'!B:G,6,0))</f>
        <v>D</v>
      </c>
      <c r="I26" s="3" t="str">
        <f>VLOOKUP(A26,'Company X - Order Report'!$A:$H,8,0)</f>
        <v>Forward and RTO charges</v>
      </c>
      <c r="J26" s="5">
        <f>IF(and(G26="A",I26="Forward charges"),'Courier Company - Rates'!$A$2, if(and(G26="B",I26="Forward charges"),'Courier Company - Rates'!$C$2, if(and(G26="C",I26="Forward charges"),'Courier Company - Rates'!$E$2, if(and(G26="D",I26="Forward charges"),'Courier Company - Rates'!$G$2, if(and(G26="E",I26="Forward charges"),'Courier Company - Rates'!$I$2, if(and(G26="A",I26="Forward and RTO charges"),'Courier Company - Rates'!$K$2, if(and(G26="B",I26="Forward and RTO charges"),'Courier Company - Rates'!$M$2, if(and(G26="C",I26="Forward and RTO charges"),'Courier Company - Rates'!$O$2, if(and(G26="D",I26="Forward and RTO charges"),'Courier Company - Rates'!$Q$2, 'Courier Company - Rates'!$S$2)))))))))</f>
        <v>41.3</v>
      </c>
      <c r="K26" s="5">
        <f>IF(and(G26="A",I26="Forward charges"),'Courier Company - Rates'!$B$2, if(and(G26="B",I26="Forward charges"),'Courier Company - Rates'!$D$2, if(and(G26="C",I26="Forward charges"),'Courier Company - Rates'!$F$2, if(and(G26="D",I26="Forward charges"),'Courier Company - Rates'!$H$2, if(and(G26="E",I26="Forward charges"),'Courier Company - Rates'!$J$2, if(and(G26="A",I26="Forward and RTO charges"),'Courier Company - Rates'!$L$2, if(and(G26="B",I26="Forward and RTO charges"),'Courier Company - Rates'!$N$2, if(and(G26="C",I26="Forward and RTO charges"),'Courier Company - Rates'!$P$2, if(and(G26="D",I26="Forward and RTO charges"),'Courier Company - Rates'!$R$2, 'Courier Company - Rates'!$T$2)))))))))</f>
        <v>44.8</v>
      </c>
      <c r="L26" s="3">
        <f t="shared" si="3"/>
        <v>86.1</v>
      </c>
      <c r="M26" s="3" t="str">
        <f>VLOOKUP(A26,'Courier Company - Invoice'!$B:$I,8,0)</f>
        <v>172.8</v>
      </c>
      <c r="N26" s="3">
        <f t="shared" si="4"/>
        <v>-86.7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ht="15.75" customHeight="1">
      <c r="A27" s="4" t="s">
        <v>64</v>
      </c>
      <c r="B27" s="4" t="s">
        <v>65</v>
      </c>
      <c r="C27" s="3">
        <f>SUMIF('Company X - Order Report'!A:A,A27,'Company X - Order Report'!E:E)/1000</f>
        <v>0.7</v>
      </c>
      <c r="D27" s="3">
        <f t="shared" si="1"/>
        <v>1</v>
      </c>
      <c r="E27" s="3" t="str">
        <f>VLOOKUP(A27,'Courier Company - Invoice'!$B:$C,2,0)</f>
        <v>0.7</v>
      </c>
      <c r="F27" s="3">
        <f t="shared" si="2"/>
        <v>1</v>
      </c>
      <c r="G27" s="3" t="str">
        <f>upper(VLOOKUP(A27,'Company X - Order Report'!$A:$G,7,0))</f>
        <v>D</v>
      </c>
      <c r="H27" s="3" t="str">
        <f>upper(VLOOKUP(A27,'Courier Company - Invoice'!B:G,6,0))</f>
        <v>D</v>
      </c>
      <c r="I27" s="3" t="str">
        <f>VLOOKUP(A27,'Company X - Order Report'!$A:$H,8,0)</f>
        <v>Forward and RTO charges</v>
      </c>
      <c r="J27" s="5">
        <f>IF(and(G27="A",I27="Forward charges"),'Courier Company - Rates'!$A$2, if(and(G27="B",I27="Forward charges"),'Courier Company - Rates'!$C$2, if(and(G27="C",I27="Forward charges"),'Courier Company - Rates'!$E$2, if(and(G27="D",I27="Forward charges"),'Courier Company - Rates'!$G$2, if(and(G27="E",I27="Forward charges"),'Courier Company - Rates'!$I$2, if(and(G27="A",I27="Forward and RTO charges"),'Courier Company - Rates'!$K$2, if(and(G27="B",I27="Forward and RTO charges"),'Courier Company - Rates'!$M$2, if(and(G27="C",I27="Forward and RTO charges"),'Courier Company - Rates'!$O$2, if(and(G27="D",I27="Forward and RTO charges"),'Courier Company - Rates'!$Q$2, 'Courier Company - Rates'!$S$2)))))))))</f>
        <v>41.3</v>
      </c>
      <c r="K27" s="5">
        <f>IF(and(G27="A",I27="Forward charges"),'Courier Company - Rates'!$B$2, if(and(G27="B",I27="Forward charges"),'Courier Company - Rates'!$D$2, if(and(G27="C",I27="Forward charges"),'Courier Company - Rates'!$F$2, if(and(G27="D",I27="Forward charges"),'Courier Company - Rates'!$H$2, if(and(G27="E",I27="Forward charges"),'Courier Company - Rates'!$J$2, if(and(G27="A",I27="Forward and RTO charges"),'Courier Company - Rates'!$L$2, if(and(G27="B",I27="Forward and RTO charges"),'Courier Company - Rates'!$N$2, if(and(G27="C",I27="Forward and RTO charges"),'Courier Company - Rates'!$P$2, if(and(G27="D",I27="Forward and RTO charges"),'Courier Company - Rates'!$R$2, 'Courier Company - Rates'!$T$2)))))))))</f>
        <v>44.8</v>
      </c>
      <c r="L27" s="3">
        <f t="shared" si="3"/>
        <v>86.1</v>
      </c>
      <c r="M27" s="3" t="str">
        <f>VLOOKUP(A27,'Courier Company - Invoice'!$B:$I,8,0)</f>
        <v>172.8</v>
      </c>
      <c r="N27" s="3">
        <f t="shared" si="4"/>
        <v>-86.7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ht="15.75" customHeight="1">
      <c r="A28" s="4" t="s">
        <v>66</v>
      </c>
      <c r="B28" s="4" t="s">
        <v>67</v>
      </c>
      <c r="C28" s="3">
        <f>SUMIF('Company X - Order Report'!A:A,A28,'Company X - Order Report'!E:E)/1000</f>
        <v>0.841</v>
      </c>
      <c r="D28" s="3">
        <f t="shared" si="1"/>
        <v>1</v>
      </c>
      <c r="E28" s="3" t="str">
        <f>VLOOKUP(A28,'Courier Company - Invoice'!$B:$C,2,0)</f>
        <v>0.8</v>
      </c>
      <c r="F28" s="3">
        <f t="shared" si="2"/>
        <v>1</v>
      </c>
      <c r="G28" s="3" t="str">
        <f>upper(VLOOKUP(A28,'Company X - Order Report'!$A:$G,7,0))</f>
        <v>E</v>
      </c>
      <c r="H28" s="3" t="str">
        <f>upper(VLOOKUP(A28,'Courier Company - Invoice'!B:G,6,0))</f>
        <v>E</v>
      </c>
      <c r="I28" s="3" t="str">
        <f>VLOOKUP(A28,'Company X - Order Report'!$A:$H,8,0)</f>
        <v>Forward and RTO charges</v>
      </c>
      <c r="J28" s="5">
        <f>IF(and(G28="A",I28="Forward charges"),'Courier Company - Rates'!$A$2, if(and(G28="B",I28="Forward charges"),'Courier Company - Rates'!$C$2, if(and(G28="C",I28="Forward charges"),'Courier Company - Rates'!$E$2, if(and(G28="D",I28="Forward charges"),'Courier Company - Rates'!$G$2, if(and(G28="E",I28="Forward charges"),'Courier Company - Rates'!$I$2, if(and(G28="A",I28="Forward and RTO charges"),'Courier Company - Rates'!$K$2, if(and(G28="B",I28="Forward and RTO charges"),'Courier Company - Rates'!$M$2, if(and(G28="C",I28="Forward and RTO charges"),'Courier Company - Rates'!$O$2, if(and(G28="D",I28="Forward and RTO charges"),'Courier Company - Rates'!$Q$2, 'Courier Company - Rates'!$S$2)))))))))</f>
        <v>50.7</v>
      </c>
      <c r="K28" s="5">
        <f>IF(and(G28="A",I28="Forward charges"),'Courier Company - Rates'!$B$2, if(and(G28="B",I28="Forward charges"),'Courier Company - Rates'!$D$2, if(and(G28="C",I28="Forward charges"),'Courier Company - Rates'!$F$2, if(and(G28="D",I28="Forward charges"),'Courier Company - Rates'!$H$2, if(and(G28="E",I28="Forward charges"),'Courier Company - Rates'!$J$2, if(and(G28="A",I28="Forward and RTO charges"),'Courier Company - Rates'!$L$2, if(and(G28="B",I28="Forward and RTO charges"),'Courier Company - Rates'!$N$2, if(and(G28="C",I28="Forward and RTO charges"),'Courier Company - Rates'!$P$2, if(and(G28="D",I28="Forward and RTO charges"),'Courier Company - Rates'!$R$2, 'Courier Company - Rates'!$T$2)))))))))</f>
        <v>55.5</v>
      </c>
      <c r="L28" s="3">
        <f t="shared" si="3"/>
        <v>106.2</v>
      </c>
      <c r="M28" s="3" t="str">
        <f>VLOOKUP(A28,'Courier Company - Invoice'!$B:$I,8,0)</f>
        <v>213.5</v>
      </c>
      <c r="N28" s="3">
        <f t="shared" si="4"/>
        <v>-107.3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ht="15.75" customHeight="1">
      <c r="A29" s="4" t="s">
        <v>68</v>
      </c>
      <c r="B29" s="4" t="s">
        <v>69</v>
      </c>
      <c r="C29" s="3">
        <f>SUMIF('Company X - Order Report'!A:A,A29,'Company X - Order Report'!E:E)/1000</f>
        <v>0.73</v>
      </c>
      <c r="D29" s="3">
        <f t="shared" si="1"/>
        <v>1</v>
      </c>
      <c r="E29" s="3" t="str">
        <f>VLOOKUP(A29,'Courier Company - Invoice'!$B:$C,2,0)</f>
        <v>1.2</v>
      </c>
      <c r="F29" s="3">
        <f t="shared" si="2"/>
        <v>1.5</v>
      </c>
      <c r="G29" s="3" t="str">
        <f>upper(VLOOKUP(A29,'Company X - Order Report'!$A:$G,7,0))</f>
        <v>D</v>
      </c>
      <c r="H29" s="3" t="str">
        <f>upper(VLOOKUP(A29,'Courier Company - Invoice'!B:G,6,0))</f>
        <v>D</v>
      </c>
      <c r="I29" s="3" t="str">
        <f>VLOOKUP(A29,'Company X - Order Report'!$A:$H,8,0)</f>
        <v>Forward and RTO charges</v>
      </c>
      <c r="J29" s="5">
        <f>IF(and(G29="A",I29="Forward charges"),'Courier Company - Rates'!$A$2, if(and(G29="B",I29="Forward charges"),'Courier Company - Rates'!$C$2, if(and(G29="C",I29="Forward charges"),'Courier Company - Rates'!$E$2, if(and(G29="D",I29="Forward charges"),'Courier Company - Rates'!$G$2, if(and(G29="E",I29="Forward charges"),'Courier Company - Rates'!$I$2, if(and(G29="A",I29="Forward and RTO charges"),'Courier Company - Rates'!$K$2, if(and(G29="B",I29="Forward and RTO charges"),'Courier Company - Rates'!$M$2, if(and(G29="C",I29="Forward and RTO charges"),'Courier Company - Rates'!$O$2, if(and(G29="D",I29="Forward and RTO charges"),'Courier Company - Rates'!$Q$2, 'Courier Company - Rates'!$S$2)))))))))</f>
        <v>41.3</v>
      </c>
      <c r="K29" s="5">
        <f>IF(and(G29="A",I29="Forward charges"),'Courier Company - Rates'!$B$2, if(and(G29="B",I29="Forward charges"),'Courier Company - Rates'!$D$2, if(and(G29="C",I29="Forward charges"),'Courier Company - Rates'!$F$2, if(and(G29="D",I29="Forward charges"),'Courier Company - Rates'!$H$2, if(and(G29="E",I29="Forward charges"),'Courier Company - Rates'!$J$2, if(and(G29="A",I29="Forward and RTO charges"),'Courier Company - Rates'!$L$2, if(and(G29="B",I29="Forward and RTO charges"),'Courier Company - Rates'!$N$2, if(and(G29="C",I29="Forward and RTO charges"),'Courier Company - Rates'!$P$2, if(and(G29="D",I29="Forward and RTO charges"),'Courier Company - Rates'!$R$2, 'Courier Company - Rates'!$T$2)))))))))</f>
        <v>44.8</v>
      </c>
      <c r="L29" s="3">
        <f t="shared" si="3"/>
        <v>130.9</v>
      </c>
      <c r="M29" s="3" t="str">
        <f>VLOOKUP(A29,'Courier Company - Invoice'!$B:$I,8,0)</f>
        <v>258.9</v>
      </c>
      <c r="N29" s="3">
        <f t="shared" si="4"/>
        <v>-128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5.75" customHeight="1">
      <c r="A30" s="4" t="s">
        <v>70</v>
      </c>
      <c r="B30" s="4" t="s">
        <v>71</v>
      </c>
      <c r="C30" s="3">
        <f>SUMIF('Company X - Order Report'!A:A,A30,'Company X - Order Report'!E:E)/1000</f>
        <v>1.357</v>
      </c>
      <c r="D30" s="3">
        <f t="shared" si="1"/>
        <v>1.5</v>
      </c>
      <c r="E30" s="3" t="str">
        <f>VLOOKUP(A30,'Courier Company - Invoice'!$B:$C,2,0)</f>
        <v>1.3</v>
      </c>
      <c r="F30" s="3">
        <f t="shared" si="2"/>
        <v>1.5</v>
      </c>
      <c r="G30" s="3" t="str">
        <f>upper(VLOOKUP(A30,'Company X - Order Report'!$A:$G,7,0))</f>
        <v>B</v>
      </c>
      <c r="H30" s="3" t="str">
        <f>upper(VLOOKUP(A30,'Courier Company - Invoice'!B:G,6,0))</f>
        <v>B</v>
      </c>
      <c r="I30" s="3" t="str">
        <f>VLOOKUP(A30,'Company X - Order Report'!$A:$H,8,0)</f>
        <v>Forward and RTO charges</v>
      </c>
      <c r="J30" s="5">
        <f>IF(and(G30="A",I30="Forward charges"),'Courier Company - Rates'!$A$2, if(and(G30="B",I30="Forward charges"),'Courier Company - Rates'!$C$2, if(and(G30="C",I30="Forward charges"),'Courier Company - Rates'!$E$2, if(and(G30="D",I30="Forward charges"),'Courier Company - Rates'!$G$2, if(and(G30="E",I30="Forward charges"),'Courier Company - Rates'!$I$2, if(and(G30="A",I30="Forward and RTO charges"),'Courier Company - Rates'!$K$2, if(and(G30="B",I30="Forward and RTO charges"),'Courier Company - Rates'!$M$2, if(and(G30="C",I30="Forward and RTO charges"),'Courier Company - Rates'!$O$2, if(and(G30="D",I30="Forward and RTO charges"),'Courier Company - Rates'!$Q$2, 'Courier Company - Rates'!$S$2)))))))))</f>
        <v>20.5</v>
      </c>
      <c r="K30" s="5">
        <f>IF(and(G30="A",I30="Forward charges"),'Courier Company - Rates'!$B$2, if(and(G30="B",I30="Forward charges"),'Courier Company - Rates'!$D$2, if(and(G30="C",I30="Forward charges"),'Courier Company - Rates'!$F$2, if(and(G30="D",I30="Forward charges"),'Courier Company - Rates'!$H$2, if(and(G30="E",I30="Forward charges"),'Courier Company - Rates'!$J$2, if(and(G30="A",I30="Forward and RTO charges"),'Courier Company - Rates'!$L$2, if(and(G30="B",I30="Forward and RTO charges"),'Courier Company - Rates'!$N$2, if(and(G30="C",I30="Forward and RTO charges"),'Courier Company - Rates'!$P$2, if(and(G30="D",I30="Forward and RTO charges"),'Courier Company - Rates'!$R$2, 'Courier Company - Rates'!$T$2)))))))))</f>
        <v>28.3</v>
      </c>
      <c r="L30" s="3">
        <f t="shared" si="3"/>
        <v>77.1</v>
      </c>
      <c r="M30" s="3" t="str">
        <f>VLOOKUP(A30,'Courier Company - Invoice'!$B:$I,8,0)</f>
        <v>151.1</v>
      </c>
      <c r="N30" s="3">
        <f t="shared" si="4"/>
        <v>-74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ht="15.75" customHeight="1">
      <c r="A31" s="4" t="s">
        <v>72</v>
      </c>
      <c r="B31" s="4" t="s">
        <v>73</v>
      </c>
      <c r="C31" s="3">
        <f>SUMIF('Company X - Order Report'!A:A,A31,'Company X - Order Report'!E:E)/1000</f>
        <v>0.672</v>
      </c>
      <c r="D31" s="3">
        <f t="shared" si="1"/>
        <v>1</v>
      </c>
      <c r="E31" s="3" t="str">
        <f>VLOOKUP(A31,'Courier Company - Invoice'!$B:$C,2,0)</f>
        <v>0.7</v>
      </c>
      <c r="F31" s="3">
        <f t="shared" si="2"/>
        <v>1</v>
      </c>
      <c r="G31" s="3" t="str">
        <f>upper(VLOOKUP(A31,'Company X - Order Report'!$A:$G,7,0))</f>
        <v>D</v>
      </c>
      <c r="H31" s="3" t="str">
        <f>upper(VLOOKUP(A31,'Courier Company - Invoice'!B:G,6,0))</f>
        <v>D</v>
      </c>
      <c r="I31" s="3" t="str">
        <f>VLOOKUP(A31,'Company X - Order Report'!$A:$H,8,0)</f>
        <v>Forward and RTO charges</v>
      </c>
      <c r="J31" s="5">
        <f>IF(and(G31="A",I31="Forward charges"),'Courier Company - Rates'!$A$2, if(and(G31="B",I31="Forward charges"),'Courier Company - Rates'!$C$2, if(and(G31="C",I31="Forward charges"),'Courier Company - Rates'!$E$2, if(and(G31="D",I31="Forward charges"),'Courier Company - Rates'!$G$2, if(and(G31="E",I31="Forward charges"),'Courier Company - Rates'!$I$2, if(and(G31="A",I31="Forward and RTO charges"),'Courier Company - Rates'!$K$2, if(and(G31="B",I31="Forward and RTO charges"),'Courier Company - Rates'!$M$2, if(and(G31="C",I31="Forward and RTO charges"),'Courier Company - Rates'!$O$2, if(and(G31="D",I31="Forward and RTO charges"),'Courier Company - Rates'!$Q$2, 'Courier Company - Rates'!$S$2)))))))))</f>
        <v>41.3</v>
      </c>
      <c r="K31" s="5">
        <f>IF(and(G31="A",I31="Forward charges"),'Courier Company - Rates'!$B$2, if(and(G31="B",I31="Forward charges"),'Courier Company - Rates'!$D$2, if(and(G31="C",I31="Forward charges"),'Courier Company - Rates'!$F$2, if(and(G31="D",I31="Forward charges"),'Courier Company - Rates'!$H$2, if(and(G31="E",I31="Forward charges"),'Courier Company - Rates'!$J$2, if(and(G31="A",I31="Forward and RTO charges"),'Courier Company - Rates'!$L$2, if(and(G31="B",I31="Forward and RTO charges"),'Courier Company - Rates'!$N$2, if(and(G31="C",I31="Forward and RTO charges"),'Courier Company - Rates'!$P$2, if(and(G31="D",I31="Forward and RTO charges"),'Courier Company - Rates'!$R$2, 'Courier Company - Rates'!$T$2)))))))))</f>
        <v>44.8</v>
      </c>
      <c r="L31" s="3">
        <f t="shared" si="3"/>
        <v>86.1</v>
      </c>
      <c r="M31" s="3" t="str">
        <f>VLOOKUP(A31,'Courier Company - Invoice'!$B:$I,8,0)</f>
        <v>172.8</v>
      </c>
      <c r="N31" s="3">
        <f t="shared" si="4"/>
        <v>-86.7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ht="15.75" customHeight="1">
      <c r="A32" s="4" t="s">
        <v>74</v>
      </c>
      <c r="B32" s="4" t="s">
        <v>75</v>
      </c>
      <c r="C32" s="3">
        <f>SUMIF('Company X - Order Report'!A:A,A32,'Company X - Order Report'!E:E)/1000</f>
        <v>1.847</v>
      </c>
      <c r="D32" s="3">
        <f t="shared" si="1"/>
        <v>2</v>
      </c>
      <c r="E32" s="3" t="str">
        <f>VLOOKUP(A32,'Courier Company - Invoice'!$B:$C,2,0)</f>
        <v>1.6</v>
      </c>
      <c r="F32" s="3">
        <f t="shared" si="2"/>
        <v>2</v>
      </c>
      <c r="G32" s="3" t="str">
        <f>upper(VLOOKUP(A32,'Company X - Order Report'!$A:$G,7,0))</f>
        <v>D</v>
      </c>
      <c r="H32" s="3" t="str">
        <f>upper(VLOOKUP(A32,'Courier Company - Invoice'!B:G,6,0))</f>
        <v>D</v>
      </c>
      <c r="I32" s="3" t="str">
        <f>VLOOKUP(A32,'Company X - Order Report'!$A:$H,8,0)</f>
        <v>Forward and RTO charges</v>
      </c>
      <c r="J32" s="5">
        <f>IF(and(G32="A",I32="Forward charges"),'Courier Company - Rates'!$A$2, if(and(G32="B",I32="Forward charges"),'Courier Company - Rates'!$C$2, if(and(G32="C",I32="Forward charges"),'Courier Company - Rates'!$E$2, if(and(G32="D",I32="Forward charges"),'Courier Company - Rates'!$G$2, if(and(G32="E",I32="Forward charges"),'Courier Company - Rates'!$I$2, if(and(G32="A",I32="Forward and RTO charges"),'Courier Company - Rates'!$K$2, if(and(G32="B",I32="Forward and RTO charges"),'Courier Company - Rates'!$M$2, if(and(G32="C",I32="Forward and RTO charges"),'Courier Company - Rates'!$O$2, if(and(G32="D",I32="Forward and RTO charges"),'Courier Company - Rates'!$Q$2, 'Courier Company - Rates'!$S$2)))))))))</f>
        <v>41.3</v>
      </c>
      <c r="K32" s="5">
        <f>IF(and(G32="A",I32="Forward charges"),'Courier Company - Rates'!$B$2, if(and(G32="B",I32="Forward charges"),'Courier Company - Rates'!$D$2, if(and(G32="C",I32="Forward charges"),'Courier Company - Rates'!$F$2, if(and(G32="D",I32="Forward charges"),'Courier Company - Rates'!$H$2, if(and(G32="E",I32="Forward charges"),'Courier Company - Rates'!$J$2, if(and(G32="A",I32="Forward and RTO charges"),'Courier Company - Rates'!$L$2, if(and(G32="B",I32="Forward and RTO charges"),'Courier Company - Rates'!$N$2, if(and(G32="C",I32="Forward and RTO charges"),'Courier Company - Rates'!$P$2, if(and(G32="D",I32="Forward and RTO charges"),'Courier Company - Rates'!$R$2, 'Courier Company - Rates'!$T$2)))))))))</f>
        <v>44.8</v>
      </c>
      <c r="L32" s="3">
        <f t="shared" si="3"/>
        <v>175.7</v>
      </c>
      <c r="M32" s="3" t="str">
        <f>VLOOKUP(A32,'Courier Company - Invoice'!$B:$I,8,0)</f>
        <v>345</v>
      </c>
      <c r="N32" s="3">
        <f t="shared" si="4"/>
        <v>-169.3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ht="15.75" customHeight="1">
      <c r="A33" s="4" t="s">
        <v>76</v>
      </c>
      <c r="B33" s="4" t="s">
        <v>77</v>
      </c>
      <c r="C33" s="3">
        <f>SUMIF('Company X - Order Report'!A:A,A33,'Company X - Order Report'!E:E)/1000</f>
        <v>1.032</v>
      </c>
      <c r="D33" s="3">
        <f t="shared" si="1"/>
        <v>1.5</v>
      </c>
      <c r="E33" s="3" t="str">
        <f>VLOOKUP(A33,'Courier Company - Invoice'!$B:$C,2,0)</f>
        <v>1.13</v>
      </c>
      <c r="F33" s="3">
        <f t="shared" si="2"/>
        <v>1.5</v>
      </c>
      <c r="G33" s="3" t="str">
        <f>upper(VLOOKUP(A33,'Company X - Order Report'!$A:$G,7,0))</f>
        <v>D</v>
      </c>
      <c r="H33" s="3" t="str">
        <f>upper(VLOOKUP(A33,'Courier Company - Invoice'!B:G,6,0))</f>
        <v>D</v>
      </c>
      <c r="I33" s="3" t="str">
        <f>VLOOKUP(A33,'Company X - Order Report'!$A:$H,8,0)</f>
        <v>Forward and RTO charges</v>
      </c>
      <c r="J33" s="5">
        <f>IF(and(G33="A",I33="Forward charges"),'Courier Company - Rates'!$A$2, if(and(G33="B",I33="Forward charges"),'Courier Company - Rates'!$C$2, if(and(G33="C",I33="Forward charges"),'Courier Company - Rates'!$E$2, if(and(G33="D",I33="Forward charges"),'Courier Company - Rates'!$G$2, if(and(G33="E",I33="Forward charges"),'Courier Company - Rates'!$I$2, if(and(G33="A",I33="Forward and RTO charges"),'Courier Company - Rates'!$K$2, if(and(G33="B",I33="Forward and RTO charges"),'Courier Company - Rates'!$M$2, if(and(G33="C",I33="Forward and RTO charges"),'Courier Company - Rates'!$O$2, if(and(G33="D",I33="Forward and RTO charges"),'Courier Company - Rates'!$Q$2, 'Courier Company - Rates'!$S$2)))))))))</f>
        <v>41.3</v>
      </c>
      <c r="K33" s="5">
        <f>IF(and(G33="A",I33="Forward charges"),'Courier Company - Rates'!$B$2, if(and(G33="B",I33="Forward charges"),'Courier Company - Rates'!$D$2, if(and(G33="C",I33="Forward charges"),'Courier Company - Rates'!$F$2, if(and(G33="D",I33="Forward charges"),'Courier Company - Rates'!$H$2, if(and(G33="E",I33="Forward charges"),'Courier Company - Rates'!$J$2, if(and(G33="A",I33="Forward and RTO charges"),'Courier Company - Rates'!$L$2, if(and(G33="B",I33="Forward and RTO charges"),'Courier Company - Rates'!$N$2, if(and(G33="C",I33="Forward and RTO charges"),'Courier Company - Rates'!$P$2, if(and(G33="D",I33="Forward and RTO charges"),'Courier Company - Rates'!$R$2, 'Courier Company - Rates'!$T$2)))))))))</f>
        <v>44.8</v>
      </c>
      <c r="L33" s="3">
        <f t="shared" si="3"/>
        <v>130.9</v>
      </c>
      <c r="M33" s="3" t="str">
        <f>VLOOKUP(A33,'Courier Company - Invoice'!$B:$I,8,0)</f>
        <v>258.9</v>
      </c>
      <c r="N33" s="3">
        <f t="shared" si="4"/>
        <v>-128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ht="15.75" customHeight="1">
      <c r="A34" s="4" t="s">
        <v>78</v>
      </c>
      <c r="B34" s="4" t="s">
        <v>79</v>
      </c>
      <c r="C34" s="3">
        <f>SUMIF('Company X - Order Report'!A:A,A34,'Company X - Order Report'!E:E)/1000</f>
        <v>1.02</v>
      </c>
      <c r="D34" s="3">
        <f t="shared" si="1"/>
        <v>1.5</v>
      </c>
      <c r="E34" s="3" t="str">
        <f>VLOOKUP(A34,'Courier Company - Invoice'!$B:$C,2,0)</f>
        <v>0.6</v>
      </c>
      <c r="F34" s="3">
        <f t="shared" si="2"/>
        <v>1</v>
      </c>
      <c r="G34" s="3" t="str">
        <f>upper(VLOOKUP(A34,'Company X - Order Report'!$A:$G,7,0))</f>
        <v>D</v>
      </c>
      <c r="H34" s="3" t="str">
        <f>upper(VLOOKUP(A34,'Courier Company - Invoice'!B:G,6,0))</f>
        <v>D</v>
      </c>
      <c r="I34" s="3" t="str">
        <f>VLOOKUP(A34,'Company X - Order Report'!$A:$H,8,0)</f>
        <v>Forward and RTO charges</v>
      </c>
      <c r="J34" s="5">
        <f>IF(and(G34="A",I34="Forward charges"),'Courier Company - Rates'!$A$2, if(and(G34="B",I34="Forward charges"),'Courier Company - Rates'!$C$2, if(and(G34="C",I34="Forward charges"),'Courier Company - Rates'!$E$2, if(and(G34="D",I34="Forward charges"),'Courier Company - Rates'!$G$2, if(and(G34="E",I34="Forward charges"),'Courier Company - Rates'!$I$2, if(and(G34="A",I34="Forward and RTO charges"),'Courier Company - Rates'!$K$2, if(and(G34="B",I34="Forward and RTO charges"),'Courier Company - Rates'!$M$2, if(and(G34="C",I34="Forward and RTO charges"),'Courier Company - Rates'!$O$2, if(and(G34="D",I34="Forward and RTO charges"),'Courier Company - Rates'!$Q$2, 'Courier Company - Rates'!$S$2)))))))))</f>
        <v>41.3</v>
      </c>
      <c r="K34" s="5">
        <f>IF(and(G34="A",I34="Forward charges"),'Courier Company - Rates'!$B$2, if(and(G34="B",I34="Forward charges"),'Courier Company - Rates'!$D$2, if(and(G34="C",I34="Forward charges"),'Courier Company - Rates'!$F$2, if(and(G34="D",I34="Forward charges"),'Courier Company - Rates'!$H$2, if(and(G34="E",I34="Forward charges"),'Courier Company - Rates'!$J$2, if(and(G34="A",I34="Forward and RTO charges"),'Courier Company - Rates'!$L$2, if(and(G34="B",I34="Forward and RTO charges"),'Courier Company - Rates'!$N$2, if(and(G34="C",I34="Forward and RTO charges"),'Courier Company - Rates'!$P$2, if(and(G34="D",I34="Forward and RTO charges"),'Courier Company - Rates'!$R$2, 'Courier Company - Rates'!$T$2)))))))))</f>
        <v>44.8</v>
      </c>
      <c r="L34" s="3">
        <f t="shared" si="3"/>
        <v>86.1</v>
      </c>
      <c r="M34" s="3" t="str">
        <f>VLOOKUP(A34,'Courier Company - Invoice'!$B:$I,8,0)</f>
        <v>172.8</v>
      </c>
      <c r="N34" s="3">
        <f t="shared" si="4"/>
        <v>-86.7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ht="15.75" customHeight="1">
      <c r="A35" s="4" t="s">
        <v>80</v>
      </c>
      <c r="B35" s="4" t="s">
        <v>81</v>
      </c>
      <c r="C35" s="3">
        <f>SUMIF('Company X - Order Report'!A:A,A35,'Company X - Order Report'!E:E)/1000</f>
        <v>0.22</v>
      </c>
      <c r="D35" s="3">
        <f t="shared" si="1"/>
        <v>0.5</v>
      </c>
      <c r="E35" s="3" t="str">
        <f>VLOOKUP(A35,'Courier Company - Invoice'!$B:$C,2,0)</f>
        <v>2.92</v>
      </c>
      <c r="F35" s="3">
        <f t="shared" si="2"/>
        <v>3</v>
      </c>
      <c r="G35" s="3" t="str">
        <f>upper(VLOOKUP(A35,'Company X - Order Report'!$A:$G,7,0))</f>
        <v>B</v>
      </c>
      <c r="H35" s="3" t="str">
        <f>upper(VLOOKUP(A35,'Courier Company - Invoice'!B:G,6,0))</f>
        <v>B</v>
      </c>
      <c r="I35" s="3" t="str">
        <f>VLOOKUP(A35,'Company X - Order Report'!$A:$H,8,0)</f>
        <v>Forward charges</v>
      </c>
      <c r="J35" s="5">
        <f>IF(and(G35="A",I35="Forward charges"),'Courier Company - Rates'!$A$2, if(and(G35="B",I35="Forward charges"),'Courier Company - Rates'!$C$2, if(and(G35="C",I35="Forward charges"),'Courier Company - Rates'!$E$2, if(and(G35="D",I35="Forward charges"),'Courier Company - Rates'!$G$2, if(and(G35="E",I35="Forward charges"),'Courier Company - Rates'!$I$2, if(and(G35="A",I35="Forward and RTO charges"),'Courier Company - Rates'!$K$2, if(and(G35="B",I35="Forward and RTO charges"),'Courier Company - Rates'!$M$2, if(and(G35="C",I35="Forward and RTO charges"),'Courier Company - Rates'!$O$2, if(and(G35="D",I35="Forward and RTO charges"),'Courier Company - Rates'!$Q$2, 'Courier Company - Rates'!$S$2)))))))))</f>
        <v>33</v>
      </c>
      <c r="K35" s="5">
        <f>IF(and(G35="A",I35="Forward charges"),'Courier Company - Rates'!$B$2, if(and(G35="B",I35="Forward charges"),'Courier Company - Rates'!$D$2, if(and(G35="C",I35="Forward charges"),'Courier Company - Rates'!$F$2, if(and(G35="D",I35="Forward charges"),'Courier Company - Rates'!$H$2, if(and(G35="E",I35="Forward charges"),'Courier Company - Rates'!$J$2, if(and(G35="A",I35="Forward and RTO charges"),'Courier Company - Rates'!$L$2, if(and(G35="B",I35="Forward and RTO charges"),'Courier Company - Rates'!$N$2, if(and(G35="C",I35="Forward and RTO charges"),'Courier Company - Rates'!$P$2, if(and(G35="D",I35="Forward and RTO charges"),'Courier Company - Rates'!$R$2, 'Courier Company - Rates'!$T$2)))))))))</f>
        <v>28.3</v>
      </c>
      <c r="L35" s="3">
        <f t="shared" si="3"/>
        <v>174.5</v>
      </c>
      <c r="M35" s="3" t="str">
        <f>VLOOKUP(A35,'Courier Company - Invoice'!$B:$I,8,0)</f>
        <v>174.5</v>
      </c>
      <c r="N35" s="3">
        <f t="shared" si="4"/>
        <v>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ht="15.75" customHeight="1">
      <c r="A36" s="4" t="s">
        <v>82</v>
      </c>
      <c r="B36" s="4" t="s">
        <v>83</v>
      </c>
      <c r="C36" s="3">
        <f>SUMIF('Company X - Order Report'!A:A,A36,'Company X - Order Report'!E:E)/1000</f>
        <v>0.48</v>
      </c>
      <c r="D36" s="3">
        <f t="shared" si="1"/>
        <v>0.5</v>
      </c>
      <c r="E36" s="3" t="str">
        <f>VLOOKUP(A36,'Courier Company - Invoice'!$B:$C,2,0)</f>
        <v>0.68</v>
      </c>
      <c r="F36" s="3">
        <f t="shared" si="2"/>
        <v>1</v>
      </c>
      <c r="G36" s="3" t="str">
        <f>upper(VLOOKUP(A36,'Company X - Order Report'!$A:$G,7,0))</f>
        <v>D</v>
      </c>
      <c r="H36" s="3" t="str">
        <f>upper(VLOOKUP(A36,'Courier Company - Invoice'!B:G,6,0))</f>
        <v>D</v>
      </c>
      <c r="I36" s="3" t="str">
        <f>VLOOKUP(A36,'Company X - Order Report'!$A:$H,8,0)</f>
        <v>Forward charges</v>
      </c>
      <c r="J36" s="5">
        <f>IF(and(G36="A",I36="Forward charges"),'Courier Company - Rates'!$A$2, if(and(G36="B",I36="Forward charges"),'Courier Company - Rates'!$C$2, if(and(G36="C",I36="Forward charges"),'Courier Company - Rates'!$E$2, if(and(G36="D",I36="Forward charges"),'Courier Company - Rates'!$G$2, if(and(G36="E",I36="Forward charges"),'Courier Company - Rates'!$I$2, if(and(G36="A",I36="Forward and RTO charges"),'Courier Company - Rates'!$K$2, if(and(G36="B",I36="Forward and RTO charges"),'Courier Company - Rates'!$M$2, if(and(G36="C",I36="Forward and RTO charges"),'Courier Company - Rates'!$O$2, if(and(G36="D",I36="Forward and RTO charges"),'Courier Company - Rates'!$Q$2, 'Courier Company - Rates'!$S$2)))))))))</f>
        <v>45.4</v>
      </c>
      <c r="K36" s="5">
        <f>IF(and(G36="A",I36="Forward charges"),'Courier Company - Rates'!$B$2, if(and(G36="B",I36="Forward charges"),'Courier Company - Rates'!$D$2, if(and(G36="C",I36="Forward charges"),'Courier Company - Rates'!$F$2, if(and(G36="D",I36="Forward charges"),'Courier Company - Rates'!$H$2, if(and(G36="E",I36="Forward charges"),'Courier Company - Rates'!$J$2, if(and(G36="A",I36="Forward and RTO charges"),'Courier Company - Rates'!$L$2, if(and(G36="B",I36="Forward and RTO charges"),'Courier Company - Rates'!$N$2, if(and(G36="C",I36="Forward and RTO charges"),'Courier Company - Rates'!$P$2, if(and(G36="D",I36="Forward and RTO charges"),'Courier Company - Rates'!$R$2, 'Courier Company - Rates'!$T$2)))))))))</f>
        <v>44.8</v>
      </c>
      <c r="L36" s="3">
        <f t="shared" si="3"/>
        <v>90.2</v>
      </c>
      <c r="M36" s="3" t="str">
        <f>VLOOKUP(A36,'Courier Company - Invoice'!$B:$I,8,0)</f>
        <v>90.2</v>
      </c>
      <c r="N36" s="3">
        <f t="shared" si="4"/>
        <v>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ht="15.75" customHeight="1">
      <c r="A37" s="4" t="s">
        <v>84</v>
      </c>
      <c r="B37" s="4" t="s">
        <v>85</v>
      </c>
      <c r="C37" s="3">
        <f>SUMIF('Company X - Order Report'!A:A,A37,'Company X - Order Report'!E:E)/1000</f>
        <v>0.5</v>
      </c>
      <c r="D37" s="3">
        <f t="shared" si="1"/>
        <v>0.5</v>
      </c>
      <c r="E37" s="3" t="str">
        <f>VLOOKUP(A37,'Courier Company - Invoice'!$B:$C,2,0)</f>
        <v>0.71</v>
      </c>
      <c r="F37" s="3">
        <f t="shared" si="2"/>
        <v>1</v>
      </c>
      <c r="G37" s="3" t="str">
        <f>upper(VLOOKUP(A37,'Company X - Order Report'!$A:$G,7,0))</f>
        <v>D</v>
      </c>
      <c r="H37" s="3" t="str">
        <f>upper(VLOOKUP(A37,'Courier Company - Invoice'!B:G,6,0))</f>
        <v>D</v>
      </c>
      <c r="I37" s="3" t="str">
        <f>VLOOKUP(A37,'Company X - Order Report'!$A:$H,8,0)</f>
        <v>Forward charges</v>
      </c>
      <c r="J37" s="5">
        <f>IF(and(G37="A",I37="Forward charges"),'Courier Company - Rates'!$A$2, if(and(G37="B",I37="Forward charges"),'Courier Company - Rates'!$C$2, if(and(G37="C",I37="Forward charges"),'Courier Company - Rates'!$E$2, if(and(G37="D",I37="Forward charges"),'Courier Company - Rates'!$G$2, if(and(G37="E",I37="Forward charges"),'Courier Company - Rates'!$I$2, if(and(G37="A",I37="Forward and RTO charges"),'Courier Company - Rates'!$K$2, if(and(G37="B",I37="Forward and RTO charges"),'Courier Company - Rates'!$M$2, if(and(G37="C",I37="Forward and RTO charges"),'Courier Company - Rates'!$O$2, if(and(G37="D",I37="Forward and RTO charges"),'Courier Company - Rates'!$Q$2, 'Courier Company - Rates'!$S$2)))))))))</f>
        <v>45.4</v>
      </c>
      <c r="K37" s="5">
        <f>IF(and(G37="A",I37="Forward charges"),'Courier Company - Rates'!$B$2, if(and(G37="B",I37="Forward charges"),'Courier Company - Rates'!$D$2, if(and(G37="C",I37="Forward charges"),'Courier Company - Rates'!$F$2, if(and(G37="D",I37="Forward charges"),'Courier Company - Rates'!$H$2, if(and(G37="E",I37="Forward charges"),'Courier Company - Rates'!$J$2, if(and(G37="A",I37="Forward and RTO charges"),'Courier Company - Rates'!$L$2, if(and(G37="B",I37="Forward and RTO charges"),'Courier Company - Rates'!$N$2, if(and(G37="C",I37="Forward and RTO charges"),'Courier Company - Rates'!$P$2, if(and(G37="D",I37="Forward and RTO charges"),'Courier Company - Rates'!$R$2, 'Courier Company - Rates'!$T$2)))))))))</f>
        <v>44.8</v>
      </c>
      <c r="L37" s="3">
        <f t="shared" si="3"/>
        <v>90.2</v>
      </c>
      <c r="M37" s="3" t="str">
        <f>VLOOKUP(A37,'Courier Company - Invoice'!$B:$I,8,0)</f>
        <v>90.2</v>
      </c>
      <c r="N37" s="3">
        <f t="shared" si="4"/>
        <v>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ht="15.75" customHeight="1">
      <c r="A38" s="4" t="s">
        <v>86</v>
      </c>
      <c r="B38" s="4" t="s">
        <v>87</v>
      </c>
      <c r="C38" s="3">
        <f>SUMIF('Company X - Order Report'!A:A,A38,'Company X - Order Report'!E:E)/1000</f>
        <v>0.355</v>
      </c>
      <c r="D38" s="3">
        <f t="shared" si="1"/>
        <v>0.5</v>
      </c>
      <c r="E38" s="3" t="str">
        <f>VLOOKUP(A38,'Courier Company - Invoice'!$B:$C,2,0)</f>
        <v>0.78</v>
      </c>
      <c r="F38" s="3">
        <f t="shared" si="2"/>
        <v>1</v>
      </c>
      <c r="G38" s="3" t="str">
        <f>upper(VLOOKUP(A38,'Company X - Order Report'!$A:$G,7,0))</f>
        <v>B</v>
      </c>
      <c r="H38" s="3" t="str">
        <f>upper(VLOOKUP(A38,'Courier Company - Invoice'!B:G,6,0))</f>
        <v>B</v>
      </c>
      <c r="I38" s="3" t="str">
        <f>VLOOKUP(A38,'Company X - Order Report'!$A:$H,8,0)</f>
        <v>Forward charges</v>
      </c>
      <c r="J38" s="5">
        <f>IF(and(G38="A",I38="Forward charges"),'Courier Company - Rates'!$A$2, if(and(G38="B",I38="Forward charges"),'Courier Company - Rates'!$C$2, if(and(G38="C",I38="Forward charges"),'Courier Company - Rates'!$E$2, if(and(G38="D",I38="Forward charges"),'Courier Company - Rates'!$G$2, if(and(G38="E",I38="Forward charges"),'Courier Company - Rates'!$I$2, if(and(G38="A",I38="Forward and RTO charges"),'Courier Company - Rates'!$K$2, if(and(G38="B",I38="Forward and RTO charges"),'Courier Company - Rates'!$M$2, if(and(G38="C",I38="Forward and RTO charges"),'Courier Company - Rates'!$O$2, if(and(G38="D",I38="Forward and RTO charges"),'Courier Company - Rates'!$Q$2, 'Courier Company - Rates'!$S$2)))))))))</f>
        <v>33</v>
      </c>
      <c r="K38" s="5">
        <f>IF(and(G38="A",I38="Forward charges"),'Courier Company - Rates'!$B$2, if(and(G38="B",I38="Forward charges"),'Courier Company - Rates'!$D$2, if(and(G38="C",I38="Forward charges"),'Courier Company - Rates'!$F$2, if(and(G38="D",I38="Forward charges"),'Courier Company - Rates'!$H$2, if(and(G38="E",I38="Forward charges"),'Courier Company - Rates'!$J$2, if(and(G38="A",I38="Forward and RTO charges"),'Courier Company - Rates'!$L$2, if(and(G38="B",I38="Forward and RTO charges"),'Courier Company - Rates'!$N$2, if(and(G38="C",I38="Forward and RTO charges"),'Courier Company - Rates'!$P$2, if(and(G38="D",I38="Forward and RTO charges"),'Courier Company - Rates'!$R$2, 'Courier Company - Rates'!$T$2)))))))))</f>
        <v>28.3</v>
      </c>
      <c r="L38" s="3">
        <f t="shared" si="3"/>
        <v>61.3</v>
      </c>
      <c r="M38" s="3" t="str">
        <f>VLOOKUP(A38,'Courier Company - Invoice'!$B:$I,8,0)</f>
        <v>61.3</v>
      </c>
      <c r="N38" s="3">
        <f t="shared" si="4"/>
        <v>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ht="15.75" customHeight="1">
      <c r="A39" s="4" t="s">
        <v>88</v>
      </c>
      <c r="B39" s="4" t="s">
        <v>89</v>
      </c>
      <c r="C39" s="3">
        <f>SUMIF('Company X - Order Report'!A:A,A39,'Company X - Order Report'!E:E)/1000</f>
        <v>0.355</v>
      </c>
      <c r="D39" s="3">
        <f t="shared" si="1"/>
        <v>0.5</v>
      </c>
      <c r="E39" s="3" t="str">
        <f>VLOOKUP(A39,'Courier Company - Invoice'!$B:$C,2,0)</f>
        <v>1.27</v>
      </c>
      <c r="F39" s="3">
        <f t="shared" si="2"/>
        <v>1.5</v>
      </c>
      <c r="G39" s="3" t="str">
        <f>upper(VLOOKUP(A39,'Company X - Order Report'!$A:$G,7,0))</f>
        <v>D</v>
      </c>
      <c r="H39" s="3" t="str">
        <f>upper(VLOOKUP(A39,'Courier Company - Invoice'!B:G,6,0))</f>
        <v>D</v>
      </c>
      <c r="I39" s="3" t="str">
        <f>VLOOKUP(A39,'Company X - Order Report'!$A:$H,8,0)</f>
        <v>Forward charges</v>
      </c>
      <c r="J39" s="5">
        <f>IF(and(G39="A",I39="Forward charges"),'Courier Company - Rates'!$A$2, if(and(G39="B",I39="Forward charges"),'Courier Company - Rates'!$C$2, if(and(G39="C",I39="Forward charges"),'Courier Company - Rates'!$E$2, if(and(G39="D",I39="Forward charges"),'Courier Company - Rates'!$G$2, if(and(G39="E",I39="Forward charges"),'Courier Company - Rates'!$I$2, if(and(G39="A",I39="Forward and RTO charges"),'Courier Company - Rates'!$K$2, if(and(G39="B",I39="Forward and RTO charges"),'Courier Company - Rates'!$M$2, if(and(G39="C",I39="Forward and RTO charges"),'Courier Company - Rates'!$O$2, if(and(G39="D",I39="Forward and RTO charges"),'Courier Company - Rates'!$Q$2, 'Courier Company - Rates'!$S$2)))))))))</f>
        <v>45.4</v>
      </c>
      <c r="K39" s="5">
        <f>IF(and(G39="A",I39="Forward charges"),'Courier Company - Rates'!$B$2, if(and(G39="B",I39="Forward charges"),'Courier Company - Rates'!$D$2, if(and(G39="C",I39="Forward charges"),'Courier Company - Rates'!$F$2, if(and(G39="D",I39="Forward charges"),'Courier Company - Rates'!$H$2, if(and(G39="E",I39="Forward charges"),'Courier Company - Rates'!$J$2, if(and(G39="A",I39="Forward and RTO charges"),'Courier Company - Rates'!$L$2, if(and(G39="B",I39="Forward and RTO charges"),'Courier Company - Rates'!$N$2, if(and(G39="C",I39="Forward and RTO charges"),'Courier Company - Rates'!$P$2, if(and(G39="D",I39="Forward and RTO charges"),'Courier Company - Rates'!$R$2, 'Courier Company - Rates'!$T$2)))))))))</f>
        <v>44.8</v>
      </c>
      <c r="L39" s="3">
        <f t="shared" si="3"/>
        <v>135</v>
      </c>
      <c r="M39" s="3" t="str">
        <f>VLOOKUP(A39,'Courier Company - Invoice'!$B:$I,8,0)</f>
        <v>135</v>
      </c>
      <c r="N39" s="3">
        <f t="shared" si="4"/>
        <v>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ht="15.75" customHeight="1">
      <c r="A40" s="4" t="s">
        <v>90</v>
      </c>
      <c r="B40" s="4" t="s">
        <v>91</v>
      </c>
      <c r="C40" s="3">
        <f>SUMIF('Company X - Order Report'!A:A,A40,'Company X - Order Report'!E:E)/1000</f>
        <v>0.5</v>
      </c>
      <c r="D40" s="3">
        <f t="shared" si="1"/>
        <v>0.5</v>
      </c>
      <c r="E40" s="3" t="str">
        <f>VLOOKUP(A40,'Courier Company - Invoice'!$B:$C,2,0)</f>
        <v>0.7</v>
      </c>
      <c r="F40" s="3">
        <f t="shared" si="2"/>
        <v>1</v>
      </c>
      <c r="G40" s="3" t="str">
        <f>upper(VLOOKUP(A40,'Company X - Order Report'!$A:$G,7,0))</f>
        <v>D</v>
      </c>
      <c r="H40" s="3" t="str">
        <f>upper(VLOOKUP(A40,'Courier Company - Invoice'!B:G,6,0))</f>
        <v>D</v>
      </c>
      <c r="I40" s="3" t="str">
        <f>VLOOKUP(A40,'Company X - Order Report'!$A:$H,8,0)</f>
        <v>Forward charges</v>
      </c>
      <c r="J40" s="5">
        <f>IF(and(G40="A",I40="Forward charges"),'Courier Company - Rates'!$A$2, if(and(G40="B",I40="Forward charges"),'Courier Company - Rates'!$C$2, if(and(G40="C",I40="Forward charges"),'Courier Company - Rates'!$E$2, if(and(G40="D",I40="Forward charges"),'Courier Company - Rates'!$G$2, if(and(G40="E",I40="Forward charges"),'Courier Company - Rates'!$I$2, if(and(G40="A",I40="Forward and RTO charges"),'Courier Company - Rates'!$K$2, if(and(G40="B",I40="Forward and RTO charges"),'Courier Company - Rates'!$M$2, if(and(G40="C",I40="Forward and RTO charges"),'Courier Company - Rates'!$O$2, if(and(G40="D",I40="Forward and RTO charges"),'Courier Company - Rates'!$Q$2, 'Courier Company - Rates'!$S$2)))))))))</f>
        <v>45.4</v>
      </c>
      <c r="K40" s="5">
        <f>IF(and(G40="A",I40="Forward charges"),'Courier Company - Rates'!$B$2, if(and(G40="B",I40="Forward charges"),'Courier Company - Rates'!$D$2, if(and(G40="C",I40="Forward charges"),'Courier Company - Rates'!$F$2, if(and(G40="D",I40="Forward charges"),'Courier Company - Rates'!$H$2, if(and(G40="E",I40="Forward charges"),'Courier Company - Rates'!$J$2, if(and(G40="A",I40="Forward and RTO charges"),'Courier Company - Rates'!$L$2, if(and(G40="B",I40="Forward and RTO charges"),'Courier Company - Rates'!$N$2, if(and(G40="C",I40="Forward and RTO charges"),'Courier Company - Rates'!$P$2, if(and(G40="D",I40="Forward and RTO charges"),'Courier Company - Rates'!$R$2, 'Courier Company - Rates'!$T$2)))))))))</f>
        <v>44.8</v>
      </c>
      <c r="L40" s="3">
        <f t="shared" si="3"/>
        <v>90.2</v>
      </c>
      <c r="M40" s="3" t="str">
        <f>VLOOKUP(A40,'Courier Company - Invoice'!$B:$I,8,0)</f>
        <v>90.2</v>
      </c>
      <c r="N40" s="3">
        <f t="shared" si="4"/>
        <v>0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ht="15.75" customHeight="1">
      <c r="A41" s="4" t="s">
        <v>92</v>
      </c>
      <c r="B41" s="4" t="s">
        <v>93</v>
      </c>
      <c r="C41" s="3">
        <f>SUMIF('Company X - Order Report'!A:A,A41,'Company X - Order Report'!E:E)/1000</f>
        <v>0.5</v>
      </c>
      <c r="D41" s="3">
        <f t="shared" si="1"/>
        <v>0.5</v>
      </c>
      <c r="E41" s="3" t="str">
        <f>VLOOKUP(A41,'Courier Company - Invoice'!$B:$C,2,0)</f>
        <v>0.69</v>
      </c>
      <c r="F41" s="3">
        <f t="shared" si="2"/>
        <v>1</v>
      </c>
      <c r="G41" s="3" t="str">
        <f>upper(VLOOKUP(A41,'Company X - Order Report'!$A:$G,7,0))</f>
        <v>D</v>
      </c>
      <c r="H41" s="3" t="str">
        <f>upper(VLOOKUP(A41,'Courier Company - Invoice'!B:G,6,0))</f>
        <v>D</v>
      </c>
      <c r="I41" s="3" t="str">
        <f>VLOOKUP(A41,'Company X - Order Report'!$A:$H,8,0)</f>
        <v>Forward charges</v>
      </c>
      <c r="J41" s="5">
        <f>IF(and(G41="A",I41="Forward charges"),'Courier Company - Rates'!$A$2, if(and(G41="B",I41="Forward charges"),'Courier Company - Rates'!$C$2, if(and(G41="C",I41="Forward charges"),'Courier Company - Rates'!$E$2, if(and(G41="D",I41="Forward charges"),'Courier Company - Rates'!$G$2, if(and(G41="E",I41="Forward charges"),'Courier Company - Rates'!$I$2, if(and(G41="A",I41="Forward and RTO charges"),'Courier Company - Rates'!$K$2, if(and(G41="B",I41="Forward and RTO charges"),'Courier Company - Rates'!$M$2, if(and(G41="C",I41="Forward and RTO charges"),'Courier Company - Rates'!$O$2, if(and(G41="D",I41="Forward and RTO charges"),'Courier Company - Rates'!$Q$2, 'Courier Company - Rates'!$S$2)))))))))</f>
        <v>45.4</v>
      </c>
      <c r="K41" s="5">
        <f>IF(and(G41="A",I41="Forward charges"),'Courier Company - Rates'!$B$2, if(and(G41="B",I41="Forward charges"),'Courier Company - Rates'!$D$2, if(and(G41="C",I41="Forward charges"),'Courier Company - Rates'!$F$2, if(and(G41="D",I41="Forward charges"),'Courier Company - Rates'!$H$2, if(and(G41="E",I41="Forward charges"),'Courier Company - Rates'!$J$2, if(and(G41="A",I41="Forward and RTO charges"),'Courier Company - Rates'!$L$2, if(and(G41="B",I41="Forward and RTO charges"),'Courier Company - Rates'!$N$2, if(and(G41="C",I41="Forward and RTO charges"),'Courier Company - Rates'!$P$2, if(and(G41="D",I41="Forward and RTO charges"),'Courier Company - Rates'!$R$2, 'Courier Company - Rates'!$T$2)))))))))</f>
        <v>44.8</v>
      </c>
      <c r="L41" s="3">
        <f t="shared" si="3"/>
        <v>90.2</v>
      </c>
      <c r="M41" s="3" t="str">
        <f>VLOOKUP(A41,'Courier Company - Invoice'!$B:$I,8,0)</f>
        <v>90.2</v>
      </c>
      <c r="N41" s="3">
        <f t="shared" si="4"/>
        <v>0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ht="15.75" customHeight="1">
      <c r="A42" s="4" t="s">
        <v>94</v>
      </c>
      <c r="B42" s="4" t="s">
        <v>95</v>
      </c>
      <c r="C42" s="3">
        <f>SUMIF('Company X - Order Report'!A:A,A42,'Company X - Order Report'!E:E)/1000</f>
        <v>0.5</v>
      </c>
      <c r="D42" s="3">
        <f t="shared" si="1"/>
        <v>0.5</v>
      </c>
      <c r="E42" s="3" t="str">
        <f>VLOOKUP(A42,'Courier Company - Invoice'!$B:$C,2,0)</f>
        <v>0.68</v>
      </c>
      <c r="F42" s="3">
        <f t="shared" si="2"/>
        <v>1</v>
      </c>
      <c r="G42" s="3" t="str">
        <f>upper(VLOOKUP(A42,'Company X - Order Report'!$A:$G,7,0))</f>
        <v>D</v>
      </c>
      <c r="H42" s="3" t="str">
        <f>upper(VLOOKUP(A42,'Courier Company - Invoice'!B:G,6,0))</f>
        <v>D</v>
      </c>
      <c r="I42" s="3" t="str">
        <f>VLOOKUP(A42,'Company X - Order Report'!$A:$H,8,0)</f>
        <v>Forward charges</v>
      </c>
      <c r="J42" s="5">
        <f>IF(and(G42="A",I42="Forward charges"),'Courier Company - Rates'!$A$2, if(and(G42="B",I42="Forward charges"),'Courier Company - Rates'!$C$2, if(and(G42="C",I42="Forward charges"),'Courier Company - Rates'!$E$2, if(and(G42="D",I42="Forward charges"),'Courier Company - Rates'!$G$2, if(and(G42="E",I42="Forward charges"),'Courier Company - Rates'!$I$2, if(and(G42="A",I42="Forward and RTO charges"),'Courier Company - Rates'!$K$2, if(and(G42="B",I42="Forward and RTO charges"),'Courier Company - Rates'!$M$2, if(and(G42="C",I42="Forward and RTO charges"),'Courier Company - Rates'!$O$2, if(and(G42="D",I42="Forward and RTO charges"),'Courier Company - Rates'!$Q$2, 'Courier Company - Rates'!$S$2)))))))))</f>
        <v>45.4</v>
      </c>
      <c r="K42" s="5">
        <f>IF(and(G42="A",I42="Forward charges"),'Courier Company - Rates'!$B$2, if(and(G42="B",I42="Forward charges"),'Courier Company - Rates'!$D$2, if(and(G42="C",I42="Forward charges"),'Courier Company - Rates'!$F$2, if(and(G42="D",I42="Forward charges"),'Courier Company - Rates'!$H$2, if(and(G42="E",I42="Forward charges"),'Courier Company - Rates'!$J$2, if(and(G42="A",I42="Forward and RTO charges"),'Courier Company - Rates'!$L$2, if(and(G42="B",I42="Forward and RTO charges"),'Courier Company - Rates'!$N$2, if(and(G42="C",I42="Forward and RTO charges"),'Courier Company - Rates'!$P$2, if(and(G42="D",I42="Forward and RTO charges"),'Courier Company - Rates'!$R$2, 'Courier Company - Rates'!$T$2)))))))))</f>
        <v>44.8</v>
      </c>
      <c r="L42" s="3">
        <f t="shared" si="3"/>
        <v>90.2</v>
      </c>
      <c r="M42" s="3" t="str">
        <f>VLOOKUP(A42,'Courier Company - Invoice'!$B:$I,8,0)</f>
        <v>90.2</v>
      </c>
      <c r="N42" s="3">
        <f t="shared" si="4"/>
        <v>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ht="15.75" customHeight="1">
      <c r="A43" s="4" t="s">
        <v>96</v>
      </c>
      <c r="B43" s="4" t="s">
        <v>97</v>
      </c>
      <c r="C43" s="3">
        <f>SUMIF('Company X - Order Report'!A:A,A43,'Company X - Order Report'!E:E)/1000</f>
        <v>0.127</v>
      </c>
      <c r="D43" s="3">
        <f t="shared" si="1"/>
        <v>0.5</v>
      </c>
      <c r="E43" s="3" t="str">
        <f>VLOOKUP(A43,'Courier Company - Invoice'!$B:$C,2,0)</f>
        <v>1</v>
      </c>
      <c r="F43" s="3">
        <f t="shared" si="2"/>
        <v>1</v>
      </c>
      <c r="G43" s="3" t="str">
        <f>upper(VLOOKUP(A43,'Company X - Order Report'!$A:$G,7,0))</f>
        <v>B</v>
      </c>
      <c r="H43" s="3" t="str">
        <f>upper(VLOOKUP(A43,'Courier Company - Invoice'!B:G,6,0))</f>
        <v>B</v>
      </c>
      <c r="I43" s="3" t="str">
        <f>VLOOKUP(A43,'Company X - Order Report'!$A:$H,8,0)</f>
        <v>Forward charges</v>
      </c>
      <c r="J43" s="5">
        <f>IF(and(G43="A",I43="Forward charges"),'Courier Company - Rates'!$A$2, if(and(G43="B",I43="Forward charges"),'Courier Company - Rates'!$C$2, if(and(G43="C",I43="Forward charges"),'Courier Company - Rates'!$E$2, if(and(G43="D",I43="Forward charges"),'Courier Company - Rates'!$G$2, if(and(G43="E",I43="Forward charges"),'Courier Company - Rates'!$I$2, if(and(G43="A",I43="Forward and RTO charges"),'Courier Company - Rates'!$K$2, if(and(G43="B",I43="Forward and RTO charges"),'Courier Company - Rates'!$M$2, if(and(G43="C",I43="Forward and RTO charges"),'Courier Company - Rates'!$O$2, if(and(G43="D",I43="Forward and RTO charges"),'Courier Company - Rates'!$Q$2, 'Courier Company - Rates'!$S$2)))))))))</f>
        <v>33</v>
      </c>
      <c r="K43" s="5">
        <f>IF(and(G43="A",I43="Forward charges"),'Courier Company - Rates'!$B$2, if(and(G43="B",I43="Forward charges"),'Courier Company - Rates'!$D$2, if(and(G43="C",I43="Forward charges"),'Courier Company - Rates'!$F$2, if(and(G43="D",I43="Forward charges"),'Courier Company - Rates'!$H$2, if(and(G43="E",I43="Forward charges"),'Courier Company - Rates'!$J$2, if(and(G43="A",I43="Forward and RTO charges"),'Courier Company - Rates'!$L$2, if(and(G43="B",I43="Forward and RTO charges"),'Courier Company - Rates'!$N$2, if(and(G43="C",I43="Forward and RTO charges"),'Courier Company - Rates'!$P$2, if(and(G43="D",I43="Forward and RTO charges"),'Courier Company - Rates'!$R$2, 'Courier Company - Rates'!$T$2)))))))))</f>
        <v>28.3</v>
      </c>
      <c r="L43" s="3">
        <f t="shared" si="3"/>
        <v>61.3</v>
      </c>
      <c r="M43" s="3" t="str">
        <f>VLOOKUP(A43,'Courier Company - Invoice'!$B:$I,8,0)</f>
        <v>61.3</v>
      </c>
      <c r="N43" s="3">
        <f t="shared" si="4"/>
        <v>0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ht="15.75" customHeight="1">
      <c r="A44" s="4" t="s">
        <v>98</v>
      </c>
      <c r="B44" s="4" t="s">
        <v>99</v>
      </c>
      <c r="C44" s="3">
        <f>SUMIF('Company X - Order Report'!A:A,A44,'Company X - Order Report'!E:E)/1000</f>
        <v>0.952</v>
      </c>
      <c r="D44" s="3">
        <f t="shared" si="1"/>
        <v>1</v>
      </c>
      <c r="E44" s="3" t="str">
        <f>VLOOKUP(A44,'Courier Company - Invoice'!$B:$C,2,0)</f>
        <v>1.16</v>
      </c>
      <c r="F44" s="3">
        <f t="shared" si="2"/>
        <v>1.5</v>
      </c>
      <c r="G44" s="3" t="str">
        <f>upper(VLOOKUP(A44,'Company X - Order Report'!$A:$G,7,0))</f>
        <v>D</v>
      </c>
      <c r="H44" s="3" t="str">
        <f>upper(VLOOKUP(A44,'Courier Company - Invoice'!B:G,6,0))</f>
        <v>D</v>
      </c>
      <c r="I44" s="3" t="str">
        <f>VLOOKUP(A44,'Company X - Order Report'!$A:$H,8,0)</f>
        <v>Forward charges</v>
      </c>
      <c r="J44" s="5">
        <f>IF(and(G44="A",I44="Forward charges"),'Courier Company - Rates'!$A$2, if(and(G44="B",I44="Forward charges"),'Courier Company - Rates'!$C$2, if(and(G44="C",I44="Forward charges"),'Courier Company - Rates'!$E$2, if(and(G44="D",I44="Forward charges"),'Courier Company - Rates'!$G$2, if(and(G44="E",I44="Forward charges"),'Courier Company - Rates'!$I$2, if(and(G44="A",I44="Forward and RTO charges"),'Courier Company - Rates'!$K$2, if(and(G44="B",I44="Forward and RTO charges"),'Courier Company - Rates'!$M$2, if(and(G44="C",I44="Forward and RTO charges"),'Courier Company - Rates'!$O$2, if(and(G44="D",I44="Forward and RTO charges"),'Courier Company - Rates'!$Q$2, 'Courier Company - Rates'!$S$2)))))))))</f>
        <v>45.4</v>
      </c>
      <c r="K44" s="5">
        <f>IF(and(G44="A",I44="Forward charges"),'Courier Company - Rates'!$B$2, if(and(G44="B",I44="Forward charges"),'Courier Company - Rates'!$D$2, if(and(G44="C",I44="Forward charges"),'Courier Company - Rates'!$F$2, if(and(G44="D",I44="Forward charges"),'Courier Company - Rates'!$H$2, if(and(G44="E",I44="Forward charges"),'Courier Company - Rates'!$J$2, if(and(G44="A",I44="Forward and RTO charges"),'Courier Company - Rates'!$L$2, if(and(G44="B",I44="Forward and RTO charges"),'Courier Company - Rates'!$N$2, if(and(G44="C",I44="Forward and RTO charges"),'Courier Company - Rates'!$P$2, if(and(G44="D",I44="Forward and RTO charges"),'Courier Company - Rates'!$R$2, 'Courier Company - Rates'!$T$2)))))))))</f>
        <v>44.8</v>
      </c>
      <c r="L44" s="3">
        <f t="shared" si="3"/>
        <v>135</v>
      </c>
      <c r="M44" s="3" t="str">
        <f>VLOOKUP(A44,'Courier Company - Invoice'!$B:$I,8,0)</f>
        <v>135</v>
      </c>
      <c r="N44" s="3">
        <f t="shared" si="4"/>
        <v>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ht="15.75" customHeight="1">
      <c r="A45" s="4" t="s">
        <v>100</v>
      </c>
      <c r="B45" s="4" t="s">
        <v>101</v>
      </c>
      <c r="C45" s="3">
        <f>SUMIF('Company X - Order Report'!A:A,A45,'Company X - Order Report'!E:E)/1000</f>
        <v>0.5</v>
      </c>
      <c r="D45" s="3">
        <f t="shared" si="1"/>
        <v>0.5</v>
      </c>
      <c r="E45" s="3" t="str">
        <f>VLOOKUP(A45,'Courier Company - Invoice'!$B:$C,2,0)</f>
        <v>0.68</v>
      </c>
      <c r="F45" s="3">
        <f t="shared" si="2"/>
        <v>1</v>
      </c>
      <c r="G45" s="3" t="str">
        <f>upper(VLOOKUP(A45,'Company X - Order Report'!$A:$G,7,0))</f>
        <v>B</v>
      </c>
      <c r="H45" s="3" t="str">
        <f>upper(VLOOKUP(A45,'Courier Company - Invoice'!B:G,6,0))</f>
        <v>B</v>
      </c>
      <c r="I45" s="3" t="str">
        <f>VLOOKUP(A45,'Company X - Order Report'!$A:$H,8,0)</f>
        <v>Forward charges</v>
      </c>
      <c r="J45" s="5">
        <f>IF(and(G45="A",I45="Forward charges"),'Courier Company - Rates'!$A$2, if(and(G45="B",I45="Forward charges"),'Courier Company - Rates'!$C$2, if(and(G45="C",I45="Forward charges"),'Courier Company - Rates'!$E$2, if(and(G45="D",I45="Forward charges"),'Courier Company - Rates'!$G$2, if(and(G45="E",I45="Forward charges"),'Courier Company - Rates'!$I$2, if(and(G45="A",I45="Forward and RTO charges"),'Courier Company - Rates'!$K$2, if(and(G45="B",I45="Forward and RTO charges"),'Courier Company - Rates'!$M$2, if(and(G45="C",I45="Forward and RTO charges"),'Courier Company - Rates'!$O$2, if(and(G45="D",I45="Forward and RTO charges"),'Courier Company - Rates'!$Q$2, 'Courier Company - Rates'!$S$2)))))))))</f>
        <v>33</v>
      </c>
      <c r="K45" s="5">
        <f>IF(and(G45="A",I45="Forward charges"),'Courier Company - Rates'!$B$2, if(and(G45="B",I45="Forward charges"),'Courier Company - Rates'!$D$2, if(and(G45="C",I45="Forward charges"),'Courier Company - Rates'!$F$2, if(and(G45="D",I45="Forward charges"),'Courier Company - Rates'!$H$2, if(and(G45="E",I45="Forward charges"),'Courier Company - Rates'!$J$2, if(and(G45="A",I45="Forward and RTO charges"),'Courier Company - Rates'!$L$2, if(and(G45="B",I45="Forward and RTO charges"),'Courier Company - Rates'!$N$2, if(and(G45="C",I45="Forward and RTO charges"),'Courier Company - Rates'!$P$2, if(and(G45="D",I45="Forward and RTO charges"),'Courier Company - Rates'!$R$2, 'Courier Company - Rates'!$T$2)))))))))</f>
        <v>28.3</v>
      </c>
      <c r="L45" s="3">
        <f t="shared" si="3"/>
        <v>61.3</v>
      </c>
      <c r="M45" s="3" t="str">
        <f>VLOOKUP(A45,'Courier Company - Invoice'!$B:$I,8,0)</f>
        <v>61.3</v>
      </c>
      <c r="N45" s="3">
        <f t="shared" si="4"/>
        <v>0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ht="15.75" customHeight="1">
      <c r="A46" s="4" t="s">
        <v>102</v>
      </c>
      <c r="B46" s="4" t="s">
        <v>103</v>
      </c>
      <c r="C46" s="3">
        <f>SUMIF('Company X - Order Report'!A:A,A46,'Company X - Order Report'!E:E)/1000</f>
        <v>0.963</v>
      </c>
      <c r="D46" s="3">
        <f t="shared" si="1"/>
        <v>1</v>
      </c>
      <c r="E46" s="3" t="str">
        <f>VLOOKUP(A46,'Courier Company - Invoice'!$B:$C,2,0)</f>
        <v>1.08</v>
      </c>
      <c r="F46" s="3">
        <f t="shared" si="2"/>
        <v>1.5</v>
      </c>
      <c r="G46" s="3" t="str">
        <f>upper(VLOOKUP(A46,'Company X - Order Report'!$A:$G,7,0))</f>
        <v>B</v>
      </c>
      <c r="H46" s="3" t="str">
        <f>upper(VLOOKUP(A46,'Courier Company - Invoice'!B:G,6,0))</f>
        <v>B</v>
      </c>
      <c r="I46" s="3" t="str">
        <f>VLOOKUP(A46,'Company X - Order Report'!$A:$H,8,0)</f>
        <v>Forward charges</v>
      </c>
      <c r="J46" s="5">
        <f>IF(and(G46="A",I46="Forward charges"),'Courier Company - Rates'!$A$2, if(and(G46="B",I46="Forward charges"),'Courier Company - Rates'!$C$2, if(and(G46="C",I46="Forward charges"),'Courier Company - Rates'!$E$2, if(and(G46="D",I46="Forward charges"),'Courier Company - Rates'!$G$2, if(and(G46="E",I46="Forward charges"),'Courier Company - Rates'!$I$2, if(and(G46="A",I46="Forward and RTO charges"),'Courier Company - Rates'!$K$2, if(and(G46="B",I46="Forward and RTO charges"),'Courier Company - Rates'!$M$2, if(and(G46="C",I46="Forward and RTO charges"),'Courier Company - Rates'!$O$2, if(and(G46="D",I46="Forward and RTO charges"),'Courier Company - Rates'!$Q$2, 'Courier Company - Rates'!$S$2)))))))))</f>
        <v>33</v>
      </c>
      <c r="K46" s="5">
        <f>IF(and(G46="A",I46="Forward charges"),'Courier Company - Rates'!$B$2, if(and(G46="B",I46="Forward charges"),'Courier Company - Rates'!$D$2, if(and(G46="C",I46="Forward charges"),'Courier Company - Rates'!$F$2, if(and(G46="D",I46="Forward charges"),'Courier Company - Rates'!$H$2, if(and(G46="E",I46="Forward charges"),'Courier Company - Rates'!$J$2, if(and(G46="A",I46="Forward and RTO charges"),'Courier Company - Rates'!$L$2, if(and(G46="B",I46="Forward and RTO charges"),'Courier Company - Rates'!$N$2, if(and(G46="C",I46="Forward and RTO charges"),'Courier Company - Rates'!$P$2, if(and(G46="D",I46="Forward and RTO charges"),'Courier Company - Rates'!$R$2, 'Courier Company - Rates'!$T$2)))))))))</f>
        <v>28.3</v>
      </c>
      <c r="L46" s="3">
        <f t="shared" si="3"/>
        <v>89.6</v>
      </c>
      <c r="M46" s="3" t="str">
        <f>VLOOKUP(A46,'Courier Company - Invoice'!$B:$I,8,0)</f>
        <v>89.6</v>
      </c>
      <c r="N46" s="3">
        <f t="shared" si="4"/>
        <v>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ht="15.75" customHeight="1">
      <c r="A47" s="4" t="s">
        <v>104</v>
      </c>
      <c r="B47" s="4" t="s">
        <v>105</v>
      </c>
      <c r="C47" s="3">
        <f>SUMIF('Company X - Order Report'!A:A,A47,'Company X - Order Report'!E:E)/1000</f>
        <v>0.5</v>
      </c>
      <c r="D47" s="3">
        <f t="shared" si="1"/>
        <v>0.5</v>
      </c>
      <c r="E47" s="3" t="str">
        <f>VLOOKUP(A47,'Courier Company - Invoice'!$B:$C,2,0)</f>
        <v>0.69</v>
      </c>
      <c r="F47" s="3">
        <f t="shared" si="2"/>
        <v>1</v>
      </c>
      <c r="G47" s="3" t="str">
        <f>upper(VLOOKUP(A47,'Company X - Order Report'!$A:$G,7,0))</f>
        <v>D</v>
      </c>
      <c r="H47" s="3" t="str">
        <f>upper(VLOOKUP(A47,'Courier Company - Invoice'!B:G,6,0))</f>
        <v>D</v>
      </c>
      <c r="I47" s="3" t="str">
        <f>VLOOKUP(A47,'Company X - Order Report'!$A:$H,8,0)</f>
        <v>Forward charges</v>
      </c>
      <c r="J47" s="5">
        <f>IF(and(G47="A",I47="Forward charges"),'Courier Company - Rates'!$A$2, if(and(G47="B",I47="Forward charges"),'Courier Company - Rates'!$C$2, if(and(G47="C",I47="Forward charges"),'Courier Company - Rates'!$E$2, if(and(G47="D",I47="Forward charges"),'Courier Company - Rates'!$G$2, if(and(G47="E",I47="Forward charges"),'Courier Company - Rates'!$I$2, if(and(G47="A",I47="Forward and RTO charges"),'Courier Company - Rates'!$K$2, if(and(G47="B",I47="Forward and RTO charges"),'Courier Company - Rates'!$M$2, if(and(G47="C",I47="Forward and RTO charges"),'Courier Company - Rates'!$O$2, if(and(G47="D",I47="Forward and RTO charges"),'Courier Company - Rates'!$Q$2, 'Courier Company - Rates'!$S$2)))))))))</f>
        <v>45.4</v>
      </c>
      <c r="K47" s="5">
        <f>IF(and(G47="A",I47="Forward charges"),'Courier Company - Rates'!$B$2, if(and(G47="B",I47="Forward charges"),'Courier Company - Rates'!$D$2, if(and(G47="C",I47="Forward charges"),'Courier Company - Rates'!$F$2, if(and(G47="D",I47="Forward charges"),'Courier Company - Rates'!$H$2, if(and(G47="E",I47="Forward charges"),'Courier Company - Rates'!$J$2, if(and(G47="A",I47="Forward and RTO charges"),'Courier Company - Rates'!$L$2, if(and(G47="B",I47="Forward and RTO charges"),'Courier Company - Rates'!$N$2, if(and(G47="C",I47="Forward and RTO charges"),'Courier Company - Rates'!$P$2, if(and(G47="D",I47="Forward and RTO charges"),'Courier Company - Rates'!$R$2, 'Courier Company - Rates'!$T$2)))))))))</f>
        <v>44.8</v>
      </c>
      <c r="L47" s="3">
        <f t="shared" si="3"/>
        <v>90.2</v>
      </c>
      <c r="M47" s="3" t="str">
        <f>VLOOKUP(A47,'Courier Company - Invoice'!$B:$I,8,0)</f>
        <v>90.2</v>
      </c>
      <c r="N47" s="3">
        <f t="shared" si="4"/>
        <v>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ht="15.75" customHeight="1">
      <c r="A48" s="4" t="s">
        <v>106</v>
      </c>
      <c r="B48" s="4" t="s">
        <v>107</v>
      </c>
      <c r="C48" s="3">
        <f>SUMIF('Company X - Order Report'!A:A,A48,'Company X - Order Report'!E:E)/1000</f>
        <v>1.227</v>
      </c>
      <c r="D48" s="3">
        <f t="shared" si="1"/>
        <v>1.5</v>
      </c>
      <c r="E48" s="3" t="str">
        <f>VLOOKUP(A48,'Courier Company - Invoice'!$B:$C,2,0)</f>
        <v>1.13</v>
      </c>
      <c r="F48" s="3">
        <f t="shared" si="2"/>
        <v>1.5</v>
      </c>
      <c r="G48" s="3" t="str">
        <f>upper(VLOOKUP(A48,'Company X - Order Report'!$A:$G,7,0))</f>
        <v>D</v>
      </c>
      <c r="H48" s="3" t="str">
        <f>upper(VLOOKUP(A48,'Courier Company - Invoice'!B:G,6,0))</f>
        <v>D</v>
      </c>
      <c r="I48" s="3" t="str">
        <f>VLOOKUP(A48,'Company X - Order Report'!$A:$H,8,0)</f>
        <v>Forward charges</v>
      </c>
      <c r="J48" s="5">
        <f>IF(and(G48="A",I48="Forward charges"),'Courier Company - Rates'!$A$2, if(and(G48="B",I48="Forward charges"),'Courier Company - Rates'!$C$2, if(and(G48="C",I48="Forward charges"),'Courier Company - Rates'!$E$2, if(and(G48="D",I48="Forward charges"),'Courier Company - Rates'!$G$2, if(and(G48="E",I48="Forward charges"),'Courier Company - Rates'!$I$2, if(and(G48="A",I48="Forward and RTO charges"),'Courier Company - Rates'!$K$2, if(and(G48="B",I48="Forward and RTO charges"),'Courier Company - Rates'!$M$2, if(and(G48="C",I48="Forward and RTO charges"),'Courier Company - Rates'!$O$2, if(and(G48="D",I48="Forward and RTO charges"),'Courier Company - Rates'!$Q$2, 'Courier Company - Rates'!$S$2)))))))))</f>
        <v>45.4</v>
      </c>
      <c r="K48" s="5">
        <f>IF(and(G48="A",I48="Forward charges"),'Courier Company - Rates'!$B$2, if(and(G48="B",I48="Forward charges"),'Courier Company - Rates'!$D$2, if(and(G48="C",I48="Forward charges"),'Courier Company - Rates'!$F$2, if(and(G48="D",I48="Forward charges"),'Courier Company - Rates'!$H$2, if(and(G48="E",I48="Forward charges"),'Courier Company - Rates'!$J$2, if(and(G48="A",I48="Forward and RTO charges"),'Courier Company - Rates'!$L$2, if(and(G48="B",I48="Forward and RTO charges"),'Courier Company - Rates'!$N$2, if(and(G48="C",I48="Forward and RTO charges"),'Courier Company - Rates'!$P$2, if(and(G48="D",I48="Forward and RTO charges"),'Courier Company - Rates'!$R$2, 'Courier Company - Rates'!$T$2)))))))))</f>
        <v>44.8</v>
      </c>
      <c r="L48" s="3">
        <f t="shared" si="3"/>
        <v>135</v>
      </c>
      <c r="M48" s="3" t="str">
        <f>VLOOKUP(A48,'Courier Company - Invoice'!$B:$I,8,0)</f>
        <v>135</v>
      </c>
      <c r="N48" s="3">
        <f t="shared" si="4"/>
        <v>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ht="15.75" customHeight="1">
      <c r="A49" s="4" t="s">
        <v>108</v>
      </c>
      <c r="B49" s="4" t="s">
        <v>109</v>
      </c>
      <c r="C49" s="3">
        <f>SUMIF('Company X - Order Report'!A:A,A49,'Company X - Order Report'!E:E)/1000</f>
        <v>0.5</v>
      </c>
      <c r="D49" s="3">
        <f t="shared" si="1"/>
        <v>0.5</v>
      </c>
      <c r="E49" s="3" t="str">
        <f>VLOOKUP(A49,'Courier Company - Invoice'!$B:$C,2,0)</f>
        <v>0.69</v>
      </c>
      <c r="F49" s="3">
        <f t="shared" si="2"/>
        <v>1</v>
      </c>
      <c r="G49" s="3" t="str">
        <f>upper(VLOOKUP(A49,'Company X - Order Report'!$A:$G,7,0))</f>
        <v>D</v>
      </c>
      <c r="H49" s="3" t="str">
        <f>upper(VLOOKUP(A49,'Courier Company - Invoice'!B:G,6,0))</f>
        <v>D</v>
      </c>
      <c r="I49" s="3" t="str">
        <f>VLOOKUP(A49,'Company X - Order Report'!$A:$H,8,0)</f>
        <v>Forward charges</v>
      </c>
      <c r="J49" s="5">
        <f>IF(and(G49="A",I49="Forward charges"),'Courier Company - Rates'!$A$2, if(and(G49="B",I49="Forward charges"),'Courier Company - Rates'!$C$2, if(and(G49="C",I49="Forward charges"),'Courier Company - Rates'!$E$2, if(and(G49="D",I49="Forward charges"),'Courier Company - Rates'!$G$2, if(and(G49="E",I49="Forward charges"),'Courier Company - Rates'!$I$2, if(and(G49="A",I49="Forward and RTO charges"),'Courier Company - Rates'!$K$2, if(and(G49="B",I49="Forward and RTO charges"),'Courier Company - Rates'!$M$2, if(and(G49="C",I49="Forward and RTO charges"),'Courier Company - Rates'!$O$2, if(and(G49="D",I49="Forward and RTO charges"),'Courier Company - Rates'!$Q$2, 'Courier Company - Rates'!$S$2)))))))))</f>
        <v>45.4</v>
      </c>
      <c r="K49" s="5">
        <f>IF(and(G49="A",I49="Forward charges"),'Courier Company - Rates'!$B$2, if(and(G49="B",I49="Forward charges"),'Courier Company - Rates'!$D$2, if(and(G49="C",I49="Forward charges"),'Courier Company - Rates'!$F$2, if(and(G49="D",I49="Forward charges"),'Courier Company - Rates'!$H$2, if(and(G49="E",I49="Forward charges"),'Courier Company - Rates'!$J$2, if(and(G49="A",I49="Forward and RTO charges"),'Courier Company - Rates'!$L$2, if(and(G49="B",I49="Forward and RTO charges"),'Courier Company - Rates'!$N$2, if(and(G49="C",I49="Forward and RTO charges"),'Courier Company - Rates'!$P$2, if(and(G49="D",I49="Forward and RTO charges"),'Courier Company - Rates'!$R$2, 'Courier Company - Rates'!$T$2)))))))))</f>
        <v>44.8</v>
      </c>
      <c r="L49" s="3">
        <f t="shared" si="3"/>
        <v>90.2</v>
      </c>
      <c r="M49" s="3" t="str">
        <f>VLOOKUP(A49,'Courier Company - Invoice'!$B:$I,8,0)</f>
        <v>90.2</v>
      </c>
      <c r="N49" s="3">
        <f t="shared" si="4"/>
        <v>0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ht="15.75" customHeight="1">
      <c r="A50" s="4" t="s">
        <v>110</v>
      </c>
      <c r="B50" s="4" t="s">
        <v>111</v>
      </c>
      <c r="C50" s="3">
        <f>SUMIF('Company X - Order Report'!A:A,A50,'Company X - Order Report'!E:E)/1000</f>
        <v>0.5</v>
      </c>
      <c r="D50" s="3">
        <f t="shared" si="1"/>
        <v>0.5</v>
      </c>
      <c r="E50" s="3" t="str">
        <f>VLOOKUP(A50,'Courier Company - Invoice'!$B:$C,2,0)</f>
        <v>0.68</v>
      </c>
      <c r="F50" s="3">
        <f t="shared" si="2"/>
        <v>1</v>
      </c>
      <c r="G50" s="3" t="str">
        <f>upper(VLOOKUP(A50,'Company X - Order Report'!$A:$G,7,0))</f>
        <v>D</v>
      </c>
      <c r="H50" s="3" t="str">
        <f>upper(VLOOKUP(A50,'Courier Company - Invoice'!B:G,6,0))</f>
        <v>D</v>
      </c>
      <c r="I50" s="3" t="str">
        <f>VLOOKUP(A50,'Company X - Order Report'!$A:$H,8,0)</f>
        <v>Forward charges</v>
      </c>
      <c r="J50" s="5">
        <f>IF(and(G50="A",I50="Forward charges"),'Courier Company - Rates'!$A$2, if(and(G50="B",I50="Forward charges"),'Courier Company - Rates'!$C$2, if(and(G50="C",I50="Forward charges"),'Courier Company - Rates'!$E$2, if(and(G50="D",I50="Forward charges"),'Courier Company - Rates'!$G$2, if(and(G50="E",I50="Forward charges"),'Courier Company - Rates'!$I$2, if(and(G50="A",I50="Forward and RTO charges"),'Courier Company - Rates'!$K$2, if(and(G50="B",I50="Forward and RTO charges"),'Courier Company - Rates'!$M$2, if(and(G50="C",I50="Forward and RTO charges"),'Courier Company - Rates'!$O$2, if(and(G50="D",I50="Forward and RTO charges"),'Courier Company - Rates'!$Q$2, 'Courier Company - Rates'!$S$2)))))))))</f>
        <v>45.4</v>
      </c>
      <c r="K50" s="5">
        <f>IF(and(G50="A",I50="Forward charges"),'Courier Company - Rates'!$B$2, if(and(G50="B",I50="Forward charges"),'Courier Company - Rates'!$D$2, if(and(G50="C",I50="Forward charges"),'Courier Company - Rates'!$F$2, if(and(G50="D",I50="Forward charges"),'Courier Company - Rates'!$H$2, if(and(G50="E",I50="Forward charges"),'Courier Company - Rates'!$J$2, if(and(G50="A",I50="Forward and RTO charges"),'Courier Company - Rates'!$L$2, if(and(G50="B",I50="Forward and RTO charges"),'Courier Company - Rates'!$N$2, if(and(G50="C",I50="Forward and RTO charges"),'Courier Company - Rates'!$P$2, if(and(G50="D",I50="Forward and RTO charges"),'Courier Company - Rates'!$R$2, 'Courier Company - Rates'!$T$2)))))))))</f>
        <v>44.8</v>
      </c>
      <c r="L50" s="3">
        <f t="shared" si="3"/>
        <v>90.2</v>
      </c>
      <c r="M50" s="3" t="str">
        <f>VLOOKUP(A50,'Courier Company - Invoice'!$B:$I,8,0)</f>
        <v>90.2</v>
      </c>
      <c r="N50" s="3">
        <f t="shared" si="4"/>
        <v>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ht="15.75" customHeight="1">
      <c r="A51" s="4" t="s">
        <v>112</v>
      </c>
      <c r="B51" s="4" t="s">
        <v>113</v>
      </c>
      <c r="C51" s="3">
        <f>SUMIF('Company X - Order Report'!A:A,A51,'Company X - Order Report'!E:E)/1000</f>
        <v>1.001</v>
      </c>
      <c r="D51" s="3">
        <f t="shared" si="1"/>
        <v>1.5</v>
      </c>
      <c r="E51" s="3" t="str">
        <f>VLOOKUP(A51,'Courier Company - Invoice'!$B:$C,2,0)</f>
        <v>2.86</v>
      </c>
      <c r="F51" s="3">
        <f t="shared" si="2"/>
        <v>3</v>
      </c>
      <c r="G51" s="3" t="str">
        <f>upper(VLOOKUP(A51,'Company X - Order Report'!$A:$G,7,0))</f>
        <v>B</v>
      </c>
      <c r="H51" s="3" t="str">
        <f>upper(VLOOKUP(A51,'Courier Company - Invoice'!B:G,6,0))</f>
        <v>B</v>
      </c>
      <c r="I51" s="3" t="str">
        <f>VLOOKUP(A51,'Company X - Order Report'!$A:$H,8,0)</f>
        <v>Forward charges</v>
      </c>
      <c r="J51" s="5">
        <f>IF(and(G51="A",I51="Forward charges"),'Courier Company - Rates'!$A$2, if(and(G51="B",I51="Forward charges"),'Courier Company - Rates'!$C$2, if(and(G51="C",I51="Forward charges"),'Courier Company - Rates'!$E$2, if(and(G51="D",I51="Forward charges"),'Courier Company - Rates'!$G$2, if(and(G51="E",I51="Forward charges"),'Courier Company - Rates'!$I$2, if(and(G51="A",I51="Forward and RTO charges"),'Courier Company - Rates'!$K$2, if(and(G51="B",I51="Forward and RTO charges"),'Courier Company - Rates'!$M$2, if(and(G51="C",I51="Forward and RTO charges"),'Courier Company - Rates'!$O$2, if(and(G51="D",I51="Forward and RTO charges"),'Courier Company - Rates'!$Q$2, 'Courier Company - Rates'!$S$2)))))))))</f>
        <v>33</v>
      </c>
      <c r="K51" s="5">
        <f>IF(and(G51="A",I51="Forward charges"),'Courier Company - Rates'!$B$2, if(and(G51="B",I51="Forward charges"),'Courier Company - Rates'!$D$2, if(and(G51="C",I51="Forward charges"),'Courier Company - Rates'!$F$2, if(and(G51="D",I51="Forward charges"),'Courier Company - Rates'!$H$2, if(and(G51="E",I51="Forward charges"),'Courier Company - Rates'!$J$2, if(and(G51="A",I51="Forward and RTO charges"),'Courier Company - Rates'!$L$2, if(and(G51="B",I51="Forward and RTO charges"),'Courier Company - Rates'!$N$2, if(and(G51="C",I51="Forward and RTO charges"),'Courier Company - Rates'!$P$2, if(and(G51="D",I51="Forward and RTO charges"),'Courier Company - Rates'!$R$2, 'Courier Company - Rates'!$T$2)))))))))</f>
        <v>28.3</v>
      </c>
      <c r="L51" s="3">
        <f t="shared" si="3"/>
        <v>174.5</v>
      </c>
      <c r="M51" s="3" t="str">
        <f>VLOOKUP(A51,'Courier Company - Invoice'!$B:$I,8,0)</f>
        <v>174.5</v>
      </c>
      <c r="N51" s="3">
        <f t="shared" si="4"/>
        <v>0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ht="15.75" customHeight="1">
      <c r="A52" s="4" t="s">
        <v>114</v>
      </c>
      <c r="B52" s="4" t="s">
        <v>115</v>
      </c>
      <c r="C52" s="3">
        <f>SUMIF('Company X - Order Report'!A:A,A52,'Company X - Order Report'!E:E)/1000</f>
        <v>0.361</v>
      </c>
      <c r="D52" s="3">
        <f t="shared" si="1"/>
        <v>0.5</v>
      </c>
      <c r="E52" s="3" t="str">
        <f>VLOOKUP(A52,'Courier Company - Invoice'!$B:$C,2,0)</f>
        <v>1.35</v>
      </c>
      <c r="F52" s="3">
        <f t="shared" si="2"/>
        <v>1.5</v>
      </c>
      <c r="G52" s="3" t="str">
        <f>upper(VLOOKUP(A52,'Company X - Order Report'!$A:$G,7,0))</f>
        <v>B</v>
      </c>
      <c r="H52" s="3" t="str">
        <f>upper(VLOOKUP(A52,'Courier Company - Invoice'!B:G,6,0))</f>
        <v>B</v>
      </c>
      <c r="I52" s="3" t="str">
        <f>VLOOKUP(A52,'Company X - Order Report'!$A:$H,8,0)</f>
        <v>Forward charges</v>
      </c>
      <c r="J52" s="5">
        <f>IF(and(G52="A",I52="Forward charges"),'Courier Company - Rates'!$A$2, if(and(G52="B",I52="Forward charges"),'Courier Company - Rates'!$C$2, if(and(G52="C",I52="Forward charges"),'Courier Company - Rates'!$E$2, if(and(G52="D",I52="Forward charges"),'Courier Company - Rates'!$G$2, if(and(G52="E",I52="Forward charges"),'Courier Company - Rates'!$I$2, if(and(G52="A",I52="Forward and RTO charges"),'Courier Company - Rates'!$K$2, if(and(G52="B",I52="Forward and RTO charges"),'Courier Company - Rates'!$M$2, if(and(G52="C",I52="Forward and RTO charges"),'Courier Company - Rates'!$O$2, if(and(G52="D",I52="Forward and RTO charges"),'Courier Company - Rates'!$Q$2, 'Courier Company - Rates'!$S$2)))))))))</f>
        <v>33</v>
      </c>
      <c r="K52" s="5">
        <f>IF(and(G52="A",I52="Forward charges"),'Courier Company - Rates'!$B$2, if(and(G52="B",I52="Forward charges"),'Courier Company - Rates'!$D$2, if(and(G52="C",I52="Forward charges"),'Courier Company - Rates'!$F$2, if(and(G52="D",I52="Forward charges"),'Courier Company - Rates'!$H$2, if(and(G52="E",I52="Forward charges"),'Courier Company - Rates'!$J$2, if(and(G52="A",I52="Forward and RTO charges"),'Courier Company - Rates'!$L$2, if(and(G52="B",I52="Forward and RTO charges"),'Courier Company - Rates'!$N$2, if(and(G52="C",I52="Forward and RTO charges"),'Courier Company - Rates'!$P$2, if(and(G52="D",I52="Forward and RTO charges"),'Courier Company - Rates'!$R$2, 'Courier Company - Rates'!$T$2)))))))))</f>
        <v>28.3</v>
      </c>
      <c r="L52" s="3">
        <f t="shared" si="3"/>
        <v>89.6</v>
      </c>
      <c r="M52" s="3" t="str">
        <f>VLOOKUP(A52,'Courier Company - Invoice'!$B:$I,8,0)</f>
        <v>89.6</v>
      </c>
      <c r="N52" s="3">
        <f t="shared" si="4"/>
        <v>0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ht="15.75" customHeight="1">
      <c r="A53" s="4" t="s">
        <v>116</v>
      </c>
      <c r="B53" s="4" t="s">
        <v>117</v>
      </c>
      <c r="C53" s="3">
        <f>SUMIF('Company X - Order Report'!A:A,A53,'Company X - Order Report'!E:E)/1000</f>
        <v>0.5</v>
      </c>
      <c r="D53" s="3">
        <f t="shared" si="1"/>
        <v>0.5</v>
      </c>
      <c r="E53" s="3" t="str">
        <f>VLOOKUP(A53,'Courier Company - Invoice'!$B:$C,2,0)</f>
        <v>0.68</v>
      </c>
      <c r="F53" s="3">
        <f t="shared" si="2"/>
        <v>1</v>
      </c>
      <c r="G53" s="3" t="str">
        <f>upper(VLOOKUP(A53,'Company X - Order Report'!$A:$G,7,0))</f>
        <v>D</v>
      </c>
      <c r="H53" s="3" t="str">
        <f>upper(VLOOKUP(A53,'Courier Company - Invoice'!B:G,6,0))</f>
        <v>D</v>
      </c>
      <c r="I53" s="3" t="str">
        <f>VLOOKUP(A53,'Company X - Order Report'!$A:$H,8,0)</f>
        <v>Forward charges</v>
      </c>
      <c r="J53" s="5">
        <f>IF(and(G53="A",I53="Forward charges"),'Courier Company - Rates'!$A$2, if(and(G53="B",I53="Forward charges"),'Courier Company - Rates'!$C$2, if(and(G53="C",I53="Forward charges"),'Courier Company - Rates'!$E$2, if(and(G53="D",I53="Forward charges"),'Courier Company - Rates'!$G$2, if(and(G53="E",I53="Forward charges"),'Courier Company - Rates'!$I$2, if(and(G53="A",I53="Forward and RTO charges"),'Courier Company - Rates'!$K$2, if(and(G53="B",I53="Forward and RTO charges"),'Courier Company - Rates'!$M$2, if(and(G53="C",I53="Forward and RTO charges"),'Courier Company - Rates'!$O$2, if(and(G53="D",I53="Forward and RTO charges"),'Courier Company - Rates'!$Q$2, 'Courier Company - Rates'!$S$2)))))))))</f>
        <v>45.4</v>
      </c>
      <c r="K53" s="5">
        <f>IF(and(G53="A",I53="Forward charges"),'Courier Company - Rates'!$B$2, if(and(G53="B",I53="Forward charges"),'Courier Company - Rates'!$D$2, if(and(G53="C",I53="Forward charges"),'Courier Company - Rates'!$F$2, if(and(G53="D",I53="Forward charges"),'Courier Company - Rates'!$H$2, if(and(G53="E",I53="Forward charges"),'Courier Company - Rates'!$J$2, if(and(G53="A",I53="Forward and RTO charges"),'Courier Company - Rates'!$L$2, if(and(G53="B",I53="Forward and RTO charges"),'Courier Company - Rates'!$N$2, if(and(G53="C",I53="Forward and RTO charges"),'Courier Company - Rates'!$P$2, if(and(G53="D",I53="Forward and RTO charges"),'Courier Company - Rates'!$R$2, 'Courier Company - Rates'!$T$2)))))))))</f>
        <v>44.8</v>
      </c>
      <c r="L53" s="3">
        <f t="shared" si="3"/>
        <v>90.2</v>
      </c>
      <c r="M53" s="3" t="str">
        <f>VLOOKUP(A53,'Courier Company - Invoice'!$B:$I,8,0)</f>
        <v>90.2</v>
      </c>
      <c r="N53" s="3">
        <f t="shared" si="4"/>
        <v>0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15.75" customHeight="1">
      <c r="A54" s="4" t="s">
        <v>118</v>
      </c>
      <c r="B54" s="4" t="s">
        <v>119</v>
      </c>
      <c r="C54" s="3">
        <f>SUMIF('Company X - Order Report'!A:A,A54,'Company X - Order Report'!E:E)/1000</f>
        <v>1.459</v>
      </c>
      <c r="D54" s="3">
        <f t="shared" si="1"/>
        <v>1.5</v>
      </c>
      <c r="E54" s="3" t="str">
        <f>VLOOKUP(A54,'Courier Company - Invoice'!$B:$C,2,0)</f>
        <v>1.64</v>
      </c>
      <c r="F54" s="3">
        <f t="shared" si="2"/>
        <v>2</v>
      </c>
      <c r="G54" s="3" t="str">
        <f>upper(VLOOKUP(A54,'Company X - Order Report'!$A:$G,7,0))</f>
        <v>D</v>
      </c>
      <c r="H54" s="3" t="str">
        <f>upper(VLOOKUP(A54,'Courier Company - Invoice'!B:G,6,0))</f>
        <v>D</v>
      </c>
      <c r="I54" s="3" t="str">
        <f>VLOOKUP(A54,'Company X - Order Report'!$A:$H,8,0)</f>
        <v>Forward charges</v>
      </c>
      <c r="J54" s="5">
        <f>IF(and(G54="A",I54="Forward charges"),'Courier Company - Rates'!$A$2, if(and(G54="B",I54="Forward charges"),'Courier Company - Rates'!$C$2, if(and(G54="C",I54="Forward charges"),'Courier Company - Rates'!$E$2, if(and(G54="D",I54="Forward charges"),'Courier Company - Rates'!$G$2, if(and(G54="E",I54="Forward charges"),'Courier Company - Rates'!$I$2, if(and(G54="A",I54="Forward and RTO charges"),'Courier Company - Rates'!$K$2, if(and(G54="B",I54="Forward and RTO charges"),'Courier Company - Rates'!$M$2, if(and(G54="C",I54="Forward and RTO charges"),'Courier Company - Rates'!$O$2, if(and(G54="D",I54="Forward and RTO charges"),'Courier Company - Rates'!$Q$2, 'Courier Company - Rates'!$S$2)))))))))</f>
        <v>45.4</v>
      </c>
      <c r="K54" s="5">
        <f>IF(and(G54="A",I54="Forward charges"),'Courier Company - Rates'!$B$2, if(and(G54="B",I54="Forward charges"),'Courier Company - Rates'!$D$2, if(and(G54="C",I54="Forward charges"),'Courier Company - Rates'!$F$2, if(and(G54="D",I54="Forward charges"),'Courier Company - Rates'!$H$2, if(and(G54="E",I54="Forward charges"),'Courier Company - Rates'!$J$2, if(and(G54="A",I54="Forward and RTO charges"),'Courier Company - Rates'!$L$2, if(and(G54="B",I54="Forward and RTO charges"),'Courier Company - Rates'!$N$2, if(and(G54="C",I54="Forward and RTO charges"),'Courier Company - Rates'!$P$2, if(and(G54="D",I54="Forward and RTO charges"),'Courier Company - Rates'!$R$2, 'Courier Company - Rates'!$T$2)))))))))</f>
        <v>44.8</v>
      </c>
      <c r="L54" s="3">
        <f t="shared" si="3"/>
        <v>179.8</v>
      </c>
      <c r="M54" s="3" t="str">
        <f>VLOOKUP(A54,'Courier Company - Invoice'!$B:$I,8,0)</f>
        <v>179.8</v>
      </c>
      <c r="N54" s="3">
        <f t="shared" si="4"/>
        <v>0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ht="15.75" customHeight="1">
      <c r="A55" s="4" t="s">
        <v>120</v>
      </c>
      <c r="B55" s="4" t="s">
        <v>121</v>
      </c>
      <c r="C55" s="3">
        <f>SUMIF('Company X - Order Report'!A:A,A55,'Company X - Order Report'!E:E)/1000</f>
        <v>0.5</v>
      </c>
      <c r="D55" s="3">
        <f t="shared" si="1"/>
        <v>0.5</v>
      </c>
      <c r="E55" s="3" t="str">
        <f>VLOOKUP(A55,'Courier Company - Invoice'!$B:$C,2,0)</f>
        <v>0.67</v>
      </c>
      <c r="F55" s="3">
        <f t="shared" si="2"/>
        <v>1</v>
      </c>
      <c r="G55" s="3" t="str">
        <f>upper(VLOOKUP(A55,'Company X - Order Report'!$A:$G,7,0))</f>
        <v>D</v>
      </c>
      <c r="H55" s="3" t="str">
        <f>upper(VLOOKUP(A55,'Courier Company - Invoice'!B:G,6,0))</f>
        <v>D</v>
      </c>
      <c r="I55" s="3" t="str">
        <f>VLOOKUP(A55,'Company X - Order Report'!$A:$H,8,0)</f>
        <v>Forward charges</v>
      </c>
      <c r="J55" s="5">
        <f>IF(and(G55="A",I55="Forward charges"),'Courier Company - Rates'!$A$2, if(and(G55="B",I55="Forward charges"),'Courier Company - Rates'!$C$2, if(and(G55="C",I55="Forward charges"),'Courier Company - Rates'!$E$2, if(and(G55="D",I55="Forward charges"),'Courier Company - Rates'!$G$2, if(and(G55="E",I55="Forward charges"),'Courier Company - Rates'!$I$2, if(and(G55="A",I55="Forward and RTO charges"),'Courier Company - Rates'!$K$2, if(and(G55="B",I55="Forward and RTO charges"),'Courier Company - Rates'!$M$2, if(and(G55="C",I55="Forward and RTO charges"),'Courier Company - Rates'!$O$2, if(and(G55="D",I55="Forward and RTO charges"),'Courier Company - Rates'!$Q$2, 'Courier Company - Rates'!$S$2)))))))))</f>
        <v>45.4</v>
      </c>
      <c r="K55" s="5">
        <f>IF(and(G55="A",I55="Forward charges"),'Courier Company - Rates'!$B$2, if(and(G55="B",I55="Forward charges"),'Courier Company - Rates'!$D$2, if(and(G55="C",I55="Forward charges"),'Courier Company - Rates'!$F$2, if(and(G55="D",I55="Forward charges"),'Courier Company - Rates'!$H$2, if(and(G55="E",I55="Forward charges"),'Courier Company - Rates'!$J$2, if(and(G55="A",I55="Forward and RTO charges"),'Courier Company - Rates'!$L$2, if(and(G55="B",I55="Forward and RTO charges"),'Courier Company - Rates'!$N$2, if(and(G55="C",I55="Forward and RTO charges"),'Courier Company - Rates'!$P$2, if(and(G55="D",I55="Forward and RTO charges"),'Courier Company - Rates'!$R$2, 'Courier Company - Rates'!$T$2)))))))))</f>
        <v>44.8</v>
      </c>
      <c r="L55" s="3">
        <f t="shared" si="3"/>
        <v>90.2</v>
      </c>
      <c r="M55" s="3" t="str">
        <f>VLOOKUP(A55,'Courier Company - Invoice'!$B:$I,8,0)</f>
        <v>90.2</v>
      </c>
      <c r="N55" s="3">
        <f t="shared" si="4"/>
        <v>0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ht="15.75" customHeight="1">
      <c r="A56" s="4" t="s">
        <v>122</v>
      </c>
      <c r="B56" s="4" t="s">
        <v>123</v>
      </c>
      <c r="C56" s="3">
        <f>SUMIF('Company X - Order Report'!A:A,A56,'Company X - Order Report'!E:E)/1000</f>
        <v>2.016</v>
      </c>
      <c r="D56" s="3">
        <f t="shared" si="1"/>
        <v>2.5</v>
      </c>
      <c r="E56" s="3" t="str">
        <f>VLOOKUP(A56,'Courier Company - Invoice'!$B:$C,2,0)</f>
        <v>2</v>
      </c>
      <c r="F56" s="3">
        <f t="shared" si="2"/>
        <v>2</v>
      </c>
      <c r="G56" s="3" t="str">
        <f>upper(VLOOKUP(A56,'Company X - Order Report'!$A:$G,7,0))</f>
        <v>D</v>
      </c>
      <c r="H56" s="3" t="str">
        <f>upper(VLOOKUP(A56,'Courier Company - Invoice'!B:G,6,0))</f>
        <v>D</v>
      </c>
      <c r="I56" s="3" t="str">
        <f>VLOOKUP(A56,'Company X - Order Report'!$A:$H,8,0)</f>
        <v>Forward charges</v>
      </c>
      <c r="J56" s="5">
        <f>IF(and(G56="A",I56="Forward charges"),'Courier Company - Rates'!$A$2, if(and(G56="B",I56="Forward charges"),'Courier Company - Rates'!$C$2, if(and(G56="C",I56="Forward charges"),'Courier Company - Rates'!$E$2, if(and(G56="D",I56="Forward charges"),'Courier Company - Rates'!$G$2, if(and(G56="E",I56="Forward charges"),'Courier Company - Rates'!$I$2, if(and(G56="A",I56="Forward and RTO charges"),'Courier Company - Rates'!$K$2, if(and(G56="B",I56="Forward and RTO charges"),'Courier Company - Rates'!$M$2, if(and(G56="C",I56="Forward and RTO charges"),'Courier Company - Rates'!$O$2, if(and(G56="D",I56="Forward and RTO charges"),'Courier Company - Rates'!$Q$2, 'Courier Company - Rates'!$S$2)))))))))</f>
        <v>45.4</v>
      </c>
      <c r="K56" s="5">
        <f>IF(and(G56="A",I56="Forward charges"),'Courier Company - Rates'!$B$2, if(and(G56="B",I56="Forward charges"),'Courier Company - Rates'!$D$2, if(and(G56="C",I56="Forward charges"),'Courier Company - Rates'!$F$2, if(and(G56="D",I56="Forward charges"),'Courier Company - Rates'!$H$2, if(and(G56="E",I56="Forward charges"),'Courier Company - Rates'!$J$2, if(and(G56="A",I56="Forward and RTO charges"),'Courier Company - Rates'!$L$2, if(and(G56="B",I56="Forward and RTO charges"),'Courier Company - Rates'!$N$2, if(and(G56="C",I56="Forward and RTO charges"),'Courier Company - Rates'!$P$2, if(and(G56="D",I56="Forward and RTO charges"),'Courier Company - Rates'!$R$2, 'Courier Company - Rates'!$T$2)))))))))</f>
        <v>44.8</v>
      </c>
      <c r="L56" s="3">
        <f t="shared" si="3"/>
        <v>179.8</v>
      </c>
      <c r="M56" s="3" t="str">
        <f>VLOOKUP(A56,'Courier Company - Invoice'!$B:$I,8,0)</f>
        <v>179.8</v>
      </c>
      <c r="N56" s="3">
        <f t="shared" si="4"/>
        <v>0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ht="15.75" customHeight="1">
      <c r="A57" s="4" t="s">
        <v>124</v>
      </c>
      <c r="B57" s="4" t="s">
        <v>125</v>
      </c>
      <c r="C57" s="3">
        <f>SUMIF('Company X - Order Report'!A:A,A57,'Company X - Order Report'!E:E)/1000</f>
        <v>1.048</v>
      </c>
      <c r="D57" s="3">
        <f t="shared" si="1"/>
        <v>1.5</v>
      </c>
      <c r="E57" s="3" t="str">
        <f>VLOOKUP(A57,'Courier Company - Invoice'!$B:$C,2,0)</f>
        <v>1</v>
      </c>
      <c r="F57" s="3">
        <f t="shared" si="2"/>
        <v>1</v>
      </c>
      <c r="G57" s="3" t="str">
        <f>upper(VLOOKUP(A57,'Company X - Order Report'!$A:$G,7,0))</f>
        <v>B</v>
      </c>
      <c r="H57" s="3" t="str">
        <f>upper(VLOOKUP(A57,'Courier Company - Invoice'!B:G,6,0))</f>
        <v>B</v>
      </c>
      <c r="I57" s="3" t="str">
        <f>VLOOKUP(A57,'Company X - Order Report'!$A:$H,8,0)</f>
        <v>Forward charges</v>
      </c>
      <c r="J57" s="5">
        <f>IF(and(G57="A",I57="Forward charges"),'Courier Company - Rates'!$A$2, if(and(G57="B",I57="Forward charges"),'Courier Company - Rates'!$C$2, if(and(G57="C",I57="Forward charges"),'Courier Company - Rates'!$E$2, if(and(G57="D",I57="Forward charges"),'Courier Company - Rates'!$G$2, if(and(G57="E",I57="Forward charges"),'Courier Company - Rates'!$I$2, if(and(G57="A",I57="Forward and RTO charges"),'Courier Company - Rates'!$K$2, if(and(G57="B",I57="Forward and RTO charges"),'Courier Company - Rates'!$M$2, if(and(G57="C",I57="Forward and RTO charges"),'Courier Company - Rates'!$O$2, if(and(G57="D",I57="Forward and RTO charges"),'Courier Company - Rates'!$Q$2, 'Courier Company - Rates'!$S$2)))))))))</f>
        <v>33</v>
      </c>
      <c r="K57" s="5">
        <f>IF(and(G57="A",I57="Forward charges"),'Courier Company - Rates'!$B$2, if(and(G57="B",I57="Forward charges"),'Courier Company - Rates'!$D$2, if(and(G57="C",I57="Forward charges"),'Courier Company - Rates'!$F$2, if(and(G57="D",I57="Forward charges"),'Courier Company - Rates'!$H$2, if(and(G57="E",I57="Forward charges"),'Courier Company - Rates'!$J$2, if(and(G57="A",I57="Forward and RTO charges"),'Courier Company - Rates'!$L$2, if(and(G57="B",I57="Forward and RTO charges"),'Courier Company - Rates'!$N$2, if(and(G57="C",I57="Forward and RTO charges"),'Courier Company - Rates'!$P$2, if(and(G57="D",I57="Forward and RTO charges"),'Courier Company - Rates'!$R$2, 'Courier Company - Rates'!$T$2)))))))))</f>
        <v>28.3</v>
      </c>
      <c r="L57" s="3">
        <f t="shared" si="3"/>
        <v>61.3</v>
      </c>
      <c r="M57" s="3" t="str">
        <f>VLOOKUP(A57,'Courier Company - Invoice'!$B:$I,8,0)</f>
        <v>61.3</v>
      </c>
      <c r="N57" s="3">
        <f t="shared" si="4"/>
        <v>0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ht="15.75" customHeight="1">
      <c r="A58" s="4" t="s">
        <v>126</v>
      </c>
      <c r="B58" s="4" t="s">
        <v>127</v>
      </c>
      <c r="C58" s="3">
        <f>SUMIF('Company X - Order Report'!A:A,A58,'Company X - Order Report'!E:E)/1000</f>
        <v>1.505</v>
      </c>
      <c r="D58" s="3">
        <f t="shared" si="1"/>
        <v>2</v>
      </c>
      <c r="E58" s="3" t="str">
        <f>VLOOKUP(A58,'Courier Company - Invoice'!$B:$C,2,0)</f>
        <v>1.5</v>
      </c>
      <c r="F58" s="3">
        <f t="shared" si="2"/>
        <v>1.5</v>
      </c>
      <c r="G58" s="3" t="str">
        <f>upper(VLOOKUP(A58,'Company X - Order Report'!$A:$G,7,0))</f>
        <v>B</v>
      </c>
      <c r="H58" s="3" t="str">
        <f>upper(VLOOKUP(A58,'Courier Company - Invoice'!B:G,6,0))</f>
        <v>B</v>
      </c>
      <c r="I58" s="3" t="str">
        <f>VLOOKUP(A58,'Company X - Order Report'!$A:$H,8,0)</f>
        <v>Forward charges</v>
      </c>
      <c r="J58" s="5">
        <f>IF(and(G58="A",I58="Forward charges"),'Courier Company - Rates'!$A$2, if(and(G58="B",I58="Forward charges"),'Courier Company - Rates'!$C$2, if(and(G58="C",I58="Forward charges"),'Courier Company - Rates'!$E$2, if(and(G58="D",I58="Forward charges"),'Courier Company - Rates'!$G$2, if(and(G58="E",I58="Forward charges"),'Courier Company - Rates'!$I$2, if(and(G58="A",I58="Forward and RTO charges"),'Courier Company - Rates'!$K$2, if(and(G58="B",I58="Forward and RTO charges"),'Courier Company - Rates'!$M$2, if(and(G58="C",I58="Forward and RTO charges"),'Courier Company - Rates'!$O$2, if(and(G58="D",I58="Forward and RTO charges"),'Courier Company - Rates'!$Q$2, 'Courier Company - Rates'!$S$2)))))))))</f>
        <v>33</v>
      </c>
      <c r="K58" s="5">
        <f>IF(and(G58="A",I58="Forward charges"),'Courier Company - Rates'!$B$2, if(and(G58="B",I58="Forward charges"),'Courier Company - Rates'!$D$2, if(and(G58="C",I58="Forward charges"),'Courier Company - Rates'!$F$2, if(and(G58="D",I58="Forward charges"),'Courier Company - Rates'!$H$2, if(and(G58="E",I58="Forward charges"),'Courier Company - Rates'!$J$2, if(and(G58="A",I58="Forward and RTO charges"),'Courier Company - Rates'!$L$2, if(and(G58="B",I58="Forward and RTO charges"),'Courier Company - Rates'!$N$2, if(and(G58="C",I58="Forward and RTO charges"),'Courier Company - Rates'!$P$2, if(and(G58="D",I58="Forward and RTO charges"),'Courier Company - Rates'!$R$2, 'Courier Company - Rates'!$T$2)))))))))</f>
        <v>28.3</v>
      </c>
      <c r="L58" s="3">
        <f t="shared" si="3"/>
        <v>89.6</v>
      </c>
      <c r="M58" s="3" t="str">
        <f>VLOOKUP(A58,'Courier Company - Invoice'!$B:$I,8,0)</f>
        <v>89.6</v>
      </c>
      <c r="N58" s="3">
        <f t="shared" si="4"/>
        <v>0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ht="15.75" customHeight="1">
      <c r="A59" s="4" t="s">
        <v>128</v>
      </c>
      <c r="B59" s="4" t="s">
        <v>129</v>
      </c>
      <c r="C59" s="3">
        <f>SUMIF('Company X - Order Report'!A:A,A59,'Company X - Order Report'!E:E)/1000</f>
        <v>1.517</v>
      </c>
      <c r="D59" s="3">
        <f t="shared" si="1"/>
        <v>2</v>
      </c>
      <c r="E59" s="3" t="str">
        <f>VLOOKUP(A59,'Courier Company - Invoice'!$B:$C,2,0)</f>
        <v>1.5</v>
      </c>
      <c r="F59" s="3">
        <f t="shared" si="2"/>
        <v>1.5</v>
      </c>
      <c r="G59" s="3" t="str">
        <f>upper(VLOOKUP(A59,'Company X - Order Report'!$A:$G,7,0))</f>
        <v>D</v>
      </c>
      <c r="H59" s="3" t="str">
        <f>upper(VLOOKUP(A59,'Courier Company - Invoice'!B:G,6,0))</f>
        <v>D</v>
      </c>
      <c r="I59" s="3" t="str">
        <f>VLOOKUP(A59,'Company X - Order Report'!$A:$H,8,0)</f>
        <v>Forward charges</v>
      </c>
      <c r="J59" s="5">
        <f>IF(and(G59="A",I59="Forward charges"),'Courier Company - Rates'!$A$2, if(and(G59="B",I59="Forward charges"),'Courier Company - Rates'!$C$2, if(and(G59="C",I59="Forward charges"),'Courier Company - Rates'!$E$2, if(and(G59="D",I59="Forward charges"),'Courier Company - Rates'!$G$2, if(and(G59="E",I59="Forward charges"),'Courier Company - Rates'!$I$2, if(and(G59="A",I59="Forward and RTO charges"),'Courier Company - Rates'!$K$2, if(and(G59="B",I59="Forward and RTO charges"),'Courier Company - Rates'!$M$2, if(and(G59="C",I59="Forward and RTO charges"),'Courier Company - Rates'!$O$2, if(and(G59="D",I59="Forward and RTO charges"),'Courier Company - Rates'!$Q$2, 'Courier Company - Rates'!$S$2)))))))))</f>
        <v>45.4</v>
      </c>
      <c r="K59" s="5">
        <f>IF(and(G59="A",I59="Forward charges"),'Courier Company - Rates'!$B$2, if(and(G59="B",I59="Forward charges"),'Courier Company - Rates'!$D$2, if(and(G59="C",I59="Forward charges"),'Courier Company - Rates'!$F$2, if(and(G59="D",I59="Forward charges"),'Courier Company - Rates'!$H$2, if(and(G59="E",I59="Forward charges"),'Courier Company - Rates'!$J$2, if(and(G59="A",I59="Forward and RTO charges"),'Courier Company - Rates'!$L$2, if(and(G59="B",I59="Forward and RTO charges"),'Courier Company - Rates'!$N$2, if(and(G59="C",I59="Forward and RTO charges"),'Courier Company - Rates'!$P$2, if(and(G59="D",I59="Forward and RTO charges"),'Courier Company - Rates'!$R$2, 'Courier Company - Rates'!$T$2)))))))))</f>
        <v>44.8</v>
      </c>
      <c r="L59" s="3">
        <f t="shared" si="3"/>
        <v>135</v>
      </c>
      <c r="M59" s="3" t="str">
        <f>VLOOKUP(A59,'Courier Company - Invoice'!$B:$I,8,0)</f>
        <v>135</v>
      </c>
      <c r="N59" s="3">
        <f t="shared" si="4"/>
        <v>0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ht="15.75" customHeight="1">
      <c r="A60" s="4" t="s">
        <v>130</v>
      </c>
      <c r="B60" s="4" t="s">
        <v>131</v>
      </c>
      <c r="C60" s="3">
        <f>SUMIF('Company X - Order Report'!A:A,A60,'Company X - Order Report'!E:E)/1000</f>
        <v>3.08</v>
      </c>
      <c r="D60" s="3">
        <f t="shared" si="1"/>
        <v>3.5</v>
      </c>
      <c r="E60" s="3" t="str">
        <f>VLOOKUP(A60,'Courier Company - Invoice'!$B:$C,2,0)</f>
        <v>3</v>
      </c>
      <c r="F60" s="3">
        <f t="shared" si="2"/>
        <v>3</v>
      </c>
      <c r="G60" s="3" t="str">
        <f>upper(VLOOKUP(A60,'Company X - Order Report'!$A:$G,7,0))</f>
        <v>D</v>
      </c>
      <c r="H60" s="3" t="str">
        <f>upper(VLOOKUP(A60,'Courier Company - Invoice'!B:G,6,0))</f>
        <v>D</v>
      </c>
      <c r="I60" s="3" t="str">
        <f>VLOOKUP(A60,'Company X - Order Report'!$A:$H,8,0)</f>
        <v>Forward charges</v>
      </c>
      <c r="J60" s="5">
        <f>IF(and(G60="A",I60="Forward charges"),'Courier Company - Rates'!$A$2, if(and(G60="B",I60="Forward charges"),'Courier Company - Rates'!$C$2, if(and(G60="C",I60="Forward charges"),'Courier Company - Rates'!$E$2, if(and(G60="D",I60="Forward charges"),'Courier Company - Rates'!$G$2, if(and(G60="E",I60="Forward charges"),'Courier Company - Rates'!$I$2, if(and(G60="A",I60="Forward and RTO charges"),'Courier Company - Rates'!$K$2, if(and(G60="B",I60="Forward and RTO charges"),'Courier Company - Rates'!$M$2, if(and(G60="C",I60="Forward and RTO charges"),'Courier Company - Rates'!$O$2, if(and(G60="D",I60="Forward and RTO charges"),'Courier Company - Rates'!$Q$2, 'Courier Company - Rates'!$S$2)))))))))</f>
        <v>45.4</v>
      </c>
      <c r="K60" s="5">
        <f>IF(and(G60="A",I60="Forward charges"),'Courier Company - Rates'!$B$2, if(and(G60="B",I60="Forward charges"),'Courier Company - Rates'!$D$2, if(and(G60="C",I60="Forward charges"),'Courier Company - Rates'!$F$2, if(and(G60="D",I60="Forward charges"),'Courier Company - Rates'!$H$2, if(and(G60="E",I60="Forward charges"),'Courier Company - Rates'!$J$2, if(and(G60="A",I60="Forward and RTO charges"),'Courier Company - Rates'!$L$2, if(and(G60="B",I60="Forward and RTO charges"),'Courier Company - Rates'!$N$2, if(and(G60="C",I60="Forward and RTO charges"),'Courier Company - Rates'!$P$2, if(and(G60="D",I60="Forward and RTO charges"),'Courier Company - Rates'!$R$2, 'Courier Company - Rates'!$T$2)))))))))</f>
        <v>44.8</v>
      </c>
      <c r="L60" s="3">
        <f t="shared" si="3"/>
        <v>269.4</v>
      </c>
      <c r="M60" s="3" t="str">
        <f>VLOOKUP(A60,'Courier Company - Invoice'!$B:$I,8,0)</f>
        <v>269.4</v>
      </c>
      <c r="N60" s="3">
        <f t="shared" si="4"/>
        <v>0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ht="15.75" customHeight="1">
      <c r="A61" s="4" t="s">
        <v>132</v>
      </c>
      <c r="B61" s="4" t="s">
        <v>133</v>
      </c>
      <c r="C61" s="3">
        <f>SUMIF('Company X - Order Report'!A:A,A61,'Company X - Order Report'!E:E)/1000</f>
        <v>1.621</v>
      </c>
      <c r="D61" s="3">
        <f t="shared" si="1"/>
        <v>2</v>
      </c>
      <c r="E61" s="3" t="str">
        <f>VLOOKUP(A61,'Courier Company - Invoice'!$B:$C,2,0)</f>
        <v>1.7</v>
      </c>
      <c r="F61" s="3">
        <f t="shared" si="2"/>
        <v>2</v>
      </c>
      <c r="G61" s="3" t="str">
        <f>upper(VLOOKUP(A61,'Company X - Order Report'!$A:$G,7,0))</f>
        <v>B</v>
      </c>
      <c r="H61" s="3" t="str">
        <f>upper(VLOOKUP(A61,'Courier Company - Invoice'!B:G,6,0))</f>
        <v>D</v>
      </c>
      <c r="I61" s="3" t="str">
        <f>VLOOKUP(A61,'Company X - Order Report'!$A:$H,8,0)</f>
        <v>Forward charges</v>
      </c>
      <c r="J61" s="5">
        <f>IF(and(G61="A",I61="Forward charges"),'Courier Company - Rates'!$A$2, if(and(G61="B",I61="Forward charges"),'Courier Company - Rates'!$C$2, if(and(G61="C",I61="Forward charges"),'Courier Company - Rates'!$E$2, if(and(G61="D",I61="Forward charges"),'Courier Company - Rates'!$G$2, if(and(G61="E",I61="Forward charges"),'Courier Company - Rates'!$I$2, if(and(G61="A",I61="Forward and RTO charges"),'Courier Company - Rates'!$K$2, if(and(G61="B",I61="Forward and RTO charges"),'Courier Company - Rates'!$M$2, if(and(G61="C",I61="Forward and RTO charges"),'Courier Company - Rates'!$O$2, if(and(G61="D",I61="Forward and RTO charges"),'Courier Company - Rates'!$Q$2, 'Courier Company - Rates'!$S$2)))))))))</f>
        <v>33</v>
      </c>
      <c r="K61" s="5">
        <f>IF(and(G61="A",I61="Forward charges"),'Courier Company - Rates'!$B$2, if(and(G61="B",I61="Forward charges"),'Courier Company - Rates'!$D$2, if(and(G61="C",I61="Forward charges"),'Courier Company - Rates'!$F$2, if(and(G61="D",I61="Forward charges"),'Courier Company - Rates'!$H$2, if(and(G61="E",I61="Forward charges"),'Courier Company - Rates'!$J$2, if(and(G61="A",I61="Forward and RTO charges"),'Courier Company - Rates'!$L$2, if(and(G61="B",I61="Forward and RTO charges"),'Courier Company - Rates'!$N$2, if(and(G61="C",I61="Forward and RTO charges"),'Courier Company - Rates'!$P$2, if(and(G61="D",I61="Forward and RTO charges"),'Courier Company - Rates'!$R$2, 'Courier Company - Rates'!$T$2)))))))))</f>
        <v>28.3</v>
      </c>
      <c r="L61" s="3">
        <f t="shared" si="3"/>
        <v>117.9</v>
      </c>
      <c r="M61" s="3" t="str">
        <f>VLOOKUP(A61,'Courier Company - Invoice'!$B:$I,8,0)</f>
        <v>179.8</v>
      </c>
      <c r="N61" s="3">
        <f t="shared" si="4"/>
        <v>-61.9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ht="15.75" customHeight="1">
      <c r="A62" s="4" t="s">
        <v>134</v>
      </c>
      <c r="B62" s="4" t="s">
        <v>135</v>
      </c>
      <c r="C62" s="3">
        <f>SUMIF('Company X - Order Report'!A:A,A62,'Company X - Order Report'!E:E)/1000</f>
        <v>0.867</v>
      </c>
      <c r="D62" s="3">
        <f t="shared" si="1"/>
        <v>1</v>
      </c>
      <c r="E62" s="3" t="str">
        <f>VLOOKUP(A62,'Courier Company - Invoice'!$B:$C,2,0)</f>
        <v>0.79</v>
      </c>
      <c r="F62" s="3">
        <f t="shared" si="2"/>
        <v>1</v>
      </c>
      <c r="G62" s="3" t="str">
        <f>upper(VLOOKUP(A62,'Company X - Order Report'!$A:$G,7,0))</f>
        <v>B</v>
      </c>
      <c r="H62" s="3" t="str">
        <f>upper(VLOOKUP(A62,'Courier Company - Invoice'!B:G,6,0))</f>
        <v>D</v>
      </c>
      <c r="I62" s="3" t="str">
        <f>VLOOKUP(A62,'Company X - Order Report'!$A:$H,8,0)</f>
        <v>Forward charges</v>
      </c>
      <c r="J62" s="5">
        <f>IF(and(G62="A",I62="Forward charges"),'Courier Company - Rates'!$A$2, if(and(G62="B",I62="Forward charges"),'Courier Company - Rates'!$C$2, if(and(G62="C",I62="Forward charges"),'Courier Company - Rates'!$E$2, if(and(G62="D",I62="Forward charges"),'Courier Company - Rates'!$G$2, if(and(G62="E",I62="Forward charges"),'Courier Company - Rates'!$I$2, if(and(G62="A",I62="Forward and RTO charges"),'Courier Company - Rates'!$K$2, if(and(G62="B",I62="Forward and RTO charges"),'Courier Company - Rates'!$M$2, if(and(G62="C",I62="Forward and RTO charges"),'Courier Company - Rates'!$O$2, if(and(G62="D",I62="Forward and RTO charges"),'Courier Company - Rates'!$Q$2, 'Courier Company - Rates'!$S$2)))))))))</f>
        <v>33</v>
      </c>
      <c r="K62" s="5">
        <f>IF(and(G62="A",I62="Forward charges"),'Courier Company - Rates'!$B$2, if(and(G62="B",I62="Forward charges"),'Courier Company - Rates'!$D$2, if(and(G62="C",I62="Forward charges"),'Courier Company - Rates'!$F$2, if(and(G62="D",I62="Forward charges"),'Courier Company - Rates'!$H$2, if(and(G62="E",I62="Forward charges"),'Courier Company - Rates'!$J$2, if(and(G62="A",I62="Forward and RTO charges"),'Courier Company - Rates'!$L$2, if(and(G62="B",I62="Forward and RTO charges"),'Courier Company - Rates'!$N$2, if(and(G62="C",I62="Forward and RTO charges"),'Courier Company - Rates'!$P$2, if(and(G62="D",I62="Forward and RTO charges"),'Courier Company - Rates'!$R$2, 'Courier Company - Rates'!$T$2)))))))))</f>
        <v>28.3</v>
      </c>
      <c r="L62" s="3">
        <f t="shared" si="3"/>
        <v>61.3</v>
      </c>
      <c r="M62" s="3" t="str">
        <f>VLOOKUP(A62,'Courier Company - Invoice'!$B:$I,8,0)</f>
        <v>90.2</v>
      </c>
      <c r="N62" s="3">
        <f t="shared" si="4"/>
        <v>-28.9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ht="15.75" customHeight="1">
      <c r="A63" s="4" t="s">
        <v>136</v>
      </c>
      <c r="B63" s="4" t="s">
        <v>137</v>
      </c>
      <c r="C63" s="3">
        <f>SUMIF('Company X - Order Report'!A:A,A63,'Company X - Order Report'!E:E)/1000</f>
        <v>0.5</v>
      </c>
      <c r="D63" s="3">
        <f t="shared" si="1"/>
        <v>0.5</v>
      </c>
      <c r="E63" s="3" t="str">
        <f>VLOOKUP(A63,'Courier Company - Invoice'!$B:$C,2,0)</f>
        <v>0.5</v>
      </c>
      <c r="F63" s="3">
        <f t="shared" si="2"/>
        <v>0.5</v>
      </c>
      <c r="G63" s="3" t="str">
        <f>upper(VLOOKUP(A63,'Company X - Order Report'!$A:$G,7,0))</f>
        <v>B</v>
      </c>
      <c r="H63" s="3" t="str">
        <f>upper(VLOOKUP(A63,'Courier Company - Invoice'!B:G,6,0))</f>
        <v>D</v>
      </c>
      <c r="I63" s="3" t="str">
        <f>VLOOKUP(A63,'Company X - Order Report'!$A:$H,8,0)</f>
        <v>Forward charges</v>
      </c>
      <c r="J63" s="5">
        <f>IF(and(G63="A",I63="Forward charges"),'Courier Company - Rates'!$A$2, if(and(G63="B",I63="Forward charges"),'Courier Company - Rates'!$C$2, if(and(G63="C",I63="Forward charges"),'Courier Company - Rates'!$E$2, if(and(G63="D",I63="Forward charges"),'Courier Company - Rates'!$G$2, if(and(G63="E",I63="Forward charges"),'Courier Company - Rates'!$I$2, if(and(G63="A",I63="Forward and RTO charges"),'Courier Company - Rates'!$K$2, if(and(G63="B",I63="Forward and RTO charges"),'Courier Company - Rates'!$M$2, if(and(G63="C",I63="Forward and RTO charges"),'Courier Company - Rates'!$O$2, if(and(G63="D",I63="Forward and RTO charges"),'Courier Company - Rates'!$Q$2, 'Courier Company - Rates'!$S$2)))))))))</f>
        <v>33</v>
      </c>
      <c r="K63" s="5">
        <f>IF(and(G63="A",I63="Forward charges"),'Courier Company - Rates'!$B$2, if(and(G63="B",I63="Forward charges"),'Courier Company - Rates'!$D$2, if(and(G63="C",I63="Forward charges"),'Courier Company - Rates'!$F$2, if(and(G63="D",I63="Forward charges"),'Courier Company - Rates'!$H$2, if(and(G63="E",I63="Forward charges"),'Courier Company - Rates'!$J$2, if(and(G63="A",I63="Forward and RTO charges"),'Courier Company - Rates'!$L$2, if(and(G63="B",I63="Forward and RTO charges"),'Courier Company - Rates'!$N$2, if(and(G63="C",I63="Forward and RTO charges"),'Courier Company - Rates'!$P$2, if(and(G63="D",I63="Forward and RTO charges"),'Courier Company - Rates'!$R$2, 'Courier Company - Rates'!$T$2)))))))))</f>
        <v>28.3</v>
      </c>
      <c r="L63" s="3">
        <f t="shared" si="3"/>
        <v>33</v>
      </c>
      <c r="M63" s="3" t="str">
        <f>VLOOKUP(A63,'Courier Company - Invoice'!$B:$I,8,0)</f>
        <v>45.4</v>
      </c>
      <c r="N63" s="3">
        <f t="shared" si="4"/>
        <v>-12.4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ht="15.75" customHeight="1">
      <c r="A64" s="4" t="s">
        <v>138</v>
      </c>
      <c r="B64" s="4" t="s">
        <v>139</v>
      </c>
      <c r="C64" s="3">
        <f>SUMIF('Company X - Order Report'!A:A,A64,'Company X - Order Report'!E:E)/1000</f>
        <v>0.861</v>
      </c>
      <c r="D64" s="3">
        <f t="shared" si="1"/>
        <v>1</v>
      </c>
      <c r="E64" s="3" t="str">
        <f>VLOOKUP(A64,'Courier Company - Invoice'!$B:$C,2,0)</f>
        <v>0.77</v>
      </c>
      <c r="F64" s="3">
        <f t="shared" si="2"/>
        <v>1</v>
      </c>
      <c r="G64" s="3" t="str">
        <f>upper(VLOOKUP(A64,'Company X - Order Report'!$A:$G,7,0))</f>
        <v>B</v>
      </c>
      <c r="H64" s="3" t="str">
        <f>upper(VLOOKUP(A64,'Courier Company - Invoice'!B:G,6,0))</f>
        <v>D</v>
      </c>
      <c r="I64" s="3" t="str">
        <f>VLOOKUP(A64,'Company X - Order Report'!$A:$H,8,0)</f>
        <v>Forward charges</v>
      </c>
      <c r="J64" s="5">
        <f>IF(and(G64="A",I64="Forward charges"),'Courier Company - Rates'!$A$2, if(and(G64="B",I64="Forward charges"),'Courier Company - Rates'!$C$2, if(and(G64="C",I64="Forward charges"),'Courier Company - Rates'!$E$2, if(and(G64="D",I64="Forward charges"),'Courier Company - Rates'!$G$2, if(and(G64="E",I64="Forward charges"),'Courier Company - Rates'!$I$2, if(and(G64="A",I64="Forward and RTO charges"),'Courier Company - Rates'!$K$2, if(and(G64="B",I64="Forward and RTO charges"),'Courier Company - Rates'!$M$2, if(and(G64="C",I64="Forward and RTO charges"),'Courier Company - Rates'!$O$2, if(and(G64="D",I64="Forward and RTO charges"),'Courier Company - Rates'!$Q$2, 'Courier Company - Rates'!$S$2)))))))))</f>
        <v>33</v>
      </c>
      <c r="K64" s="5">
        <f>IF(and(G64="A",I64="Forward charges"),'Courier Company - Rates'!$B$2, if(and(G64="B",I64="Forward charges"),'Courier Company - Rates'!$D$2, if(and(G64="C",I64="Forward charges"),'Courier Company - Rates'!$F$2, if(and(G64="D",I64="Forward charges"),'Courier Company - Rates'!$H$2, if(and(G64="E",I64="Forward charges"),'Courier Company - Rates'!$J$2, if(and(G64="A",I64="Forward and RTO charges"),'Courier Company - Rates'!$L$2, if(and(G64="B",I64="Forward and RTO charges"),'Courier Company - Rates'!$N$2, if(and(G64="C",I64="Forward and RTO charges"),'Courier Company - Rates'!$P$2, if(and(G64="D",I64="Forward and RTO charges"),'Courier Company - Rates'!$R$2, 'Courier Company - Rates'!$T$2)))))))))</f>
        <v>28.3</v>
      </c>
      <c r="L64" s="3">
        <f t="shared" si="3"/>
        <v>61.3</v>
      </c>
      <c r="M64" s="3" t="str">
        <f>VLOOKUP(A64,'Courier Company - Invoice'!$B:$I,8,0)</f>
        <v>90.2</v>
      </c>
      <c r="N64" s="3">
        <f t="shared" si="4"/>
        <v>-28.9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5.75" customHeight="1">
      <c r="A65" s="4" t="s">
        <v>140</v>
      </c>
      <c r="B65" s="4" t="s">
        <v>141</v>
      </c>
      <c r="C65" s="3">
        <f>SUMIF('Company X - Order Report'!A:A,A65,'Company X - Order Report'!E:E)/1000</f>
        <v>0.731</v>
      </c>
      <c r="D65" s="3">
        <f t="shared" si="1"/>
        <v>1</v>
      </c>
      <c r="E65" s="3" t="str">
        <f>VLOOKUP(A65,'Courier Company - Invoice'!$B:$C,2,0)</f>
        <v>0.8</v>
      </c>
      <c r="F65" s="3">
        <f t="shared" si="2"/>
        <v>1</v>
      </c>
      <c r="G65" s="3" t="str">
        <f>upper(VLOOKUP(A65,'Company X - Order Report'!$A:$G,7,0))</f>
        <v>B</v>
      </c>
      <c r="H65" s="3" t="str">
        <f>upper(VLOOKUP(A65,'Courier Company - Invoice'!B:G,6,0))</f>
        <v>D</v>
      </c>
      <c r="I65" s="3" t="str">
        <f>VLOOKUP(A65,'Company X - Order Report'!$A:$H,8,0)</f>
        <v>Forward charges</v>
      </c>
      <c r="J65" s="5">
        <f>IF(and(G65="A",I65="Forward charges"),'Courier Company - Rates'!$A$2, if(and(G65="B",I65="Forward charges"),'Courier Company - Rates'!$C$2, if(and(G65="C",I65="Forward charges"),'Courier Company - Rates'!$E$2, if(and(G65="D",I65="Forward charges"),'Courier Company - Rates'!$G$2, if(and(G65="E",I65="Forward charges"),'Courier Company - Rates'!$I$2, if(and(G65="A",I65="Forward and RTO charges"),'Courier Company - Rates'!$K$2, if(and(G65="B",I65="Forward and RTO charges"),'Courier Company - Rates'!$M$2, if(and(G65="C",I65="Forward and RTO charges"),'Courier Company - Rates'!$O$2, if(and(G65="D",I65="Forward and RTO charges"),'Courier Company - Rates'!$Q$2, 'Courier Company - Rates'!$S$2)))))))))</f>
        <v>33</v>
      </c>
      <c r="K65" s="5">
        <f>IF(and(G65="A",I65="Forward charges"),'Courier Company - Rates'!$B$2, if(and(G65="B",I65="Forward charges"),'Courier Company - Rates'!$D$2, if(and(G65="C",I65="Forward charges"),'Courier Company - Rates'!$F$2, if(and(G65="D",I65="Forward charges"),'Courier Company - Rates'!$H$2, if(and(G65="E",I65="Forward charges"),'Courier Company - Rates'!$J$2, if(and(G65="A",I65="Forward and RTO charges"),'Courier Company - Rates'!$L$2, if(and(G65="B",I65="Forward and RTO charges"),'Courier Company - Rates'!$N$2, if(and(G65="C",I65="Forward and RTO charges"),'Courier Company - Rates'!$P$2, if(and(G65="D",I65="Forward and RTO charges"),'Courier Company - Rates'!$R$2, 'Courier Company - Rates'!$T$2)))))))))</f>
        <v>28.3</v>
      </c>
      <c r="L65" s="3">
        <f t="shared" si="3"/>
        <v>61.3</v>
      </c>
      <c r="M65" s="3" t="str">
        <f>VLOOKUP(A65,'Courier Company - Invoice'!$B:$I,8,0)</f>
        <v>90.2</v>
      </c>
      <c r="N65" s="3">
        <f t="shared" si="4"/>
        <v>-28.9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5.75" customHeight="1">
      <c r="A66" s="4" t="s">
        <v>142</v>
      </c>
      <c r="B66" s="4" t="s">
        <v>143</v>
      </c>
      <c r="C66" s="3">
        <f>SUMIF('Company X - Order Report'!A:A,A66,'Company X - Order Report'!E:E)/1000</f>
        <v>0.861</v>
      </c>
      <c r="D66" s="3">
        <f t="shared" si="1"/>
        <v>1</v>
      </c>
      <c r="E66" s="3" t="str">
        <f>VLOOKUP(A66,'Courier Company - Invoice'!$B:$C,2,0)</f>
        <v>0.76</v>
      </c>
      <c r="F66" s="3">
        <f t="shared" si="2"/>
        <v>1</v>
      </c>
      <c r="G66" s="3" t="str">
        <f>upper(VLOOKUP(A66,'Company X - Order Report'!$A:$G,7,0))</f>
        <v>B</v>
      </c>
      <c r="H66" s="3" t="str">
        <f>upper(VLOOKUP(A66,'Courier Company - Invoice'!B:G,6,0))</f>
        <v>D</v>
      </c>
      <c r="I66" s="3" t="str">
        <f>VLOOKUP(A66,'Company X - Order Report'!$A:$H,8,0)</f>
        <v>Forward charges</v>
      </c>
      <c r="J66" s="5">
        <f>IF(and(G66="A",I66="Forward charges"),'Courier Company - Rates'!$A$2, if(and(G66="B",I66="Forward charges"),'Courier Company - Rates'!$C$2, if(and(G66="C",I66="Forward charges"),'Courier Company - Rates'!$E$2, if(and(G66="D",I66="Forward charges"),'Courier Company - Rates'!$G$2, if(and(G66="E",I66="Forward charges"),'Courier Company - Rates'!$I$2, if(and(G66="A",I66="Forward and RTO charges"),'Courier Company - Rates'!$K$2, if(and(G66="B",I66="Forward and RTO charges"),'Courier Company - Rates'!$M$2, if(and(G66="C",I66="Forward and RTO charges"),'Courier Company - Rates'!$O$2, if(and(G66="D",I66="Forward and RTO charges"),'Courier Company - Rates'!$Q$2, 'Courier Company - Rates'!$S$2)))))))))</f>
        <v>33</v>
      </c>
      <c r="K66" s="5">
        <f>IF(and(G66="A",I66="Forward charges"),'Courier Company - Rates'!$B$2, if(and(G66="B",I66="Forward charges"),'Courier Company - Rates'!$D$2, if(and(G66="C",I66="Forward charges"),'Courier Company - Rates'!$F$2, if(and(G66="D",I66="Forward charges"),'Courier Company - Rates'!$H$2, if(and(G66="E",I66="Forward charges"),'Courier Company - Rates'!$J$2, if(and(G66="A",I66="Forward and RTO charges"),'Courier Company - Rates'!$L$2, if(and(G66="B",I66="Forward and RTO charges"),'Courier Company - Rates'!$N$2, if(and(G66="C",I66="Forward and RTO charges"),'Courier Company - Rates'!$P$2, if(and(G66="D",I66="Forward and RTO charges"),'Courier Company - Rates'!$R$2, 'Courier Company - Rates'!$T$2)))))))))</f>
        <v>28.3</v>
      </c>
      <c r="L66" s="3">
        <f t="shared" si="3"/>
        <v>61.3</v>
      </c>
      <c r="M66" s="3" t="str">
        <f>VLOOKUP(A66,'Courier Company - Invoice'!$B:$I,8,0)</f>
        <v>90.2</v>
      </c>
      <c r="N66" s="3">
        <f t="shared" si="4"/>
        <v>-28.9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5.75" customHeight="1">
      <c r="A67" s="4" t="s">
        <v>144</v>
      </c>
      <c r="B67" s="4" t="s">
        <v>145</v>
      </c>
      <c r="C67" s="3">
        <f>SUMIF('Company X - Order Report'!A:A,A67,'Company X - Order Report'!E:E)/1000</f>
        <v>0.867</v>
      </c>
      <c r="D67" s="3">
        <f t="shared" si="1"/>
        <v>1</v>
      </c>
      <c r="E67" s="3" t="str">
        <f>VLOOKUP(A67,'Courier Company - Invoice'!$B:$C,2,0)</f>
        <v>0.76</v>
      </c>
      <c r="F67" s="3">
        <f t="shared" si="2"/>
        <v>1</v>
      </c>
      <c r="G67" s="3" t="str">
        <f>upper(VLOOKUP(A67,'Company X - Order Report'!$A:$G,7,0))</f>
        <v>B</v>
      </c>
      <c r="H67" s="3" t="str">
        <f>upper(VLOOKUP(A67,'Courier Company - Invoice'!B:G,6,0))</f>
        <v>D</v>
      </c>
      <c r="I67" s="3" t="str">
        <f>VLOOKUP(A67,'Company X - Order Report'!$A:$H,8,0)</f>
        <v>Forward charges</v>
      </c>
      <c r="J67" s="5">
        <f>IF(and(G67="A",I67="Forward charges"),'Courier Company - Rates'!$A$2, if(and(G67="B",I67="Forward charges"),'Courier Company - Rates'!$C$2, if(and(G67="C",I67="Forward charges"),'Courier Company - Rates'!$E$2, if(and(G67="D",I67="Forward charges"),'Courier Company - Rates'!$G$2, if(and(G67="E",I67="Forward charges"),'Courier Company - Rates'!$I$2, if(and(G67="A",I67="Forward and RTO charges"),'Courier Company - Rates'!$K$2, if(and(G67="B",I67="Forward and RTO charges"),'Courier Company - Rates'!$M$2, if(and(G67="C",I67="Forward and RTO charges"),'Courier Company - Rates'!$O$2, if(and(G67="D",I67="Forward and RTO charges"),'Courier Company - Rates'!$Q$2, 'Courier Company - Rates'!$S$2)))))))))</f>
        <v>33</v>
      </c>
      <c r="K67" s="5">
        <f>IF(and(G67="A",I67="Forward charges"),'Courier Company - Rates'!$B$2, if(and(G67="B",I67="Forward charges"),'Courier Company - Rates'!$D$2, if(and(G67="C",I67="Forward charges"),'Courier Company - Rates'!$F$2, if(and(G67="D",I67="Forward charges"),'Courier Company - Rates'!$H$2, if(and(G67="E",I67="Forward charges"),'Courier Company - Rates'!$J$2, if(and(G67="A",I67="Forward and RTO charges"),'Courier Company - Rates'!$L$2, if(and(G67="B",I67="Forward and RTO charges"),'Courier Company - Rates'!$N$2, if(and(G67="C",I67="Forward and RTO charges"),'Courier Company - Rates'!$P$2, if(and(G67="D",I67="Forward and RTO charges"),'Courier Company - Rates'!$R$2, 'Courier Company - Rates'!$T$2)))))))))</f>
        <v>28.3</v>
      </c>
      <c r="L67" s="3">
        <f t="shared" si="3"/>
        <v>61.3</v>
      </c>
      <c r="M67" s="3" t="str">
        <f>VLOOKUP(A67,'Courier Company - Invoice'!$B:$I,8,0)</f>
        <v>90.2</v>
      </c>
      <c r="N67" s="3">
        <f t="shared" si="4"/>
        <v>-28.9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5.75" customHeight="1">
      <c r="A68" s="4" t="s">
        <v>146</v>
      </c>
      <c r="B68" s="4" t="s">
        <v>147</v>
      </c>
      <c r="C68" s="3">
        <f>SUMIF('Company X - Order Report'!A:A,A68,'Company X - Order Report'!E:E)/1000</f>
        <v>0.765</v>
      </c>
      <c r="D68" s="3">
        <f t="shared" si="1"/>
        <v>1</v>
      </c>
      <c r="E68" s="3" t="str">
        <f>VLOOKUP(A68,'Courier Company - Invoice'!$B:$C,2,0)</f>
        <v>0.6</v>
      </c>
      <c r="F68" s="3">
        <f t="shared" si="2"/>
        <v>1</v>
      </c>
      <c r="G68" s="3" t="str">
        <f>upper(VLOOKUP(A68,'Company X - Order Report'!$A:$G,7,0))</f>
        <v>B</v>
      </c>
      <c r="H68" s="3" t="str">
        <f>upper(VLOOKUP(A68,'Courier Company - Invoice'!B:G,6,0))</f>
        <v>D</v>
      </c>
      <c r="I68" s="3" t="str">
        <f>VLOOKUP(A68,'Company X - Order Report'!$A:$H,8,0)</f>
        <v>Forward charges</v>
      </c>
      <c r="J68" s="5">
        <f>IF(and(G68="A",I68="Forward charges"),'Courier Company - Rates'!$A$2, if(and(G68="B",I68="Forward charges"),'Courier Company - Rates'!$C$2, if(and(G68="C",I68="Forward charges"),'Courier Company - Rates'!$E$2, if(and(G68="D",I68="Forward charges"),'Courier Company - Rates'!$G$2, if(and(G68="E",I68="Forward charges"),'Courier Company - Rates'!$I$2, if(and(G68="A",I68="Forward and RTO charges"),'Courier Company - Rates'!$K$2, if(and(G68="B",I68="Forward and RTO charges"),'Courier Company - Rates'!$M$2, if(and(G68="C",I68="Forward and RTO charges"),'Courier Company - Rates'!$O$2, if(and(G68="D",I68="Forward and RTO charges"),'Courier Company - Rates'!$Q$2, 'Courier Company - Rates'!$S$2)))))))))</f>
        <v>33</v>
      </c>
      <c r="K68" s="5">
        <f>IF(and(G68="A",I68="Forward charges"),'Courier Company - Rates'!$B$2, if(and(G68="B",I68="Forward charges"),'Courier Company - Rates'!$D$2, if(and(G68="C",I68="Forward charges"),'Courier Company - Rates'!$F$2, if(and(G68="D",I68="Forward charges"),'Courier Company - Rates'!$H$2, if(and(G68="E",I68="Forward charges"),'Courier Company - Rates'!$J$2, if(and(G68="A",I68="Forward and RTO charges"),'Courier Company - Rates'!$L$2, if(and(G68="B",I68="Forward and RTO charges"),'Courier Company - Rates'!$N$2, if(and(G68="C",I68="Forward and RTO charges"),'Courier Company - Rates'!$P$2, if(and(G68="D",I68="Forward and RTO charges"),'Courier Company - Rates'!$R$2, 'Courier Company - Rates'!$T$2)))))))))</f>
        <v>28.3</v>
      </c>
      <c r="L68" s="3">
        <f t="shared" si="3"/>
        <v>61.3</v>
      </c>
      <c r="M68" s="3" t="str">
        <f>VLOOKUP(A68,'Courier Company - Invoice'!$B:$I,8,0)</f>
        <v>90.2</v>
      </c>
      <c r="N68" s="3">
        <f t="shared" si="4"/>
        <v>-28.9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5.75" customHeight="1">
      <c r="A69" s="4" t="s">
        <v>148</v>
      </c>
      <c r="B69" s="4" t="s">
        <v>149</v>
      </c>
      <c r="C69" s="3">
        <f>SUMIF('Company X - Order Report'!A:A,A69,'Company X - Order Report'!E:E)/1000</f>
        <v>0.508</v>
      </c>
      <c r="D69" s="3">
        <f t="shared" si="1"/>
        <v>1</v>
      </c>
      <c r="E69" s="3" t="str">
        <f>VLOOKUP(A69,'Courier Company - Invoice'!$B:$C,2,0)</f>
        <v>0.59</v>
      </c>
      <c r="F69" s="3">
        <f t="shared" si="2"/>
        <v>1</v>
      </c>
      <c r="G69" s="3" t="str">
        <f>upper(VLOOKUP(A69,'Company X - Order Report'!$A:$G,7,0))</f>
        <v>B</v>
      </c>
      <c r="H69" s="3" t="str">
        <f>upper(VLOOKUP(A69,'Courier Company - Invoice'!B:G,6,0))</f>
        <v>D</v>
      </c>
      <c r="I69" s="3" t="str">
        <f>VLOOKUP(A69,'Company X - Order Report'!$A:$H,8,0)</f>
        <v>Forward charges</v>
      </c>
      <c r="J69" s="5">
        <f>IF(and(G69="A",I69="Forward charges"),'Courier Company - Rates'!$A$2, if(and(G69="B",I69="Forward charges"),'Courier Company - Rates'!$C$2, if(and(G69="C",I69="Forward charges"),'Courier Company - Rates'!$E$2, if(and(G69="D",I69="Forward charges"),'Courier Company - Rates'!$G$2, if(and(G69="E",I69="Forward charges"),'Courier Company - Rates'!$I$2, if(and(G69="A",I69="Forward and RTO charges"),'Courier Company - Rates'!$K$2, if(and(G69="B",I69="Forward and RTO charges"),'Courier Company - Rates'!$M$2, if(and(G69="C",I69="Forward and RTO charges"),'Courier Company - Rates'!$O$2, if(and(G69="D",I69="Forward and RTO charges"),'Courier Company - Rates'!$Q$2, 'Courier Company - Rates'!$S$2)))))))))</f>
        <v>33</v>
      </c>
      <c r="K69" s="5">
        <f>IF(and(G69="A",I69="Forward charges"),'Courier Company - Rates'!$B$2, if(and(G69="B",I69="Forward charges"),'Courier Company - Rates'!$D$2, if(and(G69="C",I69="Forward charges"),'Courier Company - Rates'!$F$2, if(and(G69="D",I69="Forward charges"),'Courier Company - Rates'!$H$2, if(and(G69="E",I69="Forward charges"),'Courier Company - Rates'!$J$2, if(and(G69="A",I69="Forward and RTO charges"),'Courier Company - Rates'!$L$2, if(and(G69="B",I69="Forward and RTO charges"),'Courier Company - Rates'!$N$2, if(and(G69="C",I69="Forward and RTO charges"),'Courier Company - Rates'!$P$2, if(and(G69="D",I69="Forward and RTO charges"),'Courier Company - Rates'!$R$2, 'Courier Company - Rates'!$T$2)))))))))</f>
        <v>28.3</v>
      </c>
      <c r="L69" s="3">
        <f t="shared" si="3"/>
        <v>61.3</v>
      </c>
      <c r="M69" s="3" t="str">
        <f>VLOOKUP(A69,'Courier Company - Invoice'!$B:$I,8,0)</f>
        <v>90.2</v>
      </c>
      <c r="N69" s="3">
        <f t="shared" si="4"/>
        <v>-28.9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5.75" customHeight="1">
      <c r="A70" s="4" t="s">
        <v>150</v>
      </c>
      <c r="B70" s="4" t="s">
        <v>151</v>
      </c>
      <c r="C70" s="3">
        <f>SUMIF('Company X - Order Report'!A:A,A70,'Company X - Order Report'!E:E)/1000</f>
        <v>0.867</v>
      </c>
      <c r="D70" s="3">
        <f t="shared" si="1"/>
        <v>1</v>
      </c>
      <c r="E70" s="3" t="str">
        <f>VLOOKUP(A70,'Courier Company - Invoice'!$B:$C,2,0)</f>
        <v>0.8</v>
      </c>
      <c r="F70" s="3">
        <f t="shared" si="2"/>
        <v>1</v>
      </c>
      <c r="G70" s="3" t="str">
        <f>upper(VLOOKUP(A70,'Company X - Order Report'!$A:$G,7,0))</f>
        <v>B</v>
      </c>
      <c r="H70" s="3" t="str">
        <f>upper(VLOOKUP(A70,'Courier Company - Invoice'!B:G,6,0))</f>
        <v>D</v>
      </c>
      <c r="I70" s="3" t="str">
        <f>VLOOKUP(A70,'Company X - Order Report'!$A:$H,8,0)</f>
        <v>Forward charges</v>
      </c>
      <c r="J70" s="5">
        <f>IF(and(G70="A",I70="Forward charges"),'Courier Company - Rates'!$A$2, if(and(G70="B",I70="Forward charges"),'Courier Company - Rates'!$C$2, if(and(G70="C",I70="Forward charges"),'Courier Company - Rates'!$E$2, if(and(G70="D",I70="Forward charges"),'Courier Company - Rates'!$G$2, if(and(G70="E",I70="Forward charges"),'Courier Company - Rates'!$I$2, if(and(G70="A",I70="Forward and RTO charges"),'Courier Company - Rates'!$K$2, if(and(G70="B",I70="Forward and RTO charges"),'Courier Company - Rates'!$M$2, if(and(G70="C",I70="Forward and RTO charges"),'Courier Company - Rates'!$O$2, if(and(G70="D",I70="Forward and RTO charges"),'Courier Company - Rates'!$Q$2, 'Courier Company - Rates'!$S$2)))))))))</f>
        <v>33</v>
      </c>
      <c r="K70" s="5">
        <f>IF(and(G70="A",I70="Forward charges"),'Courier Company - Rates'!$B$2, if(and(G70="B",I70="Forward charges"),'Courier Company - Rates'!$D$2, if(and(G70="C",I70="Forward charges"),'Courier Company - Rates'!$F$2, if(and(G70="D",I70="Forward charges"),'Courier Company - Rates'!$H$2, if(and(G70="E",I70="Forward charges"),'Courier Company - Rates'!$J$2, if(and(G70="A",I70="Forward and RTO charges"),'Courier Company - Rates'!$L$2, if(and(G70="B",I70="Forward and RTO charges"),'Courier Company - Rates'!$N$2, if(and(G70="C",I70="Forward and RTO charges"),'Courier Company - Rates'!$P$2, if(and(G70="D",I70="Forward and RTO charges"),'Courier Company - Rates'!$R$2, 'Courier Company - Rates'!$T$2)))))))))</f>
        <v>28.3</v>
      </c>
      <c r="L70" s="3">
        <f t="shared" si="3"/>
        <v>61.3</v>
      </c>
      <c r="M70" s="3" t="str">
        <f>VLOOKUP(A70,'Courier Company - Invoice'!$B:$I,8,0)</f>
        <v>90.2</v>
      </c>
      <c r="N70" s="3">
        <f t="shared" si="4"/>
        <v>-28.9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15.75" customHeight="1">
      <c r="A71" s="4" t="s">
        <v>152</v>
      </c>
      <c r="B71" s="4" t="s">
        <v>153</v>
      </c>
      <c r="C71" s="3">
        <f>SUMIF('Company X - Order Report'!A:A,A71,'Company X - Order Report'!E:E)/1000</f>
        <v>0.5</v>
      </c>
      <c r="D71" s="3">
        <f t="shared" si="1"/>
        <v>0.5</v>
      </c>
      <c r="E71" s="3" t="str">
        <f>VLOOKUP(A71,'Courier Company - Invoice'!$B:$C,2,0)</f>
        <v>0.5</v>
      </c>
      <c r="F71" s="3">
        <f t="shared" si="2"/>
        <v>0.5</v>
      </c>
      <c r="G71" s="3" t="str">
        <f>upper(VLOOKUP(A71,'Company X - Order Report'!$A:$G,7,0))</f>
        <v>B</v>
      </c>
      <c r="H71" s="3" t="str">
        <f>upper(VLOOKUP(A71,'Courier Company - Invoice'!B:G,6,0))</f>
        <v>D</v>
      </c>
      <c r="I71" s="3" t="str">
        <f>VLOOKUP(A71,'Company X - Order Report'!$A:$H,8,0)</f>
        <v>Forward and RTO charges</v>
      </c>
      <c r="J71" s="5">
        <f>IF(and(G71="A",I71="Forward charges"),'Courier Company - Rates'!$A$2, if(and(G71="B",I71="Forward charges"),'Courier Company - Rates'!$C$2, if(and(G71="C",I71="Forward charges"),'Courier Company - Rates'!$E$2, if(and(G71="D",I71="Forward charges"),'Courier Company - Rates'!$G$2, if(and(G71="E",I71="Forward charges"),'Courier Company - Rates'!$I$2, if(and(G71="A",I71="Forward and RTO charges"),'Courier Company - Rates'!$K$2, if(and(G71="B",I71="Forward and RTO charges"),'Courier Company - Rates'!$M$2, if(and(G71="C",I71="Forward and RTO charges"),'Courier Company - Rates'!$O$2, if(and(G71="D",I71="Forward and RTO charges"),'Courier Company - Rates'!$Q$2, 'Courier Company - Rates'!$S$2)))))))))</f>
        <v>20.5</v>
      </c>
      <c r="K71" s="5">
        <f>IF(and(G71="A",I71="Forward charges"),'Courier Company - Rates'!$B$2, if(and(G71="B",I71="Forward charges"),'Courier Company - Rates'!$D$2, if(and(G71="C",I71="Forward charges"),'Courier Company - Rates'!$F$2, if(and(G71="D",I71="Forward charges"),'Courier Company - Rates'!$H$2, if(and(G71="E",I71="Forward charges"),'Courier Company - Rates'!$J$2, if(and(G71="A",I71="Forward and RTO charges"),'Courier Company - Rates'!$L$2, if(and(G71="B",I71="Forward and RTO charges"),'Courier Company - Rates'!$N$2, if(and(G71="C",I71="Forward and RTO charges"),'Courier Company - Rates'!$P$2, if(and(G71="D",I71="Forward and RTO charges"),'Courier Company - Rates'!$R$2, 'Courier Company - Rates'!$T$2)))))))))</f>
        <v>28.3</v>
      </c>
      <c r="L71" s="3">
        <f t="shared" si="3"/>
        <v>20.5</v>
      </c>
      <c r="M71" s="3" t="str">
        <f>VLOOKUP(A71,'Courier Company - Invoice'!$B:$I,8,0)</f>
        <v>86.7</v>
      </c>
      <c r="N71" s="3">
        <f t="shared" si="4"/>
        <v>-66.2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15.75" customHeight="1">
      <c r="A72" s="4" t="s">
        <v>154</v>
      </c>
      <c r="B72" s="4" t="s">
        <v>155</v>
      </c>
      <c r="C72" s="3">
        <f>SUMIF('Company X - Order Report'!A:A,A72,'Company X - Order Report'!E:E)/1000</f>
        <v>2.572</v>
      </c>
      <c r="D72" s="3">
        <f t="shared" si="1"/>
        <v>3</v>
      </c>
      <c r="E72" s="3" t="str">
        <f>VLOOKUP(A72,'Courier Company - Invoice'!$B:$C,2,0)</f>
        <v>2.94</v>
      </c>
      <c r="F72" s="3">
        <f t="shared" si="2"/>
        <v>3</v>
      </c>
      <c r="G72" s="3" t="str">
        <f>upper(VLOOKUP(A72,'Company X - Order Report'!$A:$G,7,0))</f>
        <v>B</v>
      </c>
      <c r="H72" s="3" t="str">
        <f>upper(VLOOKUP(A72,'Courier Company - Invoice'!B:G,6,0))</f>
        <v>D</v>
      </c>
      <c r="I72" s="3" t="str">
        <f>VLOOKUP(A72,'Company X - Order Report'!$A:$H,8,0)</f>
        <v>Forward charges</v>
      </c>
      <c r="J72" s="5">
        <f>IF(and(G72="A",I72="Forward charges"),'Courier Company - Rates'!$A$2, if(and(G72="B",I72="Forward charges"),'Courier Company - Rates'!$C$2, if(and(G72="C",I72="Forward charges"),'Courier Company - Rates'!$E$2, if(and(G72="D",I72="Forward charges"),'Courier Company - Rates'!$G$2, if(and(G72="E",I72="Forward charges"),'Courier Company - Rates'!$I$2, if(and(G72="A",I72="Forward and RTO charges"),'Courier Company - Rates'!$K$2, if(and(G72="B",I72="Forward and RTO charges"),'Courier Company - Rates'!$M$2, if(and(G72="C",I72="Forward and RTO charges"),'Courier Company - Rates'!$O$2, if(and(G72="D",I72="Forward and RTO charges"),'Courier Company - Rates'!$Q$2, 'Courier Company - Rates'!$S$2)))))))))</f>
        <v>33</v>
      </c>
      <c r="K72" s="5">
        <f>IF(and(G72="A",I72="Forward charges"),'Courier Company - Rates'!$B$2, if(and(G72="B",I72="Forward charges"),'Courier Company - Rates'!$D$2, if(and(G72="C",I72="Forward charges"),'Courier Company - Rates'!$F$2, if(and(G72="D",I72="Forward charges"),'Courier Company - Rates'!$H$2, if(and(G72="E",I72="Forward charges"),'Courier Company - Rates'!$J$2, if(and(G72="A",I72="Forward and RTO charges"),'Courier Company - Rates'!$L$2, if(and(G72="B",I72="Forward and RTO charges"),'Courier Company - Rates'!$N$2, if(and(G72="C",I72="Forward and RTO charges"),'Courier Company - Rates'!$P$2, if(and(G72="D",I72="Forward and RTO charges"),'Courier Company - Rates'!$R$2, 'Courier Company - Rates'!$T$2)))))))))</f>
        <v>28.3</v>
      </c>
      <c r="L72" s="3">
        <f t="shared" si="3"/>
        <v>174.5</v>
      </c>
      <c r="M72" s="3" t="str">
        <f>VLOOKUP(A72,'Courier Company - Invoice'!$B:$I,8,0)</f>
        <v>269.4</v>
      </c>
      <c r="N72" s="3">
        <f t="shared" si="4"/>
        <v>-94.9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15.75" customHeight="1">
      <c r="A73" s="4" t="s">
        <v>156</v>
      </c>
      <c r="B73" s="4" t="s">
        <v>157</v>
      </c>
      <c r="C73" s="3">
        <f>SUMIF('Company X - Order Report'!A:A,A73,'Company X - Order Report'!E:E)/1000</f>
        <v>0.72</v>
      </c>
      <c r="D73" s="3">
        <f t="shared" si="1"/>
        <v>1</v>
      </c>
      <c r="E73" s="3" t="str">
        <f>VLOOKUP(A73,'Courier Company - Invoice'!$B:$C,2,0)</f>
        <v>1</v>
      </c>
      <c r="F73" s="3">
        <f t="shared" si="2"/>
        <v>1</v>
      </c>
      <c r="G73" s="3" t="str">
        <f>upper(VLOOKUP(A73,'Company X - Order Report'!$A:$G,7,0))</f>
        <v>B</v>
      </c>
      <c r="H73" s="3" t="str">
        <f>upper(VLOOKUP(A73,'Courier Company - Invoice'!B:G,6,0))</f>
        <v>D</v>
      </c>
      <c r="I73" s="3" t="str">
        <f>VLOOKUP(A73,'Company X - Order Report'!$A:$H,8,0)</f>
        <v>Forward charges</v>
      </c>
      <c r="J73" s="5">
        <f>IF(and(G73="A",I73="Forward charges"),'Courier Company - Rates'!$A$2, if(and(G73="B",I73="Forward charges"),'Courier Company - Rates'!$C$2, if(and(G73="C",I73="Forward charges"),'Courier Company - Rates'!$E$2, if(and(G73="D",I73="Forward charges"),'Courier Company - Rates'!$G$2, if(and(G73="E",I73="Forward charges"),'Courier Company - Rates'!$I$2, if(and(G73="A",I73="Forward and RTO charges"),'Courier Company - Rates'!$K$2, if(and(G73="B",I73="Forward and RTO charges"),'Courier Company - Rates'!$M$2, if(and(G73="C",I73="Forward and RTO charges"),'Courier Company - Rates'!$O$2, if(and(G73="D",I73="Forward and RTO charges"),'Courier Company - Rates'!$Q$2, 'Courier Company - Rates'!$S$2)))))))))</f>
        <v>33</v>
      </c>
      <c r="K73" s="5">
        <f>IF(and(G73="A",I73="Forward charges"),'Courier Company - Rates'!$B$2, if(and(G73="B",I73="Forward charges"),'Courier Company - Rates'!$D$2, if(and(G73="C",I73="Forward charges"),'Courier Company - Rates'!$F$2, if(and(G73="D",I73="Forward charges"),'Courier Company - Rates'!$H$2, if(and(G73="E",I73="Forward charges"),'Courier Company - Rates'!$J$2, if(and(G73="A",I73="Forward and RTO charges"),'Courier Company - Rates'!$L$2, if(and(G73="B",I73="Forward and RTO charges"),'Courier Company - Rates'!$N$2, if(and(G73="C",I73="Forward and RTO charges"),'Courier Company - Rates'!$P$2, if(and(G73="D",I73="Forward and RTO charges"),'Courier Company - Rates'!$R$2, 'Courier Company - Rates'!$T$2)))))))))</f>
        <v>28.3</v>
      </c>
      <c r="L73" s="3">
        <f t="shared" si="3"/>
        <v>61.3</v>
      </c>
      <c r="M73" s="3" t="str">
        <f>VLOOKUP(A73,'Courier Company - Invoice'!$B:$I,8,0)</f>
        <v>90.2</v>
      </c>
      <c r="N73" s="3">
        <f t="shared" si="4"/>
        <v>-28.9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15.75" customHeight="1">
      <c r="A74" s="4" t="s">
        <v>158</v>
      </c>
      <c r="B74" s="4" t="s">
        <v>159</v>
      </c>
      <c r="C74" s="3">
        <f>SUMIF('Company X - Order Report'!A:A,A74,'Company X - Order Report'!E:E)/1000</f>
        <v>0.563</v>
      </c>
      <c r="D74" s="3">
        <f t="shared" si="1"/>
        <v>1</v>
      </c>
      <c r="E74" s="3" t="str">
        <f>VLOOKUP(A74,'Courier Company - Invoice'!$B:$C,2,0)</f>
        <v>0.61</v>
      </c>
      <c r="F74" s="3">
        <f t="shared" si="2"/>
        <v>1</v>
      </c>
      <c r="G74" s="3" t="str">
        <f>upper(VLOOKUP(A74,'Company X - Order Report'!$A:$G,7,0))</f>
        <v>B</v>
      </c>
      <c r="H74" s="3" t="str">
        <f>upper(VLOOKUP(A74,'Courier Company - Invoice'!B:G,6,0))</f>
        <v>D</v>
      </c>
      <c r="I74" s="3" t="str">
        <f>VLOOKUP(A74,'Company X - Order Report'!$A:$H,8,0)</f>
        <v>Forward charges</v>
      </c>
      <c r="J74" s="5">
        <f>IF(and(G74="A",I74="Forward charges"),'Courier Company - Rates'!$A$2, if(and(G74="B",I74="Forward charges"),'Courier Company - Rates'!$C$2, if(and(G74="C",I74="Forward charges"),'Courier Company - Rates'!$E$2, if(and(G74="D",I74="Forward charges"),'Courier Company - Rates'!$G$2, if(and(G74="E",I74="Forward charges"),'Courier Company - Rates'!$I$2, if(and(G74="A",I74="Forward and RTO charges"),'Courier Company - Rates'!$K$2, if(and(G74="B",I74="Forward and RTO charges"),'Courier Company - Rates'!$M$2, if(and(G74="C",I74="Forward and RTO charges"),'Courier Company - Rates'!$O$2, if(and(G74="D",I74="Forward and RTO charges"),'Courier Company - Rates'!$Q$2, 'Courier Company - Rates'!$S$2)))))))))</f>
        <v>33</v>
      </c>
      <c r="K74" s="5">
        <f>IF(and(G74="A",I74="Forward charges"),'Courier Company - Rates'!$B$2, if(and(G74="B",I74="Forward charges"),'Courier Company - Rates'!$D$2, if(and(G74="C",I74="Forward charges"),'Courier Company - Rates'!$F$2, if(and(G74="D",I74="Forward charges"),'Courier Company - Rates'!$H$2, if(and(G74="E",I74="Forward charges"),'Courier Company - Rates'!$J$2, if(and(G74="A",I74="Forward and RTO charges"),'Courier Company - Rates'!$L$2, if(and(G74="B",I74="Forward and RTO charges"),'Courier Company - Rates'!$N$2, if(and(G74="C",I74="Forward and RTO charges"),'Courier Company - Rates'!$P$2, if(and(G74="D",I74="Forward and RTO charges"),'Courier Company - Rates'!$R$2, 'Courier Company - Rates'!$T$2)))))))))</f>
        <v>28.3</v>
      </c>
      <c r="L74" s="3">
        <f t="shared" si="3"/>
        <v>61.3</v>
      </c>
      <c r="M74" s="3" t="str">
        <f>VLOOKUP(A74,'Courier Company - Invoice'!$B:$I,8,0)</f>
        <v>90.2</v>
      </c>
      <c r="N74" s="3">
        <f t="shared" si="4"/>
        <v>-28.9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15.75" customHeight="1">
      <c r="A75" s="4" t="s">
        <v>160</v>
      </c>
      <c r="B75" s="4" t="s">
        <v>161</v>
      </c>
      <c r="C75" s="3">
        <f>SUMIF('Company X - Order Report'!A:A,A75,'Company X - Order Report'!E:E)/1000</f>
        <v>0.127</v>
      </c>
      <c r="D75" s="3">
        <f t="shared" si="1"/>
        <v>0.5</v>
      </c>
      <c r="E75" s="3" t="str">
        <f>VLOOKUP(A75,'Courier Company - Invoice'!$B:$C,2,0)</f>
        <v>0.15</v>
      </c>
      <c r="F75" s="3">
        <f t="shared" si="2"/>
        <v>0.5</v>
      </c>
      <c r="G75" s="3" t="str">
        <f>upper(VLOOKUP(A75,'Company X - Order Report'!$A:$G,7,0))</f>
        <v>B</v>
      </c>
      <c r="H75" s="3" t="str">
        <f>upper(VLOOKUP(A75,'Courier Company - Invoice'!B:G,6,0))</f>
        <v>D</v>
      </c>
      <c r="I75" s="3" t="str">
        <f>VLOOKUP(A75,'Company X - Order Report'!$A:$H,8,0)</f>
        <v>Forward and RTO charges</v>
      </c>
      <c r="J75" s="5">
        <f>IF(and(G75="A",I75="Forward charges"),'Courier Company - Rates'!$A$2, if(and(G75="B",I75="Forward charges"),'Courier Company - Rates'!$C$2, if(and(G75="C",I75="Forward charges"),'Courier Company - Rates'!$E$2, if(and(G75="D",I75="Forward charges"),'Courier Company - Rates'!$G$2, if(and(G75="E",I75="Forward charges"),'Courier Company - Rates'!$I$2, if(and(G75="A",I75="Forward and RTO charges"),'Courier Company - Rates'!$K$2, if(and(G75="B",I75="Forward and RTO charges"),'Courier Company - Rates'!$M$2, if(and(G75="C",I75="Forward and RTO charges"),'Courier Company - Rates'!$O$2, if(and(G75="D",I75="Forward and RTO charges"),'Courier Company - Rates'!$Q$2, 'Courier Company - Rates'!$S$2)))))))))</f>
        <v>20.5</v>
      </c>
      <c r="K75" s="5">
        <f>IF(and(G75="A",I75="Forward charges"),'Courier Company - Rates'!$B$2, if(and(G75="B",I75="Forward charges"),'Courier Company - Rates'!$D$2, if(and(G75="C",I75="Forward charges"),'Courier Company - Rates'!$F$2, if(and(G75="D",I75="Forward charges"),'Courier Company - Rates'!$H$2, if(and(G75="E",I75="Forward charges"),'Courier Company - Rates'!$J$2, if(and(G75="A",I75="Forward and RTO charges"),'Courier Company - Rates'!$L$2, if(and(G75="B",I75="Forward and RTO charges"),'Courier Company - Rates'!$N$2, if(and(G75="C",I75="Forward and RTO charges"),'Courier Company - Rates'!$P$2, if(and(G75="D",I75="Forward and RTO charges"),'Courier Company - Rates'!$R$2, 'Courier Company - Rates'!$T$2)))))))))</f>
        <v>28.3</v>
      </c>
      <c r="L75" s="3">
        <f t="shared" si="3"/>
        <v>48.8</v>
      </c>
      <c r="M75" s="3" t="str">
        <f>VLOOKUP(A75,'Courier Company - Invoice'!$B:$I,8,0)</f>
        <v>86.7</v>
      </c>
      <c r="N75" s="3">
        <f t="shared" si="4"/>
        <v>-37.9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15.75" customHeight="1">
      <c r="A76" s="4" t="s">
        <v>162</v>
      </c>
      <c r="B76" s="4" t="s">
        <v>163</v>
      </c>
      <c r="C76" s="3">
        <f>SUMIF('Company X - Order Report'!A:A,A76,'Company X - Order Report'!E:E)/1000</f>
        <v>0.22</v>
      </c>
      <c r="D76" s="3">
        <f t="shared" si="1"/>
        <v>0.5</v>
      </c>
      <c r="E76" s="3" t="str">
        <f>VLOOKUP(A76,'Courier Company - Invoice'!$B:$C,2,0)</f>
        <v>0.2</v>
      </c>
      <c r="F76" s="3">
        <f t="shared" si="2"/>
        <v>0.5</v>
      </c>
      <c r="G76" s="3" t="str">
        <f>upper(VLOOKUP(A76,'Company X - Order Report'!$A:$G,7,0))</f>
        <v>B</v>
      </c>
      <c r="H76" s="3" t="str">
        <f>upper(VLOOKUP(A76,'Courier Company - Invoice'!B:G,6,0))</f>
        <v>D</v>
      </c>
      <c r="I76" s="3" t="str">
        <f>VLOOKUP(A76,'Company X - Order Report'!$A:$H,8,0)</f>
        <v>Forward charges</v>
      </c>
      <c r="J76" s="5">
        <f>IF(and(G76="A",I76="Forward charges"),'Courier Company - Rates'!$A$2, if(and(G76="B",I76="Forward charges"),'Courier Company - Rates'!$C$2, if(and(G76="C",I76="Forward charges"),'Courier Company - Rates'!$E$2, if(and(G76="D",I76="Forward charges"),'Courier Company - Rates'!$G$2, if(and(G76="E",I76="Forward charges"),'Courier Company - Rates'!$I$2, if(and(G76="A",I76="Forward and RTO charges"),'Courier Company - Rates'!$K$2, if(and(G76="B",I76="Forward and RTO charges"),'Courier Company - Rates'!$M$2, if(and(G76="C",I76="Forward and RTO charges"),'Courier Company - Rates'!$O$2, if(and(G76="D",I76="Forward and RTO charges"),'Courier Company - Rates'!$Q$2, 'Courier Company - Rates'!$S$2)))))))))</f>
        <v>33</v>
      </c>
      <c r="K76" s="5">
        <f>IF(and(G76="A",I76="Forward charges"),'Courier Company - Rates'!$B$2, if(and(G76="B",I76="Forward charges"),'Courier Company - Rates'!$D$2, if(and(G76="C",I76="Forward charges"),'Courier Company - Rates'!$F$2, if(and(G76="D",I76="Forward charges"),'Courier Company - Rates'!$H$2, if(and(G76="E",I76="Forward charges"),'Courier Company - Rates'!$J$2, if(and(G76="A",I76="Forward and RTO charges"),'Courier Company - Rates'!$L$2, if(and(G76="B",I76="Forward and RTO charges"),'Courier Company - Rates'!$N$2, if(and(G76="C",I76="Forward and RTO charges"),'Courier Company - Rates'!$P$2, if(and(G76="D",I76="Forward and RTO charges"),'Courier Company - Rates'!$R$2, 'Courier Company - Rates'!$T$2)))))))))</f>
        <v>28.3</v>
      </c>
      <c r="L76" s="3">
        <f t="shared" si="3"/>
        <v>61.3</v>
      </c>
      <c r="M76" s="3" t="str">
        <f>VLOOKUP(A76,'Courier Company - Invoice'!$B:$I,8,0)</f>
        <v>45.4</v>
      </c>
      <c r="N76" s="3">
        <f t="shared" si="4"/>
        <v>15.9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15.75" customHeight="1">
      <c r="A77" s="4" t="s">
        <v>164</v>
      </c>
      <c r="B77" s="4" t="s">
        <v>165</v>
      </c>
      <c r="C77" s="3">
        <f>SUMIF('Company X - Order Report'!A:A,A77,'Company X - Order Report'!E:E)/1000</f>
        <v>0.554</v>
      </c>
      <c r="D77" s="3">
        <f t="shared" si="1"/>
        <v>1</v>
      </c>
      <c r="E77" s="3" t="str">
        <f>VLOOKUP(A77,'Courier Company - Invoice'!$B:$C,2,0)</f>
        <v>0.7</v>
      </c>
      <c r="F77" s="3">
        <f t="shared" si="2"/>
        <v>1</v>
      </c>
      <c r="G77" s="3" t="str">
        <f>upper(VLOOKUP(A77,'Company X - Order Report'!$A:$G,7,0))</f>
        <v>B</v>
      </c>
      <c r="H77" s="3" t="str">
        <f>upper(VLOOKUP(A77,'Courier Company - Invoice'!B:G,6,0))</f>
        <v>D</v>
      </c>
      <c r="I77" s="3" t="str">
        <f>VLOOKUP(A77,'Company X - Order Report'!$A:$H,8,0)</f>
        <v>Forward charges</v>
      </c>
      <c r="J77" s="5">
        <f>IF(and(G77="A",I77="Forward charges"),'Courier Company - Rates'!$A$2, if(and(G77="B",I77="Forward charges"),'Courier Company - Rates'!$C$2, if(and(G77="C",I77="Forward charges"),'Courier Company - Rates'!$E$2, if(and(G77="D",I77="Forward charges"),'Courier Company - Rates'!$G$2, if(and(G77="E",I77="Forward charges"),'Courier Company - Rates'!$I$2, if(and(G77="A",I77="Forward and RTO charges"),'Courier Company - Rates'!$K$2, if(and(G77="B",I77="Forward and RTO charges"),'Courier Company - Rates'!$M$2, if(and(G77="C",I77="Forward and RTO charges"),'Courier Company - Rates'!$O$2, if(and(G77="D",I77="Forward and RTO charges"),'Courier Company - Rates'!$Q$2, 'Courier Company - Rates'!$S$2)))))))))</f>
        <v>33</v>
      </c>
      <c r="K77" s="5">
        <f>IF(and(G77="A",I77="Forward charges"),'Courier Company - Rates'!$B$2, if(and(G77="B",I77="Forward charges"),'Courier Company - Rates'!$D$2, if(and(G77="C",I77="Forward charges"),'Courier Company - Rates'!$F$2, if(and(G77="D",I77="Forward charges"),'Courier Company - Rates'!$H$2, if(and(G77="E",I77="Forward charges"),'Courier Company - Rates'!$J$2, if(and(G77="A",I77="Forward and RTO charges"),'Courier Company - Rates'!$L$2, if(and(G77="B",I77="Forward and RTO charges"),'Courier Company - Rates'!$N$2, if(and(G77="C",I77="Forward and RTO charges"),'Courier Company - Rates'!$P$2, if(and(G77="D",I77="Forward and RTO charges"),'Courier Company - Rates'!$R$2, 'Courier Company - Rates'!$T$2)))))))))</f>
        <v>28.3</v>
      </c>
      <c r="L77" s="3">
        <f t="shared" si="3"/>
        <v>61.3</v>
      </c>
      <c r="M77" s="3" t="str">
        <f>VLOOKUP(A77,'Courier Company - Invoice'!$B:$I,8,0)</f>
        <v>90.2</v>
      </c>
      <c r="N77" s="3">
        <f t="shared" si="4"/>
        <v>-28.9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5.75" customHeight="1">
      <c r="A78" s="4" t="s">
        <v>166</v>
      </c>
      <c r="B78" s="4" t="s">
        <v>167</v>
      </c>
      <c r="C78" s="3">
        <f>SUMIF('Company X - Order Report'!A:A,A78,'Company X - Order Report'!E:E)/1000</f>
        <v>0.5</v>
      </c>
      <c r="D78" s="3">
        <f t="shared" si="1"/>
        <v>0.5</v>
      </c>
      <c r="E78" s="3" t="str">
        <f>VLOOKUP(A78,'Courier Company - Invoice'!$B:$C,2,0)</f>
        <v>0.5</v>
      </c>
      <c r="F78" s="3">
        <f t="shared" si="2"/>
        <v>0.5</v>
      </c>
      <c r="G78" s="3" t="str">
        <f>upper(VLOOKUP(A78,'Company X - Order Report'!$A:$G,7,0))</f>
        <v>B</v>
      </c>
      <c r="H78" s="3" t="str">
        <f>upper(VLOOKUP(A78,'Courier Company - Invoice'!B:G,6,0))</f>
        <v>D</v>
      </c>
      <c r="I78" s="3" t="str">
        <f>VLOOKUP(A78,'Company X - Order Report'!$A:$H,8,0)</f>
        <v>Forward charges</v>
      </c>
      <c r="J78" s="5">
        <f>IF(and(G78="A",I78="Forward charges"),'Courier Company - Rates'!$A$2, if(and(G78="B",I78="Forward charges"),'Courier Company - Rates'!$C$2, if(and(G78="C",I78="Forward charges"),'Courier Company - Rates'!$E$2, if(and(G78="D",I78="Forward charges"),'Courier Company - Rates'!$G$2, if(and(G78="E",I78="Forward charges"),'Courier Company - Rates'!$I$2, if(and(G78="A",I78="Forward and RTO charges"),'Courier Company - Rates'!$K$2, if(and(G78="B",I78="Forward and RTO charges"),'Courier Company - Rates'!$M$2, if(and(G78="C",I78="Forward and RTO charges"),'Courier Company - Rates'!$O$2, if(and(G78="D",I78="Forward and RTO charges"),'Courier Company - Rates'!$Q$2, 'Courier Company - Rates'!$S$2)))))))))</f>
        <v>33</v>
      </c>
      <c r="K78" s="5">
        <f>IF(and(G78="A",I78="Forward charges"),'Courier Company - Rates'!$B$2, if(and(G78="B",I78="Forward charges"),'Courier Company - Rates'!$D$2, if(and(G78="C",I78="Forward charges"),'Courier Company - Rates'!$F$2, if(and(G78="D",I78="Forward charges"),'Courier Company - Rates'!$H$2, if(and(G78="E",I78="Forward charges"),'Courier Company - Rates'!$J$2, if(and(G78="A",I78="Forward and RTO charges"),'Courier Company - Rates'!$L$2, if(and(G78="B",I78="Forward and RTO charges"),'Courier Company - Rates'!$N$2, if(and(G78="C",I78="Forward and RTO charges"),'Courier Company - Rates'!$P$2, if(and(G78="D",I78="Forward and RTO charges"),'Courier Company - Rates'!$R$2, 'Courier Company - Rates'!$T$2)))))))))</f>
        <v>28.3</v>
      </c>
      <c r="L78" s="3">
        <f t="shared" si="3"/>
        <v>33</v>
      </c>
      <c r="M78" s="3" t="str">
        <f>VLOOKUP(A78,'Courier Company - Invoice'!$B:$I,8,0)</f>
        <v>45.4</v>
      </c>
      <c r="N78" s="3">
        <f t="shared" si="4"/>
        <v>-12.4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15.75" customHeight="1">
      <c r="A79" s="4" t="s">
        <v>168</v>
      </c>
      <c r="B79" s="4" t="s">
        <v>169</v>
      </c>
      <c r="C79" s="3">
        <f>SUMIF('Company X - Order Report'!A:A,A79,'Company X - Order Report'!E:E)/1000</f>
        <v>2.098</v>
      </c>
      <c r="D79" s="3">
        <f t="shared" si="1"/>
        <v>2.5</v>
      </c>
      <c r="E79" s="3" t="str">
        <f>VLOOKUP(A79,'Courier Company - Invoice'!$B:$C,2,0)</f>
        <v>2.1</v>
      </c>
      <c r="F79" s="3">
        <f t="shared" si="2"/>
        <v>2.5</v>
      </c>
      <c r="G79" s="3" t="str">
        <f>upper(VLOOKUP(A79,'Company X - Order Report'!$A:$G,7,0))</f>
        <v>B</v>
      </c>
      <c r="H79" s="3" t="str">
        <f>upper(VLOOKUP(A79,'Courier Company - Invoice'!B:G,6,0))</f>
        <v>D</v>
      </c>
      <c r="I79" s="3" t="str">
        <f>VLOOKUP(A79,'Company X - Order Report'!$A:$H,8,0)</f>
        <v>Forward charges</v>
      </c>
      <c r="J79" s="5">
        <f>IF(and(G79="A",I79="Forward charges"),'Courier Company - Rates'!$A$2, if(and(G79="B",I79="Forward charges"),'Courier Company - Rates'!$C$2, if(and(G79="C",I79="Forward charges"),'Courier Company - Rates'!$E$2, if(and(G79="D",I79="Forward charges"),'Courier Company - Rates'!$G$2, if(and(G79="E",I79="Forward charges"),'Courier Company - Rates'!$I$2, if(and(G79="A",I79="Forward and RTO charges"),'Courier Company - Rates'!$K$2, if(and(G79="B",I79="Forward and RTO charges"),'Courier Company - Rates'!$M$2, if(and(G79="C",I79="Forward and RTO charges"),'Courier Company - Rates'!$O$2, if(and(G79="D",I79="Forward and RTO charges"),'Courier Company - Rates'!$Q$2, 'Courier Company - Rates'!$S$2)))))))))</f>
        <v>33</v>
      </c>
      <c r="K79" s="5">
        <f>IF(and(G79="A",I79="Forward charges"),'Courier Company - Rates'!$B$2, if(and(G79="B",I79="Forward charges"),'Courier Company - Rates'!$D$2, if(and(G79="C",I79="Forward charges"),'Courier Company - Rates'!$F$2, if(and(G79="D",I79="Forward charges"),'Courier Company - Rates'!$H$2, if(and(G79="E",I79="Forward charges"),'Courier Company - Rates'!$J$2, if(and(G79="A",I79="Forward and RTO charges"),'Courier Company - Rates'!$L$2, if(and(G79="B",I79="Forward and RTO charges"),'Courier Company - Rates'!$N$2, if(and(G79="C",I79="Forward and RTO charges"),'Courier Company - Rates'!$P$2, if(and(G79="D",I79="Forward and RTO charges"),'Courier Company - Rates'!$R$2, 'Courier Company - Rates'!$T$2)))))))))</f>
        <v>28.3</v>
      </c>
      <c r="L79" s="3">
        <f t="shared" si="3"/>
        <v>146.2</v>
      </c>
      <c r="M79" s="3" t="str">
        <f>VLOOKUP(A79,'Courier Company - Invoice'!$B:$I,8,0)</f>
        <v>224.6</v>
      </c>
      <c r="N79" s="3">
        <f t="shared" si="4"/>
        <v>-78.4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15.75" customHeight="1">
      <c r="A80" s="4" t="s">
        <v>170</v>
      </c>
      <c r="B80" s="4" t="s">
        <v>171</v>
      </c>
      <c r="C80" s="3">
        <f>SUMIF('Company X - Order Report'!A:A,A80,'Company X - Order Report'!E:E)/1000</f>
        <v>0.177</v>
      </c>
      <c r="D80" s="3">
        <f t="shared" si="1"/>
        <v>0.5</v>
      </c>
      <c r="E80" s="3" t="str">
        <f>VLOOKUP(A80,'Courier Company - Invoice'!$B:$C,2,0)</f>
        <v>0.2</v>
      </c>
      <c r="F80" s="3">
        <f t="shared" si="2"/>
        <v>0.5</v>
      </c>
      <c r="G80" s="3" t="str">
        <f>upper(VLOOKUP(A80,'Company X - Order Report'!$A:$G,7,0))</f>
        <v>B</v>
      </c>
      <c r="H80" s="3" t="str">
        <f>upper(VLOOKUP(A80,'Courier Company - Invoice'!B:G,6,0))</f>
        <v>D</v>
      </c>
      <c r="I80" s="3" t="str">
        <f>VLOOKUP(A80,'Company X - Order Report'!$A:$H,8,0)</f>
        <v>Forward charges</v>
      </c>
      <c r="J80" s="5">
        <f>IF(and(G80="A",I80="Forward charges"),'Courier Company - Rates'!$A$2, if(and(G80="B",I80="Forward charges"),'Courier Company - Rates'!$C$2, if(and(G80="C",I80="Forward charges"),'Courier Company - Rates'!$E$2, if(and(G80="D",I80="Forward charges"),'Courier Company - Rates'!$G$2, if(and(G80="E",I80="Forward charges"),'Courier Company - Rates'!$I$2, if(and(G80="A",I80="Forward and RTO charges"),'Courier Company - Rates'!$K$2, if(and(G80="B",I80="Forward and RTO charges"),'Courier Company - Rates'!$M$2, if(and(G80="C",I80="Forward and RTO charges"),'Courier Company - Rates'!$O$2, if(and(G80="D",I80="Forward and RTO charges"),'Courier Company - Rates'!$Q$2, 'Courier Company - Rates'!$S$2)))))))))</f>
        <v>33</v>
      </c>
      <c r="K80" s="5">
        <f>IF(and(G80="A",I80="Forward charges"),'Courier Company - Rates'!$B$2, if(and(G80="B",I80="Forward charges"),'Courier Company - Rates'!$D$2, if(and(G80="C",I80="Forward charges"),'Courier Company - Rates'!$F$2, if(and(G80="D",I80="Forward charges"),'Courier Company - Rates'!$H$2, if(and(G80="E",I80="Forward charges"),'Courier Company - Rates'!$J$2, if(and(G80="A",I80="Forward and RTO charges"),'Courier Company - Rates'!$L$2, if(and(G80="B",I80="Forward and RTO charges"),'Courier Company - Rates'!$N$2, if(and(G80="C",I80="Forward and RTO charges"),'Courier Company - Rates'!$P$2, if(and(G80="D",I80="Forward and RTO charges"),'Courier Company - Rates'!$R$2, 'Courier Company - Rates'!$T$2)))))))))</f>
        <v>28.3</v>
      </c>
      <c r="L80" s="3">
        <f t="shared" si="3"/>
        <v>61.3</v>
      </c>
      <c r="M80" s="3" t="str">
        <f>VLOOKUP(A80,'Courier Company - Invoice'!$B:$I,8,0)</f>
        <v>45.4</v>
      </c>
      <c r="N80" s="3">
        <f t="shared" si="4"/>
        <v>15.9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15.75" customHeight="1">
      <c r="A81" s="4" t="s">
        <v>172</v>
      </c>
      <c r="B81" s="4" t="s">
        <v>173</v>
      </c>
      <c r="C81" s="3">
        <f>SUMIF('Company X - Order Report'!A:A,A81,'Company X - Order Report'!E:E)/1000</f>
        <v>0.165</v>
      </c>
      <c r="D81" s="3">
        <f t="shared" si="1"/>
        <v>0.5</v>
      </c>
      <c r="E81" s="3" t="str">
        <f>VLOOKUP(A81,'Courier Company - Invoice'!$B:$C,2,0)</f>
        <v>0.2</v>
      </c>
      <c r="F81" s="3">
        <f t="shared" si="2"/>
        <v>0.5</v>
      </c>
      <c r="G81" s="3" t="str">
        <f>upper(VLOOKUP(A81,'Company X - Order Report'!$A:$G,7,0))</f>
        <v>B</v>
      </c>
      <c r="H81" s="3" t="str">
        <f>upper(VLOOKUP(A81,'Courier Company - Invoice'!B:G,6,0))</f>
        <v>D</v>
      </c>
      <c r="I81" s="3" t="str">
        <f>VLOOKUP(A81,'Company X - Order Report'!$A:$H,8,0)</f>
        <v>Forward charges</v>
      </c>
      <c r="J81" s="5">
        <f>IF(and(G81="A",I81="Forward charges"),'Courier Company - Rates'!$A$2, if(and(G81="B",I81="Forward charges"),'Courier Company - Rates'!$C$2, if(and(G81="C",I81="Forward charges"),'Courier Company - Rates'!$E$2, if(and(G81="D",I81="Forward charges"),'Courier Company - Rates'!$G$2, if(and(G81="E",I81="Forward charges"),'Courier Company - Rates'!$I$2, if(and(G81="A",I81="Forward and RTO charges"),'Courier Company - Rates'!$K$2, if(and(G81="B",I81="Forward and RTO charges"),'Courier Company - Rates'!$M$2, if(and(G81="C",I81="Forward and RTO charges"),'Courier Company - Rates'!$O$2, if(and(G81="D",I81="Forward and RTO charges"),'Courier Company - Rates'!$Q$2, 'Courier Company - Rates'!$S$2)))))))))</f>
        <v>33</v>
      </c>
      <c r="K81" s="5">
        <f>IF(and(G81="A",I81="Forward charges"),'Courier Company - Rates'!$B$2, if(and(G81="B",I81="Forward charges"),'Courier Company - Rates'!$D$2, if(and(G81="C",I81="Forward charges"),'Courier Company - Rates'!$F$2, if(and(G81="D",I81="Forward charges"),'Courier Company - Rates'!$H$2, if(and(G81="E",I81="Forward charges"),'Courier Company - Rates'!$J$2, if(and(G81="A",I81="Forward and RTO charges"),'Courier Company - Rates'!$L$2, if(and(G81="B",I81="Forward and RTO charges"),'Courier Company - Rates'!$N$2, if(and(G81="C",I81="Forward and RTO charges"),'Courier Company - Rates'!$P$2, if(and(G81="D",I81="Forward and RTO charges"),'Courier Company - Rates'!$R$2, 'Courier Company - Rates'!$T$2)))))))))</f>
        <v>28.3</v>
      </c>
      <c r="L81" s="3">
        <f t="shared" si="3"/>
        <v>61.3</v>
      </c>
      <c r="M81" s="3" t="str">
        <f>VLOOKUP(A81,'Courier Company - Invoice'!$B:$I,8,0)</f>
        <v>45.4</v>
      </c>
      <c r="N81" s="3">
        <f t="shared" si="4"/>
        <v>15.9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15.75" customHeight="1">
      <c r="A82" s="4" t="s">
        <v>174</v>
      </c>
      <c r="B82" s="4" t="s">
        <v>175</v>
      </c>
      <c r="C82" s="3">
        <f>SUMIF('Company X - Order Report'!A:A,A82,'Company X - Order Report'!E:E)/1000</f>
        <v>0.5</v>
      </c>
      <c r="D82" s="3">
        <f t="shared" si="1"/>
        <v>0.5</v>
      </c>
      <c r="E82" s="3" t="str">
        <f>VLOOKUP(A82,'Courier Company - Invoice'!$B:$C,2,0)</f>
        <v>0.15</v>
      </c>
      <c r="F82" s="3">
        <f t="shared" si="2"/>
        <v>0.5</v>
      </c>
      <c r="G82" s="3" t="str">
        <f>upper(VLOOKUP(A82,'Company X - Order Report'!$A:$G,7,0))</f>
        <v>B</v>
      </c>
      <c r="H82" s="3" t="str">
        <f>upper(VLOOKUP(A82,'Courier Company - Invoice'!B:G,6,0))</f>
        <v>D</v>
      </c>
      <c r="I82" s="3" t="str">
        <f>VLOOKUP(A82,'Company X - Order Report'!$A:$H,8,0)</f>
        <v>Forward charges</v>
      </c>
      <c r="J82" s="5">
        <f>IF(and(G82="A",I82="Forward charges"),'Courier Company - Rates'!$A$2, if(and(G82="B",I82="Forward charges"),'Courier Company - Rates'!$C$2, if(and(G82="C",I82="Forward charges"),'Courier Company - Rates'!$E$2, if(and(G82="D",I82="Forward charges"),'Courier Company - Rates'!$G$2, if(and(G82="E",I82="Forward charges"),'Courier Company - Rates'!$I$2, if(and(G82="A",I82="Forward and RTO charges"),'Courier Company - Rates'!$K$2, if(and(G82="B",I82="Forward and RTO charges"),'Courier Company - Rates'!$M$2, if(and(G82="C",I82="Forward and RTO charges"),'Courier Company - Rates'!$O$2, if(and(G82="D",I82="Forward and RTO charges"),'Courier Company - Rates'!$Q$2, 'Courier Company - Rates'!$S$2)))))))))</f>
        <v>33</v>
      </c>
      <c r="K82" s="5">
        <f>IF(and(G82="A",I82="Forward charges"),'Courier Company - Rates'!$B$2, if(and(G82="B",I82="Forward charges"),'Courier Company - Rates'!$D$2, if(and(G82="C",I82="Forward charges"),'Courier Company - Rates'!$F$2, if(and(G82="D",I82="Forward charges"),'Courier Company - Rates'!$H$2, if(and(G82="E",I82="Forward charges"),'Courier Company - Rates'!$J$2, if(and(G82="A",I82="Forward and RTO charges"),'Courier Company - Rates'!$L$2, if(and(G82="B",I82="Forward and RTO charges"),'Courier Company - Rates'!$N$2, if(and(G82="C",I82="Forward and RTO charges"),'Courier Company - Rates'!$P$2, if(and(G82="D",I82="Forward and RTO charges"),'Courier Company - Rates'!$R$2, 'Courier Company - Rates'!$T$2)))))))))</f>
        <v>28.3</v>
      </c>
      <c r="L82" s="3">
        <f t="shared" si="3"/>
        <v>61.3</v>
      </c>
      <c r="M82" s="3" t="str">
        <f>VLOOKUP(A82,'Courier Company - Invoice'!$B:$I,8,0)</f>
        <v>45.4</v>
      </c>
      <c r="N82" s="3">
        <f t="shared" si="4"/>
        <v>15.9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15.75" customHeight="1">
      <c r="A83" s="4" t="s">
        <v>176</v>
      </c>
      <c r="B83" s="4" t="s">
        <v>177</v>
      </c>
      <c r="C83" s="3">
        <f>SUMIF('Company X - Order Report'!A:A,A83,'Company X - Order Report'!E:E)/1000</f>
        <v>0.755</v>
      </c>
      <c r="D83" s="3">
        <f t="shared" si="1"/>
        <v>1</v>
      </c>
      <c r="E83" s="3" t="str">
        <f>VLOOKUP(A83,'Courier Company - Invoice'!$B:$C,2,0)</f>
        <v>0.8</v>
      </c>
      <c r="F83" s="3">
        <f t="shared" si="2"/>
        <v>1</v>
      </c>
      <c r="G83" s="3" t="str">
        <f>upper(VLOOKUP(A83,'Company X - Order Report'!$A:$G,7,0))</f>
        <v>B</v>
      </c>
      <c r="H83" s="3" t="str">
        <f>upper(VLOOKUP(A83,'Courier Company - Invoice'!B:G,6,0))</f>
        <v>D</v>
      </c>
      <c r="I83" s="3" t="str">
        <f>VLOOKUP(A83,'Company X - Order Report'!$A:$H,8,0)</f>
        <v>Forward charges</v>
      </c>
      <c r="J83" s="5">
        <f>IF(and(G83="A",I83="Forward charges"),'Courier Company - Rates'!$A$2, if(and(G83="B",I83="Forward charges"),'Courier Company - Rates'!$C$2, if(and(G83="C",I83="Forward charges"),'Courier Company - Rates'!$E$2, if(and(G83="D",I83="Forward charges"),'Courier Company - Rates'!$G$2, if(and(G83="E",I83="Forward charges"),'Courier Company - Rates'!$I$2, if(and(G83="A",I83="Forward and RTO charges"),'Courier Company - Rates'!$K$2, if(and(G83="B",I83="Forward and RTO charges"),'Courier Company - Rates'!$M$2, if(and(G83="C",I83="Forward and RTO charges"),'Courier Company - Rates'!$O$2, if(and(G83="D",I83="Forward and RTO charges"),'Courier Company - Rates'!$Q$2, 'Courier Company - Rates'!$S$2)))))))))</f>
        <v>33</v>
      </c>
      <c r="K83" s="5">
        <f>IF(and(G83="A",I83="Forward charges"),'Courier Company - Rates'!$B$2, if(and(G83="B",I83="Forward charges"),'Courier Company - Rates'!$D$2, if(and(G83="C",I83="Forward charges"),'Courier Company - Rates'!$F$2, if(and(G83="D",I83="Forward charges"),'Courier Company - Rates'!$H$2, if(and(G83="E",I83="Forward charges"),'Courier Company - Rates'!$J$2, if(and(G83="A",I83="Forward and RTO charges"),'Courier Company - Rates'!$L$2, if(and(G83="B",I83="Forward and RTO charges"),'Courier Company - Rates'!$N$2, if(and(G83="C",I83="Forward and RTO charges"),'Courier Company - Rates'!$P$2, if(and(G83="D",I83="Forward and RTO charges"),'Courier Company - Rates'!$R$2, 'Courier Company - Rates'!$T$2)))))))))</f>
        <v>28.3</v>
      </c>
      <c r="L83" s="3">
        <f t="shared" si="3"/>
        <v>61.3</v>
      </c>
      <c r="M83" s="3" t="str">
        <f>VLOOKUP(A83,'Courier Company - Invoice'!$B:$I,8,0)</f>
        <v>90.2</v>
      </c>
      <c r="N83" s="3">
        <f t="shared" si="4"/>
        <v>-28.9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15.75" customHeight="1">
      <c r="A84" s="4" t="s">
        <v>178</v>
      </c>
      <c r="B84" s="4" t="s">
        <v>179</v>
      </c>
      <c r="C84" s="3">
        <f>SUMIF('Company X - Order Report'!A:A,A84,'Company X - Order Report'!E:E)/1000</f>
        <v>0.24</v>
      </c>
      <c r="D84" s="3">
        <f t="shared" si="1"/>
        <v>0.5</v>
      </c>
      <c r="E84" s="3" t="str">
        <f>VLOOKUP(A84,'Courier Company - Invoice'!$B:$C,2,0)</f>
        <v>0.2</v>
      </c>
      <c r="F84" s="3">
        <f t="shared" si="2"/>
        <v>0.5</v>
      </c>
      <c r="G84" s="3" t="str">
        <f>upper(VLOOKUP(A84,'Company X - Order Report'!$A:$G,7,0))</f>
        <v>B</v>
      </c>
      <c r="H84" s="3" t="str">
        <f>upper(VLOOKUP(A84,'Courier Company - Invoice'!B:G,6,0))</f>
        <v>D</v>
      </c>
      <c r="I84" s="3" t="str">
        <f>VLOOKUP(A84,'Company X - Order Report'!$A:$H,8,0)</f>
        <v>Forward charges</v>
      </c>
      <c r="J84" s="5">
        <f>IF(and(G84="A",I84="Forward charges"),'Courier Company - Rates'!$A$2, if(and(G84="B",I84="Forward charges"),'Courier Company - Rates'!$C$2, if(and(G84="C",I84="Forward charges"),'Courier Company - Rates'!$E$2, if(and(G84="D",I84="Forward charges"),'Courier Company - Rates'!$G$2, if(and(G84="E",I84="Forward charges"),'Courier Company - Rates'!$I$2, if(and(G84="A",I84="Forward and RTO charges"),'Courier Company - Rates'!$K$2, if(and(G84="B",I84="Forward and RTO charges"),'Courier Company - Rates'!$M$2, if(and(G84="C",I84="Forward and RTO charges"),'Courier Company - Rates'!$O$2, if(and(G84="D",I84="Forward and RTO charges"),'Courier Company - Rates'!$Q$2, 'Courier Company - Rates'!$S$2)))))))))</f>
        <v>33</v>
      </c>
      <c r="K84" s="5">
        <f>IF(and(G84="A",I84="Forward charges"),'Courier Company - Rates'!$B$2, if(and(G84="B",I84="Forward charges"),'Courier Company - Rates'!$D$2, if(and(G84="C",I84="Forward charges"),'Courier Company - Rates'!$F$2, if(and(G84="D",I84="Forward charges"),'Courier Company - Rates'!$H$2, if(and(G84="E",I84="Forward charges"),'Courier Company - Rates'!$J$2, if(and(G84="A",I84="Forward and RTO charges"),'Courier Company - Rates'!$L$2, if(and(G84="B",I84="Forward and RTO charges"),'Courier Company - Rates'!$N$2, if(and(G84="C",I84="Forward and RTO charges"),'Courier Company - Rates'!$P$2, if(and(G84="D",I84="Forward and RTO charges"),'Courier Company - Rates'!$R$2, 'Courier Company - Rates'!$T$2)))))))))</f>
        <v>28.3</v>
      </c>
      <c r="L84" s="3">
        <f t="shared" si="3"/>
        <v>61.3</v>
      </c>
      <c r="M84" s="3" t="str">
        <f>VLOOKUP(A84,'Courier Company - Invoice'!$B:$I,8,0)</f>
        <v>45.4</v>
      </c>
      <c r="N84" s="3">
        <f t="shared" si="4"/>
        <v>15.9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15.75" customHeight="1">
      <c r="A85" s="4" t="s">
        <v>180</v>
      </c>
      <c r="B85" s="4" t="s">
        <v>181</v>
      </c>
      <c r="C85" s="3">
        <f>SUMIF('Company X - Order Report'!A:A,A85,'Company X - Order Report'!E:E)/1000</f>
        <v>0.477</v>
      </c>
      <c r="D85" s="3">
        <f t="shared" si="1"/>
        <v>0.5</v>
      </c>
      <c r="E85" s="3" t="str">
        <f>VLOOKUP(A85,'Courier Company - Invoice'!$B:$C,2,0)</f>
        <v>0.5</v>
      </c>
      <c r="F85" s="3">
        <f t="shared" si="2"/>
        <v>0.5</v>
      </c>
      <c r="G85" s="3" t="str">
        <f>upper(VLOOKUP(A85,'Company X - Order Report'!$A:$G,7,0))</f>
        <v>B</v>
      </c>
      <c r="H85" s="3" t="str">
        <f>upper(VLOOKUP(A85,'Courier Company - Invoice'!B:G,6,0))</f>
        <v>D</v>
      </c>
      <c r="I85" s="3" t="str">
        <f>VLOOKUP(A85,'Company X - Order Report'!$A:$H,8,0)</f>
        <v>Forward charges</v>
      </c>
      <c r="J85" s="5">
        <f>IF(and(G85="A",I85="Forward charges"),'Courier Company - Rates'!$A$2, if(and(G85="B",I85="Forward charges"),'Courier Company - Rates'!$C$2, if(and(G85="C",I85="Forward charges"),'Courier Company - Rates'!$E$2, if(and(G85="D",I85="Forward charges"),'Courier Company - Rates'!$G$2, if(and(G85="E",I85="Forward charges"),'Courier Company - Rates'!$I$2, if(and(G85="A",I85="Forward and RTO charges"),'Courier Company - Rates'!$K$2, if(and(G85="B",I85="Forward and RTO charges"),'Courier Company - Rates'!$M$2, if(and(G85="C",I85="Forward and RTO charges"),'Courier Company - Rates'!$O$2, if(and(G85="D",I85="Forward and RTO charges"),'Courier Company - Rates'!$Q$2, 'Courier Company - Rates'!$S$2)))))))))</f>
        <v>33</v>
      </c>
      <c r="K85" s="5">
        <f>IF(and(G85="A",I85="Forward charges"),'Courier Company - Rates'!$B$2, if(and(G85="B",I85="Forward charges"),'Courier Company - Rates'!$D$2, if(and(G85="C",I85="Forward charges"),'Courier Company - Rates'!$F$2, if(and(G85="D",I85="Forward charges"),'Courier Company - Rates'!$H$2, if(and(G85="E",I85="Forward charges"),'Courier Company - Rates'!$J$2, if(and(G85="A",I85="Forward and RTO charges"),'Courier Company - Rates'!$L$2, if(and(G85="B",I85="Forward and RTO charges"),'Courier Company - Rates'!$N$2, if(and(G85="C",I85="Forward and RTO charges"),'Courier Company - Rates'!$P$2, if(and(G85="D",I85="Forward and RTO charges"),'Courier Company - Rates'!$R$2, 'Courier Company - Rates'!$T$2)))))))))</f>
        <v>28.3</v>
      </c>
      <c r="L85" s="3">
        <f t="shared" si="3"/>
        <v>33</v>
      </c>
      <c r="M85" s="3" t="str">
        <f>VLOOKUP(A85,'Courier Company - Invoice'!$B:$I,8,0)</f>
        <v>45.4</v>
      </c>
      <c r="N85" s="3">
        <f t="shared" si="4"/>
        <v>-12.4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15.75" customHeight="1">
      <c r="A86" s="4" t="s">
        <v>182</v>
      </c>
      <c r="B86" s="4" t="s">
        <v>183</v>
      </c>
      <c r="C86" s="3">
        <f>SUMIF('Company X - Order Report'!A:A,A86,'Company X - Order Report'!E:E)/1000</f>
        <v>0.558</v>
      </c>
      <c r="D86" s="3">
        <f t="shared" si="1"/>
        <v>1</v>
      </c>
      <c r="E86" s="3" t="str">
        <f>VLOOKUP(A86,'Courier Company - Invoice'!$B:$C,2,0)</f>
        <v>0.6</v>
      </c>
      <c r="F86" s="3">
        <f t="shared" si="2"/>
        <v>1</v>
      </c>
      <c r="G86" s="3" t="str">
        <f>upper(VLOOKUP(A86,'Company X - Order Report'!$A:$G,7,0))</f>
        <v>B</v>
      </c>
      <c r="H86" s="3" t="str">
        <f>upper(VLOOKUP(A86,'Courier Company - Invoice'!B:G,6,0))</f>
        <v>D</v>
      </c>
      <c r="I86" s="3" t="str">
        <f>VLOOKUP(A86,'Company X - Order Report'!$A:$H,8,0)</f>
        <v>Forward charges</v>
      </c>
      <c r="J86" s="5">
        <f>IF(and(G86="A",I86="Forward charges"),'Courier Company - Rates'!$A$2, if(and(G86="B",I86="Forward charges"),'Courier Company - Rates'!$C$2, if(and(G86="C",I86="Forward charges"),'Courier Company - Rates'!$E$2, if(and(G86="D",I86="Forward charges"),'Courier Company - Rates'!$G$2, if(and(G86="E",I86="Forward charges"),'Courier Company - Rates'!$I$2, if(and(G86="A",I86="Forward and RTO charges"),'Courier Company - Rates'!$K$2, if(and(G86="B",I86="Forward and RTO charges"),'Courier Company - Rates'!$M$2, if(and(G86="C",I86="Forward and RTO charges"),'Courier Company - Rates'!$O$2, if(and(G86="D",I86="Forward and RTO charges"),'Courier Company - Rates'!$Q$2, 'Courier Company - Rates'!$S$2)))))))))</f>
        <v>33</v>
      </c>
      <c r="K86" s="5">
        <f>IF(and(G86="A",I86="Forward charges"),'Courier Company - Rates'!$B$2, if(and(G86="B",I86="Forward charges"),'Courier Company - Rates'!$D$2, if(and(G86="C",I86="Forward charges"),'Courier Company - Rates'!$F$2, if(and(G86="D",I86="Forward charges"),'Courier Company - Rates'!$H$2, if(and(G86="E",I86="Forward charges"),'Courier Company - Rates'!$J$2, if(and(G86="A",I86="Forward and RTO charges"),'Courier Company - Rates'!$L$2, if(and(G86="B",I86="Forward and RTO charges"),'Courier Company - Rates'!$N$2, if(and(G86="C",I86="Forward and RTO charges"),'Courier Company - Rates'!$P$2, if(and(G86="D",I86="Forward and RTO charges"),'Courier Company - Rates'!$R$2, 'Courier Company - Rates'!$T$2)))))))))</f>
        <v>28.3</v>
      </c>
      <c r="L86" s="3">
        <f t="shared" si="3"/>
        <v>61.3</v>
      </c>
      <c r="M86" s="3" t="str">
        <f>VLOOKUP(A86,'Courier Company - Invoice'!$B:$I,8,0)</f>
        <v>90.2</v>
      </c>
      <c r="N86" s="3">
        <f t="shared" si="4"/>
        <v>-28.9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15.75" customHeight="1">
      <c r="A87" s="4" t="s">
        <v>184</v>
      </c>
      <c r="B87" s="4" t="s">
        <v>185</v>
      </c>
      <c r="C87" s="3">
        <f>SUMIF('Company X - Order Report'!A:A,A87,'Company X - Order Report'!E:E)/1000</f>
        <v>1.896</v>
      </c>
      <c r="D87" s="3">
        <f t="shared" si="1"/>
        <v>2</v>
      </c>
      <c r="E87" s="3" t="str">
        <f>VLOOKUP(A87,'Courier Company - Invoice'!$B:$C,2,0)</f>
        <v>1.1</v>
      </c>
      <c r="F87" s="3">
        <f t="shared" si="2"/>
        <v>1.5</v>
      </c>
      <c r="G87" s="3" t="str">
        <f>upper(VLOOKUP(A87,'Company X - Order Report'!$A:$G,7,0))</f>
        <v>B</v>
      </c>
      <c r="H87" s="3" t="str">
        <f>upper(VLOOKUP(A87,'Courier Company - Invoice'!B:G,6,0))</f>
        <v>D</v>
      </c>
      <c r="I87" s="3" t="str">
        <f>VLOOKUP(A87,'Company X - Order Report'!$A:$H,8,0)</f>
        <v>Forward charges</v>
      </c>
      <c r="J87" s="5">
        <f>IF(and(G87="A",I87="Forward charges"),'Courier Company - Rates'!$A$2, if(and(G87="B",I87="Forward charges"),'Courier Company - Rates'!$C$2, if(and(G87="C",I87="Forward charges"),'Courier Company - Rates'!$E$2, if(and(G87="D",I87="Forward charges"),'Courier Company - Rates'!$G$2, if(and(G87="E",I87="Forward charges"),'Courier Company - Rates'!$I$2, if(and(G87="A",I87="Forward and RTO charges"),'Courier Company - Rates'!$K$2, if(and(G87="B",I87="Forward and RTO charges"),'Courier Company - Rates'!$M$2, if(and(G87="C",I87="Forward and RTO charges"),'Courier Company - Rates'!$O$2, if(and(G87="D",I87="Forward and RTO charges"),'Courier Company - Rates'!$Q$2, 'Courier Company - Rates'!$S$2)))))))))</f>
        <v>33</v>
      </c>
      <c r="K87" s="5">
        <f>IF(and(G87="A",I87="Forward charges"),'Courier Company - Rates'!$B$2, if(and(G87="B",I87="Forward charges"),'Courier Company - Rates'!$D$2, if(and(G87="C",I87="Forward charges"),'Courier Company - Rates'!$F$2, if(and(G87="D",I87="Forward charges"),'Courier Company - Rates'!$H$2, if(and(G87="E",I87="Forward charges"),'Courier Company - Rates'!$J$2, if(and(G87="A",I87="Forward and RTO charges"),'Courier Company - Rates'!$L$2, if(and(G87="B",I87="Forward and RTO charges"),'Courier Company - Rates'!$N$2, if(and(G87="C",I87="Forward and RTO charges"),'Courier Company - Rates'!$P$2, if(and(G87="D",I87="Forward and RTO charges"),'Courier Company - Rates'!$R$2, 'Courier Company - Rates'!$T$2)))))))))</f>
        <v>28.3</v>
      </c>
      <c r="L87" s="3">
        <f t="shared" si="3"/>
        <v>89.6</v>
      </c>
      <c r="M87" s="3" t="str">
        <f>VLOOKUP(A87,'Courier Company - Invoice'!$B:$I,8,0)</f>
        <v>135</v>
      </c>
      <c r="N87" s="3">
        <f t="shared" si="4"/>
        <v>-45.4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15.75" customHeight="1">
      <c r="A88" s="4" t="s">
        <v>186</v>
      </c>
      <c r="B88" s="4" t="s">
        <v>187</v>
      </c>
      <c r="C88" s="3">
        <f>SUMIF('Company X - Order Report'!A:A,A88,'Company X - Order Report'!E:E)/1000</f>
        <v>0.065</v>
      </c>
      <c r="D88" s="3">
        <f t="shared" si="1"/>
        <v>0.5</v>
      </c>
      <c r="E88" s="3" t="str">
        <f>VLOOKUP(A88,'Courier Company - Invoice'!$B:$C,2,0)</f>
        <v>0.15</v>
      </c>
      <c r="F88" s="3">
        <f t="shared" si="2"/>
        <v>0.5</v>
      </c>
      <c r="G88" s="3" t="str">
        <f>upper(VLOOKUP(A88,'Company X - Order Report'!$A:$G,7,0))</f>
        <v>B</v>
      </c>
      <c r="H88" s="3" t="str">
        <f>upper(VLOOKUP(A88,'Courier Company - Invoice'!B:G,6,0))</f>
        <v>D</v>
      </c>
      <c r="I88" s="3" t="str">
        <f>VLOOKUP(A88,'Company X - Order Report'!$A:$H,8,0)</f>
        <v>Forward charges</v>
      </c>
      <c r="J88" s="5">
        <f>IF(and(G88="A",I88="Forward charges"),'Courier Company - Rates'!$A$2, if(and(G88="B",I88="Forward charges"),'Courier Company - Rates'!$C$2, if(and(G88="C",I88="Forward charges"),'Courier Company - Rates'!$E$2, if(and(G88="D",I88="Forward charges"),'Courier Company - Rates'!$G$2, if(and(G88="E",I88="Forward charges"),'Courier Company - Rates'!$I$2, if(and(G88="A",I88="Forward and RTO charges"),'Courier Company - Rates'!$K$2, if(and(G88="B",I88="Forward and RTO charges"),'Courier Company - Rates'!$M$2, if(and(G88="C",I88="Forward and RTO charges"),'Courier Company - Rates'!$O$2, if(and(G88="D",I88="Forward and RTO charges"),'Courier Company - Rates'!$Q$2, 'Courier Company - Rates'!$S$2)))))))))</f>
        <v>33</v>
      </c>
      <c r="K88" s="5">
        <f>IF(and(G88="A",I88="Forward charges"),'Courier Company - Rates'!$B$2, if(and(G88="B",I88="Forward charges"),'Courier Company - Rates'!$D$2, if(and(G88="C",I88="Forward charges"),'Courier Company - Rates'!$F$2, if(and(G88="D",I88="Forward charges"),'Courier Company - Rates'!$H$2, if(and(G88="E",I88="Forward charges"),'Courier Company - Rates'!$J$2, if(and(G88="A",I88="Forward and RTO charges"),'Courier Company - Rates'!$L$2, if(and(G88="B",I88="Forward and RTO charges"),'Courier Company - Rates'!$N$2, if(and(G88="C",I88="Forward and RTO charges"),'Courier Company - Rates'!$P$2, if(and(G88="D",I88="Forward and RTO charges"),'Courier Company - Rates'!$R$2, 'Courier Company - Rates'!$T$2)))))))))</f>
        <v>28.3</v>
      </c>
      <c r="L88" s="3">
        <f t="shared" si="3"/>
        <v>61.3</v>
      </c>
      <c r="M88" s="3" t="str">
        <f>VLOOKUP(A88,'Courier Company - Invoice'!$B:$I,8,0)</f>
        <v>45.4</v>
      </c>
      <c r="N88" s="3">
        <f t="shared" si="4"/>
        <v>15.9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15.75" customHeight="1">
      <c r="A89" s="4" t="s">
        <v>188</v>
      </c>
      <c r="B89" s="4" t="s">
        <v>189</v>
      </c>
      <c r="C89" s="3">
        <f>SUMIF('Company X - Order Report'!A:A,A89,'Company X - Order Report'!E:E)/1000</f>
        <v>0.721</v>
      </c>
      <c r="D89" s="3">
        <f t="shared" si="1"/>
        <v>1</v>
      </c>
      <c r="E89" s="3" t="str">
        <f>VLOOKUP(A89,'Courier Company - Invoice'!$B:$C,2,0)</f>
        <v>0.8</v>
      </c>
      <c r="F89" s="3">
        <f t="shared" si="2"/>
        <v>1</v>
      </c>
      <c r="G89" s="3" t="str">
        <f>upper(VLOOKUP(A89,'Company X - Order Report'!$A:$G,7,0))</f>
        <v>E</v>
      </c>
      <c r="H89" s="3" t="str">
        <f>upper(VLOOKUP(A89,'Courier Company - Invoice'!B:G,6,0))</f>
        <v>B</v>
      </c>
      <c r="I89" s="3" t="str">
        <f>VLOOKUP(A89,'Company X - Order Report'!$A:$H,8,0)</f>
        <v>Forward charges</v>
      </c>
      <c r="J89" s="5">
        <f>IF(and(G89="A",I89="Forward charges"),'Courier Company - Rates'!$A$2, if(and(G89="B",I89="Forward charges"),'Courier Company - Rates'!$C$2, if(and(G89="C",I89="Forward charges"),'Courier Company - Rates'!$E$2, if(and(G89="D",I89="Forward charges"),'Courier Company - Rates'!$G$2, if(and(G89="E",I89="Forward charges"),'Courier Company - Rates'!$I$2, if(and(G89="A",I89="Forward and RTO charges"),'Courier Company - Rates'!$K$2, if(and(G89="B",I89="Forward and RTO charges"),'Courier Company - Rates'!$M$2, if(and(G89="C",I89="Forward and RTO charges"),'Courier Company - Rates'!$O$2, if(and(G89="D",I89="Forward and RTO charges"),'Courier Company - Rates'!$Q$2, 'Courier Company - Rates'!$S$2)))))))))</f>
        <v>56.6</v>
      </c>
      <c r="K89" s="5">
        <f>IF(and(G89="A",I89="Forward charges"),'Courier Company - Rates'!$B$2, if(and(G89="B",I89="Forward charges"),'Courier Company - Rates'!$D$2, if(and(G89="C",I89="Forward charges"),'Courier Company - Rates'!$F$2, if(and(G89="D",I89="Forward charges"),'Courier Company - Rates'!$H$2, if(and(G89="E",I89="Forward charges"),'Courier Company - Rates'!$J$2, if(and(G89="A",I89="Forward and RTO charges"),'Courier Company - Rates'!$L$2, if(and(G89="B",I89="Forward and RTO charges"),'Courier Company - Rates'!$N$2, if(and(G89="C",I89="Forward and RTO charges"),'Courier Company - Rates'!$P$2, if(and(G89="D",I89="Forward and RTO charges"),'Courier Company - Rates'!$R$2, 'Courier Company - Rates'!$T$2)))))))))</f>
        <v>55.5</v>
      </c>
      <c r="L89" s="3">
        <f t="shared" si="3"/>
        <v>112.1</v>
      </c>
      <c r="M89" s="3" t="str">
        <f>VLOOKUP(A89,'Courier Company - Invoice'!$B:$I,8,0)</f>
        <v>61.3</v>
      </c>
      <c r="N89" s="3">
        <f t="shared" si="4"/>
        <v>50.8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15.75" customHeight="1">
      <c r="A90" s="4" t="s">
        <v>190</v>
      </c>
      <c r="B90" s="4" t="s">
        <v>191</v>
      </c>
      <c r="C90" s="3">
        <f>SUMIF('Company X - Order Report'!A:A,A90,'Company X - Order Report'!E:E)/1000</f>
        <v>0.56</v>
      </c>
      <c r="D90" s="3">
        <f t="shared" si="1"/>
        <v>1</v>
      </c>
      <c r="E90" s="3" t="str">
        <f>VLOOKUP(A90,'Courier Company - Invoice'!$B:$C,2,0)</f>
        <v>0.3</v>
      </c>
      <c r="F90" s="3">
        <f t="shared" si="2"/>
        <v>0.5</v>
      </c>
      <c r="G90" s="3" t="str">
        <f>upper(VLOOKUP(A90,'Company X - Order Report'!$A:$G,7,0))</f>
        <v>E</v>
      </c>
      <c r="H90" s="3" t="str">
        <f>upper(VLOOKUP(A90,'Courier Company - Invoice'!B:G,6,0))</f>
        <v>B</v>
      </c>
      <c r="I90" s="3" t="str">
        <f>VLOOKUP(A90,'Company X - Order Report'!$A:$H,8,0)</f>
        <v>Forward charges</v>
      </c>
      <c r="J90" s="5">
        <f>IF(and(G90="A",I90="Forward charges"),'Courier Company - Rates'!$A$2, if(and(G90="B",I90="Forward charges"),'Courier Company - Rates'!$C$2, if(and(G90="C",I90="Forward charges"),'Courier Company - Rates'!$E$2, if(and(G90="D",I90="Forward charges"),'Courier Company - Rates'!$G$2, if(and(G90="E",I90="Forward charges"),'Courier Company - Rates'!$I$2, if(and(G90="A",I90="Forward and RTO charges"),'Courier Company - Rates'!$K$2, if(and(G90="B",I90="Forward and RTO charges"),'Courier Company - Rates'!$M$2, if(and(G90="C",I90="Forward and RTO charges"),'Courier Company - Rates'!$O$2, if(and(G90="D",I90="Forward and RTO charges"),'Courier Company - Rates'!$Q$2, 'Courier Company - Rates'!$S$2)))))))))</f>
        <v>56.6</v>
      </c>
      <c r="K90" s="5">
        <f>IF(and(G90="A",I90="Forward charges"),'Courier Company - Rates'!$B$2, if(and(G90="B",I90="Forward charges"),'Courier Company - Rates'!$D$2, if(and(G90="C",I90="Forward charges"),'Courier Company - Rates'!$F$2, if(and(G90="D",I90="Forward charges"),'Courier Company - Rates'!$H$2, if(and(G90="E",I90="Forward charges"),'Courier Company - Rates'!$J$2, if(and(G90="A",I90="Forward and RTO charges"),'Courier Company - Rates'!$L$2, if(and(G90="B",I90="Forward and RTO charges"),'Courier Company - Rates'!$N$2, if(and(G90="C",I90="Forward and RTO charges"),'Courier Company - Rates'!$P$2, if(and(G90="D",I90="Forward and RTO charges"),'Courier Company - Rates'!$R$2, 'Courier Company - Rates'!$T$2)))))))))</f>
        <v>55.5</v>
      </c>
      <c r="L90" s="3">
        <f t="shared" si="3"/>
        <v>112.1</v>
      </c>
      <c r="M90" s="3" t="str">
        <f>VLOOKUP(A90,'Courier Company - Invoice'!$B:$I,8,0)</f>
        <v>33</v>
      </c>
      <c r="N90" s="3">
        <f t="shared" si="4"/>
        <v>79.1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15.75" customHeight="1">
      <c r="A91" s="4" t="s">
        <v>192</v>
      </c>
      <c r="B91" s="4" t="s">
        <v>193</v>
      </c>
      <c r="C91" s="3">
        <f>SUMIF('Company X - Order Report'!A:A,A91,'Company X - Order Report'!E:E)/1000</f>
        <v>1.966</v>
      </c>
      <c r="D91" s="3">
        <f t="shared" si="1"/>
        <v>2</v>
      </c>
      <c r="E91" s="3" t="str">
        <f>VLOOKUP(A91,'Courier Company - Invoice'!$B:$C,2,0)</f>
        <v>1.6</v>
      </c>
      <c r="F91" s="3">
        <f t="shared" si="2"/>
        <v>2</v>
      </c>
      <c r="G91" s="3" t="str">
        <f>upper(VLOOKUP(A91,'Company X - Order Report'!$A:$G,7,0))</f>
        <v>E</v>
      </c>
      <c r="H91" s="3" t="str">
        <f>upper(VLOOKUP(A91,'Courier Company - Invoice'!B:G,6,0))</f>
        <v>B</v>
      </c>
      <c r="I91" s="3" t="str">
        <f>VLOOKUP(A91,'Company X - Order Report'!$A:$H,8,0)</f>
        <v>Forward charges</v>
      </c>
      <c r="J91" s="5">
        <f>IF(and(G91="A",I91="Forward charges"),'Courier Company - Rates'!$A$2, if(and(G91="B",I91="Forward charges"),'Courier Company - Rates'!$C$2, if(and(G91="C",I91="Forward charges"),'Courier Company - Rates'!$E$2, if(and(G91="D",I91="Forward charges"),'Courier Company - Rates'!$G$2, if(and(G91="E",I91="Forward charges"),'Courier Company - Rates'!$I$2, if(and(G91="A",I91="Forward and RTO charges"),'Courier Company - Rates'!$K$2, if(and(G91="B",I91="Forward and RTO charges"),'Courier Company - Rates'!$M$2, if(and(G91="C",I91="Forward and RTO charges"),'Courier Company - Rates'!$O$2, if(and(G91="D",I91="Forward and RTO charges"),'Courier Company - Rates'!$Q$2, 'Courier Company - Rates'!$S$2)))))))))</f>
        <v>56.6</v>
      </c>
      <c r="K91" s="5">
        <f>IF(and(G91="A",I91="Forward charges"),'Courier Company - Rates'!$B$2, if(and(G91="B",I91="Forward charges"),'Courier Company - Rates'!$D$2, if(and(G91="C",I91="Forward charges"),'Courier Company - Rates'!$F$2, if(and(G91="D",I91="Forward charges"),'Courier Company - Rates'!$H$2, if(and(G91="E",I91="Forward charges"),'Courier Company - Rates'!$J$2, if(and(G91="A",I91="Forward and RTO charges"),'Courier Company - Rates'!$L$2, if(and(G91="B",I91="Forward and RTO charges"),'Courier Company - Rates'!$N$2, if(and(G91="C",I91="Forward and RTO charges"),'Courier Company - Rates'!$P$2, if(and(G91="D",I91="Forward and RTO charges"),'Courier Company - Rates'!$R$2, 'Courier Company - Rates'!$T$2)))))))))</f>
        <v>55.5</v>
      </c>
      <c r="L91" s="3">
        <f t="shared" si="3"/>
        <v>223.1</v>
      </c>
      <c r="M91" s="3" t="str">
        <f>VLOOKUP(A91,'Courier Company - Invoice'!$B:$I,8,0)</f>
        <v>117.9</v>
      </c>
      <c r="N91" s="3">
        <f t="shared" si="4"/>
        <v>105.2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15.75" customHeight="1">
      <c r="A92" s="4" t="s">
        <v>194</v>
      </c>
      <c r="B92" s="4" t="s">
        <v>195</v>
      </c>
      <c r="C92" s="3">
        <f>SUMIF('Company X - Order Report'!A:A,A92,'Company X - Order Report'!E:E)/1000</f>
        <v>0.5</v>
      </c>
      <c r="D92" s="3">
        <f t="shared" si="1"/>
        <v>0.5</v>
      </c>
      <c r="E92" s="3" t="str">
        <f>VLOOKUP(A92,'Courier Company - Invoice'!$B:$C,2,0)</f>
        <v>0.71</v>
      </c>
      <c r="F92" s="3">
        <f t="shared" si="2"/>
        <v>1</v>
      </c>
      <c r="G92" s="3" t="str">
        <f>upper(VLOOKUP(A92,'Company X - Order Report'!$A:$G,7,0))</f>
        <v>B</v>
      </c>
      <c r="H92" s="3" t="str">
        <f>upper(VLOOKUP(A92,'Courier Company - Invoice'!B:G,6,0))</f>
        <v>D</v>
      </c>
      <c r="I92" s="3" t="str">
        <f>VLOOKUP(A92,'Company X - Order Report'!$A:$H,8,0)</f>
        <v>Forward charges</v>
      </c>
      <c r="J92" s="5">
        <f>IF(and(G92="A",I92="Forward charges"),'Courier Company - Rates'!$A$2, if(and(G92="B",I92="Forward charges"),'Courier Company - Rates'!$C$2, if(and(G92="C",I92="Forward charges"),'Courier Company - Rates'!$E$2, if(and(G92="D",I92="Forward charges"),'Courier Company - Rates'!$G$2, if(and(G92="E",I92="Forward charges"),'Courier Company - Rates'!$I$2, if(and(G92="A",I92="Forward and RTO charges"),'Courier Company - Rates'!$K$2, if(and(G92="B",I92="Forward and RTO charges"),'Courier Company - Rates'!$M$2, if(and(G92="C",I92="Forward and RTO charges"),'Courier Company - Rates'!$O$2, if(and(G92="D",I92="Forward and RTO charges"),'Courier Company - Rates'!$Q$2, 'Courier Company - Rates'!$S$2)))))))))</f>
        <v>33</v>
      </c>
      <c r="K92" s="5">
        <f>IF(and(G92="A",I92="Forward charges"),'Courier Company - Rates'!$B$2, if(and(G92="B",I92="Forward charges"),'Courier Company - Rates'!$D$2, if(and(G92="C",I92="Forward charges"),'Courier Company - Rates'!$F$2, if(and(G92="D",I92="Forward charges"),'Courier Company - Rates'!$H$2, if(and(G92="E",I92="Forward charges"),'Courier Company - Rates'!$J$2, if(and(G92="A",I92="Forward and RTO charges"),'Courier Company - Rates'!$L$2, if(and(G92="B",I92="Forward and RTO charges"),'Courier Company - Rates'!$N$2, if(and(G92="C",I92="Forward and RTO charges"),'Courier Company - Rates'!$P$2, if(and(G92="D",I92="Forward and RTO charges"),'Courier Company - Rates'!$R$2, 'Courier Company - Rates'!$T$2)))))))))</f>
        <v>28.3</v>
      </c>
      <c r="L92" s="3">
        <f t="shared" si="3"/>
        <v>61.3</v>
      </c>
      <c r="M92" s="3" t="str">
        <f>VLOOKUP(A92,'Courier Company - Invoice'!$B:$I,8,0)</f>
        <v>90.2</v>
      </c>
      <c r="N92" s="3">
        <f t="shared" si="4"/>
        <v>-28.9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15.75" customHeight="1">
      <c r="A93" s="4" t="s">
        <v>196</v>
      </c>
      <c r="B93" s="4" t="s">
        <v>197</v>
      </c>
      <c r="C93" s="3">
        <f>SUMIF('Company X - Order Report'!A:A,A93,'Company X - Order Report'!E:E)/1000</f>
        <v>0.84</v>
      </c>
      <c r="D93" s="3">
        <f t="shared" si="1"/>
        <v>1</v>
      </c>
      <c r="E93" s="3" t="str">
        <f>VLOOKUP(A93,'Courier Company - Invoice'!$B:$C,2,0)</f>
        <v>1.02</v>
      </c>
      <c r="F93" s="3">
        <f t="shared" si="2"/>
        <v>1.5</v>
      </c>
      <c r="G93" s="3" t="str">
        <f>upper(VLOOKUP(A93,'Company X - Order Report'!$A:$G,7,0))</f>
        <v>B</v>
      </c>
      <c r="H93" s="3" t="str">
        <f>upper(VLOOKUP(A93,'Courier Company - Invoice'!B:G,6,0))</f>
        <v>D</v>
      </c>
      <c r="I93" s="3" t="str">
        <f>VLOOKUP(A93,'Company X - Order Report'!$A:$H,8,0)</f>
        <v>Forward charges</v>
      </c>
      <c r="J93" s="5">
        <f>IF(and(G93="A",I93="Forward charges"),'Courier Company - Rates'!$A$2, if(and(G93="B",I93="Forward charges"),'Courier Company - Rates'!$C$2, if(and(G93="C",I93="Forward charges"),'Courier Company - Rates'!$E$2, if(and(G93="D",I93="Forward charges"),'Courier Company - Rates'!$G$2, if(and(G93="E",I93="Forward charges"),'Courier Company - Rates'!$I$2, if(and(G93="A",I93="Forward and RTO charges"),'Courier Company - Rates'!$K$2, if(and(G93="B",I93="Forward and RTO charges"),'Courier Company - Rates'!$M$2, if(and(G93="C",I93="Forward and RTO charges"),'Courier Company - Rates'!$O$2, if(and(G93="D",I93="Forward and RTO charges"),'Courier Company - Rates'!$Q$2, 'Courier Company - Rates'!$S$2)))))))))</f>
        <v>33</v>
      </c>
      <c r="K93" s="5">
        <f>IF(and(G93="A",I93="Forward charges"),'Courier Company - Rates'!$B$2, if(and(G93="B",I93="Forward charges"),'Courier Company - Rates'!$D$2, if(and(G93="C",I93="Forward charges"),'Courier Company - Rates'!$F$2, if(and(G93="D",I93="Forward charges"),'Courier Company - Rates'!$H$2, if(and(G93="E",I93="Forward charges"),'Courier Company - Rates'!$J$2, if(and(G93="A",I93="Forward and RTO charges"),'Courier Company - Rates'!$L$2, if(and(G93="B",I93="Forward and RTO charges"),'Courier Company - Rates'!$N$2, if(and(G93="C",I93="Forward and RTO charges"),'Courier Company - Rates'!$P$2, if(and(G93="D",I93="Forward and RTO charges"),'Courier Company - Rates'!$R$2, 'Courier Company - Rates'!$T$2)))))))))</f>
        <v>28.3</v>
      </c>
      <c r="L93" s="3">
        <f t="shared" si="3"/>
        <v>89.6</v>
      </c>
      <c r="M93" s="3" t="str">
        <f>VLOOKUP(A93,'Courier Company - Invoice'!$B:$I,8,0)</f>
        <v>135</v>
      </c>
      <c r="N93" s="3">
        <f t="shared" si="4"/>
        <v>-45.4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15.75" customHeight="1">
      <c r="A94" s="4" t="s">
        <v>198</v>
      </c>
      <c r="B94" s="4" t="s">
        <v>199</v>
      </c>
      <c r="C94" s="3">
        <f>SUMIF('Company X - Order Report'!A:A,A94,'Company X - Order Report'!E:E)/1000</f>
        <v>0.127</v>
      </c>
      <c r="D94" s="3">
        <f t="shared" si="1"/>
        <v>0.5</v>
      </c>
      <c r="E94" s="3" t="str">
        <f>VLOOKUP(A94,'Courier Company - Invoice'!$B:$C,2,0)</f>
        <v>0.59</v>
      </c>
      <c r="F94" s="3">
        <f t="shared" si="2"/>
        <v>1</v>
      </c>
      <c r="G94" s="3" t="str">
        <f>upper(VLOOKUP(A94,'Company X - Order Report'!$A:$G,7,0))</f>
        <v>B</v>
      </c>
      <c r="H94" s="3" t="str">
        <f>upper(VLOOKUP(A94,'Courier Company - Invoice'!B:G,6,0))</f>
        <v>D</v>
      </c>
      <c r="I94" s="3" t="str">
        <f>VLOOKUP(A94,'Company X - Order Report'!$A:$H,8,0)</f>
        <v>Forward charges</v>
      </c>
      <c r="J94" s="5">
        <f>IF(and(G94="A",I94="Forward charges"),'Courier Company - Rates'!$A$2, if(and(G94="B",I94="Forward charges"),'Courier Company - Rates'!$C$2, if(and(G94="C",I94="Forward charges"),'Courier Company - Rates'!$E$2, if(and(G94="D",I94="Forward charges"),'Courier Company - Rates'!$G$2, if(and(G94="E",I94="Forward charges"),'Courier Company - Rates'!$I$2, if(and(G94="A",I94="Forward and RTO charges"),'Courier Company - Rates'!$K$2, if(and(G94="B",I94="Forward and RTO charges"),'Courier Company - Rates'!$M$2, if(and(G94="C",I94="Forward and RTO charges"),'Courier Company - Rates'!$O$2, if(and(G94="D",I94="Forward and RTO charges"),'Courier Company - Rates'!$Q$2, 'Courier Company - Rates'!$S$2)))))))))</f>
        <v>33</v>
      </c>
      <c r="K94" s="5">
        <f>IF(and(G94="A",I94="Forward charges"),'Courier Company - Rates'!$B$2, if(and(G94="B",I94="Forward charges"),'Courier Company - Rates'!$D$2, if(and(G94="C",I94="Forward charges"),'Courier Company - Rates'!$F$2, if(and(G94="D",I94="Forward charges"),'Courier Company - Rates'!$H$2, if(and(G94="E",I94="Forward charges"),'Courier Company - Rates'!$J$2, if(and(G94="A",I94="Forward and RTO charges"),'Courier Company - Rates'!$L$2, if(and(G94="B",I94="Forward and RTO charges"),'Courier Company - Rates'!$N$2, if(and(G94="C",I94="Forward and RTO charges"),'Courier Company - Rates'!$P$2, if(and(G94="D",I94="Forward and RTO charges"),'Courier Company - Rates'!$R$2, 'Courier Company - Rates'!$T$2)))))))))</f>
        <v>28.3</v>
      </c>
      <c r="L94" s="3">
        <f t="shared" si="3"/>
        <v>61.3</v>
      </c>
      <c r="M94" s="3" t="str">
        <f>VLOOKUP(A94,'Courier Company - Invoice'!$B:$I,8,0)</f>
        <v>90.2</v>
      </c>
      <c r="N94" s="3">
        <f t="shared" si="4"/>
        <v>-28.9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15.75" customHeight="1">
      <c r="A95" s="4" t="s">
        <v>200</v>
      </c>
      <c r="B95" s="4" t="s">
        <v>201</v>
      </c>
      <c r="C95" s="3">
        <f>SUMIF('Company X - Order Report'!A:A,A95,'Company X - Order Report'!E:E)/1000</f>
        <v>0.5</v>
      </c>
      <c r="D95" s="3">
        <f t="shared" si="1"/>
        <v>0.5</v>
      </c>
      <c r="E95" s="3" t="str">
        <f>VLOOKUP(A95,'Courier Company - Invoice'!$B:$C,2,0)</f>
        <v>0.69</v>
      </c>
      <c r="F95" s="3">
        <f t="shared" si="2"/>
        <v>1</v>
      </c>
      <c r="G95" s="3" t="str">
        <f>upper(VLOOKUP(A95,'Company X - Order Report'!$A:$G,7,0))</f>
        <v>B</v>
      </c>
      <c r="H95" s="3" t="str">
        <f>upper(VLOOKUP(A95,'Courier Company - Invoice'!B:G,6,0))</f>
        <v>D</v>
      </c>
      <c r="I95" s="3" t="str">
        <f>VLOOKUP(A95,'Company X - Order Report'!$A:$H,8,0)</f>
        <v>Forward charges</v>
      </c>
      <c r="J95" s="5">
        <f>IF(and(G95="A",I95="Forward charges"),'Courier Company - Rates'!$A$2, if(and(G95="B",I95="Forward charges"),'Courier Company - Rates'!$C$2, if(and(G95="C",I95="Forward charges"),'Courier Company - Rates'!$E$2, if(and(G95="D",I95="Forward charges"),'Courier Company - Rates'!$G$2, if(and(G95="E",I95="Forward charges"),'Courier Company - Rates'!$I$2, if(and(G95="A",I95="Forward and RTO charges"),'Courier Company - Rates'!$K$2, if(and(G95="B",I95="Forward and RTO charges"),'Courier Company - Rates'!$M$2, if(and(G95="C",I95="Forward and RTO charges"),'Courier Company - Rates'!$O$2, if(and(G95="D",I95="Forward and RTO charges"),'Courier Company - Rates'!$Q$2, 'Courier Company - Rates'!$S$2)))))))))</f>
        <v>33</v>
      </c>
      <c r="K95" s="5">
        <f>IF(and(G95="A",I95="Forward charges"),'Courier Company - Rates'!$B$2, if(and(G95="B",I95="Forward charges"),'Courier Company - Rates'!$D$2, if(and(G95="C",I95="Forward charges"),'Courier Company - Rates'!$F$2, if(and(G95="D",I95="Forward charges"),'Courier Company - Rates'!$H$2, if(and(G95="E",I95="Forward charges"),'Courier Company - Rates'!$J$2, if(and(G95="A",I95="Forward and RTO charges"),'Courier Company - Rates'!$L$2, if(and(G95="B",I95="Forward and RTO charges"),'Courier Company - Rates'!$N$2, if(and(G95="C",I95="Forward and RTO charges"),'Courier Company - Rates'!$P$2, if(and(G95="D",I95="Forward and RTO charges"),'Courier Company - Rates'!$R$2, 'Courier Company - Rates'!$T$2)))))))))</f>
        <v>28.3</v>
      </c>
      <c r="L95" s="3">
        <f t="shared" si="3"/>
        <v>61.3</v>
      </c>
      <c r="M95" s="3" t="str">
        <f>VLOOKUP(A95,'Courier Company - Invoice'!$B:$I,8,0)</f>
        <v>90.2</v>
      </c>
      <c r="N95" s="3">
        <f t="shared" si="4"/>
        <v>-28.9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15.75" customHeight="1">
      <c r="A96" s="4" t="s">
        <v>202</v>
      </c>
      <c r="B96" s="4" t="s">
        <v>203</v>
      </c>
      <c r="C96" s="3">
        <f>SUMIF('Company X - Order Report'!A:A,A96,'Company X - Order Report'!E:E)/1000</f>
        <v>0.5</v>
      </c>
      <c r="D96" s="3">
        <f t="shared" si="1"/>
        <v>0.5</v>
      </c>
      <c r="E96" s="3" t="str">
        <f>VLOOKUP(A96,'Courier Company - Invoice'!$B:$C,2,0)</f>
        <v>0.68</v>
      </c>
      <c r="F96" s="3">
        <f t="shared" si="2"/>
        <v>1</v>
      </c>
      <c r="G96" s="3" t="str">
        <f>upper(VLOOKUP(A96,'Company X - Order Report'!$A:$G,7,0))</f>
        <v>B</v>
      </c>
      <c r="H96" s="3" t="str">
        <f>upper(VLOOKUP(A96,'Courier Company - Invoice'!B:G,6,0))</f>
        <v>D</v>
      </c>
      <c r="I96" s="3" t="str">
        <f>VLOOKUP(A96,'Company X - Order Report'!$A:$H,8,0)</f>
        <v>Forward charges</v>
      </c>
      <c r="J96" s="5">
        <f>IF(and(G96="A",I96="Forward charges"),'Courier Company - Rates'!$A$2, if(and(G96="B",I96="Forward charges"),'Courier Company - Rates'!$C$2, if(and(G96="C",I96="Forward charges"),'Courier Company - Rates'!$E$2, if(and(G96="D",I96="Forward charges"),'Courier Company - Rates'!$G$2, if(and(G96="E",I96="Forward charges"),'Courier Company - Rates'!$I$2, if(and(G96="A",I96="Forward and RTO charges"),'Courier Company - Rates'!$K$2, if(and(G96="B",I96="Forward and RTO charges"),'Courier Company - Rates'!$M$2, if(and(G96="C",I96="Forward and RTO charges"),'Courier Company - Rates'!$O$2, if(and(G96="D",I96="Forward and RTO charges"),'Courier Company - Rates'!$Q$2, 'Courier Company - Rates'!$S$2)))))))))</f>
        <v>33</v>
      </c>
      <c r="K96" s="5">
        <f>IF(and(G96="A",I96="Forward charges"),'Courier Company - Rates'!$B$2, if(and(G96="B",I96="Forward charges"),'Courier Company - Rates'!$D$2, if(and(G96="C",I96="Forward charges"),'Courier Company - Rates'!$F$2, if(and(G96="D",I96="Forward charges"),'Courier Company - Rates'!$H$2, if(and(G96="E",I96="Forward charges"),'Courier Company - Rates'!$J$2, if(and(G96="A",I96="Forward and RTO charges"),'Courier Company - Rates'!$L$2, if(and(G96="B",I96="Forward and RTO charges"),'Courier Company - Rates'!$N$2, if(and(G96="C",I96="Forward and RTO charges"),'Courier Company - Rates'!$P$2, if(and(G96="D",I96="Forward and RTO charges"),'Courier Company - Rates'!$R$2, 'Courier Company - Rates'!$T$2)))))))))</f>
        <v>28.3</v>
      </c>
      <c r="L96" s="3">
        <f t="shared" si="3"/>
        <v>61.3</v>
      </c>
      <c r="M96" s="3" t="str">
        <f>VLOOKUP(A96,'Courier Company - Invoice'!$B:$I,8,0)</f>
        <v>90.2</v>
      </c>
      <c r="N96" s="3">
        <f t="shared" si="4"/>
        <v>-28.9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15.75" customHeight="1">
      <c r="A97" s="4" t="s">
        <v>204</v>
      </c>
      <c r="B97" s="4" t="s">
        <v>205</v>
      </c>
      <c r="C97" s="3">
        <f>SUMIF('Company X - Order Report'!A:A,A97,'Company X - Order Report'!E:E)/1000</f>
        <v>0.49</v>
      </c>
      <c r="D97" s="3">
        <f t="shared" si="1"/>
        <v>0.5</v>
      </c>
      <c r="E97" s="3" t="str">
        <f>VLOOKUP(A97,'Courier Company - Invoice'!$B:$C,2,0)</f>
        <v>2.28</v>
      </c>
      <c r="F97" s="3">
        <f t="shared" si="2"/>
        <v>2.5</v>
      </c>
      <c r="G97" s="3" t="str">
        <f>upper(VLOOKUP(A97,'Company X - Order Report'!$A:$G,7,0))</f>
        <v>B</v>
      </c>
      <c r="H97" s="3" t="str">
        <f>upper(VLOOKUP(A97,'Courier Company - Invoice'!B:G,6,0))</f>
        <v>D</v>
      </c>
      <c r="I97" s="3" t="str">
        <f>VLOOKUP(A97,'Company X - Order Report'!$A:$H,8,0)</f>
        <v>Forward charges</v>
      </c>
      <c r="J97" s="5">
        <f>IF(and(G97="A",I97="Forward charges"),'Courier Company - Rates'!$A$2, if(and(G97="B",I97="Forward charges"),'Courier Company - Rates'!$C$2, if(and(G97="C",I97="Forward charges"),'Courier Company - Rates'!$E$2, if(and(G97="D",I97="Forward charges"),'Courier Company - Rates'!$G$2, if(and(G97="E",I97="Forward charges"),'Courier Company - Rates'!$I$2, if(and(G97="A",I97="Forward and RTO charges"),'Courier Company - Rates'!$K$2, if(and(G97="B",I97="Forward and RTO charges"),'Courier Company - Rates'!$M$2, if(and(G97="C",I97="Forward and RTO charges"),'Courier Company - Rates'!$O$2, if(and(G97="D",I97="Forward and RTO charges"),'Courier Company - Rates'!$Q$2, 'Courier Company - Rates'!$S$2)))))))))</f>
        <v>33</v>
      </c>
      <c r="K97" s="5">
        <f>IF(and(G97="A",I97="Forward charges"),'Courier Company - Rates'!$B$2, if(and(G97="B",I97="Forward charges"),'Courier Company - Rates'!$D$2, if(and(G97="C",I97="Forward charges"),'Courier Company - Rates'!$F$2, if(and(G97="D",I97="Forward charges"),'Courier Company - Rates'!$H$2, if(and(G97="E",I97="Forward charges"),'Courier Company - Rates'!$J$2, if(and(G97="A",I97="Forward and RTO charges"),'Courier Company - Rates'!$L$2, if(and(G97="B",I97="Forward and RTO charges"),'Courier Company - Rates'!$N$2, if(and(G97="C",I97="Forward and RTO charges"),'Courier Company - Rates'!$P$2, if(and(G97="D",I97="Forward and RTO charges"),'Courier Company - Rates'!$R$2, 'Courier Company - Rates'!$T$2)))))))))</f>
        <v>28.3</v>
      </c>
      <c r="L97" s="3">
        <f t="shared" si="3"/>
        <v>146.2</v>
      </c>
      <c r="M97" s="3" t="str">
        <f>VLOOKUP(A97,'Courier Company - Invoice'!$B:$I,8,0)</f>
        <v>224.6</v>
      </c>
      <c r="N97" s="3">
        <f t="shared" si="4"/>
        <v>-78.4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15.75" customHeight="1">
      <c r="A98" s="4" t="s">
        <v>206</v>
      </c>
      <c r="B98" s="4" t="s">
        <v>207</v>
      </c>
      <c r="C98" s="3">
        <f>SUMIF('Company X - Order Report'!A:A,A98,'Company X - Order Report'!E:E)/1000</f>
        <v>0.5</v>
      </c>
      <c r="D98" s="3">
        <f t="shared" si="1"/>
        <v>0.5</v>
      </c>
      <c r="E98" s="3" t="str">
        <f>VLOOKUP(A98,'Courier Company - Invoice'!$B:$C,2,0)</f>
        <v>0.68</v>
      </c>
      <c r="F98" s="3">
        <f t="shared" si="2"/>
        <v>1</v>
      </c>
      <c r="G98" s="3" t="str">
        <f>upper(VLOOKUP(A98,'Company X - Order Report'!$A:$G,7,0))</f>
        <v>B</v>
      </c>
      <c r="H98" s="3" t="str">
        <f>upper(VLOOKUP(A98,'Courier Company - Invoice'!B:G,6,0))</f>
        <v>D</v>
      </c>
      <c r="I98" s="3" t="str">
        <f>VLOOKUP(A98,'Company X - Order Report'!$A:$H,8,0)</f>
        <v>Forward charges</v>
      </c>
      <c r="J98" s="5">
        <f>IF(and(G98="A",I98="Forward charges"),'Courier Company - Rates'!$A$2, if(and(G98="B",I98="Forward charges"),'Courier Company - Rates'!$C$2, if(and(G98="C",I98="Forward charges"),'Courier Company - Rates'!$E$2, if(and(G98="D",I98="Forward charges"),'Courier Company - Rates'!$G$2, if(and(G98="E",I98="Forward charges"),'Courier Company - Rates'!$I$2, if(and(G98="A",I98="Forward and RTO charges"),'Courier Company - Rates'!$K$2, if(and(G98="B",I98="Forward and RTO charges"),'Courier Company - Rates'!$M$2, if(and(G98="C",I98="Forward and RTO charges"),'Courier Company - Rates'!$O$2, if(and(G98="D",I98="Forward and RTO charges"),'Courier Company - Rates'!$Q$2, 'Courier Company - Rates'!$S$2)))))))))</f>
        <v>33</v>
      </c>
      <c r="K98" s="5">
        <f>IF(and(G98="A",I98="Forward charges"),'Courier Company - Rates'!$B$2, if(and(G98="B",I98="Forward charges"),'Courier Company - Rates'!$D$2, if(and(G98="C",I98="Forward charges"),'Courier Company - Rates'!$F$2, if(and(G98="D",I98="Forward charges"),'Courier Company - Rates'!$H$2, if(and(G98="E",I98="Forward charges"),'Courier Company - Rates'!$J$2, if(and(G98="A",I98="Forward and RTO charges"),'Courier Company - Rates'!$L$2, if(and(G98="B",I98="Forward and RTO charges"),'Courier Company - Rates'!$N$2, if(and(G98="C",I98="Forward and RTO charges"),'Courier Company - Rates'!$P$2, if(and(G98="D",I98="Forward and RTO charges"),'Courier Company - Rates'!$R$2, 'Courier Company - Rates'!$T$2)))))))))</f>
        <v>28.3</v>
      </c>
      <c r="L98" s="3">
        <f t="shared" si="3"/>
        <v>61.3</v>
      </c>
      <c r="M98" s="3" t="str">
        <f>VLOOKUP(A98,'Courier Company - Invoice'!$B:$I,8,0)</f>
        <v>90.2</v>
      </c>
      <c r="N98" s="3">
        <f t="shared" si="4"/>
        <v>-28.9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15.75" customHeight="1">
      <c r="A99" s="4" t="s">
        <v>208</v>
      </c>
      <c r="B99" s="4" t="s">
        <v>209</v>
      </c>
      <c r="C99" s="3">
        <f>SUMIF('Company X - Order Report'!A:A,A99,'Company X - Order Report'!E:E)/1000</f>
        <v>0.5</v>
      </c>
      <c r="D99" s="3">
        <f t="shared" si="1"/>
        <v>0.5</v>
      </c>
      <c r="E99" s="3" t="str">
        <f>VLOOKUP(A99,'Courier Company - Invoice'!$B:$C,2,0)</f>
        <v>0.74</v>
      </c>
      <c r="F99" s="3">
        <f t="shared" si="2"/>
        <v>1</v>
      </c>
      <c r="G99" s="3" t="str">
        <f>upper(VLOOKUP(A99,'Company X - Order Report'!$A:$G,7,0))</f>
        <v>B</v>
      </c>
      <c r="H99" s="3" t="str">
        <f>upper(VLOOKUP(A99,'Courier Company - Invoice'!B:G,6,0))</f>
        <v>D</v>
      </c>
      <c r="I99" s="3" t="str">
        <f>VLOOKUP(A99,'Company X - Order Report'!$A:$H,8,0)</f>
        <v>Forward charges</v>
      </c>
      <c r="J99" s="5">
        <f>IF(and(G99="A",I99="Forward charges"),'Courier Company - Rates'!$A$2, if(and(G99="B",I99="Forward charges"),'Courier Company - Rates'!$C$2, if(and(G99="C",I99="Forward charges"),'Courier Company - Rates'!$E$2, if(and(G99="D",I99="Forward charges"),'Courier Company - Rates'!$G$2, if(and(G99="E",I99="Forward charges"),'Courier Company - Rates'!$I$2, if(and(G99="A",I99="Forward and RTO charges"),'Courier Company - Rates'!$K$2, if(and(G99="B",I99="Forward and RTO charges"),'Courier Company - Rates'!$M$2, if(and(G99="C",I99="Forward and RTO charges"),'Courier Company - Rates'!$O$2, if(and(G99="D",I99="Forward and RTO charges"),'Courier Company - Rates'!$Q$2, 'Courier Company - Rates'!$S$2)))))))))</f>
        <v>33</v>
      </c>
      <c r="K99" s="5">
        <f>IF(and(G99="A",I99="Forward charges"),'Courier Company - Rates'!$B$2, if(and(G99="B",I99="Forward charges"),'Courier Company - Rates'!$D$2, if(and(G99="C",I99="Forward charges"),'Courier Company - Rates'!$F$2, if(and(G99="D",I99="Forward charges"),'Courier Company - Rates'!$H$2, if(and(G99="E",I99="Forward charges"),'Courier Company - Rates'!$J$2, if(and(G99="A",I99="Forward and RTO charges"),'Courier Company - Rates'!$L$2, if(and(G99="B",I99="Forward and RTO charges"),'Courier Company - Rates'!$N$2, if(and(G99="C",I99="Forward and RTO charges"),'Courier Company - Rates'!$P$2, if(and(G99="D",I99="Forward and RTO charges"),'Courier Company - Rates'!$R$2, 'Courier Company - Rates'!$T$2)))))))))</f>
        <v>28.3</v>
      </c>
      <c r="L99" s="3">
        <f t="shared" si="3"/>
        <v>61.3</v>
      </c>
      <c r="M99" s="3" t="str">
        <f>VLOOKUP(A99,'Courier Company - Invoice'!$B:$I,8,0)</f>
        <v>90.2</v>
      </c>
      <c r="N99" s="3">
        <f t="shared" si="4"/>
        <v>-28.9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15.75" customHeight="1">
      <c r="A100" s="4" t="s">
        <v>210</v>
      </c>
      <c r="B100" s="4" t="s">
        <v>211</v>
      </c>
      <c r="C100" s="3">
        <f>SUMIF('Company X - Order Report'!A:A,A100,'Company X - Order Report'!E:E)/1000</f>
        <v>0.295</v>
      </c>
      <c r="D100" s="3">
        <f t="shared" si="1"/>
        <v>0.5</v>
      </c>
      <c r="E100" s="3" t="str">
        <f>VLOOKUP(A100,'Courier Company - Invoice'!$B:$C,2,0)</f>
        <v>4.13</v>
      </c>
      <c r="F100" s="3">
        <f t="shared" si="2"/>
        <v>4.5</v>
      </c>
      <c r="G100" s="3" t="str">
        <f>upper(VLOOKUP(A100,'Company X - Order Report'!$A:$G,7,0))</f>
        <v>B</v>
      </c>
      <c r="H100" s="3" t="str">
        <f>upper(VLOOKUP(A100,'Courier Company - Invoice'!B:G,6,0))</f>
        <v>D</v>
      </c>
      <c r="I100" s="3" t="str">
        <f>VLOOKUP(A100,'Company X - Order Report'!$A:$H,8,0)</f>
        <v>Forward charges</v>
      </c>
      <c r="J100" s="5">
        <f>IF(and(G100="A",I100="Forward charges"),'Courier Company - Rates'!$A$2, if(and(G100="B",I100="Forward charges"),'Courier Company - Rates'!$C$2, if(and(G100="C",I100="Forward charges"),'Courier Company - Rates'!$E$2, if(and(G100="D",I100="Forward charges"),'Courier Company - Rates'!$G$2, if(and(G100="E",I100="Forward charges"),'Courier Company - Rates'!$I$2, if(and(G100="A",I100="Forward and RTO charges"),'Courier Company - Rates'!$K$2, if(and(G100="B",I100="Forward and RTO charges"),'Courier Company - Rates'!$M$2, if(and(G100="C",I100="Forward and RTO charges"),'Courier Company - Rates'!$O$2, if(and(G100="D",I100="Forward and RTO charges"),'Courier Company - Rates'!$Q$2, 'Courier Company - Rates'!$S$2)))))))))</f>
        <v>33</v>
      </c>
      <c r="K100" s="5">
        <f>IF(and(G100="A",I100="Forward charges"),'Courier Company - Rates'!$B$2, if(and(G100="B",I100="Forward charges"),'Courier Company - Rates'!$D$2, if(and(G100="C",I100="Forward charges"),'Courier Company - Rates'!$F$2, if(and(G100="D",I100="Forward charges"),'Courier Company - Rates'!$H$2, if(and(G100="E",I100="Forward charges"),'Courier Company - Rates'!$J$2, if(and(G100="A",I100="Forward and RTO charges"),'Courier Company - Rates'!$L$2, if(and(G100="B",I100="Forward and RTO charges"),'Courier Company - Rates'!$N$2, if(and(G100="C",I100="Forward and RTO charges"),'Courier Company - Rates'!$P$2, if(and(G100="D",I100="Forward and RTO charges"),'Courier Company - Rates'!$R$2, 'Courier Company - Rates'!$T$2)))))))))</f>
        <v>28.3</v>
      </c>
      <c r="L100" s="3">
        <f t="shared" si="3"/>
        <v>259.4</v>
      </c>
      <c r="M100" s="3" t="str">
        <f>VLOOKUP(A100,'Courier Company - Invoice'!$B:$I,8,0)</f>
        <v>403.8</v>
      </c>
      <c r="N100" s="3">
        <f t="shared" si="4"/>
        <v>-144.4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15.75" customHeight="1">
      <c r="A101" s="4" t="s">
        <v>212</v>
      </c>
      <c r="B101" s="4" t="s">
        <v>213</v>
      </c>
      <c r="C101" s="3">
        <f>SUMIF('Company X - Order Report'!A:A,A101,'Company X - Order Report'!E:E)/1000</f>
        <v>0.5</v>
      </c>
      <c r="D101" s="3">
        <f t="shared" si="1"/>
        <v>0.5</v>
      </c>
      <c r="E101" s="3" t="str">
        <f>VLOOKUP(A101,'Courier Company - Invoice'!$B:$C,2,0)</f>
        <v>0.73</v>
      </c>
      <c r="F101" s="3">
        <f t="shared" si="2"/>
        <v>1</v>
      </c>
      <c r="G101" s="3" t="str">
        <f>upper(VLOOKUP(A101,'Company X - Order Report'!$A:$G,7,0))</f>
        <v>B</v>
      </c>
      <c r="H101" s="3" t="str">
        <f>upper(VLOOKUP(A101,'Courier Company - Invoice'!B:G,6,0))</f>
        <v>D</v>
      </c>
      <c r="I101" s="3" t="str">
        <f>VLOOKUP(A101,'Company X - Order Report'!$A:$H,8,0)</f>
        <v>Forward charges</v>
      </c>
      <c r="J101" s="5">
        <f>IF(and(G101="A",I101="Forward charges"),'Courier Company - Rates'!$A$2, if(and(G101="B",I101="Forward charges"),'Courier Company - Rates'!$C$2, if(and(G101="C",I101="Forward charges"),'Courier Company - Rates'!$E$2, if(and(G101="D",I101="Forward charges"),'Courier Company - Rates'!$G$2, if(and(G101="E",I101="Forward charges"),'Courier Company - Rates'!$I$2, if(and(G101="A",I101="Forward and RTO charges"),'Courier Company - Rates'!$K$2, if(and(G101="B",I101="Forward and RTO charges"),'Courier Company - Rates'!$M$2, if(and(G101="C",I101="Forward and RTO charges"),'Courier Company - Rates'!$O$2, if(and(G101="D",I101="Forward and RTO charges"),'Courier Company - Rates'!$Q$2, 'Courier Company - Rates'!$S$2)))))))))</f>
        <v>33</v>
      </c>
      <c r="K101" s="5">
        <f>IF(and(G101="A",I101="Forward charges"),'Courier Company - Rates'!$B$2, if(and(G101="B",I101="Forward charges"),'Courier Company - Rates'!$D$2, if(and(G101="C",I101="Forward charges"),'Courier Company - Rates'!$F$2, if(and(G101="D",I101="Forward charges"),'Courier Company - Rates'!$H$2, if(and(G101="E",I101="Forward charges"),'Courier Company - Rates'!$J$2, if(and(G101="A",I101="Forward and RTO charges"),'Courier Company - Rates'!$L$2, if(and(G101="B",I101="Forward and RTO charges"),'Courier Company - Rates'!$N$2, if(and(G101="C",I101="Forward and RTO charges"),'Courier Company - Rates'!$P$2, if(and(G101="D",I101="Forward and RTO charges"),'Courier Company - Rates'!$R$2, 'Courier Company - Rates'!$T$2)))))))))</f>
        <v>28.3</v>
      </c>
      <c r="L101" s="3">
        <f t="shared" si="3"/>
        <v>61.3</v>
      </c>
      <c r="M101" s="3" t="str">
        <f>VLOOKUP(A101,'Courier Company - Invoice'!$B:$I,8,0)</f>
        <v>90.2</v>
      </c>
      <c r="N101" s="3">
        <f t="shared" si="4"/>
        <v>-28.9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15.75" customHeight="1">
      <c r="A102" s="4" t="s">
        <v>214</v>
      </c>
      <c r="B102" s="4" t="s">
        <v>215</v>
      </c>
      <c r="C102" s="3">
        <f>SUMIF('Company X - Order Report'!A:A,A102,'Company X - Order Report'!E:E)/1000</f>
        <v>1.09</v>
      </c>
      <c r="D102" s="3">
        <f t="shared" si="1"/>
        <v>1.5</v>
      </c>
      <c r="E102" s="3" t="str">
        <f>VLOOKUP(A102,'Courier Company - Invoice'!$B:$C,2,0)</f>
        <v>1.04</v>
      </c>
      <c r="F102" s="3">
        <f t="shared" si="2"/>
        <v>1.5</v>
      </c>
      <c r="G102" s="3" t="str">
        <f>upper(VLOOKUP(A102,'Company X - Order Report'!$A:$G,7,0))</f>
        <v>B</v>
      </c>
      <c r="H102" s="3" t="str">
        <f>upper(VLOOKUP(A102,'Courier Company - Invoice'!B:G,6,0))</f>
        <v>D</v>
      </c>
      <c r="I102" s="3" t="str">
        <f>VLOOKUP(A102,'Company X - Order Report'!$A:$H,8,0)</f>
        <v>Forward charges</v>
      </c>
      <c r="J102" s="5">
        <f>IF(and(G102="A",I102="Forward charges"),'Courier Company - Rates'!$A$2, if(and(G102="B",I102="Forward charges"),'Courier Company - Rates'!$C$2, if(and(G102="C",I102="Forward charges"),'Courier Company - Rates'!$E$2, if(and(G102="D",I102="Forward charges"),'Courier Company - Rates'!$G$2, if(and(G102="E",I102="Forward charges"),'Courier Company - Rates'!$I$2, if(and(G102="A",I102="Forward and RTO charges"),'Courier Company - Rates'!$K$2, if(and(G102="B",I102="Forward and RTO charges"),'Courier Company - Rates'!$M$2, if(and(G102="C",I102="Forward and RTO charges"),'Courier Company - Rates'!$O$2, if(and(G102="D",I102="Forward and RTO charges"),'Courier Company - Rates'!$Q$2, 'Courier Company - Rates'!$S$2)))))))))</f>
        <v>33</v>
      </c>
      <c r="K102" s="5">
        <f>IF(and(G102="A",I102="Forward charges"),'Courier Company - Rates'!$B$2, if(and(G102="B",I102="Forward charges"),'Courier Company - Rates'!$D$2, if(and(G102="C",I102="Forward charges"),'Courier Company - Rates'!$F$2, if(and(G102="D",I102="Forward charges"),'Courier Company - Rates'!$H$2, if(and(G102="E",I102="Forward charges"),'Courier Company - Rates'!$J$2, if(and(G102="A",I102="Forward and RTO charges"),'Courier Company - Rates'!$L$2, if(and(G102="B",I102="Forward and RTO charges"),'Courier Company - Rates'!$N$2, if(and(G102="C",I102="Forward and RTO charges"),'Courier Company - Rates'!$P$2, if(and(G102="D",I102="Forward and RTO charges"),'Courier Company - Rates'!$R$2, 'Courier Company - Rates'!$T$2)))))))))</f>
        <v>28.3</v>
      </c>
      <c r="L102" s="3">
        <f t="shared" si="3"/>
        <v>89.6</v>
      </c>
      <c r="M102" s="3" t="str">
        <f>VLOOKUP(A102,'Courier Company - Invoice'!$B:$I,8,0)</f>
        <v>135</v>
      </c>
      <c r="N102" s="3">
        <f t="shared" si="4"/>
        <v>-45.4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15.75" customHeight="1">
      <c r="A103" s="4" t="s">
        <v>216</v>
      </c>
      <c r="B103" s="4" t="s">
        <v>217</v>
      </c>
      <c r="C103" s="3">
        <f>SUMIF('Company X - Order Report'!A:A,A103,'Company X - Order Report'!E:E)/1000</f>
        <v>0.5</v>
      </c>
      <c r="D103" s="3">
        <f t="shared" si="1"/>
        <v>0.5</v>
      </c>
      <c r="E103" s="3" t="str">
        <f>VLOOKUP(A103,'Courier Company - Invoice'!$B:$C,2,0)</f>
        <v>0.7</v>
      </c>
      <c r="F103" s="3">
        <f t="shared" si="2"/>
        <v>1</v>
      </c>
      <c r="G103" s="3" t="str">
        <f>upper(VLOOKUP(A103,'Company X - Order Report'!$A:$G,7,0))</f>
        <v>B</v>
      </c>
      <c r="H103" s="3" t="str">
        <f>upper(VLOOKUP(A103,'Courier Company - Invoice'!B:G,6,0))</f>
        <v>D</v>
      </c>
      <c r="I103" s="3" t="str">
        <f>VLOOKUP(A103,'Company X - Order Report'!$A:$H,8,0)</f>
        <v>Forward charges</v>
      </c>
      <c r="J103" s="5">
        <f>IF(and(G103="A",I103="Forward charges"),'Courier Company - Rates'!$A$2, if(and(G103="B",I103="Forward charges"),'Courier Company - Rates'!$C$2, if(and(G103="C",I103="Forward charges"),'Courier Company - Rates'!$E$2, if(and(G103="D",I103="Forward charges"),'Courier Company - Rates'!$G$2, if(and(G103="E",I103="Forward charges"),'Courier Company - Rates'!$I$2, if(and(G103="A",I103="Forward and RTO charges"),'Courier Company - Rates'!$K$2, if(and(G103="B",I103="Forward and RTO charges"),'Courier Company - Rates'!$M$2, if(and(G103="C",I103="Forward and RTO charges"),'Courier Company - Rates'!$O$2, if(and(G103="D",I103="Forward and RTO charges"),'Courier Company - Rates'!$Q$2, 'Courier Company - Rates'!$S$2)))))))))</f>
        <v>33</v>
      </c>
      <c r="K103" s="5">
        <f>IF(and(G103="A",I103="Forward charges"),'Courier Company - Rates'!$B$2, if(and(G103="B",I103="Forward charges"),'Courier Company - Rates'!$D$2, if(and(G103="C",I103="Forward charges"),'Courier Company - Rates'!$F$2, if(and(G103="D",I103="Forward charges"),'Courier Company - Rates'!$H$2, if(and(G103="E",I103="Forward charges"),'Courier Company - Rates'!$J$2, if(and(G103="A",I103="Forward and RTO charges"),'Courier Company - Rates'!$L$2, if(and(G103="B",I103="Forward and RTO charges"),'Courier Company - Rates'!$N$2, if(and(G103="C",I103="Forward and RTO charges"),'Courier Company - Rates'!$P$2, if(and(G103="D",I103="Forward and RTO charges"),'Courier Company - Rates'!$R$2, 'Courier Company - Rates'!$T$2)))))))))</f>
        <v>28.3</v>
      </c>
      <c r="L103" s="3">
        <f t="shared" si="3"/>
        <v>61.3</v>
      </c>
      <c r="M103" s="3" t="str">
        <f>VLOOKUP(A103,'Courier Company - Invoice'!$B:$I,8,0)</f>
        <v>90.2</v>
      </c>
      <c r="N103" s="3">
        <f t="shared" si="4"/>
        <v>-28.9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15.75" customHeight="1">
      <c r="A104" s="4" t="s">
        <v>218</v>
      </c>
      <c r="B104" s="4" t="s">
        <v>219</v>
      </c>
      <c r="C104" s="3">
        <f>SUMIF('Company X - Order Report'!A:A,A104,'Company X - Order Report'!E:E)/1000</f>
        <v>0.5</v>
      </c>
      <c r="D104" s="3">
        <f t="shared" si="1"/>
        <v>0.5</v>
      </c>
      <c r="E104" s="3" t="str">
        <f>VLOOKUP(A104,'Courier Company - Invoice'!$B:$C,2,0)</f>
        <v>0.72</v>
      </c>
      <c r="F104" s="3">
        <f t="shared" si="2"/>
        <v>1</v>
      </c>
      <c r="G104" s="3" t="str">
        <f>upper(VLOOKUP(A104,'Company X - Order Report'!$A:$G,7,0))</f>
        <v>E</v>
      </c>
      <c r="H104" s="3" t="str">
        <f>upper(VLOOKUP(A104,'Courier Company - Invoice'!B:G,6,0))</f>
        <v>B</v>
      </c>
      <c r="I104" s="3" t="str">
        <f>VLOOKUP(A104,'Company X - Order Report'!$A:$H,8,0)</f>
        <v>Forward charges</v>
      </c>
      <c r="J104" s="5">
        <f>IF(and(G104="A",I104="Forward charges"),'Courier Company - Rates'!$A$2, if(and(G104="B",I104="Forward charges"),'Courier Company - Rates'!$C$2, if(and(G104="C",I104="Forward charges"),'Courier Company - Rates'!$E$2, if(and(G104="D",I104="Forward charges"),'Courier Company - Rates'!$G$2, if(and(G104="E",I104="Forward charges"),'Courier Company - Rates'!$I$2, if(and(G104="A",I104="Forward and RTO charges"),'Courier Company - Rates'!$K$2, if(and(G104="B",I104="Forward and RTO charges"),'Courier Company - Rates'!$M$2, if(and(G104="C",I104="Forward and RTO charges"),'Courier Company - Rates'!$O$2, if(and(G104="D",I104="Forward and RTO charges"),'Courier Company - Rates'!$Q$2, 'Courier Company - Rates'!$S$2)))))))))</f>
        <v>56.6</v>
      </c>
      <c r="K104" s="5">
        <f>IF(and(G104="A",I104="Forward charges"),'Courier Company - Rates'!$B$2, if(and(G104="B",I104="Forward charges"),'Courier Company - Rates'!$D$2, if(and(G104="C",I104="Forward charges"),'Courier Company - Rates'!$F$2, if(and(G104="D",I104="Forward charges"),'Courier Company - Rates'!$H$2, if(and(G104="E",I104="Forward charges"),'Courier Company - Rates'!$J$2, if(and(G104="A",I104="Forward and RTO charges"),'Courier Company - Rates'!$L$2, if(and(G104="B",I104="Forward and RTO charges"),'Courier Company - Rates'!$N$2, if(and(G104="C",I104="Forward and RTO charges"),'Courier Company - Rates'!$P$2, if(and(G104="D",I104="Forward and RTO charges"),'Courier Company - Rates'!$R$2, 'Courier Company - Rates'!$T$2)))))))))</f>
        <v>55.5</v>
      </c>
      <c r="L104" s="3">
        <f t="shared" si="3"/>
        <v>112.1</v>
      </c>
      <c r="M104" s="3" t="str">
        <f>VLOOKUP(A104,'Courier Company - Invoice'!$B:$I,8,0)</f>
        <v>61.3</v>
      </c>
      <c r="N104" s="3">
        <f t="shared" si="4"/>
        <v>50.8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15.75" customHeight="1">
      <c r="A105" s="4" t="s">
        <v>220</v>
      </c>
      <c r="B105" s="4" t="s">
        <v>221</v>
      </c>
      <c r="C105" s="3">
        <f>SUMIF('Company X - Order Report'!A:A,A105,'Company X - Order Report'!E:E)/1000</f>
        <v>0.5</v>
      </c>
      <c r="D105" s="3">
        <f t="shared" si="1"/>
        <v>0.5</v>
      </c>
      <c r="E105" s="3" t="str">
        <f>VLOOKUP(A105,'Courier Company - Invoice'!$B:$C,2,0)</f>
        <v>0.72</v>
      </c>
      <c r="F105" s="3">
        <f t="shared" si="2"/>
        <v>1</v>
      </c>
      <c r="G105" s="3" t="str">
        <f>upper(VLOOKUP(A105,'Company X - Order Report'!$A:$G,7,0))</f>
        <v>B</v>
      </c>
      <c r="H105" s="3" t="str">
        <f>upper(VLOOKUP(A105,'Courier Company - Invoice'!B:G,6,0))</f>
        <v>D</v>
      </c>
      <c r="I105" s="3" t="str">
        <f>VLOOKUP(A105,'Company X - Order Report'!$A:$H,8,0)</f>
        <v>Forward charges</v>
      </c>
      <c r="J105" s="5">
        <f>IF(and(G105="A",I105="Forward charges"),'Courier Company - Rates'!$A$2, if(and(G105="B",I105="Forward charges"),'Courier Company - Rates'!$C$2, if(and(G105="C",I105="Forward charges"),'Courier Company - Rates'!$E$2, if(and(G105="D",I105="Forward charges"),'Courier Company - Rates'!$G$2, if(and(G105="E",I105="Forward charges"),'Courier Company - Rates'!$I$2, if(and(G105="A",I105="Forward and RTO charges"),'Courier Company - Rates'!$K$2, if(and(G105="B",I105="Forward and RTO charges"),'Courier Company - Rates'!$M$2, if(and(G105="C",I105="Forward and RTO charges"),'Courier Company - Rates'!$O$2, if(and(G105="D",I105="Forward and RTO charges"),'Courier Company - Rates'!$Q$2, 'Courier Company - Rates'!$S$2)))))))))</f>
        <v>33</v>
      </c>
      <c r="K105" s="5">
        <f>IF(and(G105="A",I105="Forward charges"),'Courier Company - Rates'!$B$2, if(and(G105="B",I105="Forward charges"),'Courier Company - Rates'!$D$2, if(and(G105="C",I105="Forward charges"),'Courier Company - Rates'!$F$2, if(and(G105="D",I105="Forward charges"),'Courier Company - Rates'!$H$2, if(and(G105="E",I105="Forward charges"),'Courier Company - Rates'!$J$2, if(and(G105="A",I105="Forward and RTO charges"),'Courier Company - Rates'!$L$2, if(and(G105="B",I105="Forward and RTO charges"),'Courier Company - Rates'!$N$2, if(and(G105="C",I105="Forward and RTO charges"),'Courier Company - Rates'!$P$2, if(and(G105="D",I105="Forward and RTO charges"),'Courier Company - Rates'!$R$2, 'Courier Company - Rates'!$T$2)))))))))</f>
        <v>28.3</v>
      </c>
      <c r="L105" s="3">
        <f t="shared" si="3"/>
        <v>61.3</v>
      </c>
      <c r="M105" s="3" t="str">
        <f>VLOOKUP(A105,'Courier Company - Invoice'!$B:$I,8,0)</f>
        <v>90.2</v>
      </c>
      <c r="N105" s="3">
        <f t="shared" si="4"/>
        <v>-28.9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15.75" customHeight="1">
      <c r="A106" s="4" t="s">
        <v>222</v>
      </c>
      <c r="B106" s="4" t="s">
        <v>223</v>
      </c>
      <c r="C106" s="3">
        <f>SUMIF('Company X - Order Report'!A:A,A106,'Company X - Order Report'!E:E)/1000</f>
        <v>0.22</v>
      </c>
      <c r="D106" s="3">
        <f t="shared" si="1"/>
        <v>0.5</v>
      </c>
      <c r="E106" s="3" t="str">
        <f>VLOOKUP(A106,'Courier Company - Invoice'!$B:$C,2,0)</f>
        <v>1.63</v>
      </c>
      <c r="F106" s="3">
        <f t="shared" si="2"/>
        <v>2</v>
      </c>
      <c r="G106" s="3" t="str">
        <f>upper(VLOOKUP(A106,'Company X - Order Report'!$A:$G,7,0))</f>
        <v>B</v>
      </c>
      <c r="H106" s="3" t="str">
        <f>upper(VLOOKUP(A106,'Courier Company - Invoice'!B:G,6,0))</f>
        <v>D</v>
      </c>
      <c r="I106" s="3" t="str">
        <f>VLOOKUP(A106,'Company X - Order Report'!$A:$H,8,0)</f>
        <v>Forward charges</v>
      </c>
      <c r="J106" s="5">
        <f>IF(and(G106="A",I106="Forward charges"),'Courier Company - Rates'!$A$2, if(and(G106="B",I106="Forward charges"),'Courier Company - Rates'!$C$2, if(and(G106="C",I106="Forward charges"),'Courier Company - Rates'!$E$2, if(and(G106="D",I106="Forward charges"),'Courier Company - Rates'!$G$2, if(and(G106="E",I106="Forward charges"),'Courier Company - Rates'!$I$2, if(and(G106="A",I106="Forward and RTO charges"),'Courier Company - Rates'!$K$2, if(and(G106="B",I106="Forward and RTO charges"),'Courier Company - Rates'!$M$2, if(and(G106="C",I106="Forward and RTO charges"),'Courier Company - Rates'!$O$2, if(and(G106="D",I106="Forward and RTO charges"),'Courier Company - Rates'!$Q$2, 'Courier Company - Rates'!$S$2)))))))))</f>
        <v>33</v>
      </c>
      <c r="K106" s="5">
        <f>IF(and(G106="A",I106="Forward charges"),'Courier Company - Rates'!$B$2, if(and(G106="B",I106="Forward charges"),'Courier Company - Rates'!$D$2, if(and(G106="C",I106="Forward charges"),'Courier Company - Rates'!$F$2, if(and(G106="D",I106="Forward charges"),'Courier Company - Rates'!$H$2, if(and(G106="E",I106="Forward charges"),'Courier Company - Rates'!$J$2, if(and(G106="A",I106="Forward and RTO charges"),'Courier Company - Rates'!$L$2, if(and(G106="B",I106="Forward and RTO charges"),'Courier Company - Rates'!$N$2, if(and(G106="C",I106="Forward and RTO charges"),'Courier Company - Rates'!$P$2, if(and(G106="D",I106="Forward and RTO charges"),'Courier Company - Rates'!$R$2, 'Courier Company - Rates'!$T$2)))))))))</f>
        <v>28.3</v>
      </c>
      <c r="L106" s="3">
        <f t="shared" si="3"/>
        <v>117.9</v>
      </c>
      <c r="M106" s="3" t="str">
        <f>VLOOKUP(A106,'Courier Company - Invoice'!$B:$I,8,0)</f>
        <v>179.8</v>
      </c>
      <c r="N106" s="3">
        <f t="shared" si="4"/>
        <v>-61.9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15.75" customHeight="1">
      <c r="A107" s="4" t="s">
        <v>224</v>
      </c>
      <c r="B107" s="4" t="s">
        <v>225</v>
      </c>
      <c r="C107" s="3">
        <f>SUMIF('Company X - Order Report'!A:A,A107,'Company X - Order Report'!E:E)/1000</f>
        <v>0.6</v>
      </c>
      <c r="D107" s="3">
        <f t="shared" si="1"/>
        <v>1</v>
      </c>
      <c r="E107" s="3" t="str">
        <f>VLOOKUP(A107,'Courier Company - Invoice'!$B:$C,2,0)</f>
        <v>2.47</v>
      </c>
      <c r="F107" s="3">
        <f t="shared" si="2"/>
        <v>2.5</v>
      </c>
      <c r="G107" s="3" t="str">
        <f>upper(VLOOKUP(A107,'Company X - Order Report'!$A:$G,7,0))</f>
        <v>B</v>
      </c>
      <c r="H107" s="3" t="str">
        <f>upper(VLOOKUP(A107,'Courier Company - Invoice'!B:G,6,0))</f>
        <v>D</v>
      </c>
      <c r="I107" s="3" t="str">
        <f>VLOOKUP(A107,'Company X - Order Report'!$A:$H,8,0)</f>
        <v>Forward charges</v>
      </c>
      <c r="J107" s="5">
        <f>IF(and(G107="A",I107="Forward charges"),'Courier Company - Rates'!$A$2, if(and(G107="B",I107="Forward charges"),'Courier Company - Rates'!$C$2, if(and(G107="C",I107="Forward charges"),'Courier Company - Rates'!$E$2, if(and(G107="D",I107="Forward charges"),'Courier Company - Rates'!$G$2, if(and(G107="E",I107="Forward charges"),'Courier Company - Rates'!$I$2, if(and(G107="A",I107="Forward and RTO charges"),'Courier Company - Rates'!$K$2, if(and(G107="B",I107="Forward and RTO charges"),'Courier Company - Rates'!$M$2, if(and(G107="C",I107="Forward and RTO charges"),'Courier Company - Rates'!$O$2, if(and(G107="D",I107="Forward and RTO charges"),'Courier Company - Rates'!$Q$2, 'Courier Company - Rates'!$S$2)))))))))</f>
        <v>33</v>
      </c>
      <c r="K107" s="5">
        <f>IF(and(G107="A",I107="Forward charges"),'Courier Company - Rates'!$B$2, if(and(G107="B",I107="Forward charges"),'Courier Company - Rates'!$D$2, if(and(G107="C",I107="Forward charges"),'Courier Company - Rates'!$F$2, if(and(G107="D",I107="Forward charges"),'Courier Company - Rates'!$H$2, if(and(G107="E",I107="Forward charges"),'Courier Company - Rates'!$J$2, if(and(G107="A",I107="Forward and RTO charges"),'Courier Company - Rates'!$L$2, if(and(G107="B",I107="Forward and RTO charges"),'Courier Company - Rates'!$N$2, if(and(G107="C",I107="Forward and RTO charges"),'Courier Company - Rates'!$P$2, if(and(G107="D",I107="Forward and RTO charges"),'Courier Company - Rates'!$R$2, 'Courier Company - Rates'!$T$2)))))))))</f>
        <v>28.3</v>
      </c>
      <c r="L107" s="3">
        <f t="shared" si="3"/>
        <v>146.2</v>
      </c>
      <c r="M107" s="3" t="str">
        <f>VLOOKUP(A107,'Courier Company - Invoice'!$B:$I,8,0)</f>
        <v>224.6</v>
      </c>
      <c r="N107" s="3">
        <f t="shared" si="4"/>
        <v>-78.4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15.75" customHeight="1">
      <c r="A108" s="4" t="s">
        <v>226</v>
      </c>
      <c r="B108" s="4" t="s">
        <v>227</v>
      </c>
      <c r="C108" s="3">
        <f>SUMIF('Company X - Order Report'!A:A,A108,'Company X - Order Report'!E:E)/1000</f>
        <v>0.5</v>
      </c>
      <c r="D108" s="3">
        <f t="shared" si="1"/>
        <v>0.5</v>
      </c>
      <c r="E108" s="3" t="str">
        <f>VLOOKUP(A108,'Courier Company - Invoice'!$B:$C,2,0)</f>
        <v>0.67</v>
      </c>
      <c r="F108" s="3">
        <f t="shared" si="2"/>
        <v>1</v>
      </c>
      <c r="G108" s="3" t="str">
        <f>upper(VLOOKUP(A108,'Company X - Order Report'!$A:$G,7,0))</f>
        <v>B</v>
      </c>
      <c r="H108" s="3" t="str">
        <f>upper(VLOOKUP(A108,'Courier Company - Invoice'!B:G,6,0))</f>
        <v>D</v>
      </c>
      <c r="I108" s="3" t="str">
        <f>VLOOKUP(A108,'Company X - Order Report'!$A:$H,8,0)</f>
        <v>Forward charges</v>
      </c>
      <c r="J108" s="5">
        <f>IF(and(G108="A",I108="Forward charges"),'Courier Company - Rates'!$A$2, if(and(G108="B",I108="Forward charges"),'Courier Company - Rates'!$C$2, if(and(G108="C",I108="Forward charges"),'Courier Company - Rates'!$E$2, if(and(G108="D",I108="Forward charges"),'Courier Company - Rates'!$G$2, if(and(G108="E",I108="Forward charges"),'Courier Company - Rates'!$I$2, if(and(G108="A",I108="Forward and RTO charges"),'Courier Company - Rates'!$K$2, if(and(G108="B",I108="Forward and RTO charges"),'Courier Company - Rates'!$M$2, if(and(G108="C",I108="Forward and RTO charges"),'Courier Company - Rates'!$O$2, if(and(G108="D",I108="Forward and RTO charges"),'Courier Company - Rates'!$Q$2, 'Courier Company - Rates'!$S$2)))))))))</f>
        <v>33</v>
      </c>
      <c r="K108" s="5">
        <f>IF(and(G108="A",I108="Forward charges"),'Courier Company - Rates'!$B$2, if(and(G108="B",I108="Forward charges"),'Courier Company - Rates'!$D$2, if(and(G108="C",I108="Forward charges"),'Courier Company - Rates'!$F$2, if(and(G108="D",I108="Forward charges"),'Courier Company - Rates'!$H$2, if(and(G108="E",I108="Forward charges"),'Courier Company - Rates'!$J$2, if(and(G108="A",I108="Forward and RTO charges"),'Courier Company - Rates'!$L$2, if(and(G108="B",I108="Forward and RTO charges"),'Courier Company - Rates'!$N$2, if(and(G108="C",I108="Forward and RTO charges"),'Courier Company - Rates'!$P$2, if(and(G108="D",I108="Forward and RTO charges"),'Courier Company - Rates'!$R$2, 'Courier Company - Rates'!$T$2)))))))))</f>
        <v>28.3</v>
      </c>
      <c r="L108" s="3">
        <f t="shared" si="3"/>
        <v>61.3</v>
      </c>
      <c r="M108" s="3" t="str">
        <f>VLOOKUP(A108,'Courier Company - Invoice'!$B:$I,8,0)</f>
        <v>90.2</v>
      </c>
      <c r="N108" s="3">
        <f t="shared" si="4"/>
        <v>-28.9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15.75" customHeight="1">
      <c r="A109" s="4" t="s">
        <v>228</v>
      </c>
      <c r="B109" s="4" t="s">
        <v>229</v>
      </c>
      <c r="C109" s="3">
        <f>SUMIF('Company X - Order Report'!A:A,A109,'Company X - Order Report'!E:E)/1000</f>
        <v>0.5</v>
      </c>
      <c r="D109" s="3">
        <f t="shared" si="1"/>
        <v>0.5</v>
      </c>
      <c r="E109" s="3" t="str">
        <f>VLOOKUP(A109,'Courier Company - Invoice'!$B:$C,2,0)</f>
        <v>0.72</v>
      </c>
      <c r="F109" s="3">
        <f t="shared" si="2"/>
        <v>1</v>
      </c>
      <c r="G109" s="3" t="str">
        <f>upper(VLOOKUP(A109,'Company X - Order Report'!$A:$G,7,0))</f>
        <v>B</v>
      </c>
      <c r="H109" s="3" t="str">
        <f>upper(VLOOKUP(A109,'Courier Company - Invoice'!B:G,6,0))</f>
        <v>D</v>
      </c>
      <c r="I109" s="3" t="str">
        <f>VLOOKUP(A109,'Company X - Order Report'!$A:$H,8,0)</f>
        <v>Forward charges</v>
      </c>
      <c r="J109" s="5">
        <f>IF(and(G109="A",I109="Forward charges"),'Courier Company - Rates'!$A$2, if(and(G109="B",I109="Forward charges"),'Courier Company - Rates'!$C$2, if(and(G109="C",I109="Forward charges"),'Courier Company - Rates'!$E$2, if(and(G109="D",I109="Forward charges"),'Courier Company - Rates'!$G$2, if(and(G109="E",I109="Forward charges"),'Courier Company - Rates'!$I$2, if(and(G109="A",I109="Forward and RTO charges"),'Courier Company - Rates'!$K$2, if(and(G109="B",I109="Forward and RTO charges"),'Courier Company - Rates'!$M$2, if(and(G109="C",I109="Forward and RTO charges"),'Courier Company - Rates'!$O$2, if(and(G109="D",I109="Forward and RTO charges"),'Courier Company - Rates'!$Q$2, 'Courier Company - Rates'!$S$2)))))))))</f>
        <v>33</v>
      </c>
      <c r="K109" s="5">
        <f>IF(and(G109="A",I109="Forward charges"),'Courier Company - Rates'!$B$2, if(and(G109="B",I109="Forward charges"),'Courier Company - Rates'!$D$2, if(and(G109="C",I109="Forward charges"),'Courier Company - Rates'!$F$2, if(and(G109="D",I109="Forward charges"),'Courier Company - Rates'!$H$2, if(and(G109="E",I109="Forward charges"),'Courier Company - Rates'!$J$2, if(and(G109="A",I109="Forward and RTO charges"),'Courier Company - Rates'!$L$2, if(and(G109="B",I109="Forward and RTO charges"),'Courier Company - Rates'!$N$2, if(and(G109="C",I109="Forward and RTO charges"),'Courier Company - Rates'!$P$2, if(and(G109="D",I109="Forward and RTO charges"),'Courier Company - Rates'!$R$2, 'Courier Company - Rates'!$T$2)))))))))</f>
        <v>28.3</v>
      </c>
      <c r="L109" s="3">
        <f t="shared" si="3"/>
        <v>61.3</v>
      </c>
      <c r="M109" s="3" t="str">
        <f>VLOOKUP(A109,'Courier Company - Invoice'!$B:$I,8,0)</f>
        <v>90.2</v>
      </c>
      <c r="N109" s="3">
        <f t="shared" si="4"/>
        <v>-28.9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15.75" customHeight="1">
      <c r="A110" s="4" t="s">
        <v>230</v>
      </c>
      <c r="B110" s="4" t="s">
        <v>231</v>
      </c>
      <c r="C110" s="3">
        <f>SUMIF('Company X - Order Report'!A:A,A110,'Company X - Order Report'!E:E)/1000</f>
        <v>0.5</v>
      </c>
      <c r="D110" s="3">
        <f t="shared" si="1"/>
        <v>0.5</v>
      </c>
      <c r="E110" s="3" t="str">
        <f>VLOOKUP(A110,'Courier Company - Invoice'!$B:$C,2,0)</f>
        <v>0.72</v>
      </c>
      <c r="F110" s="3">
        <f t="shared" si="2"/>
        <v>1</v>
      </c>
      <c r="G110" s="3" t="str">
        <f>upper(VLOOKUP(A110,'Company X - Order Report'!$A:$G,7,0))</f>
        <v>B</v>
      </c>
      <c r="H110" s="3" t="str">
        <f>upper(VLOOKUP(A110,'Courier Company - Invoice'!B:G,6,0))</f>
        <v>D</v>
      </c>
      <c r="I110" s="3" t="str">
        <f>VLOOKUP(A110,'Company X - Order Report'!$A:$H,8,0)</f>
        <v>Forward charges</v>
      </c>
      <c r="J110" s="5">
        <f>IF(and(G110="A",I110="Forward charges"),'Courier Company - Rates'!$A$2, if(and(G110="B",I110="Forward charges"),'Courier Company - Rates'!$C$2, if(and(G110="C",I110="Forward charges"),'Courier Company - Rates'!$E$2, if(and(G110="D",I110="Forward charges"),'Courier Company - Rates'!$G$2, if(and(G110="E",I110="Forward charges"),'Courier Company - Rates'!$I$2, if(and(G110="A",I110="Forward and RTO charges"),'Courier Company - Rates'!$K$2, if(and(G110="B",I110="Forward and RTO charges"),'Courier Company - Rates'!$M$2, if(and(G110="C",I110="Forward and RTO charges"),'Courier Company - Rates'!$O$2, if(and(G110="D",I110="Forward and RTO charges"),'Courier Company - Rates'!$Q$2, 'Courier Company - Rates'!$S$2)))))))))</f>
        <v>33</v>
      </c>
      <c r="K110" s="5">
        <f>IF(and(G110="A",I110="Forward charges"),'Courier Company - Rates'!$B$2, if(and(G110="B",I110="Forward charges"),'Courier Company - Rates'!$D$2, if(and(G110="C",I110="Forward charges"),'Courier Company - Rates'!$F$2, if(and(G110="D",I110="Forward charges"),'Courier Company - Rates'!$H$2, if(and(G110="E",I110="Forward charges"),'Courier Company - Rates'!$J$2, if(and(G110="A",I110="Forward and RTO charges"),'Courier Company - Rates'!$L$2, if(and(G110="B",I110="Forward and RTO charges"),'Courier Company - Rates'!$N$2, if(and(G110="C",I110="Forward and RTO charges"),'Courier Company - Rates'!$P$2, if(and(G110="D",I110="Forward and RTO charges"),'Courier Company - Rates'!$R$2, 'Courier Company - Rates'!$T$2)))))))))</f>
        <v>28.3</v>
      </c>
      <c r="L110" s="3">
        <f t="shared" si="3"/>
        <v>61.3</v>
      </c>
      <c r="M110" s="3" t="str">
        <f>VLOOKUP(A110,'Courier Company - Invoice'!$B:$I,8,0)</f>
        <v>90.2</v>
      </c>
      <c r="N110" s="3">
        <f t="shared" si="4"/>
        <v>-28.9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15.75" customHeight="1">
      <c r="A111" s="4" t="s">
        <v>232</v>
      </c>
      <c r="B111" s="4" t="s">
        <v>233</v>
      </c>
      <c r="C111" s="3">
        <f>SUMIF('Company X - Order Report'!A:A,A111,'Company X - Order Report'!E:E)/1000</f>
        <v>0.5</v>
      </c>
      <c r="D111" s="3">
        <f t="shared" si="1"/>
        <v>0.5</v>
      </c>
      <c r="E111" s="3" t="str">
        <f>VLOOKUP(A111,'Courier Company - Invoice'!$B:$C,2,0)</f>
        <v>0.68</v>
      </c>
      <c r="F111" s="3">
        <f t="shared" si="2"/>
        <v>1</v>
      </c>
      <c r="G111" s="3" t="str">
        <f>upper(VLOOKUP(A111,'Company X - Order Report'!$A:$G,7,0))</f>
        <v>B</v>
      </c>
      <c r="H111" s="3" t="str">
        <f>upper(VLOOKUP(A111,'Courier Company - Invoice'!B:G,6,0))</f>
        <v>D</v>
      </c>
      <c r="I111" s="3" t="str">
        <f>VLOOKUP(A111,'Company X - Order Report'!$A:$H,8,0)</f>
        <v>Forward charges</v>
      </c>
      <c r="J111" s="5">
        <f>IF(and(G111="A",I111="Forward charges"),'Courier Company - Rates'!$A$2, if(and(G111="B",I111="Forward charges"),'Courier Company - Rates'!$C$2, if(and(G111="C",I111="Forward charges"),'Courier Company - Rates'!$E$2, if(and(G111="D",I111="Forward charges"),'Courier Company - Rates'!$G$2, if(and(G111="E",I111="Forward charges"),'Courier Company - Rates'!$I$2, if(and(G111="A",I111="Forward and RTO charges"),'Courier Company - Rates'!$K$2, if(and(G111="B",I111="Forward and RTO charges"),'Courier Company - Rates'!$M$2, if(and(G111="C",I111="Forward and RTO charges"),'Courier Company - Rates'!$O$2, if(and(G111="D",I111="Forward and RTO charges"),'Courier Company - Rates'!$Q$2, 'Courier Company - Rates'!$S$2)))))))))</f>
        <v>33</v>
      </c>
      <c r="K111" s="5">
        <f>IF(and(G111="A",I111="Forward charges"),'Courier Company - Rates'!$B$2, if(and(G111="B",I111="Forward charges"),'Courier Company - Rates'!$D$2, if(and(G111="C",I111="Forward charges"),'Courier Company - Rates'!$F$2, if(and(G111="D",I111="Forward charges"),'Courier Company - Rates'!$H$2, if(and(G111="E",I111="Forward charges"),'Courier Company - Rates'!$J$2, if(and(G111="A",I111="Forward and RTO charges"),'Courier Company - Rates'!$L$2, if(and(G111="B",I111="Forward and RTO charges"),'Courier Company - Rates'!$N$2, if(and(G111="C",I111="Forward and RTO charges"),'Courier Company - Rates'!$P$2, if(and(G111="D",I111="Forward and RTO charges"),'Courier Company - Rates'!$R$2, 'Courier Company - Rates'!$T$2)))))))))</f>
        <v>28.3</v>
      </c>
      <c r="L111" s="3">
        <f t="shared" si="3"/>
        <v>61.3</v>
      </c>
      <c r="M111" s="3" t="str">
        <f>VLOOKUP(A111,'Courier Company - Invoice'!$B:$I,8,0)</f>
        <v>90.2</v>
      </c>
      <c r="N111" s="3">
        <f t="shared" si="4"/>
        <v>-28.9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15.75" customHeight="1">
      <c r="A112" s="4" t="s">
        <v>234</v>
      </c>
      <c r="B112" s="4" t="s">
        <v>235</v>
      </c>
      <c r="C112" s="3">
        <f>SUMIF('Company X - Order Report'!A:A,A112,'Company X - Order Report'!E:E)/1000</f>
        <v>0.361</v>
      </c>
      <c r="D112" s="3">
        <f t="shared" si="1"/>
        <v>0.5</v>
      </c>
      <c r="E112" s="3" t="str">
        <f>VLOOKUP(A112,'Courier Company - Invoice'!$B:$C,2,0)</f>
        <v>0.82</v>
      </c>
      <c r="F112" s="3">
        <f t="shared" si="2"/>
        <v>1</v>
      </c>
      <c r="G112" s="3" t="str">
        <f>upper(VLOOKUP(A112,'Company X - Order Report'!$A:$G,7,0))</f>
        <v>B</v>
      </c>
      <c r="H112" s="3" t="str">
        <f>upper(VLOOKUP(A112,'Courier Company - Invoice'!B:G,6,0))</f>
        <v>D</v>
      </c>
      <c r="I112" s="3" t="str">
        <f>VLOOKUP(A112,'Company X - Order Report'!$A:$H,8,0)</f>
        <v>Forward charges</v>
      </c>
      <c r="J112" s="5">
        <f>IF(and(G112="A",I112="Forward charges"),'Courier Company - Rates'!$A$2, if(and(G112="B",I112="Forward charges"),'Courier Company - Rates'!$C$2, if(and(G112="C",I112="Forward charges"),'Courier Company - Rates'!$E$2, if(and(G112="D",I112="Forward charges"),'Courier Company - Rates'!$G$2, if(and(G112="E",I112="Forward charges"),'Courier Company - Rates'!$I$2, if(and(G112="A",I112="Forward and RTO charges"),'Courier Company - Rates'!$K$2, if(and(G112="B",I112="Forward and RTO charges"),'Courier Company - Rates'!$M$2, if(and(G112="C",I112="Forward and RTO charges"),'Courier Company - Rates'!$O$2, if(and(G112="D",I112="Forward and RTO charges"),'Courier Company - Rates'!$Q$2, 'Courier Company - Rates'!$S$2)))))))))</f>
        <v>33</v>
      </c>
      <c r="K112" s="5">
        <f>IF(and(G112="A",I112="Forward charges"),'Courier Company - Rates'!$B$2, if(and(G112="B",I112="Forward charges"),'Courier Company - Rates'!$D$2, if(and(G112="C",I112="Forward charges"),'Courier Company - Rates'!$F$2, if(and(G112="D",I112="Forward charges"),'Courier Company - Rates'!$H$2, if(and(G112="E",I112="Forward charges"),'Courier Company - Rates'!$J$2, if(and(G112="A",I112="Forward and RTO charges"),'Courier Company - Rates'!$L$2, if(and(G112="B",I112="Forward and RTO charges"),'Courier Company - Rates'!$N$2, if(and(G112="C",I112="Forward and RTO charges"),'Courier Company - Rates'!$P$2, if(and(G112="D",I112="Forward and RTO charges"),'Courier Company - Rates'!$R$2, 'Courier Company - Rates'!$T$2)))))))))</f>
        <v>28.3</v>
      </c>
      <c r="L112" s="3">
        <f t="shared" si="3"/>
        <v>61.3</v>
      </c>
      <c r="M112" s="3" t="str">
        <f>VLOOKUP(A112,'Courier Company - Invoice'!$B:$I,8,0)</f>
        <v>90.2</v>
      </c>
      <c r="N112" s="3">
        <f t="shared" si="4"/>
        <v>-28.9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15.75" customHeight="1">
      <c r="A113" s="4" t="s">
        <v>236</v>
      </c>
      <c r="B113" s="4" t="s">
        <v>237</v>
      </c>
      <c r="C113" s="3">
        <f>SUMIF('Company X - Order Report'!A:A,A113,'Company X - Order Report'!E:E)/1000</f>
        <v>0.5</v>
      </c>
      <c r="D113" s="3">
        <f t="shared" si="1"/>
        <v>0.5</v>
      </c>
      <c r="E113" s="3" t="str">
        <f>VLOOKUP(A113,'Courier Company - Invoice'!$B:$C,2,0)</f>
        <v>0.66</v>
      </c>
      <c r="F113" s="3">
        <f t="shared" si="2"/>
        <v>1</v>
      </c>
      <c r="G113" s="3" t="str">
        <f>upper(VLOOKUP(A113,'Company X - Order Report'!$A:$G,7,0))</f>
        <v>B</v>
      </c>
      <c r="H113" s="3" t="str">
        <f>upper(VLOOKUP(A113,'Courier Company - Invoice'!B:G,6,0))</f>
        <v>D</v>
      </c>
      <c r="I113" s="3" t="str">
        <f>VLOOKUP(A113,'Company X - Order Report'!$A:$H,8,0)</f>
        <v>Forward charges</v>
      </c>
      <c r="J113" s="5">
        <f>IF(and(G113="A",I113="Forward charges"),'Courier Company - Rates'!$A$2, if(and(G113="B",I113="Forward charges"),'Courier Company - Rates'!$C$2, if(and(G113="C",I113="Forward charges"),'Courier Company - Rates'!$E$2, if(and(G113="D",I113="Forward charges"),'Courier Company - Rates'!$G$2, if(and(G113="E",I113="Forward charges"),'Courier Company - Rates'!$I$2, if(and(G113="A",I113="Forward and RTO charges"),'Courier Company - Rates'!$K$2, if(and(G113="B",I113="Forward and RTO charges"),'Courier Company - Rates'!$M$2, if(and(G113="C",I113="Forward and RTO charges"),'Courier Company - Rates'!$O$2, if(and(G113="D",I113="Forward and RTO charges"),'Courier Company - Rates'!$Q$2, 'Courier Company - Rates'!$S$2)))))))))</f>
        <v>33</v>
      </c>
      <c r="K113" s="5">
        <f>IF(and(G113="A",I113="Forward charges"),'Courier Company - Rates'!$B$2, if(and(G113="B",I113="Forward charges"),'Courier Company - Rates'!$D$2, if(and(G113="C",I113="Forward charges"),'Courier Company - Rates'!$F$2, if(and(G113="D",I113="Forward charges"),'Courier Company - Rates'!$H$2, if(and(G113="E",I113="Forward charges"),'Courier Company - Rates'!$J$2, if(and(G113="A",I113="Forward and RTO charges"),'Courier Company - Rates'!$L$2, if(and(G113="B",I113="Forward and RTO charges"),'Courier Company - Rates'!$N$2, if(and(G113="C",I113="Forward and RTO charges"),'Courier Company - Rates'!$P$2, if(and(G113="D",I113="Forward and RTO charges"),'Courier Company - Rates'!$R$2, 'Courier Company - Rates'!$T$2)))))))))</f>
        <v>28.3</v>
      </c>
      <c r="L113" s="3">
        <f t="shared" si="3"/>
        <v>61.3</v>
      </c>
      <c r="M113" s="3" t="str">
        <f>VLOOKUP(A113,'Courier Company - Invoice'!$B:$I,8,0)</f>
        <v>90.2</v>
      </c>
      <c r="N113" s="3">
        <f t="shared" si="4"/>
        <v>-28.9</v>
      </c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15.75" customHeight="1">
      <c r="A114" s="4" t="s">
        <v>238</v>
      </c>
      <c r="B114" s="4" t="s">
        <v>239</v>
      </c>
      <c r="C114" s="3">
        <f>SUMIF('Company X - Order Report'!A:A,A114,'Company X - Order Report'!E:E)/1000</f>
        <v>0.5</v>
      </c>
      <c r="D114" s="3">
        <f t="shared" si="1"/>
        <v>0.5</v>
      </c>
      <c r="E114" s="3" t="str">
        <f>VLOOKUP(A114,'Courier Company - Invoice'!$B:$C,2,0)</f>
        <v>0.68</v>
      </c>
      <c r="F114" s="3">
        <f t="shared" si="2"/>
        <v>1</v>
      </c>
      <c r="G114" s="3" t="str">
        <f>upper(VLOOKUP(A114,'Company X - Order Report'!$A:$G,7,0))</f>
        <v>B</v>
      </c>
      <c r="H114" s="3" t="str">
        <f>upper(VLOOKUP(A114,'Courier Company - Invoice'!B:G,6,0))</f>
        <v>D</v>
      </c>
      <c r="I114" s="3" t="str">
        <f>VLOOKUP(A114,'Company X - Order Report'!$A:$H,8,0)</f>
        <v>Forward charges</v>
      </c>
      <c r="J114" s="5">
        <f>IF(and(G114="A",I114="Forward charges"),'Courier Company - Rates'!$A$2, if(and(G114="B",I114="Forward charges"),'Courier Company - Rates'!$C$2, if(and(G114="C",I114="Forward charges"),'Courier Company - Rates'!$E$2, if(and(G114="D",I114="Forward charges"),'Courier Company - Rates'!$G$2, if(and(G114="E",I114="Forward charges"),'Courier Company - Rates'!$I$2, if(and(G114="A",I114="Forward and RTO charges"),'Courier Company - Rates'!$K$2, if(and(G114="B",I114="Forward and RTO charges"),'Courier Company - Rates'!$M$2, if(and(G114="C",I114="Forward and RTO charges"),'Courier Company - Rates'!$O$2, if(and(G114="D",I114="Forward and RTO charges"),'Courier Company - Rates'!$Q$2, 'Courier Company - Rates'!$S$2)))))))))</f>
        <v>33</v>
      </c>
      <c r="K114" s="5">
        <f>IF(and(G114="A",I114="Forward charges"),'Courier Company - Rates'!$B$2, if(and(G114="B",I114="Forward charges"),'Courier Company - Rates'!$D$2, if(and(G114="C",I114="Forward charges"),'Courier Company - Rates'!$F$2, if(and(G114="D",I114="Forward charges"),'Courier Company - Rates'!$H$2, if(and(G114="E",I114="Forward charges"),'Courier Company - Rates'!$J$2, if(and(G114="A",I114="Forward and RTO charges"),'Courier Company - Rates'!$L$2, if(and(G114="B",I114="Forward and RTO charges"),'Courier Company - Rates'!$N$2, if(and(G114="C",I114="Forward and RTO charges"),'Courier Company - Rates'!$P$2, if(and(G114="D",I114="Forward and RTO charges"),'Courier Company - Rates'!$R$2, 'Courier Company - Rates'!$T$2)))))))))</f>
        <v>28.3</v>
      </c>
      <c r="L114" s="3">
        <f t="shared" si="3"/>
        <v>61.3</v>
      </c>
      <c r="M114" s="3" t="str">
        <f>VLOOKUP(A114,'Courier Company - Invoice'!$B:$I,8,0)</f>
        <v>90.2</v>
      </c>
      <c r="N114" s="3">
        <f t="shared" si="4"/>
        <v>-28.9</v>
      </c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15.75" customHeight="1">
      <c r="A115" s="4" t="s">
        <v>240</v>
      </c>
      <c r="B115" s="4" t="s">
        <v>241</v>
      </c>
      <c r="C115" s="3">
        <f>SUMIF('Company X - Order Report'!A:A,A115,'Company X - Order Report'!E:E)/1000</f>
        <v>1.246</v>
      </c>
      <c r="D115" s="3">
        <f t="shared" si="1"/>
        <v>1.5</v>
      </c>
      <c r="E115" s="3" t="str">
        <f>VLOOKUP(A115,'Courier Company - Invoice'!$B:$C,2,0)</f>
        <v>1.86</v>
      </c>
      <c r="F115" s="3">
        <f t="shared" si="2"/>
        <v>2</v>
      </c>
      <c r="G115" s="3" t="str">
        <f>upper(VLOOKUP(A115,'Company X - Order Report'!$A:$G,7,0))</f>
        <v>B</v>
      </c>
      <c r="H115" s="3" t="str">
        <f>upper(VLOOKUP(A115,'Courier Company - Invoice'!B:G,6,0))</f>
        <v>D</v>
      </c>
      <c r="I115" s="3" t="str">
        <f>VLOOKUP(A115,'Company X - Order Report'!$A:$H,8,0)</f>
        <v>Forward charges</v>
      </c>
      <c r="J115" s="5">
        <f>IF(and(G115="A",I115="Forward charges"),'Courier Company - Rates'!$A$2, if(and(G115="B",I115="Forward charges"),'Courier Company - Rates'!$C$2, if(and(G115="C",I115="Forward charges"),'Courier Company - Rates'!$E$2, if(and(G115="D",I115="Forward charges"),'Courier Company - Rates'!$G$2, if(and(G115="E",I115="Forward charges"),'Courier Company - Rates'!$I$2, if(and(G115="A",I115="Forward and RTO charges"),'Courier Company - Rates'!$K$2, if(and(G115="B",I115="Forward and RTO charges"),'Courier Company - Rates'!$M$2, if(and(G115="C",I115="Forward and RTO charges"),'Courier Company - Rates'!$O$2, if(and(G115="D",I115="Forward and RTO charges"),'Courier Company - Rates'!$Q$2, 'Courier Company - Rates'!$S$2)))))))))</f>
        <v>33</v>
      </c>
      <c r="K115" s="5">
        <f>IF(and(G115="A",I115="Forward charges"),'Courier Company - Rates'!$B$2, if(and(G115="B",I115="Forward charges"),'Courier Company - Rates'!$D$2, if(and(G115="C",I115="Forward charges"),'Courier Company - Rates'!$F$2, if(and(G115="D",I115="Forward charges"),'Courier Company - Rates'!$H$2, if(and(G115="E",I115="Forward charges"),'Courier Company - Rates'!$J$2, if(and(G115="A",I115="Forward and RTO charges"),'Courier Company - Rates'!$L$2, if(and(G115="B",I115="Forward and RTO charges"),'Courier Company - Rates'!$N$2, if(and(G115="C",I115="Forward and RTO charges"),'Courier Company - Rates'!$P$2, if(and(G115="D",I115="Forward and RTO charges"),'Courier Company - Rates'!$R$2, 'Courier Company - Rates'!$T$2)))))))))</f>
        <v>28.3</v>
      </c>
      <c r="L115" s="3">
        <f t="shared" si="3"/>
        <v>117.9</v>
      </c>
      <c r="M115" s="3" t="str">
        <f>VLOOKUP(A115,'Courier Company - Invoice'!$B:$I,8,0)</f>
        <v>179.8</v>
      </c>
      <c r="N115" s="3">
        <f t="shared" si="4"/>
        <v>-61.9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15.75" customHeight="1">
      <c r="A116" s="4" t="s">
        <v>242</v>
      </c>
      <c r="B116" s="4" t="s">
        <v>243</v>
      </c>
      <c r="C116" s="3">
        <f>SUMIF('Company X - Order Report'!A:A,A116,'Company X - Order Report'!E:E)/1000</f>
        <v>0.867</v>
      </c>
      <c r="D116" s="3">
        <f t="shared" si="1"/>
        <v>1</v>
      </c>
      <c r="E116" s="3" t="str">
        <f>VLOOKUP(A116,'Courier Company - Invoice'!$B:$C,2,0)</f>
        <v>2.27</v>
      </c>
      <c r="F116" s="3">
        <f t="shared" si="2"/>
        <v>2.5</v>
      </c>
      <c r="G116" s="3" t="str">
        <f>upper(VLOOKUP(A116,'Company X - Order Report'!$A:$G,7,0))</f>
        <v>B</v>
      </c>
      <c r="H116" s="3" t="str">
        <f>upper(VLOOKUP(A116,'Courier Company - Invoice'!B:G,6,0))</f>
        <v>D</v>
      </c>
      <c r="I116" s="3" t="str">
        <f>VLOOKUP(A116,'Company X - Order Report'!$A:$H,8,0)</f>
        <v>Forward charges</v>
      </c>
      <c r="J116" s="5">
        <f>IF(and(G116="A",I116="Forward charges"),'Courier Company - Rates'!$A$2, if(and(G116="B",I116="Forward charges"),'Courier Company - Rates'!$C$2, if(and(G116="C",I116="Forward charges"),'Courier Company - Rates'!$E$2, if(and(G116="D",I116="Forward charges"),'Courier Company - Rates'!$G$2, if(and(G116="E",I116="Forward charges"),'Courier Company - Rates'!$I$2, if(and(G116="A",I116="Forward and RTO charges"),'Courier Company - Rates'!$K$2, if(and(G116="B",I116="Forward and RTO charges"),'Courier Company - Rates'!$M$2, if(and(G116="C",I116="Forward and RTO charges"),'Courier Company - Rates'!$O$2, if(and(G116="D",I116="Forward and RTO charges"),'Courier Company - Rates'!$Q$2, 'Courier Company - Rates'!$S$2)))))))))</f>
        <v>33</v>
      </c>
      <c r="K116" s="5">
        <f>IF(and(G116="A",I116="Forward charges"),'Courier Company - Rates'!$B$2, if(and(G116="B",I116="Forward charges"),'Courier Company - Rates'!$D$2, if(and(G116="C",I116="Forward charges"),'Courier Company - Rates'!$F$2, if(and(G116="D",I116="Forward charges"),'Courier Company - Rates'!$H$2, if(and(G116="E",I116="Forward charges"),'Courier Company - Rates'!$J$2, if(and(G116="A",I116="Forward and RTO charges"),'Courier Company - Rates'!$L$2, if(and(G116="B",I116="Forward and RTO charges"),'Courier Company - Rates'!$N$2, if(and(G116="C",I116="Forward and RTO charges"),'Courier Company - Rates'!$P$2, if(and(G116="D",I116="Forward and RTO charges"),'Courier Company - Rates'!$R$2, 'Courier Company - Rates'!$T$2)))))))))</f>
        <v>28.3</v>
      </c>
      <c r="L116" s="3">
        <f t="shared" si="3"/>
        <v>146.2</v>
      </c>
      <c r="M116" s="3" t="str">
        <f>VLOOKUP(A116,'Courier Company - Invoice'!$B:$I,8,0)</f>
        <v>224.6</v>
      </c>
      <c r="N116" s="3">
        <f t="shared" si="4"/>
        <v>-78.4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15.75" customHeight="1">
      <c r="A117" s="4" t="s">
        <v>244</v>
      </c>
      <c r="B117" s="4" t="s">
        <v>245</v>
      </c>
      <c r="C117" s="3">
        <f>SUMIF('Company X - Order Report'!A:A,A117,'Company X - Order Report'!E:E)/1000</f>
        <v>0.488</v>
      </c>
      <c r="D117" s="3">
        <f t="shared" si="1"/>
        <v>0.5</v>
      </c>
      <c r="E117" s="3" t="str">
        <f>VLOOKUP(A117,'Courier Company - Invoice'!$B:$C,2,0)</f>
        <v>0.68</v>
      </c>
      <c r="F117" s="3">
        <f t="shared" si="2"/>
        <v>1</v>
      </c>
      <c r="G117" s="3" t="str">
        <f>upper(VLOOKUP(A117,'Company X - Order Report'!$A:$G,7,0))</f>
        <v>B</v>
      </c>
      <c r="H117" s="3" t="str">
        <f>upper(VLOOKUP(A117,'Courier Company - Invoice'!B:G,6,0))</f>
        <v>D</v>
      </c>
      <c r="I117" s="3" t="str">
        <f>VLOOKUP(A117,'Company X - Order Report'!$A:$H,8,0)</f>
        <v>Forward charges</v>
      </c>
      <c r="J117" s="5">
        <f>IF(and(G117="A",I117="Forward charges"),'Courier Company - Rates'!$A$2, if(and(G117="B",I117="Forward charges"),'Courier Company - Rates'!$C$2, if(and(G117="C",I117="Forward charges"),'Courier Company - Rates'!$E$2, if(and(G117="D",I117="Forward charges"),'Courier Company - Rates'!$G$2, if(and(G117="E",I117="Forward charges"),'Courier Company - Rates'!$I$2, if(and(G117="A",I117="Forward and RTO charges"),'Courier Company - Rates'!$K$2, if(and(G117="B",I117="Forward and RTO charges"),'Courier Company - Rates'!$M$2, if(and(G117="C",I117="Forward and RTO charges"),'Courier Company - Rates'!$O$2, if(and(G117="D",I117="Forward and RTO charges"),'Courier Company - Rates'!$Q$2, 'Courier Company - Rates'!$S$2)))))))))</f>
        <v>33</v>
      </c>
      <c r="K117" s="5">
        <f>IF(and(G117="A",I117="Forward charges"),'Courier Company - Rates'!$B$2, if(and(G117="B",I117="Forward charges"),'Courier Company - Rates'!$D$2, if(and(G117="C",I117="Forward charges"),'Courier Company - Rates'!$F$2, if(and(G117="D",I117="Forward charges"),'Courier Company - Rates'!$H$2, if(and(G117="E",I117="Forward charges"),'Courier Company - Rates'!$J$2, if(and(G117="A",I117="Forward and RTO charges"),'Courier Company - Rates'!$L$2, if(and(G117="B",I117="Forward and RTO charges"),'Courier Company - Rates'!$N$2, if(and(G117="C",I117="Forward and RTO charges"),'Courier Company - Rates'!$P$2, if(and(G117="D",I117="Forward and RTO charges"),'Courier Company - Rates'!$R$2, 'Courier Company - Rates'!$T$2)))))))))</f>
        <v>28.3</v>
      </c>
      <c r="L117" s="3">
        <f t="shared" si="3"/>
        <v>61.3</v>
      </c>
      <c r="M117" s="3" t="str">
        <f>VLOOKUP(A117,'Courier Company - Invoice'!$B:$I,8,0)</f>
        <v>90.2</v>
      </c>
      <c r="N117" s="3">
        <f t="shared" si="4"/>
        <v>-28.9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15.75" customHeight="1">
      <c r="A118" s="4" t="s">
        <v>246</v>
      </c>
      <c r="B118" s="4" t="s">
        <v>247</v>
      </c>
      <c r="C118" s="3">
        <f>SUMIF('Company X - Order Report'!A:A,A118,'Company X - Order Report'!E:E)/1000</f>
        <v>0.5</v>
      </c>
      <c r="D118" s="3">
        <f t="shared" si="1"/>
        <v>0.5</v>
      </c>
      <c r="E118" s="3" t="str">
        <f>VLOOKUP(A118,'Courier Company - Invoice'!$B:$C,2,0)</f>
        <v>0.72</v>
      </c>
      <c r="F118" s="3">
        <f t="shared" si="2"/>
        <v>1</v>
      </c>
      <c r="G118" s="3" t="str">
        <f>upper(VLOOKUP(A118,'Company X - Order Report'!$A:$G,7,0))</f>
        <v>B</v>
      </c>
      <c r="H118" s="3" t="str">
        <f>upper(VLOOKUP(A118,'Courier Company - Invoice'!B:G,6,0))</f>
        <v>D</v>
      </c>
      <c r="I118" s="3" t="str">
        <f>VLOOKUP(A118,'Company X - Order Report'!$A:$H,8,0)</f>
        <v>Forward charges</v>
      </c>
      <c r="J118" s="5">
        <f>IF(and(G118="A",I118="Forward charges"),'Courier Company - Rates'!$A$2, if(and(G118="B",I118="Forward charges"),'Courier Company - Rates'!$C$2, if(and(G118="C",I118="Forward charges"),'Courier Company - Rates'!$E$2, if(and(G118="D",I118="Forward charges"),'Courier Company - Rates'!$G$2, if(and(G118="E",I118="Forward charges"),'Courier Company - Rates'!$I$2, if(and(G118="A",I118="Forward and RTO charges"),'Courier Company - Rates'!$K$2, if(and(G118="B",I118="Forward and RTO charges"),'Courier Company - Rates'!$M$2, if(and(G118="C",I118="Forward and RTO charges"),'Courier Company - Rates'!$O$2, if(and(G118="D",I118="Forward and RTO charges"),'Courier Company - Rates'!$Q$2, 'Courier Company - Rates'!$S$2)))))))))</f>
        <v>33</v>
      </c>
      <c r="K118" s="5">
        <f>IF(and(G118="A",I118="Forward charges"),'Courier Company - Rates'!$B$2, if(and(G118="B",I118="Forward charges"),'Courier Company - Rates'!$D$2, if(and(G118="C",I118="Forward charges"),'Courier Company - Rates'!$F$2, if(and(G118="D",I118="Forward charges"),'Courier Company - Rates'!$H$2, if(and(G118="E",I118="Forward charges"),'Courier Company - Rates'!$J$2, if(and(G118="A",I118="Forward and RTO charges"),'Courier Company - Rates'!$L$2, if(and(G118="B",I118="Forward and RTO charges"),'Courier Company - Rates'!$N$2, if(and(G118="C",I118="Forward and RTO charges"),'Courier Company - Rates'!$P$2, if(and(G118="D",I118="Forward and RTO charges"),'Courier Company - Rates'!$R$2, 'Courier Company - Rates'!$T$2)))))))))</f>
        <v>28.3</v>
      </c>
      <c r="L118" s="3">
        <f t="shared" si="3"/>
        <v>61.3</v>
      </c>
      <c r="M118" s="3" t="str">
        <f>VLOOKUP(A118,'Courier Company - Invoice'!$B:$I,8,0)</f>
        <v>90.2</v>
      </c>
      <c r="N118" s="3">
        <f t="shared" si="4"/>
        <v>-28.9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15.75" customHeight="1">
      <c r="A119" s="4" t="s">
        <v>248</v>
      </c>
      <c r="B119" s="4" t="s">
        <v>249</v>
      </c>
      <c r="C119" s="3">
        <f>SUMIF('Company X - Order Report'!A:A,A119,'Company X - Order Report'!E:E)/1000</f>
        <v>1.115</v>
      </c>
      <c r="D119" s="3">
        <f t="shared" si="1"/>
        <v>1.5</v>
      </c>
      <c r="E119" s="3" t="str">
        <f>VLOOKUP(A119,'Courier Company - Invoice'!$B:$C,2,0)</f>
        <v>1.1</v>
      </c>
      <c r="F119" s="3">
        <f t="shared" si="2"/>
        <v>1.5</v>
      </c>
      <c r="G119" s="3" t="str">
        <f>upper(VLOOKUP(A119,'Company X - Order Report'!$A:$G,7,0))</f>
        <v>B</v>
      </c>
      <c r="H119" s="3" t="str">
        <f>upper(VLOOKUP(A119,'Courier Company - Invoice'!B:G,6,0))</f>
        <v>D</v>
      </c>
      <c r="I119" s="3" t="str">
        <f>VLOOKUP(A119,'Company X - Order Report'!$A:$H,8,0)</f>
        <v>Forward charges</v>
      </c>
      <c r="J119" s="5">
        <f>IF(and(G119="A",I119="Forward charges"),'Courier Company - Rates'!$A$2, if(and(G119="B",I119="Forward charges"),'Courier Company - Rates'!$C$2, if(and(G119="C",I119="Forward charges"),'Courier Company - Rates'!$E$2, if(and(G119="D",I119="Forward charges"),'Courier Company - Rates'!$G$2, if(and(G119="E",I119="Forward charges"),'Courier Company - Rates'!$I$2, if(and(G119="A",I119="Forward and RTO charges"),'Courier Company - Rates'!$K$2, if(and(G119="B",I119="Forward and RTO charges"),'Courier Company - Rates'!$M$2, if(and(G119="C",I119="Forward and RTO charges"),'Courier Company - Rates'!$O$2, if(and(G119="D",I119="Forward and RTO charges"),'Courier Company - Rates'!$Q$2, 'Courier Company - Rates'!$S$2)))))))))</f>
        <v>33</v>
      </c>
      <c r="K119" s="5">
        <f>IF(and(G119="A",I119="Forward charges"),'Courier Company - Rates'!$B$2, if(and(G119="B",I119="Forward charges"),'Courier Company - Rates'!$D$2, if(and(G119="C",I119="Forward charges"),'Courier Company - Rates'!$F$2, if(and(G119="D",I119="Forward charges"),'Courier Company - Rates'!$H$2, if(and(G119="E",I119="Forward charges"),'Courier Company - Rates'!$J$2, if(and(G119="A",I119="Forward and RTO charges"),'Courier Company - Rates'!$L$2, if(and(G119="B",I119="Forward and RTO charges"),'Courier Company - Rates'!$N$2, if(and(G119="C",I119="Forward and RTO charges"),'Courier Company - Rates'!$P$2, if(and(G119="D",I119="Forward and RTO charges"),'Courier Company - Rates'!$R$2, 'Courier Company - Rates'!$T$2)))))))))</f>
        <v>28.3</v>
      </c>
      <c r="L119" s="3">
        <f t="shared" si="3"/>
        <v>89.6</v>
      </c>
      <c r="M119" s="3" t="str">
        <f>VLOOKUP(A119,'Courier Company - Invoice'!$B:$I,8,0)</f>
        <v>135</v>
      </c>
      <c r="N119" s="3">
        <f t="shared" si="4"/>
        <v>-45.4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15.75" customHeight="1">
      <c r="A120" s="4" t="s">
        <v>250</v>
      </c>
      <c r="B120" s="4" t="s">
        <v>251</v>
      </c>
      <c r="C120" s="3">
        <f>SUMIF('Company X - Order Report'!A:A,A120,'Company X - Order Report'!E:E)/1000</f>
        <v>0.5</v>
      </c>
      <c r="D120" s="3">
        <f t="shared" si="1"/>
        <v>0.5</v>
      </c>
      <c r="E120" s="3" t="str">
        <f>VLOOKUP(A120,'Courier Company - Invoice'!$B:$C,2,0)</f>
        <v>0.67</v>
      </c>
      <c r="F120" s="3">
        <f t="shared" si="2"/>
        <v>1</v>
      </c>
      <c r="G120" s="3" t="str">
        <f>upper(VLOOKUP(A120,'Company X - Order Report'!$A:$G,7,0))</f>
        <v>B</v>
      </c>
      <c r="H120" s="3" t="str">
        <f>upper(VLOOKUP(A120,'Courier Company - Invoice'!B:G,6,0))</f>
        <v>D</v>
      </c>
      <c r="I120" s="3" t="str">
        <f>VLOOKUP(A120,'Company X - Order Report'!$A:$H,8,0)</f>
        <v>Forward charges</v>
      </c>
      <c r="J120" s="5">
        <f>IF(and(G120="A",I120="Forward charges"),'Courier Company - Rates'!$A$2, if(and(G120="B",I120="Forward charges"),'Courier Company - Rates'!$C$2, if(and(G120="C",I120="Forward charges"),'Courier Company - Rates'!$E$2, if(and(G120="D",I120="Forward charges"),'Courier Company - Rates'!$G$2, if(and(G120="E",I120="Forward charges"),'Courier Company - Rates'!$I$2, if(and(G120="A",I120="Forward and RTO charges"),'Courier Company - Rates'!$K$2, if(and(G120="B",I120="Forward and RTO charges"),'Courier Company - Rates'!$M$2, if(and(G120="C",I120="Forward and RTO charges"),'Courier Company - Rates'!$O$2, if(and(G120="D",I120="Forward and RTO charges"),'Courier Company - Rates'!$Q$2, 'Courier Company - Rates'!$S$2)))))))))</f>
        <v>33</v>
      </c>
      <c r="K120" s="5">
        <f>IF(and(G120="A",I120="Forward charges"),'Courier Company - Rates'!$B$2, if(and(G120="B",I120="Forward charges"),'Courier Company - Rates'!$D$2, if(and(G120="C",I120="Forward charges"),'Courier Company - Rates'!$F$2, if(and(G120="D",I120="Forward charges"),'Courier Company - Rates'!$H$2, if(and(G120="E",I120="Forward charges"),'Courier Company - Rates'!$J$2, if(and(G120="A",I120="Forward and RTO charges"),'Courier Company - Rates'!$L$2, if(and(G120="B",I120="Forward and RTO charges"),'Courier Company - Rates'!$N$2, if(and(G120="C",I120="Forward and RTO charges"),'Courier Company - Rates'!$P$2, if(and(G120="D",I120="Forward and RTO charges"),'Courier Company - Rates'!$R$2, 'Courier Company - Rates'!$T$2)))))))))</f>
        <v>28.3</v>
      </c>
      <c r="L120" s="3">
        <f t="shared" si="3"/>
        <v>61.3</v>
      </c>
      <c r="M120" s="3" t="str">
        <f>VLOOKUP(A120,'Courier Company - Invoice'!$B:$I,8,0)</f>
        <v>90.2</v>
      </c>
      <c r="N120" s="3">
        <f t="shared" si="4"/>
        <v>-28.9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15.75" customHeight="1">
      <c r="A121" s="4" t="s">
        <v>252</v>
      </c>
      <c r="B121" s="4" t="s">
        <v>253</v>
      </c>
      <c r="C121" s="3">
        <f>SUMIF('Company X - Order Report'!A:A,A121,'Company X - Order Report'!E:E)/1000</f>
        <v>0.5</v>
      </c>
      <c r="D121" s="3">
        <f t="shared" si="1"/>
        <v>0.5</v>
      </c>
      <c r="E121" s="3" t="str">
        <f>VLOOKUP(A121,'Courier Company - Invoice'!$B:$C,2,0)</f>
        <v>0.73</v>
      </c>
      <c r="F121" s="3">
        <f t="shared" si="2"/>
        <v>1</v>
      </c>
      <c r="G121" s="3" t="str">
        <f>upper(VLOOKUP(A121,'Company X - Order Report'!$A:$G,7,0))</f>
        <v>B</v>
      </c>
      <c r="H121" s="3" t="str">
        <f>upper(VLOOKUP(A121,'Courier Company - Invoice'!B:G,6,0))</f>
        <v>D</v>
      </c>
      <c r="I121" s="3" t="str">
        <f>VLOOKUP(A121,'Company X - Order Report'!$A:$H,8,0)</f>
        <v>Forward charges</v>
      </c>
      <c r="J121" s="5">
        <f>IF(and(G121="A",I121="Forward charges"),'Courier Company - Rates'!$A$2, if(and(G121="B",I121="Forward charges"),'Courier Company - Rates'!$C$2, if(and(G121="C",I121="Forward charges"),'Courier Company - Rates'!$E$2, if(and(G121="D",I121="Forward charges"),'Courier Company - Rates'!$G$2, if(and(G121="E",I121="Forward charges"),'Courier Company - Rates'!$I$2, if(and(G121="A",I121="Forward and RTO charges"),'Courier Company - Rates'!$K$2, if(and(G121="B",I121="Forward and RTO charges"),'Courier Company - Rates'!$M$2, if(and(G121="C",I121="Forward and RTO charges"),'Courier Company - Rates'!$O$2, if(and(G121="D",I121="Forward and RTO charges"),'Courier Company - Rates'!$Q$2, 'Courier Company - Rates'!$S$2)))))))))</f>
        <v>33</v>
      </c>
      <c r="K121" s="5">
        <f>IF(and(G121="A",I121="Forward charges"),'Courier Company - Rates'!$B$2, if(and(G121="B",I121="Forward charges"),'Courier Company - Rates'!$D$2, if(and(G121="C",I121="Forward charges"),'Courier Company - Rates'!$F$2, if(and(G121="D",I121="Forward charges"),'Courier Company - Rates'!$H$2, if(and(G121="E",I121="Forward charges"),'Courier Company - Rates'!$J$2, if(and(G121="A",I121="Forward and RTO charges"),'Courier Company - Rates'!$L$2, if(and(G121="B",I121="Forward and RTO charges"),'Courier Company - Rates'!$N$2, if(and(G121="C",I121="Forward and RTO charges"),'Courier Company - Rates'!$P$2, if(and(G121="D",I121="Forward and RTO charges"),'Courier Company - Rates'!$R$2, 'Courier Company - Rates'!$T$2)))))))))</f>
        <v>28.3</v>
      </c>
      <c r="L121" s="3">
        <f t="shared" si="3"/>
        <v>61.3</v>
      </c>
      <c r="M121" s="3" t="str">
        <f>VLOOKUP(A121,'Courier Company - Invoice'!$B:$I,8,0)</f>
        <v>90.2</v>
      </c>
      <c r="N121" s="3">
        <f t="shared" si="4"/>
        <v>-28.9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15.75" customHeight="1">
      <c r="A122" s="4" t="s">
        <v>254</v>
      </c>
      <c r="B122" s="4" t="s">
        <v>255</v>
      </c>
      <c r="C122" s="3">
        <f>SUMIF('Company X - Order Report'!A:A,A122,'Company X - Order Report'!E:E)/1000</f>
        <v>0.867</v>
      </c>
      <c r="D122" s="3">
        <f t="shared" si="1"/>
        <v>1</v>
      </c>
      <c r="E122" s="3" t="str">
        <f>VLOOKUP(A122,'Courier Company - Invoice'!$B:$C,2,0)</f>
        <v>0.5</v>
      </c>
      <c r="F122" s="3">
        <f t="shared" si="2"/>
        <v>0.5</v>
      </c>
      <c r="G122" s="3" t="str">
        <f>upper(VLOOKUP(A122,'Company X - Order Report'!$A:$G,7,0))</f>
        <v>B</v>
      </c>
      <c r="H122" s="3" t="str">
        <f>upper(VLOOKUP(A122,'Courier Company - Invoice'!B:G,6,0))</f>
        <v>D</v>
      </c>
      <c r="I122" s="3" t="str">
        <f>VLOOKUP(A122,'Company X - Order Report'!$A:$H,8,0)</f>
        <v>Forward and RTO charges</v>
      </c>
      <c r="J122" s="5">
        <f>IF(and(G122="A",I122="Forward charges"),'Courier Company - Rates'!$A$2, if(and(G122="B",I122="Forward charges"),'Courier Company - Rates'!$C$2, if(and(G122="C",I122="Forward charges"),'Courier Company - Rates'!$E$2, if(and(G122="D",I122="Forward charges"),'Courier Company - Rates'!$G$2, if(and(G122="E",I122="Forward charges"),'Courier Company - Rates'!$I$2, if(and(G122="A",I122="Forward and RTO charges"),'Courier Company - Rates'!$K$2, if(and(G122="B",I122="Forward and RTO charges"),'Courier Company - Rates'!$M$2, if(and(G122="C",I122="Forward and RTO charges"),'Courier Company - Rates'!$O$2, if(and(G122="D",I122="Forward and RTO charges"),'Courier Company - Rates'!$Q$2, 'Courier Company - Rates'!$S$2)))))))))</f>
        <v>20.5</v>
      </c>
      <c r="K122" s="5">
        <f>IF(and(G122="A",I122="Forward charges"),'Courier Company - Rates'!$B$2, if(and(G122="B",I122="Forward charges"),'Courier Company - Rates'!$D$2, if(and(G122="C",I122="Forward charges"),'Courier Company - Rates'!$F$2, if(and(G122="D",I122="Forward charges"),'Courier Company - Rates'!$H$2, if(and(G122="E",I122="Forward charges"),'Courier Company - Rates'!$J$2, if(and(G122="A",I122="Forward and RTO charges"),'Courier Company - Rates'!$L$2, if(and(G122="B",I122="Forward and RTO charges"),'Courier Company - Rates'!$N$2, if(and(G122="C",I122="Forward and RTO charges"),'Courier Company - Rates'!$P$2, if(and(G122="D",I122="Forward and RTO charges"),'Courier Company - Rates'!$R$2, 'Courier Company - Rates'!$T$2)))))))))</f>
        <v>28.3</v>
      </c>
      <c r="L122" s="3">
        <f t="shared" si="3"/>
        <v>20.5</v>
      </c>
      <c r="M122" s="3" t="str">
        <f>VLOOKUP(A122,'Courier Company - Invoice'!$B:$I,8,0)</f>
        <v>86.7</v>
      </c>
      <c r="N122" s="3">
        <f t="shared" si="4"/>
        <v>-66.2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15.75" customHeight="1">
      <c r="A123" s="4" t="s">
        <v>256</v>
      </c>
      <c r="B123" s="4" t="s">
        <v>257</v>
      </c>
      <c r="C123" s="3">
        <f>SUMIF('Company X - Order Report'!A:A,A123,'Company X - Order Report'!E:E)/1000</f>
        <v>0.515</v>
      </c>
      <c r="D123" s="3">
        <f t="shared" si="1"/>
        <v>1</v>
      </c>
      <c r="E123" s="3" t="str">
        <f>VLOOKUP(A123,'Courier Company - Invoice'!$B:$C,2,0)</f>
        <v>0.5</v>
      </c>
      <c r="F123" s="3">
        <f t="shared" si="2"/>
        <v>0.5</v>
      </c>
      <c r="G123" s="3" t="str">
        <f>upper(VLOOKUP(A123,'Company X - Order Report'!$A:$G,7,0))</f>
        <v>B</v>
      </c>
      <c r="H123" s="3" t="str">
        <f>upper(VLOOKUP(A123,'Courier Company - Invoice'!B:G,6,0))</f>
        <v>D</v>
      </c>
      <c r="I123" s="3" t="str">
        <f>VLOOKUP(A123,'Company X - Order Report'!$A:$H,8,0)</f>
        <v>Forward charges</v>
      </c>
      <c r="J123" s="5">
        <f>IF(and(G123="A",I123="Forward charges"),'Courier Company - Rates'!$A$2, if(and(G123="B",I123="Forward charges"),'Courier Company - Rates'!$C$2, if(and(G123="C",I123="Forward charges"),'Courier Company - Rates'!$E$2, if(and(G123="D",I123="Forward charges"),'Courier Company - Rates'!$G$2, if(and(G123="E",I123="Forward charges"),'Courier Company - Rates'!$I$2, if(and(G123="A",I123="Forward and RTO charges"),'Courier Company - Rates'!$K$2, if(and(G123="B",I123="Forward and RTO charges"),'Courier Company - Rates'!$M$2, if(and(G123="C",I123="Forward and RTO charges"),'Courier Company - Rates'!$O$2, if(and(G123="D",I123="Forward and RTO charges"),'Courier Company - Rates'!$Q$2, 'Courier Company - Rates'!$S$2)))))))))</f>
        <v>33</v>
      </c>
      <c r="K123" s="5">
        <f>IF(and(G123="A",I123="Forward charges"),'Courier Company - Rates'!$B$2, if(and(G123="B",I123="Forward charges"),'Courier Company - Rates'!$D$2, if(and(G123="C",I123="Forward charges"),'Courier Company - Rates'!$F$2, if(and(G123="D",I123="Forward charges"),'Courier Company - Rates'!$H$2, if(and(G123="E",I123="Forward charges"),'Courier Company - Rates'!$J$2, if(and(G123="A",I123="Forward and RTO charges"),'Courier Company - Rates'!$L$2, if(and(G123="B",I123="Forward and RTO charges"),'Courier Company - Rates'!$N$2, if(and(G123="C",I123="Forward and RTO charges"),'Courier Company - Rates'!$P$2, if(and(G123="D",I123="Forward and RTO charges"),'Courier Company - Rates'!$R$2, 'Courier Company - Rates'!$T$2)))))))))</f>
        <v>28.3</v>
      </c>
      <c r="L123" s="3">
        <f t="shared" si="3"/>
        <v>33</v>
      </c>
      <c r="M123" s="3" t="str">
        <f>VLOOKUP(A123,'Courier Company - Invoice'!$B:$I,8,0)</f>
        <v>45.4</v>
      </c>
      <c r="N123" s="3">
        <f t="shared" si="4"/>
        <v>-12.4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15.75" customHeight="1">
      <c r="A124" s="4" t="s">
        <v>258</v>
      </c>
      <c r="B124" s="4" t="s">
        <v>259</v>
      </c>
      <c r="C124" s="3">
        <f>SUMIF('Company X - Order Report'!A:A,A124,'Company X - Order Report'!E:E)/1000</f>
        <v>0.689</v>
      </c>
      <c r="D124" s="3">
        <f t="shared" si="1"/>
        <v>1</v>
      </c>
      <c r="E124" s="3" t="str">
        <f>VLOOKUP(A124,'Courier Company - Invoice'!$B:$C,2,0)</f>
        <v>0.5</v>
      </c>
      <c r="F124" s="3">
        <f t="shared" si="2"/>
        <v>0.5</v>
      </c>
      <c r="G124" s="3" t="str">
        <f>upper(VLOOKUP(A124,'Company X - Order Report'!$A:$G,7,0))</f>
        <v>E</v>
      </c>
      <c r="H124" s="3" t="str">
        <f>upper(VLOOKUP(A124,'Courier Company - Invoice'!B:G,6,0))</f>
        <v>B</v>
      </c>
      <c r="I124" s="3" t="str">
        <f>VLOOKUP(A124,'Company X - Order Report'!$A:$H,8,0)</f>
        <v>Forward charges</v>
      </c>
      <c r="J124" s="5">
        <f>IF(and(G124="A",I124="Forward charges"),'Courier Company - Rates'!$A$2, if(and(G124="B",I124="Forward charges"),'Courier Company - Rates'!$C$2, if(and(G124="C",I124="Forward charges"),'Courier Company - Rates'!$E$2, if(and(G124="D",I124="Forward charges"),'Courier Company - Rates'!$G$2, if(and(G124="E",I124="Forward charges"),'Courier Company - Rates'!$I$2, if(and(G124="A",I124="Forward and RTO charges"),'Courier Company - Rates'!$K$2, if(and(G124="B",I124="Forward and RTO charges"),'Courier Company - Rates'!$M$2, if(and(G124="C",I124="Forward and RTO charges"),'Courier Company - Rates'!$O$2, if(and(G124="D",I124="Forward and RTO charges"),'Courier Company - Rates'!$Q$2, 'Courier Company - Rates'!$S$2)))))))))</f>
        <v>56.6</v>
      </c>
      <c r="K124" s="5">
        <f>IF(and(G124="A",I124="Forward charges"),'Courier Company - Rates'!$B$2, if(and(G124="B",I124="Forward charges"),'Courier Company - Rates'!$D$2, if(and(G124="C",I124="Forward charges"),'Courier Company - Rates'!$F$2, if(and(G124="D",I124="Forward charges"),'Courier Company - Rates'!$H$2, if(and(G124="E",I124="Forward charges"),'Courier Company - Rates'!$J$2, if(and(G124="A",I124="Forward and RTO charges"),'Courier Company - Rates'!$L$2, if(and(G124="B",I124="Forward and RTO charges"),'Courier Company - Rates'!$N$2, if(and(G124="C",I124="Forward and RTO charges"),'Courier Company - Rates'!$P$2, if(and(G124="D",I124="Forward and RTO charges"),'Courier Company - Rates'!$R$2, 'Courier Company - Rates'!$T$2)))))))))</f>
        <v>55.5</v>
      </c>
      <c r="L124" s="3">
        <f t="shared" si="3"/>
        <v>56.6</v>
      </c>
      <c r="M124" s="3" t="str">
        <f>VLOOKUP(A124,'Courier Company - Invoice'!$B:$I,8,0)</f>
        <v>33</v>
      </c>
      <c r="N124" s="3">
        <f t="shared" si="4"/>
        <v>23.6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15.75" customHeight="1">
      <c r="A125" s="4" t="s">
        <v>260</v>
      </c>
      <c r="B125" s="4" t="s">
        <v>261</v>
      </c>
      <c r="C125" s="3">
        <f>SUMIF('Company X - Order Report'!A:A,A125,'Company X - Order Report'!E:E)/1000</f>
        <v>1.14</v>
      </c>
      <c r="D125" s="3">
        <f t="shared" si="1"/>
        <v>1.5</v>
      </c>
      <c r="E125" s="3" t="str">
        <f>VLOOKUP(A125,'Courier Company - Invoice'!$B:$C,2,0)</f>
        <v>0.5</v>
      </c>
      <c r="F125" s="3">
        <f t="shared" si="2"/>
        <v>0.5</v>
      </c>
      <c r="G125" s="3" t="str">
        <f>upper(VLOOKUP(A125,'Company X - Order Report'!$A:$G,7,0))</f>
        <v>B</v>
      </c>
      <c r="H125" s="3" t="str">
        <f>upper(VLOOKUP(A125,'Courier Company - Invoice'!B:G,6,0))</f>
        <v>D</v>
      </c>
      <c r="I125" s="3" t="str">
        <f>VLOOKUP(A125,'Company X - Order Report'!$A:$H,8,0)</f>
        <v>Forward charges</v>
      </c>
      <c r="J125" s="5">
        <f>IF(and(G125="A",I125="Forward charges"),'Courier Company - Rates'!$A$2, if(and(G125="B",I125="Forward charges"),'Courier Company - Rates'!$C$2, if(and(G125="C",I125="Forward charges"),'Courier Company - Rates'!$E$2, if(and(G125="D",I125="Forward charges"),'Courier Company - Rates'!$G$2, if(and(G125="E",I125="Forward charges"),'Courier Company - Rates'!$I$2, if(and(G125="A",I125="Forward and RTO charges"),'Courier Company - Rates'!$K$2, if(and(G125="B",I125="Forward and RTO charges"),'Courier Company - Rates'!$M$2, if(and(G125="C",I125="Forward and RTO charges"),'Courier Company - Rates'!$O$2, if(and(G125="D",I125="Forward and RTO charges"),'Courier Company - Rates'!$Q$2, 'Courier Company - Rates'!$S$2)))))))))</f>
        <v>33</v>
      </c>
      <c r="K125" s="5">
        <f>IF(and(G125="A",I125="Forward charges"),'Courier Company - Rates'!$B$2, if(and(G125="B",I125="Forward charges"),'Courier Company - Rates'!$D$2, if(and(G125="C",I125="Forward charges"),'Courier Company - Rates'!$F$2, if(and(G125="D",I125="Forward charges"),'Courier Company - Rates'!$H$2, if(and(G125="E",I125="Forward charges"),'Courier Company - Rates'!$J$2, if(and(G125="A",I125="Forward and RTO charges"),'Courier Company - Rates'!$L$2, if(and(G125="B",I125="Forward and RTO charges"),'Courier Company - Rates'!$N$2, if(and(G125="C",I125="Forward and RTO charges"),'Courier Company - Rates'!$P$2, if(and(G125="D",I125="Forward and RTO charges"),'Courier Company - Rates'!$R$2, 'Courier Company - Rates'!$T$2)))))))))</f>
        <v>28.3</v>
      </c>
      <c r="L125" s="3">
        <f t="shared" si="3"/>
        <v>33</v>
      </c>
      <c r="M125" s="3" t="str">
        <f>VLOOKUP(A125,'Courier Company - Invoice'!$B:$I,8,0)</f>
        <v>45.4</v>
      </c>
      <c r="N125" s="3">
        <f t="shared" si="4"/>
        <v>-12.4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15.75" customHeight="1">
      <c r="A131" s="3"/>
      <c r="B131" s="3"/>
      <c r="C131" s="3"/>
      <c r="D131" s="3"/>
      <c r="E131" s="3"/>
      <c r="F131" s="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15.75" customHeight="1">
      <c r="A132" s="3"/>
      <c r="B132" s="3"/>
      <c r="C132" s="3"/>
      <c r="D132" s="3"/>
      <c r="E132" s="3"/>
      <c r="F132" s="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15.75" customHeight="1">
      <c r="A133" s="3"/>
      <c r="B133" s="3"/>
      <c r="C133" s="3"/>
      <c r="D133" s="3"/>
      <c r="E133" s="3"/>
      <c r="F133" s="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15.75" customHeight="1">
      <c r="A134" s="3"/>
      <c r="B134" s="3"/>
      <c r="C134" s="3"/>
      <c r="D134" s="3"/>
      <c r="E134" s="3"/>
      <c r="F134" s="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15.75" customHeight="1">
      <c r="A135" s="3"/>
      <c r="B135" s="3"/>
      <c r="C135" s="3"/>
      <c r="D135" s="3"/>
      <c r="E135" s="3"/>
      <c r="F135" s="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15.75" customHeight="1">
      <c r="A136" s="3"/>
      <c r="B136" s="3"/>
      <c r="C136" s="3"/>
      <c r="D136" s="3"/>
      <c r="E136" s="3"/>
      <c r="F136" s="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15.75" customHeight="1">
      <c r="A137" s="3"/>
      <c r="B137" s="3"/>
      <c r="C137" s="3"/>
      <c r="D137" s="3"/>
      <c r="E137" s="3"/>
      <c r="F137" s="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15.75" customHeight="1">
      <c r="A138" s="3"/>
      <c r="B138" s="3"/>
      <c r="C138" s="3"/>
      <c r="D138" s="3"/>
      <c r="E138" s="3"/>
      <c r="F138" s="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15.75" customHeight="1">
      <c r="A139" s="3"/>
      <c r="B139" s="3"/>
      <c r="C139" s="3"/>
      <c r="D139" s="3"/>
      <c r="E139" s="3"/>
      <c r="F139" s="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15.75" customHeight="1">
      <c r="A140" s="3"/>
      <c r="B140" s="3"/>
      <c r="C140" s="3"/>
      <c r="D140" s="3"/>
      <c r="E140" s="3"/>
      <c r="F140" s="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15.75" customHeight="1">
      <c r="A141" s="3"/>
      <c r="B141" s="3"/>
      <c r="C141" s="3"/>
      <c r="D141" s="3"/>
      <c r="E141" s="3"/>
      <c r="F141" s="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15.75" customHeight="1">
      <c r="A142" s="3"/>
      <c r="B142" s="3"/>
      <c r="C142" s="3"/>
      <c r="D142" s="3"/>
      <c r="E142" s="3"/>
      <c r="F142" s="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15.75" customHeight="1">
      <c r="A143" s="3"/>
      <c r="B143" s="3"/>
      <c r="C143" s="3"/>
      <c r="D143" s="3"/>
      <c r="E143" s="3"/>
      <c r="F143" s="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15.75" customHeight="1">
      <c r="A144" s="3"/>
      <c r="B144" s="3"/>
      <c r="C144" s="3"/>
      <c r="D144" s="3"/>
      <c r="E144" s="3"/>
      <c r="F144" s="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15.75" customHeight="1">
      <c r="A145" s="3"/>
      <c r="B145" s="3"/>
      <c r="C145" s="3"/>
      <c r="D145" s="3"/>
      <c r="E145" s="3"/>
      <c r="F145" s="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15.75" customHeight="1">
      <c r="A146" s="3"/>
      <c r="B146" s="3"/>
      <c r="C146" s="3"/>
      <c r="D146" s="3"/>
      <c r="E146" s="3"/>
      <c r="F146" s="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15.75" customHeight="1">
      <c r="A147" s="3"/>
      <c r="B147" s="3"/>
      <c r="C147" s="3"/>
      <c r="D147" s="3"/>
      <c r="E147" s="3"/>
      <c r="F147" s="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15.75" customHeight="1">
      <c r="A148" s="3"/>
      <c r="B148" s="3"/>
      <c r="C148" s="3"/>
      <c r="D148" s="3"/>
      <c r="E148" s="3"/>
      <c r="F148" s="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15.75" customHeight="1">
      <c r="A149" s="3"/>
      <c r="B149" s="3"/>
      <c r="C149" s="3"/>
      <c r="D149" s="3"/>
      <c r="E149" s="3"/>
      <c r="F149" s="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15.75" customHeight="1">
      <c r="A150" s="3"/>
      <c r="B150" s="3"/>
      <c r="C150" s="3"/>
      <c r="D150" s="3"/>
      <c r="E150" s="3"/>
      <c r="F150" s="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15.75" customHeight="1">
      <c r="A151" s="3"/>
      <c r="B151" s="3"/>
      <c r="C151" s="3"/>
      <c r="D151" s="3"/>
      <c r="E151" s="3"/>
      <c r="F151" s="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15.75" customHeight="1">
      <c r="A152" s="3"/>
      <c r="B152" s="3"/>
      <c r="C152" s="3"/>
      <c r="D152" s="3"/>
      <c r="E152" s="3"/>
      <c r="F152" s="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15.75" customHeight="1">
      <c r="A153" s="3"/>
      <c r="B153" s="3"/>
      <c r="C153" s="3"/>
      <c r="D153" s="3"/>
      <c r="E153" s="3"/>
      <c r="F153" s="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15.75" customHeight="1">
      <c r="A154" s="3"/>
      <c r="B154" s="3"/>
      <c r="C154" s="3"/>
      <c r="D154" s="3"/>
      <c r="E154" s="3"/>
      <c r="F154" s="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15.75" customHeight="1">
      <c r="A155" s="3"/>
      <c r="B155" s="3"/>
      <c r="C155" s="3"/>
      <c r="D155" s="3"/>
      <c r="E155" s="3"/>
      <c r="F155" s="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15.75" customHeight="1">
      <c r="A156" s="3"/>
      <c r="B156" s="3"/>
      <c r="C156" s="3"/>
      <c r="D156" s="3"/>
      <c r="E156" s="3"/>
      <c r="F156" s="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15.75" customHeight="1">
      <c r="A157" s="3"/>
      <c r="B157" s="3"/>
      <c r="C157" s="3"/>
      <c r="D157" s="3"/>
      <c r="E157" s="3"/>
      <c r="F157" s="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15.75" customHeight="1">
      <c r="A158" s="3"/>
      <c r="B158" s="3"/>
      <c r="C158" s="3"/>
      <c r="D158" s="3"/>
      <c r="E158" s="3"/>
      <c r="F158" s="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15.75" customHeight="1">
      <c r="A159" s="3"/>
      <c r="B159" s="3"/>
      <c r="C159" s="3"/>
      <c r="D159" s="3"/>
      <c r="E159" s="3"/>
      <c r="F159" s="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15.75" customHeight="1">
      <c r="A160" s="3"/>
      <c r="B160" s="3"/>
      <c r="C160" s="3"/>
      <c r="D160" s="3"/>
      <c r="E160" s="3"/>
      <c r="F160" s="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15.75" customHeight="1">
      <c r="A161" s="3"/>
      <c r="B161" s="3"/>
      <c r="C161" s="3"/>
      <c r="D161" s="3"/>
      <c r="E161" s="3"/>
      <c r="F161" s="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15.75" customHeight="1">
      <c r="A162" s="3"/>
      <c r="B162" s="3"/>
      <c r="C162" s="3"/>
      <c r="D162" s="3"/>
      <c r="E162" s="3"/>
      <c r="F162" s="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15.75" customHeight="1">
      <c r="A163" s="3"/>
      <c r="B163" s="3"/>
      <c r="C163" s="3"/>
      <c r="D163" s="3"/>
      <c r="E163" s="3"/>
      <c r="F163" s="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15.75" customHeight="1">
      <c r="A164" s="3"/>
      <c r="B164" s="3"/>
      <c r="C164" s="3"/>
      <c r="D164" s="3"/>
      <c r="E164" s="3"/>
      <c r="F164" s="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15.75" customHeight="1">
      <c r="A165" s="3"/>
      <c r="B165" s="3"/>
      <c r="C165" s="3"/>
      <c r="D165" s="3"/>
      <c r="E165" s="3"/>
      <c r="F165" s="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15.75" customHeight="1">
      <c r="A166" s="3"/>
      <c r="B166" s="3"/>
      <c r="C166" s="3"/>
      <c r="D166" s="3"/>
      <c r="E166" s="3"/>
      <c r="F166" s="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15.75" customHeight="1">
      <c r="A167" s="3"/>
      <c r="B167" s="3"/>
      <c r="C167" s="3"/>
      <c r="D167" s="3"/>
      <c r="E167" s="3"/>
      <c r="F167" s="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15.75" customHeight="1">
      <c r="A168" s="3"/>
      <c r="B168" s="3"/>
      <c r="C168" s="3"/>
      <c r="D168" s="3"/>
      <c r="E168" s="3"/>
      <c r="F168" s="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customHeight="1">
      <c r="A169" s="3"/>
      <c r="B169" s="3"/>
      <c r="C169" s="3"/>
      <c r="D169" s="3"/>
      <c r="E169" s="3"/>
      <c r="F169" s="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15.75" customHeight="1">
      <c r="A170" s="3"/>
      <c r="B170" s="3"/>
      <c r="C170" s="3"/>
      <c r="D170" s="3"/>
      <c r="E170" s="3"/>
      <c r="F170" s="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15.75" customHeight="1">
      <c r="A171" s="3"/>
      <c r="B171" s="3"/>
      <c r="C171" s="3"/>
      <c r="D171" s="3"/>
      <c r="E171" s="3"/>
      <c r="F171" s="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15.75" customHeight="1">
      <c r="A172" s="3"/>
      <c r="B172" s="3"/>
      <c r="C172" s="3"/>
      <c r="D172" s="3"/>
      <c r="E172" s="3"/>
      <c r="F172" s="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15.75" customHeight="1">
      <c r="A173" s="3"/>
      <c r="B173" s="3"/>
      <c r="C173" s="3"/>
      <c r="D173" s="3"/>
      <c r="E173" s="3"/>
      <c r="F173" s="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15.75" customHeight="1">
      <c r="A174" s="3"/>
      <c r="B174" s="3"/>
      <c r="C174" s="3"/>
      <c r="D174" s="3"/>
      <c r="E174" s="3"/>
      <c r="F174" s="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15.75" customHeight="1">
      <c r="A175" s="3"/>
      <c r="B175" s="3"/>
      <c r="C175" s="3"/>
      <c r="D175" s="3"/>
      <c r="E175" s="3"/>
      <c r="F175" s="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15.75" customHeight="1">
      <c r="A176" s="3"/>
      <c r="B176" s="3"/>
      <c r="C176" s="3"/>
      <c r="D176" s="3"/>
      <c r="E176" s="3"/>
      <c r="F176" s="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15.75" customHeight="1">
      <c r="A177" s="3"/>
      <c r="B177" s="3"/>
      <c r="C177" s="3"/>
      <c r="D177" s="3"/>
      <c r="E177" s="3"/>
      <c r="F177" s="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15.75" customHeight="1">
      <c r="A178" s="3"/>
      <c r="B178" s="3"/>
      <c r="C178" s="3"/>
      <c r="D178" s="3"/>
      <c r="E178" s="3"/>
      <c r="F178" s="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15.75" customHeight="1">
      <c r="A179" s="3"/>
      <c r="B179" s="3"/>
      <c r="C179" s="3"/>
      <c r="D179" s="3"/>
      <c r="E179" s="3"/>
      <c r="F179" s="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15.75" customHeight="1">
      <c r="A180" s="3"/>
      <c r="B180" s="3"/>
      <c r="C180" s="3"/>
      <c r="D180" s="3"/>
      <c r="E180" s="3"/>
      <c r="F180" s="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15.75" customHeight="1">
      <c r="A181" s="3"/>
      <c r="B181" s="3"/>
      <c r="C181" s="3"/>
      <c r="D181" s="3"/>
      <c r="E181" s="3"/>
      <c r="F181" s="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15.75" customHeight="1">
      <c r="A182" s="3"/>
      <c r="B182" s="3"/>
      <c r="C182" s="3"/>
      <c r="D182" s="3"/>
      <c r="E182" s="3"/>
      <c r="F182" s="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15.75" customHeight="1">
      <c r="A183" s="3"/>
      <c r="B183" s="3"/>
      <c r="C183" s="3"/>
      <c r="D183" s="3"/>
      <c r="E183" s="3"/>
      <c r="F183" s="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15.75" customHeight="1">
      <c r="A184" s="3"/>
      <c r="B184" s="3"/>
      <c r="C184" s="3"/>
      <c r="D184" s="3"/>
      <c r="E184" s="3"/>
      <c r="F184" s="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15.75" customHeight="1">
      <c r="A185" s="3"/>
      <c r="B185" s="3"/>
      <c r="C185" s="3"/>
      <c r="D185" s="3"/>
      <c r="E185" s="3"/>
      <c r="F185" s="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15.75" customHeight="1">
      <c r="A186" s="3"/>
      <c r="B186" s="3"/>
      <c r="C186" s="3"/>
      <c r="D186" s="3"/>
      <c r="E186" s="3"/>
      <c r="F186" s="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15.75" customHeight="1">
      <c r="A187" s="3"/>
      <c r="B187" s="3"/>
      <c r="C187" s="3"/>
      <c r="D187" s="3"/>
      <c r="E187" s="3"/>
      <c r="F187" s="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15.75" customHeight="1">
      <c r="A188" s="3"/>
      <c r="B188" s="3"/>
      <c r="C188" s="3"/>
      <c r="D188" s="3"/>
      <c r="E188" s="3"/>
      <c r="F188" s="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15.75" customHeight="1">
      <c r="A189" s="3"/>
      <c r="B189" s="3"/>
      <c r="C189" s="3"/>
      <c r="D189" s="3"/>
      <c r="E189" s="3"/>
      <c r="F189" s="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15.75" customHeight="1">
      <c r="A190" s="3"/>
      <c r="B190" s="3"/>
      <c r="C190" s="3"/>
      <c r="D190" s="3"/>
      <c r="E190" s="3"/>
      <c r="F190" s="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15.75" customHeight="1">
      <c r="A191" s="3"/>
      <c r="B191" s="3"/>
      <c r="C191" s="3"/>
      <c r="D191" s="3"/>
      <c r="E191" s="3"/>
      <c r="F191" s="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15.75" customHeight="1">
      <c r="A192" s="3"/>
      <c r="B192" s="3"/>
      <c r="C192" s="3"/>
      <c r="D192" s="3"/>
      <c r="E192" s="3"/>
      <c r="F192" s="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5.75" customHeight="1">
      <c r="A193" s="3"/>
      <c r="B193" s="3"/>
      <c r="C193" s="3"/>
      <c r="D193" s="3"/>
      <c r="E193" s="3"/>
      <c r="F193" s="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15.75" customHeight="1">
      <c r="A194" s="3"/>
      <c r="B194" s="3"/>
      <c r="C194" s="3"/>
      <c r="D194" s="3"/>
      <c r="E194" s="3"/>
      <c r="F194" s="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15.75" customHeight="1">
      <c r="A195" s="3"/>
      <c r="B195" s="3"/>
      <c r="C195" s="3"/>
      <c r="D195" s="3"/>
      <c r="E195" s="3"/>
      <c r="F195" s="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15.75" customHeight="1">
      <c r="A196" s="3"/>
      <c r="B196" s="3"/>
      <c r="C196" s="3"/>
      <c r="D196" s="3"/>
      <c r="E196" s="3"/>
      <c r="F196" s="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15.75" customHeight="1">
      <c r="A197" s="3"/>
      <c r="B197" s="3"/>
      <c r="C197" s="3"/>
      <c r="D197" s="3"/>
      <c r="E197" s="3"/>
      <c r="F197" s="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15.75" customHeight="1">
      <c r="A198" s="3"/>
      <c r="B198" s="3"/>
      <c r="C198" s="3"/>
      <c r="D198" s="3"/>
      <c r="E198" s="3"/>
      <c r="F198" s="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15.75" customHeight="1">
      <c r="A199" s="3"/>
      <c r="B199" s="3"/>
      <c r="C199" s="3"/>
      <c r="D199" s="3"/>
      <c r="E199" s="3"/>
      <c r="F199" s="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15.75" customHeight="1">
      <c r="A200" s="3"/>
      <c r="B200" s="3"/>
      <c r="C200" s="3"/>
      <c r="D200" s="3"/>
      <c r="E200" s="3"/>
      <c r="F200" s="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15.75" customHeight="1">
      <c r="A201" s="3"/>
      <c r="B201" s="3"/>
      <c r="C201" s="3"/>
      <c r="D201" s="3"/>
      <c r="E201" s="3"/>
      <c r="F201" s="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15.75" customHeight="1">
      <c r="A202" s="3"/>
      <c r="B202" s="3"/>
      <c r="C202" s="3"/>
      <c r="D202" s="3"/>
      <c r="E202" s="3"/>
      <c r="F202" s="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15.75" customHeight="1">
      <c r="A203" s="3"/>
      <c r="B203" s="3"/>
      <c r="C203" s="3"/>
      <c r="D203" s="3"/>
      <c r="E203" s="3"/>
      <c r="F203" s="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15.75" customHeight="1">
      <c r="A204" s="3"/>
      <c r="B204" s="3"/>
      <c r="C204" s="3"/>
      <c r="D204" s="3"/>
      <c r="E204" s="3"/>
      <c r="F204" s="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15.75" customHeight="1">
      <c r="A205" s="3"/>
      <c r="B205" s="3"/>
      <c r="C205" s="3"/>
      <c r="D205" s="3"/>
      <c r="E205" s="3"/>
      <c r="F205" s="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15.75" customHeight="1">
      <c r="A206" s="3"/>
      <c r="B206" s="3"/>
      <c r="C206" s="3"/>
      <c r="D206" s="3"/>
      <c r="E206" s="3"/>
      <c r="F206" s="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15.75" customHeight="1">
      <c r="A207" s="3"/>
      <c r="B207" s="3"/>
      <c r="C207" s="3"/>
      <c r="D207" s="3"/>
      <c r="E207" s="3"/>
      <c r="F207" s="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15.75" customHeight="1">
      <c r="A208" s="3"/>
      <c r="B208" s="3"/>
      <c r="C208" s="3"/>
      <c r="D208" s="3"/>
      <c r="E208" s="3"/>
      <c r="F208" s="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15.75" customHeight="1">
      <c r="A209" s="3"/>
      <c r="B209" s="3"/>
      <c r="C209" s="3"/>
      <c r="D209" s="3"/>
      <c r="E209" s="3"/>
      <c r="F209" s="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15.75" customHeight="1">
      <c r="A210" s="3"/>
      <c r="B210" s="3"/>
      <c r="C210" s="3"/>
      <c r="D210" s="3"/>
      <c r="E210" s="3"/>
      <c r="F210" s="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15.75" customHeight="1">
      <c r="A211" s="3"/>
      <c r="B211" s="3"/>
      <c r="C211" s="3"/>
      <c r="D211" s="3"/>
      <c r="E211" s="3"/>
      <c r="F211" s="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>
      <c r="A212" s="3"/>
      <c r="B212" s="3"/>
      <c r="C212" s="3"/>
      <c r="D212" s="3"/>
      <c r="E212" s="3"/>
      <c r="F212" s="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15.75" customHeight="1">
      <c r="A213" s="3"/>
      <c r="B213" s="3"/>
      <c r="C213" s="3"/>
      <c r="D213" s="3"/>
      <c r="E213" s="3"/>
      <c r="F213" s="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15.75" customHeight="1">
      <c r="A214" s="3"/>
      <c r="B214" s="3"/>
      <c r="C214" s="3"/>
      <c r="D214" s="3"/>
      <c r="E214" s="3"/>
      <c r="F214" s="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15.75" customHeight="1">
      <c r="A215" s="3"/>
      <c r="B215" s="3"/>
      <c r="C215" s="3"/>
      <c r="D215" s="3"/>
      <c r="E215" s="3"/>
      <c r="F215" s="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15.75" customHeight="1">
      <c r="A216" s="3"/>
      <c r="B216" s="3"/>
      <c r="C216" s="3"/>
      <c r="D216" s="3"/>
      <c r="E216" s="3"/>
      <c r="F216" s="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15.75" customHeight="1">
      <c r="A217" s="3"/>
      <c r="B217" s="3"/>
      <c r="C217" s="3"/>
      <c r="D217" s="3"/>
      <c r="E217" s="3"/>
      <c r="F217" s="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15.75" customHeight="1">
      <c r="A218" s="3"/>
      <c r="B218" s="3"/>
      <c r="C218" s="3"/>
      <c r="D218" s="3"/>
      <c r="E218" s="3"/>
      <c r="F218" s="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15.75" customHeight="1">
      <c r="A219" s="3"/>
      <c r="B219" s="3"/>
      <c r="C219" s="3"/>
      <c r="D219" s="3"/>
      <c r="E219" s="3"/>
      <c r="F219" s="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15.75" customHeight="1">
      <c r="A220" s="3"/>
      <c r="B220" s="3"/>
      <c r="C220" s="3"/>
      <c r="D220" s="3"/>
      <c r="E220" s="3"/>
      <c r="F220" s="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15.75" customHeight="1">
      <c r="A221" s="3"/>
      <c r="B221" s="3"/>
      <c r="C221" s="3"/>
      <c r="D221" s="3"/>
      <c r="E221" s="3"/>
      <c r="F221" s="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ht="15.75" customHeight="1">
      <c r="A222" s="3"/>
      <c r="B222" s="3"/>
      <c r="C222" s="3"/>
      <c r="D222" s="3"/>
      <c r="E222" s="3"/>
      <c r="F222" s="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ht="15.75" customHeight="1">
      <c r="A223" s="3"/>
      <c r="B223" s="3"/>
      <c r="C223" s="3"/>
      <c r="D223" s="3"/>
      <c r="E223" s="3"/>
      <c r="F223" s="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ht="15.75" customHeight="1">
      <c r="A224" s="3"/>
      <c r="B224" s="3"/>
      <c r="C224" s="3"/>
      <c r="D224" s="3"/>
      <c r="E224" s="3"/>
      <c r="F224" s="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ht="15.75" customHeight="1">
      <c r="A225" s="3"/>
      <c r="B225" s="3"/>
      <c r="C225" s="3"/>
      <c r="D225" s="3"/>
      <c r="E225" s="3"/>
      <c r="F225" s="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ht="15.75" customHeight="1">
      <c r="A226" s="3"/>
      <c r="B226" s="3"/>
      <c r="C226" s="3"/>
      <c r="D226" s="3"/>
      <c r="E226" s="3"/>
      <c r="F226" s="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ht="15.75" customHeight="1">
      <c r="A227" s="3"/>
      <c r="B227" s="3"/>
      <c r="C227" s="3"/>
      <c r="D227" s="3"/>
      <c r="E227" s="3"/>
      <c r="F227" s="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ht="15.75" customHeight="1">
      <c r="A228" s="3"/>
      <c r="B228" s="3"/>
      <c r="C228" s="3"/>
      <c r="D228" s="3"/>
      <c r="E228" s="3"/>
      <c r="F228" s="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ht="15.75" customHeight="1">
      <c r="A229" s="3"/>
      <c r="B229" s="3"/>
      <c r="C229" s="3"/>
      <c r="D229" s="3"/>
      <c r="E229" s="3"/>
      <c r="F229" s="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ht="15.75" customHeight="1">
      <c r="A230" s="3"/>
      <c r="B230" s="3"/>
      <c r="C230" s="3"/>
      <c r="D230" s="3"/>
      <c r="E230" s="3"/>
      <c r="F230" s="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ht="15.75" customHeight="1">
      <c r="A231" s="3"/>
      <c r="B231" s="3"/>
      <c r="C231" s="3"/>
      <c r="D231" s="3"/>
      <c r="E231" s="3"/>
      <c r="F231" s="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ht="15.75" customHeight="1">
      <c r="A232" s="3"/>
      <c r="B232" s="3"/>
      <c r="C232" s="3"/>
      <c r="D232" s="3"/>
      <c r="E232" s="3"/>
      <c r="F232" s="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5.75" customHeight="1">
      <c r="A233" s="3"/>
      <c r="B233" s="3"/>
      <c r="C233" s="3"/>
      <c r="D233" s="3"/>
      <c r="E233" s="3"/>
      <c r="F233" s="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ht="15.75" customHeight="1">
      <c r="A234" s="3"/>
      <c r="B234" s="3"/>
      <c r="C234" s="3"/>
      <c r="D234" s="3"/>
      <c r="E234" s="3"/>
      <c r="F234" s="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ht="15.75" customHeight="1">
      <c r="A235" s="3"/>
      <c r="B235" s="3"/>
      <c r="C235" s="3"/>
      <c r="D235" s="3"/>
      <c r="E235" s="3"/>
      <c r="F235" s="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ht="15.75" customHeight="1">
      <c r="A236" s="3"/>
      <c r="B236" s="3"/>
      <c r="C236" s="3"/>
      <c r="D236" s="3"/>
      <c r="E236" s="3"/>
      <c r="F236" s="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ht="15.75" customHeight="1">
      <c r="A237" s="3"/>
      <c r="B237" s="3"/>
      <c r="C237" s="3"/>
      <c r="D237" s="3"/>
      <c r="E237" s="3"/>
      <c r="F237" s="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ht="15.75" customHeight="1">
      <c r="A238" s="3"/>
      <c r="B238" s="3"/>
      <c r="C238" s="3"/>
      <c r="D238" s="3"/>
      <c r="E238" s="3"/>
      <c r="F238" s="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ht="15.75" customHeight="1">
      <c r="A239" s="3"/>
      <c r="B239" s="3"/>
      <c r="C239" s="3"/>
      <c r="D239" s="3"/>
      <c r="E239" s="3"/>
      <c r="F239" s="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ht="15.75" customHeight="1">
      <c r="A240" s="3"/>
      <c r="B240" s="3"/>
      <c r="C240" s="3"/>
      <c r="D240" s="3"/>
      <c r="E240" s="3"/>
      <c r="F240" s="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ht="15.75" customHeight="1">
      <c r="A241" s="3"/>
      <c r="B241" s="3"/>
      <c r="C241" s="3"/>
      <c r="D241" s="3"/>
      <c r="E241" s="3"/>
      <c r="F241" s="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ht="15.75" customHeight="1">
      <c r="A242" s="3"/>
      <c r="B242" s="3"/>
      <c r="C242" s="3"/>
      <c r="D242" s="3"/>
      <c r="E242" s="3"/>
      <c r="F242" s="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ht="15.75" customHeight="1">
      <c r="A243" s="3"/>
      <c r="B243" s="3"/>
      <c r="C243" s="3"/>
      <c r="D243" s="3"/>
      <c r="E243" s="3"/>
      <c r="F243" s="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ht="15.75" customHeight="1">
      <c r="A244" s="3"/>
      <c r="B244" s="3"/>
      <c r="C244" s="3"/>
      <c r="D244" s="3"/>
      <c r="E244" s="3"/>
      <c r="F244" s="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ht="15.75" customHeight="1">
      <c r="A245" s="3"/>
      <c r="B245" s="3"/>
      <c r="C245" s="3"/>
      <c r="D245" s="3"/>
      <c r="E245" s="3"/>
      <c r="F245" s="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ht="15.75" customHeight="1">
      <c r="A246" s="3"/>
      <c r="B246" s="3"/>
      <c r="C246" s="3"/>
      <c r="D246" s="3"/>
      <c r="E246" s="3"/>
      <c r="F246" s="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ht="15.75" customHeight="1">
      <c r="A247" s="3"/>
      <c r="B247" s="3"/>
      <c r="C247" s="3"/>
      <c r="D247" s="3"/>
      <c r="E247" s="3"/>
      <c r="F247" s="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ht="15.75" customHeight="1">
      <c r="A248" s="3"/>
      <c r="B248" s="3"/>
      <c r="C248" s="3"/>
      <c r="D248" s="3"/>
      <c r="E248" s="3"/>
      <c r="F248" s="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ht="15.75" customHeight="1">
      <c r="A249" s="3"/>
      <c r="B249" s="3"/>
      <c r="C249" s="3"/>
      <c r="D249" s="3"/>
      <c r="E249" s="3"/>
      <c r="F249" s="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ht="15.75" customHeight="1">
      <c r="A250" s="3"/>
      <c r="B250" s="3"/>
      <c r="C250" s="3"/>
      <c r="D250" s="3"/>
      <c r="E250" s="3"/>
      <c r="F250" s="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ht="15.75" customHeight="1">
      <c r="A251" s="3"/>
      <c r="B251" s="3"/>
      <c r="C251" s="3"/>
      <c r="D251" s="3"/>
      <c r="E251" s="3"/>
      <c r="F251" s="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ht="15.75" customHeight="1">
      <c r="A252" s="3"/>
      <c r="B252" s="3"/>
      <c r="C252" s="3"/>
      <c r="D252" s="3"/>
      <c r="E252" s="3"/>
      <c r="F252" s="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ht="15.75" customHeight="1">
      <c r="A253" s="3"/>
      <c r="B253" s="3"/>
      <c r="C253" s="3"/>
      <c r="D253" s="3"/>
      <c r="E253" s="3"/>
      <c r="F253" s="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ht="15.75" customHeight="1">
      <c r="A254" s="3"/>
      <c r="B254" s="3"/>
      <c r="C254" s="3"/>
      <c r="D254" s="3"/>
      <c r="E254" s="3"/>
      <c r="F254" s="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ht="15.75" customHeight="1">
      <c r="A255" s="3"/>
      <c r="B255" s="3"/>
      <c r="C255" s="3"/>
      <c r="D255" s="3"/>
      <c r="E255" s="3"/>
      <c r="F255" s="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ht="15.75" customHeight="1">
      <c r="A256" s="3"/>
      <c r="B256" s="3"/>
      <c r="C256" s="3"/>
      <c r="D256" s="3"/>
      <c r="E256" s="3"/>
      <c r="F256" s="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ht="15.75" customHeight="1">
      <c r="A257" s="3"/>
      <c r="B257" s="3"/>
      <c r="C257" s="3"/>
      <c r="D257" s="3"/>
      <c r="E257" s="3"/>
      <c r="F257" s="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ht="15.75" customHeight="1">
      <c r="A258" s="3"/>
      <c r="B258" s="3"/>
      <c r="C258" s="3"/>
      <c r="D258" s="3"/>
      <c r="E258" s="3"/>
      <c r="F258" s="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ht="15.75" customHeight="1">
      <c r="A259" s="3"/>
      <c r="B259" s="3"/>
      <c r="C259" s="3"/>
      <c r="D259" s="3"/>
      <c r="E259" s="3"/>
      <c r="F259" s="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ht="15.75" customHeight="1">
      <c r="A260" s="3"/>
      <c r="B260" s="3"/>
      <c r="C260" s="3"/>
      <c r="D260" s="3"/>
      <c r="E260" s="3"/>
      <c r="F260" s="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ht="15.75" customHeight="1">
      <c r="A261" s="3"/>
      <c r="B261" s="3"/>
      <c r="C261" s="3"/>
      <c r="D261" s="3"/>
      <c r="E261" s="3"/>
      <c r="F261" s="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ht="15.75" customHeight="1">
      <c r="A262" s="3"/>
      <c r="B262" s="3"/>
      <c r="C262" s="3"/>
      <c r="D262" s="3"/>
      <c r="E262" s="3"/>
      <c r="F262" s="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ht="15.75" customHeight="1">
      <c r="A263" s="3"/>
      <c r="B263" s="3"/>
      <c r="C263" s="3"/>
      <c r="D263" s="3"/>
      <c r="E263" s="3"/>
      <c r="F263" s="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ht="15.75" customHeight="1">
      <c r="A264" s="3"/>
      <c r="B264" s="3"/>
      <c r="C264" s="3"/>
      <c r="D264" s="3"/>
      <c r="E264" s="3"/>
      <c r="F264" s="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ht="15.75" customHeight="1">
      <c r="A265" s="3"/>
      <c r="B265" s="3"/>
      <c r="C265" s="3"/>
      <c r="D265" s="3"/>
      <c r="E265" s="3"/>
      <c r="F265" s="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ht="15.75" customHeight="1">
      <c r="A266" s="3"/>
      <c r="B266" s="3"/>
      <c r="C266" s="3"/>
      <c r="D266" s="3"/>
      <c r="E266" s="3"/>
      <c r="F266" s="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ht="15.75" customHeight="1">
      <c r="A267" s="3"/>
      <c r="B267" s="3"/>
      <c r="C267" s="3"/>
      <c r="D267" s="3"/>
      <c r="E267" s="3"/>
      <c r="F267" s="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ht="15.75" customHeight="1">
      <c r="A268" s="3"/>
      <c r="B268" s="3"/>
      <c r="C268" s="3"/>
      <c r="D268" s="3"/>
      <c r="E268" s="3"/>
      <c r="F268" s="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ht="15.75" customHeight="1">
      <c r="A269" s="3"/>
      <c r="B269" s="3"/>
      <c r="C269" s="3"/>
      <c r="D269" s="3"/>
      <c r="E269" s="3"/>
      <c r="F269" s="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ht="15.75" customHeight="1">
      <c r="A270" s="3"/>
      <c r="B270" s="3"/>
      <c r="C270" s="3"/>
      <c r="D270" s="3"/>
      <c r="E270" s="3"/>
      <c r="F270" s="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ht="15.75" customHeight="1">
      <c r="A271" s="3"/>
      <c r="B271" s="3"/>
      <c r="C271" s="3"/>
      <c r="D271" s="3"/>
      <c r="E271" s="3"/>
      <c r="F271" s="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ht="15.75" customHeight="1">
      <c r="A272" s="3"/>
      <c r="B272" s="3"/>
      <c r="C272" s="3"/>
      <c r="D272" s="3"/>
      <c r="E272" s="3"/>
      <c r="F272" s="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ht="15.75" customHeight="1">
      <c r="A273" s="3"/>
      <c r="B273" s="3"/>
      <c r="C273" s="3"/>
      <c r="D273" s="3"/>
      <c r="E273" s="3"/>
      <c r="F273" s="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ht="15.75" customHeight="1">
      <c r="A274" s="3"/>
      <c r="B274" s="3"/>
      <c r="C274" s="3"/>
      <c r="D274" s="3"/>
      <c r="E274" s="3"/>
      <c r="F274" s="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ht="15.75" customHeight="1">
      <c r="A275" s="3"/>
      <c r="B275" s="3"/>
      <c r="C275" s="3"/>
      <c r="D275" s="3"/>
      <c r="E275" s="3"/>
      <c r="F275" s="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ht="15.75" customHeight="1">
      <c r="A276" s="3"/>
      <c r="B276" s="3"/>
      <c r="C276" s="3"/>
      <c r="D276" s="3"/>
      <c r="E276" s="3"/>
      <c r="F276" s="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ht="15.75" customHeight="1">
      <c r="A277" s="3"/>
      <c r="B277" s="3"/>
      <c r="C277" s="3"/>
      <c r="D277" s="3"/>
      <c r="E277" s="3"/>
      <c r="F277" s="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ht="15.75" customHeight="1">
      <c r="A278" s="3"/>
      <c r="B278" s="3"/>
      <c r="C278" s="3"/>
      <c r="D278" s="3"/>
      <c r="E278" s="3"/>
      <c r="F278" s="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ht="15.75" customHeight="1">
      <c r="A279" s="3"/>
      <c r="B279" s="3"/>
      <c r="C279" s="3"/>
      <c r="D279" s="3"/>
      <c r="E279" s="3"/>
      <c r="F279" s="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ht="15.75" customHeight="1">
      <c r="A280" s="3"/>
      <c r="B280" s="3"/>
      <c r="C280" s="3"/>
      <c r="D280" s="3"/>
      <c r="E280" s="3"/>
      <c r="F280" s="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ht="15.75" customHeight="1">
      <c r="A281" s="3"/>
      <c r="B281" s="3"/>
      <c r="C281" s="3"/>
      <c r="D281" s="3"/>
      <c r="E281" s="3"/>
      <c r="F281" s="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ht="15.75" customHeight="1">
      <c r="A282" s="3"/>
      <c r="B282" s="3"/>
      <c r="C282" s="3"/>
      <c r="D282" s="3"/>
      <c r="E282" s="3"/>
      <c r="F282" s="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ht="15.75" customHeight="1">
      <c r="A283" s="3"/>
      <c r="B283" s="3"/>
      <c r="C283" s="3"/>
      <c r="D283" s="3"/>
      <c r="E283" s="3"/>
      <c r="F283" s="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ht="15.75" customHeight="1">
      <c r="A284" s="3"/>
      <c r="B284" s="3"/>
      <c r="C284" s="3"/>
      <c r="D284" s="3"/>
      <c r="E284" s="3"/>
      <c r="F284" s="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ht="15.75" customHeight="1">
      <c r="A285" s="3"/>
      <c r="B285" s="3"/>
      <c r="C285" s="3"/>
      <c r="D285" s="3"/>
      <c r="E285" s="3"/>
      <c r="F285" s="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ht="15.75" customHeight="1">
      <c r="A286" s="3"/>
      <c r="B286" s="3"/>
      <c r="C286" s="3"/>
      <c r="D286" s="3"/>
      <c r="E286" s="3"/>
      <c r="F286" s="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ht="15.75" customHeight="1">
      <c r="A287" s="3"/>
      <c r="B287" s="3"/>
      <c r="C287" s="3"/>
      <c r="D287" s="3"/>
      <c r="E287" s="3"/>
      <c r="F287" s="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ht="15.75" customHeight="1">
      <c r="A288" s="3"/>
      <c r="B288" s="3"/>
      <c r="C288" s="3"/>
      <c r="D288" s="3"/>
      <c r="E288" s="3"/>
      <c r="F288" s="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ht="15.75" customHeight="1">
      <c r="A289" s="3"/>
      <c r="B289" s="3"/>
      <c r="C289" s="3"/>
      <c r="D289" s="3"/>
      <c r="E289" s="3"/>
      <c r="F289" s="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ht="15.75" customHeight="1">
      <c r="A290" s="3"/>
      <c r="B290" s="3"/>
      <c r="C290" s="3"/>
      <c r="D290" s="3"/>
      <c r="E290" s="3"/>
      <c r="F290" s="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ht="15.75" customHeight="1">
      <c r="A291" s="3"/>
      <c r="B291" s="3"/>
      <c r="C291" s="3"/>
      <c r="D291" s="3"/>
      <c r="E291" s="3"/>
      <c r="F291" s="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ht="15.75" customHeight="1">
      <c r="A292" s="3"/>
      <c r="B292" s="3"/>
      <c r="C292" s="3"/>
      <c r="D292" s="3"/>
      <c r="E292" s="3"/>
      <c r="F292" s="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ht="15.75" customHeight="1">
      <c r="A293" s="3"/>
      <c r="B293" s="3"/>
      <c r="C293" s="3"/>
      <c r="D293" s="3"/>
      <c r="E293" s="3"/>
      <c r="F293" s="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ht="15.75" customHeight="1">
      <c r="A294" s="3"/>
      <c r="B294" s="3"/>
      <c r="C294" s="3"/>
      <c r="D294" s="3"/>
      <c r="E294" s="3"/>
      <c r="F294" s="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ht="15.75" customHeight="1">
      <c r="A295" s="3"/>
      <c r="B295" s="3"/>
      <c r="C295" s="3"/>
      <c r="D295" s="3"/>
      <c r="E295" s="3"/>
      <c r="F295" s="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ht="15.75" customHeight="1">
      <c r="A296" s="3"/>
      <c r="B296" s="3"/>
      <c r="C296" s="3"/>
      <c r="D296" s="3"/>
      <c r="E296" s="3"/>
      <c r="F296" s="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ht="15.75" customHeight="1">
      <c r="A297" s="3"/>
      <c r="B297" s="3"/>
      <c r="C297" s="3"/>
      <c r="D297" s="3"/>
      <c r="E297" s="3"/>
      <c r="F297" s="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ht="15.75" customHeight="1">
      <c r="A298" s="3"/>
      <c r="B298" s="3"/>
      <c r="C298" s="3"/>
      <c r="D298" s="3"/>
      <c r="E298" s="3"/>
      <c r="F298" s="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ht="15.75" customHeight="1">
      <c r="A299" s="3"/>
      <c r="B299" s="3"/>
      <c r="C299" s="3"/>
      <c r="D299" s="3"/>
      <c r="E299" s="3"/>
      <c r="F299" s="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ht="15.75" customHeight="1">
      <c r="A300" s="3"/>
      <c r="B300" s="3"/>
      <c r="C300" s="3"/>
      <c r="D300" s="3"/>
      <c r="E300" s="3"/>
      <c r="F300" s="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ht="15.75" customHeight="1">
      <c r="A301" s="3"/>
      <c r="B301" s="3"/>
      <c r="C301" s="3"/>
      <c r="D301" s="3"/>
      <c r="E301" s="3"/>
      <c r="F301" s="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ht="15.75" customHeight="1">
      <c r="A302" s="3"/>
      <c r="B302" s="3"/>
      <c r="C302" s="3"/>
      <c r="D302" s="3"/>
      <c r="E302" s="3"/>
      <c r="F302" s="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ht="15.75" customHeight="1">
      <c r="A303" s="3"/>
      <c r="B303" s="3"/>
      <c r="C303" s="3"/>
      <c r="D303" s="3"/>
      <c r="E303" s="3"/>
      <c r="F303" s="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ht="15.75" customHeight="1">
      <c r="A304" s="3"/>
      <c r="B304" s="3"/>
      <c r="C304" s="3"/>
      <c r="D304" s="3"/>
      <c r="E304" s="3"/>
      <c r="F304" s="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ht="15.75" customHeight="1">
      <c r="A305" s="3"/>
      <c r="B305" s="3"/>
      <c r="C305" s="3"/>
      <c r="D305" s="3"/>
      <c r="E305" s="3"/>
      <c r="F305" s="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ht="15.75" customHeight="1">
      <c r="A306" s="3"/>
      <c r="B306" s="3"/>
      <c r="C306" s="3"/>
      <c r="D306" s="3"/>
      <c r="E306" s="3"/>
      <c r="F306" s="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ht="15.75" customHeight="1">
      <c r="A307" s="3"/>
      <c r="B307" s="3"/>
      <c r="C307" s="3"/>
      <c r="D307" s="3"/>
      <c r="E307" s="3"/>
      <c r="F307" s="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ht="15.75" customHeight="1">
      <c r="A308" s="3"/>
      <c r="B308" s="3"/>
      <c r="C308" s="3"/>
      <c r="D308" s="3"/>
      <c r="E308" s="3"/>
      <c r="F308" s="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ht="15.75" customHeight="1">
      <c r="A309" s="3"/>
      <c r="B309" s="3"/>
      <c r="C309" s="3"/>
      <c r="D309" s="3"/>
      <c r="E309" s="3"/>
      <c r="F309" s="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ht="15.75" customHeight="1">
      <c r="A310" s="3"/>
      <c r="B310" s="3"/>
      <c r="C310" s="3"/>
      <c r="D310" s="3"/>
      <c r="E310" s="3"/>
      <c r="F310" s="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ht="15.75" customHeight="1">
      <c r="A311" s="3"/>
      <c r="B311" s="3"/>
      <c r="C311" s="3"/>
      <c r="D311" s="3"/>
      <c r="E311" s="3"/>
      <c r="F311" s="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ht="15.75" customHeight="1">
      <c r="A312" s="3"/>
      <c r="B312" s="3"/>
      <c r="C312" s="3"/>
      <c r="D312" s="3"/>
      <c r="E312" s="3"/>
      <c r="F312" s="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ht="15.75" customHeight="1">
      <c r="A313" s="3"/>
      <c r="B313" s="3"/>
      <c r="C313" s="3"/>
      <c r="D313" s="3"/>
      <c r="E313" s="3"/>
      <c r="F313" s="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ht="15.75" customHeight="1">
      <c r="A314" s="3"/>
      <c r="B314" s="3"/>
      <c r="C314" s="3"/>
      <c r="D314" s="3"/>
      <c r="E314" s="3"/>
      <c r="F314" s="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ht="15.75" customHeight="1">
      <c r="A315" s="3"/>
      <c r="B315" s="3"/>
      <c r="C315" s="3"/>
      <c r="D315" s="3"/>
      <c r="E315" s="3"/>
      <c r="F315" s="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ht="15.75" customHeight="1">
      <c r="A316" s="3"/>
      <c r="B316" s="3"/>
      <c r="C316" s="3"/>
      <c r="D316" s="3"/>
      <c r="E316" s="3"/>
      <c r="F316" s="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ht="15.75" customHeight="1">
      <c r="A317" s="3"/>
      <c r="B317" s="3"/>
      <c r="C317" s="3"/>
      <c r="D317" s="3"/>
      <c r="E317" s="3"/>
      <c r="F317" s="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ht="15.75" customHeight="1">
      <c r="A318" s="3"/>
      <c r="B318" s="3"/>
      <c r="C318" s="3"/>
      <c r="D318" s="3"/>
      <c r="E318" s="3"/>
      <c r="F318" s="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ht="15.75" customHeight="1">
      <c r="A319" s="3"/>
      <c r="B319" s="3"/>
      <c r="C319" s="3"/>
      <c r="D319" s="3"/>
      <c r="E319" s="3"/>
      <c r="F319" s="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ht="15.75" customHeight="1">
      <c r="A320" s="3"/>
      <c r="B320" s="3"/>
      <c r="C320" s="3"/>
      <c r="D320" s="3"/>
      <c r="E320" s="3"/>
      <c r="F320" s="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ht="15.75" customHeight="1">
      <c r="A321" s="3"/>
      <c r="B321" s="3"/>
      <c r="C321" s="3"/>
      <c r="D321" s="3"/>
      <c r="E321" s="3"/>
      <c r="F321" s="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ht="15.75" customHeight="1">
      <c r="A322" s="3"/>
      <c r="B322" s="3"/>
      <c r="C322" s="3"/>
      <c r="D322" s="3"/>
      <c r="E322" s="3"/>
      <c r="F322" s="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ht="15.75" customHeight="1">
      <c r="A323" s="3"/>
      <c r="B323" s="3"/>
      <c r="C323" s="3"/>
      <c r="D323" s="3"/>
      <c r="E323" s="3"/>
      <c r="F323" s="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ht="15.75" customHeight="1">
      <c r="A324" s="3"/>
      <c r="B324" s="3"/>
      <c r="C324" s="3"/>
      <c r="D324" s="3"/>
      <c r="E324" s="3"/>
      <c r="F324" s="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ht="15.75" customHeight="1">
      <c r="A325" s="3"/>
      <c r="B325" s="3"/>
      <c r="C325" s="3"/>
      <c r="D325" s="3"/>
      <c r="E325" s="3"/>
      <c r="F325" s="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"/>
      <c r="B1" s="7"/>
      <c r="C1" s="8" t="s">
        <v>262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/>
      <c r="B3" s="9" t="s">
        <v>263</v>
      </c>
      <c r="C3" s="10"/>
      <c r="D3" s="7"/>
      <c r="E3" s="7"/>
      <c r="F3" s="7"/>
      <c r="G3" s="7"/>
      <c r="H3" s="11" t="s">
        <v>264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12" t="s">
        <v>265</v>
      </c>
      <c r="C5" s="7"/>
      <c r="D5" s="7"/>
      <c r="E5" s="7"/>
      <c r="F5" s="7" t="s">
        <v>266</v>
      </c>
      <c r="G5" s="13" t="s">
        <v>267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12" t="s">
        <v>268</v>
      </c>
      <c r="C7" s="7"/>
      <c r="D7" s="7"/>
      <c r="E7" s="7"/>
      <c r="F7" s="7" t="s">
        <v>266</v>
      </c>
      <c r="G7" s="13" t="s">
        <v>269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14" t="s">
        <v>270</v>
      </c>
      <c r="C9" s="7"/>
      <c r="D9" s="7"/>
      <c r="E9" s="7"/>
      <c r="F9" s="7" t="s">
        <v>266</v>
      </c>
      <c r="G9" s="13" t="s">
        <v>271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12" t="s">
        <v>272</v>
      </c>
      <c r="C11" s="7"/>
      <c r="D11" s="7"/>
      <c r="E11" s="7"/>
      <c r="F11" s="7" t="s">
        <v>266</v>
      </c>
      <c r="G11" s="13" t="s">
        <v>273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12" t="s">
        <v>274</v>
      </c>
      <c r="C13" s="7"/>
      <c r="D13" s="7"/>
      <c r="E13" s="7"/>
      <c r="F13" s="7"/>
      <c r="G13" s="1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16" t="s">
        <v>275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12" t="s">
        <v>276</v>
      </c>
      <c r="C16" s="7"/>
      <c r="D16" s="7"/>
      <c r="E16" s="7"/>
      <c r="F16" s="7"/>
      <c r="G16" s="17" t="s">
        <v>277</v>
      </c>
      <c r="H16" s="18"/>
      <c r="I16" s="19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13"/>
      <c r="E17" s="7"/>
      <c r="F17" s="7"/>
      <c r="G17" s="20"/>
      <c r="H17" s="21"/>
      <c r="I17" s="15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13"/>
      <c r="E18" s="7"/>
      <c r="F18" s="7"/>
      <c r="G18" s="7"/>
      <c r="H18" s="7"/>
      <c r="I18" s="22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15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5"/>
    <col customWidth="1" min="2" max="6" width="12.63"/>
  </cols>
  <sheetData>
    <row r="1" ht="15.75" customHeight="1">
      <c r="A1" s="23"/>
      <c r="B1" s="24" t="s">
        <v>278</v>
      </c>
      <c r="C1" s="24" t="s">
        <v>279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ht="15.75" customHeight="1">
      <c r="A2" s="26" t="s">
        <v>280</v>
      </c>
      <c r="B2" s="27">
        <f>countif('Output 1_Calculation'!N:N,0)</f>
        <v>27</v>
      </c>
      <c r="C2" s="27">
        <f>sumif('Output 1_Calculation'!N:N,"0",'Output 1_Calculation'!L:L)</f>
        <v>2804.8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ht="15.75" customHeight="1">
      <c r="A3" s="26" t="s">
        <v>281</v>
      </c>
      <c r="B3" s="27">
        <f>countif('Output 1_Calculation'!N:N,"&lt;0")</f>
        <v>83</v>
      </c>
      <c r="C3" s="27">
        <f>sumif('Output 1_Calculation'!N:N,"&lt;0",'Output 1_Calculation'!N:N)</f>
        <v>-3200.9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ht="15.75" customHeight="1">
      <c r="A4" s="26" t="s">
        <v>282</v>
      </c>
      <c r="B4" s="27">
        <f>countif('Output 1_Calculation'!N:N,"&gt;0")</f>
        <v>14</v>
      </c>
      <c r="C4" s="27">
        <f>sumif('Output 1_Calculation'!N:N,"&gt;0",'Output 1_Calculation'!N:N)</f>
        <v>539.3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ht="15.75" customHeight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ht="15.75" customHeight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ht="15.75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ht="15.75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ht="15.75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ht="15.7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ht="15.75" customHeight="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ht="15.75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ht="15.75" customHeight="1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ht="15.7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ht="15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ht="15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ht="15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ht="15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ht="15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ht="15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ht="15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ht="15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ht="15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ht="15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</row>
    <row r="42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</row>
    <row r="43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</row>
    <row r="44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</row>
    <row r="52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</row>
    <row r="53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</row>
    <row r="54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</row>
    <row r="55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</row>
    <row r="5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</row>
    <row r="57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</row>
    <row r="58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</row>
    <row r="59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</row>
    <row r="60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</row>
    <row r="61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</row>
    <row r="62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</row>
    <row r="64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65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</row>
    <row r="6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</row>
    <row r="67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</row>
    <row r="68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</row>
    <row r="69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</row>
    <row r="70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</row>
    <row r="71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</row>
    <row r="72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</row>
    <row r="73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</row>
    <row r="74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</row>
    <row r="75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</row>
    <row r="7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</row>
    <row r="77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</row>
    <row r="78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</row>
    <row r="79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</row>
    <row r="80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</row>
    <row r="8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</row>
    <row r="82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</row>
    <row r="83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</row>
    <row r="84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</row>
    <row r="85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</row>
    <row r="8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</row>
    <row r="87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</row>
    <row r="8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</row>
    <row r="89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</row>
    <row r="9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</row>
    <row r="9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</row>
    <row r="92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</row>
    <row r="93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</row>
    <row r="9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</row>
    <row r="9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</row>
    <row r="9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</row>
    <row r="99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</row>
    <row r="101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</row>
    <row r="102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</row>
    <row r="103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</row>
    <row r="104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</row>
    <row r="105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</row>
    <row r="10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</row>
    <row r="107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</row>
    <row r="108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</row>
    <row r="109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</row>
    <row r="110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</row>
    <row r="111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</row>
    <row r="112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</row>
    <row r="113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</row>
    <row r="114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</row>
    <row r="115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</row>
    <row r="11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</row>
    <row r="117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</row>
    <row r="118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</row>
    <row r="119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</row>
    <row r="120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</row>
    <row r="121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</row>
    <row r="122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</row>
    <row r="123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</row>
    <row r="124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</row>
    <row r="125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</row>
    <row r="1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</row>
    <row r="127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</row>
    <row r="128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</row>
    <row r="129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</row>
    <row r="130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</row>
    <row r="131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</row>
    <row r="132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</row>
    <row r="133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</row>
    <row r="134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</row>
    <row r="135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</row>
    <row r="13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</row>
    <row r="137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</row>
    <row r="138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</row>
    <row r="139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</row>
    <row r="140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</row>
    <row r="141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</row>
    <row r="142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</row>
    <row r="143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</row>
    <row r="144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</row>
    <row r="145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</row>
    <row r="14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</row>
    <row r="147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</row>
    <row r="148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</row>
    <row r="149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</row>
    <row r="150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</row>
    <row r="151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</row>
    <row r="152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</row>
    <row r="153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</row>
    <row r="154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</row>
    <row r="155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</row>
    <row r="15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</row>
    <row r="157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</row>
    <row r="158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</row>
    <row r="159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</row>
    <row r="16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</row>
    <row r="16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</row>
    <row r="162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</row>
    <row r="163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</row>
    <row r="164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</row>
    <row r="165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</row>
    <row r="16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</row>
    <row r="167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</row>
    <row r="168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</row>
    <row r="169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</row>
    <row r="17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</row>
    <row r="17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</row>
    <row r="172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</row>
    <row r="173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</row>
    <row r="174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</row>
    <row r="175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</row>
    <row r="17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</row>
    <row r="177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</row>
    <row r="178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</row>
    <row r="179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</row>
    <row r="18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</row>
    <row r="18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</row>
    <row r="183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</row>
    <row r="18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</row>
    <row r="18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</row>
    <row r="187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</row>
    <row r="19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</row>
    <row r="193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</row>
    <row r="19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</row>
    <row r="19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8" max="8" width="25.25"/>
  </cols>
  <sheetData>
    <row r="1" ht="15.75" customHeight="1">
      <c r="A1" s="1" t="s">
        <v>283</v>
      </c>
      <c r="B1" s="1" t="s">
        <v>284</v>
      </c>
      <c r="C1" s="1" t="s">
        <v>285</v>
      </c>
      <c r="D1" s="1" t="s">
        <v>286</v>
      </c>
      <c r="E1" s="2" t="s">
        <v>287</v>
      </c>
      <c r="F1" s="2" t="s">
        <v>288</v>
      </c>
      <c r="G1" s="1" t="s">
        <v>289</v>
      </c>
      <c r="H1" s="1" t="s">
        <v>8</v>
      </c>
      <c r="I1" s="28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ht="15.75" customHeight="1">
      <c r="A2" s="29" t="s">
        <v>192</v>
      </c>
      <c r="B2" s="29">
        <v>8.904223818706E12</v>
      </c>
      <c r="C2" s="30">
        <f>VLOOKUP(B2,'Company X - SKU Master'!$A:$D,2,0)</f>
        <v>127</v>
      </c>
      <c r="D2" s="29">
        <v>1.0</v>
      </c>
      <c r="E2" s="25">
        <f t="shared" ref="E2:E401" si="1">C2*D2</f>
        <v>127</v>
      </c>
      <c r="F2" s="25" t="str">
        <f>VLOOKUP(A2,'Courier Company - Invoice'!$B:$F,5,0)</f>
        <v>121003173213</v>
      </c>
      <c r="G2" s="29" t="str">
        <f>VLOOKUP(F2,'Company X - Pincode Zones'!$C:$D,2,0)</f>
        <v>e</v>
      </c>
      <c r="H2" s="29" t="str">
        <f>VLOOKUP(A2,'Courier Company - Invoice'!$B:$H,7,0)</f>
        <v>Forward charges</v>
      </c>
      <c r="I2" s="29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ht="15.75" customHeight="1">
      <c r="A3" s="29" t="s">
        <v>192</v>
      </c>
      <c r="B3" s="29">
        <v>8.904223819093E12</v>
      </c>
      <c r="C3" s="30">
        <f>VLOOKUP(B3,'Company X - SKU Master'!$A:$D,2,0)</f>
        <v>150</v>
      </c>
      <c r="D3" s="29">
        <v>1.0</v>
      </c>
      <c r="E3" s="25">
        <f t="shared" si="1"/>
        <v>150</v>
      </c>
      <c r="F3" s="25" t="str">
        <f>VLOOKUP(A3,'Courier Company - Invoice'!$B:$F,5,0)</f>
        <v>121003173213</v>
      </c>
      <c r="G3" s="29" t="str">
        <f>VLOOKUP(F3,'Company X - Pincode Zones'!$C:$D,2,0)</f>
        <v>e</v>
      </c>
      <c r="H3" s="29" t="str">
        <f>VLOOKUP(A3,'Courier Company - Invoice'!$B:$H,7,0)</f>
        <v>Forward charges</v>
      </c>
      <c r="I3" s="29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ht="15.75" customHeight="1">
      <c r="A4" s="29" t="s">
        <v>192</v>
      </c>
      <c r="B4" s="29">
        <v>8.904223819109E12</v>
      </c>
      <c r="C4" s="30">
        <f>VLOOKUP(B4,'Company X - SKU Master'!$A:$D,2,0)</f>
        <v>100</v>
      </c>
      <c r="D4" s="29">
        <v>1.0</v>
      </c>
      <c r="E4" s="25">
        <f t="shared" si="1"/>
        <v>100</v>
      </c>
      <c r="F4" s="25" t="str">
        <f>VLOOKUP(A4,'Courier Company - Invoice'!$B:$F,5,0)</f>
        <v>121003173213</v>
      </c>
      <c r="G4" s="29" t="str">
        <f>VLOOKUP(F4,'Company X - Pincode Zones'!$C:$D,2,0)</f>
        <v>e</v>
      </c>
      <c r="H4" s="29" t="str">
        <f>VLOOKUP(A4,'Courier Company - Invoice'!$B:$H,7,0)</f>
        <v>Forward charges</v>
      </c>
      <c r="I4" s="29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ht="15.75" customHeight="1">
      <c r="A5" s="29" t="s">
        <v>192</v>
      </c>
      <c r="B5" s="29">
        <v>8.90422381843E12</v>
      </c>
      <c r="C5" s="30">
        <f>VLOOKUP(B5,'Company X - SKU Master'!$A:$D,2,0)</f>
        <v>165</v>
      </c>
      <c r="D5" s="29">
        <v>1.0</v>
      </c>
      <c r="E5" s="25">
        <f t="shared" si="1"/>
        <v>165</v>
      </c>
      <c r="F5" s="25" t="str">
        <f>VLOOKUP(A5,'Courier Company - Invoice'!$B:$F,5,0)</f>
        <v>121003173213</v>
      </c>
      <c r="G5" s="29" t="str">
        <f>VLOOKUP(F5,'Company X - Pincode Zones'!$C:$D,2,0)</f>
        <v>e</v>
      </c>
      <c r="H5" s="29" t="str">
        <f>VLOOKUP(A5,'Courier Company - Invoice'!$B:$H,7,0)</f>
        <v>Forward charges</v>
      </c>
      <c r="I5" s="29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ht="15.75" customHeight="1">
      <c r="A6" s="29" t="s">
        <v>192</v>
      </c>
      <c r="B6" s="29">
        <v>8.904223819277E12</v>
      </c>
      <c r="C6" s="30">
        <f>VLOOKUP(B6,'Company X - SKU Master'!$A:$D,2,0)</f>
        <v>350</v>
      </c>
      <c r="D6" s="29">
        <v>1.0</v>
      </c>
      <c r="E6" s="25">
        <f t="shared" si="1"/>
        <v>350</v>
      </c>
      <c r="F6" s="25" t="str">
        <f>VLOOKUP(A6,'Courier Company - Invoice'!$B:$F,5,0)</f>
        <v>121003173213</v>
      </c>
      <c r="G6" s="29" t="str">
        <f>VLOOKUP(F6,'Company X - Pincode Zones'!$C:$D,2,0)</f>
        <v>e</v>
      </c>
      <c r="H6" s="29" t="str">
        <f>VLOOKUP(A6,'Courier Company - Invoice'!$B:$H,7,0)</f>
        <v>Forward charges</v>
      </c>
      <c r="I6" s="29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ht="15.75" customHeight="1">
      <c r="A7" s="29" t="s">
        <v>192</v>
      </c>
      <c r="B7" s="29" t="s">
        <v>290</v>
      </c>
      <c r="C7" s="30">
        <f>VLOOKUP(B7,'Company X - SKU Master'!$A:$D,2,0)</f>
        <v>500</v>
      </c>
      <c r="D7" s="29">
        <v>1.0</v>
      </c>
      <c r="E7" s="25">
        <f t="shared" si="1"/>
        <v>500</v>
      </c>
      <c r="F7" s="25" t="str">
        <f>VLOOKUP(A7,'Courier Company - Invoice'!$B:$F,5,0)</f>
        <v>121003173213</v>
      </c>
      <c r="G7" s="29" t="str">
        <f>VLOOKUP(F7,'Company X - Pincode Zones'!$C:$D,2,0)</f>
        <v>e</v>
      </c>
      <c r="H7" s="29" t="str">
        <f>VLOOKUP(A7,'Courier Company - Invoice'!$B:$H,7,0)</f>
        <v>Forward charges</v>
      </c>
      <c r="I7" s="29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ht="15.75" customHeight="1">
      <c r="A8" s="29" t="s">
        <v>192</v>
      </c>
      <c r="B8" s="29">
        <v>8.904223818638E12</v>
      </c>
      <c r="C8" s="30">
        <f>VLOOKUP(B8,'Company X - SKU Master'!$A:$D,2,0)</f>
        <v>137</v>
      </c>
      <c r="D8" s="29">
        <v>2.0</v>
      </c>
      <c r="E8" s="25">
        <f t="shared" si="1"/>
        <v>274</v>
      </c>
      <c r="F8" s="25" t="str">
        <f>VLOOKUP(A8,'Courier Company - Invoice'!$B:$F,5,0)</f>
        <v>121003173213</v>
      </c>
      <c r="G8" s="29" t="str">
        <f>VLOOKUP(F8,'Company X - Pincode Zones'!$C:$D,2,0)</f>
        <v>e</v>
      </c>
      <c r="H8" s="29" t="str">
        <f>VLOOKUP(A8,'Courier Company - Invoice'!$B:$H,7,0)</f>
        <v>Forward charges</v>
      </c>
      <c r="I8" s="29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ht="15.75" customHeight="1">
      <c r="A9" s="29" t="s">
        <v>192</v>
      </c>
      <c r="B9" s="29" t="s">
        <v>291</v>
      </c>
      <c r="C9" s="30">
        <f>VLOOKUP(B9,'Company X - SKU Master'!$A:$D,2,0)</f>
        <v>300</v>
      </c>
      <c r="D9" s="29">
        <v>1.0</v>
      </c>
      <c r="E9" s="25">
        <f t="shared" si="1"/>
        <v>300</v>
      </c>
      <c r="F9" s="25" t="str">
        <f>VLOOKUP(A9,'Courier Company - Invoice'!$B:$F,5,0)</f>
        <v>121003173213</v>
      </c>
      <c r="G9" s="29" t="str">
        <f>VLOOKUP(F9,'Company X - Pincode Zones'!$C:$D,2,0)</f>
        <v>e</v>
      </c>
      <c r="H9" s="29" t="str">
        <f>VLOOKUP(A9,'Courier Company - Invoice'!$B:$H,7,0)</f>
        <v>Forward charges</v>
      </c>
      <c r="I9" s="29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ht="15.75" customHeight="1">
      <c r="A10" s="29" t="s">
        <v>74</v>
      </c>
      <c r="B10" s="29">
        <v>8.904223819024E12</v>
      </c>
      <c r="C10" s="30">
        <f>VLOOKUP(B10,'Company X - SKU Master'!$A:$D,2,0)</f>
        <v>112</v>
      </c>
      <c r="D10" s="29">
        <v>4.0</v>
      </c>
      <c r="E10" s="25">
        <f t="shared" si="1"/>
        <v>448</v>
      </c>
      <c r="F10" s="25" t="str">
        <f>VLOOKUP(A10,'Courier Company - Invoice'!$B:$F,5,0)</f>
        <v>121003517128</v>
      </c>
      <c r="G10" s="29" t="str">
        <f>VLOOKUP(F10,'Company X - Pincode Zones'!$C:$D,2,0)</f>
        <v>d</v>
      </c>
      <c r="H10" s="29" t="str">
        <f>VLOOKUP(A10,'Courier Company - Invoice'!$B:$H,7,0)</f>
        <v>Forward and RTO charges</v>
      </c>
      <c r="I10" s="29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ht="15.75" customHeight="1">
      <c r="A11" s="29" t="s">
        <v>74</v>
      </c>
      <c r="B11" s="29">
        <v>8.904223819291E12</v>
      </c>
      <c r="C11" s="30">
        <f>VLOOKUP(B11,'Company X - SKU Master'!$A:$D,2,0)</f>
        <v>112</v>
      </c>
      <c r="D11" s="29">
        <v>4.0</v>
      </c>
      <c r="E11" s="25">
        <f t="shared" si="1"/>
        <v>448</v>
      </c>
      <c r="F11" s="25" t="str">
        <f>VLOOKUP(A11,'Courier Company - Invoice'!$B:$F,5,0)</f>
        <v>121003517128</v>
      </c>
      <c r="G11" s="29" t="str">
        <f>VLOOKUP(F11,'Company X - Pincode Zones'!$C:$D,2,0)</f>
        <v>d</v>
      </c>
      <c r="H11" s="29" t="str">
        <f>VLOOKUP(A11,'Courier Company - Invoice'!$B:$H,7,0)</f>
        <v>Forward and RTO charges</v>
      </c>
      <c r="I11" s="29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ht="15.75" customHeight="1">
      <c r="A12" s="29" t="s">
        <v>74</v>
      </c>
      <c r="B12" s="29">
        <v>8.904223818638E12</v>
      </c>
      <c r="C12" s="30">
        <f>VLOOKUP(B12,'Company X - SKU Master'!$A:$D,2,0)</f>
        <v>137</v>
      </c>
      <c r="D12" s="29">
        <v>3.0</v>
      </c>
      <c r="E12" s="25">
        <f t="shared" si="1"/>
        <v>411</v>
      </c>
      <c r="F12" s="25" t="str">
        <f>VLOOKUP(A12,'Courier Company - Invoice'!$B:$F,5,0)</f>
        <v>121003517128</v>
      </c>
      <c r="G12" s="29" t="str">
        <f>VLOOKUP(F12,'Company X - Pincode Zones'!$C:$D,2,0)</f>
        <v>d</v>
      </c>
      <c r="H12" s="29" t="str">
        <f>VLOOKUP(A12,'Courier Company - Invoice'!$B:$H,7,0)</f>
        <v>Forward and RTO charges</v>
      </c>
      <c r="I12" s="29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ht="15.75" customHeight="1">
      <c r="A13" s="29" t="s">
        <v>74</v>
      </c>
      <c r="B13" s="29">
        <v>8.904223818669E12</v>
      </c>
      <c r="C13" s="30">
        <f>VLOOKUP(B13,'Company X - SKU Master'!$A:$D,2,0)</f>
        <v>240</v>
      </c>
      <c r="D13" s="29">
        <v>1.0</v>
      </c>
      <c r="E13" s="25">
        <f t="shared" si="1"/>
        <v>240</v>
      </c>
      <c r="F13" s="25" t="str">
        <f>VLOOKUP(A13,'Courier Company - Invoice'!$B:$F,5,0)</f>
        <v>121003517128</v>
      </c>
      <c r="G13" s="29" t="str">
        <f>VLOOKUP(F13,'Company X - Pincode Zones'!$C:$D,2,0)</f>
        <v>d</v>
      </c>
      <c r="H13" s="29" t="str">
        <f>VLOOKUP(A13,'Courier Company - Invoice'!$B:$H,7,0)</f>
        <v>Forward and RTO charges</v>
      </c>
      <c r="I13" s="29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ht="15.75" customHeight="1">
      <c r="A14" s="29" t="s">
        <v>74</v>
      </c>
      <c r="B14" s="29" t="s">
        <v>291</v>
      </c>
      <c r="C14" s="30">
        <f>VLOOKUP(B14,'Company X - SKU Master'!$A:$D,2,0)</f>
        <v>300</v>
      </c>
      <c r="D14" s="29">
        <v>1.0</v>
      </c>
      <c r="E14" s="25">
        <f t="shared" si="1"/>
        <v>300</v>
      </c>
      <c r="F14" s="25" t="str">
        <f>VLOOKUP(A14,'Courier Company - Invoice'!$B:$F,5,0)</f>
        <v>121003517128</v>
      </c>
      <c r="G14" s="29" t="str">
        <f>VLOOKUP(F14,'Company X - Pincode Zones'!$C:$D,2,0)</f>
        <v>d</v>
      </c>
      <c r="H14" s="29" t="str">
        <f>VLOOKUP(A14,'Courier Company - Invoice'!$B:$H,7,0)</f>
        <v>Forward and RTO charges</v>
      </c>
      <c r="I14" s="29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ht="15.75" customHeight="1">
      <c r="A15" s="29" t="s">
        <v>72</v>
      </c>
      <c r="B15" s="29">
        <v>8.904223819291E12</v>
      </c>
      <c r="C15" s="30">
        <f>VLOOKUP(B15,'Company X - SKU Master'!$A:$D,2,0)</f>
        <v>112</v>
      </c>
      <c r="D15" s="29">
        <v>2.0</v>
      </c>
      <c r="E15" s="25">
        <f t="shared" si="1"/>
        <v>224</v>
      </c>
      <c r="F15" s="25" t="str">
        <f>VLOOKUP(A15,'Courier Company - Invoice'!$B:$F,5,0)</f>
        <v>121003492001</v>
      </c>
      <c r="G15" s="29" t="str">
        <f>VLOOKUP(F15,'Company X - Pincode Zones'!$C:$D,2,0)</f>
        <v>d</v>
      </c>
      <c r="H15" s="29" t="str">
        <f>VLOOKUP(A15,'Courier Company - Invoice'!$B:$H,7,0)</f>
        <v>Forward and RTO charges</v>
      </c>
      <c r="I15" s="29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ht="15.75" customHeight="1">
      <c r="A16" s="29" t="s">
        <v>72</v>
      </c>
      <c r="B16" s="29">
        <v>8.904223819031E12</v>
      </c>
      <c r="C16" s="30">
        <f>VLOOKUP(B16,'Company X - SKU Master'!$A:$D,2,0)</f>
        <v>112</v>
      </c>
      <c r="D16" s="29">
        <v>2.0</v>
      </c>
      <c r="E16" s="25">
        <f t="shared" si="1"/>
        <v>224</v>
      </c>
      <c r="F16" s="25" t="str">
        <f>VLOOKUP(A16,'Courier Company - Invoice'!$B:$F,5,0)</f>
        <v>121003492001</v>
      </c>
      <c r="G16" s="29" t="str">
        <f>VLOOKUP(F16,'Company X - Pincode Zones'!$C:$D,2,0)</f>
        <v>d</v>
      </c>
      <c r="H16" s="29" t="str">
        <f>VLOOKUP(A16,'Courier Company - Invoice'!$B:$H,7,0)</f>
        <v>Forward and RTO charges</v>
      </c>
      <c r="I16" s="29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ht="15.75" customHeight="1">
      <c r="A17" s="29" t="s">
        <v>72</v>
      </c>
      <c r="B17" s="29">
        <v>8.904223819024E12</v>
      </c>
      <c r="C17" s="30">
        <f>VLOOKUP(B17,'Company X - SKU Master'!$A:$D,2,0)</f>
        <v>112</v>
      </c>
      <c r="D17" s="29">
        <v>2.0</v>
      </c>
      <c r="E17" s="25">
        <f t="shared" si="1"/>
        <v>224</v>
      </c>
      <c r="F17" s="25" t="str">
        <f>VLOOKUP(A17,'Courier Company - Invoice'!$B:$F,5,0)</f>
        <v>121003492001</v>
      </c>
      <c r="G17" s="29" t="str">
        <f>VLOOKUP(F17,'Company X - Pincode Zones'!$C:$D,2,0)</f>
        <v>d</v>
      </c>
      <c r="H17" s="29" t="str">
        <f>VLOOKUP(A17,'Courier Company - Invoice'!$B:$H,7,0)</f>
        <v>Forward and RTO charges</v>
      </c>
      <c r="I17" s="29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ht="15.75" customHeight="1">
      <c r="A18" s="29" t="s">
        <v>184</v>
      </c>
      <c r="B18" s="29">
        <v>8.904223819468E12</v>
      </c>
      <c r="C18" s="30">
        <f>VLOOKUP(B18,'Company X - SKU Master'!$A:$D,2,0)</f>
        <v>500</v>
      </c>
      <c r="D18" s="29">
        <v>2.0</v>
      </c>
      <c r="E18" s="25">
        <f t="shared" si="1"/>
        <v>1000</v>
      </c>
      <c r="F18" s="25" t="str">
        <f>VLOOKUP(A18,'Courier Company - Invoice'!$B:$F,5,0)</f>
        <v>121003342301</v>
      </c>
      <c r="G18" s="29" t="str">
        <f>VLOOKUP(F18,'Company X - Pincode Zones'!$C:$D,2,0)</f>
        <v>b</v>
      </c>
      <c r="H18" s="29" t="str">
        <f>VLOOKUP(A18,'Courier Company - Invoice'!$B:$H,7,0)</f>
        <v>Forward charges</v>
      </c>
      <c r="I18" s="29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ht="15.75" customHeight="1">
      <c r="A19" s="29" t="s">
        <v>184</v>
      </c>
      <c r="B19" s="29">
        <v>8.904223819291E12</v>
      </c>
      <c r="C19" s="30">
        <f>VLOOKUP(B19,'Company X - SKU Master'!$A:$D,2,0)</f>
        <v>112</v>
      </c>
      <c r="D19" s="29">
        <v>8.0</v>
      </c>
      <c r="E19" s="25">
        <f t="shared" si="1"/>
        <v>896</v>
      </c>
      <c r="F19" s="25" t="str">
        <f>VLOOKUP(A19,'Courier Company - Invoice'!$B:$F,5,0)</f>
        <v>121003342301</v>
      </c>
      <c r="G19" s="29" t="str">
        <f>VLOOKUP(F19,'Company X - Pincode Zones'!$C:$D,2,0)</f>
        <v>b</v>
      </c>
      <c r="H19" s="29" t="str">
        <f>VLOOKUP(A19,'Courier Company - Invoice'!$B:$H,7,0)</f>
        <v>Forward charges</v>
      </c>
      <c r="I19" s="29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ht="15.75" customHeight="1">
      <c r="A20" s="29" t="s">
        <v>180</v>
      </c>
      <c r="B20" s="29">
        <v>8.90422381913E12</v>
      </c>
      <c r="C20" s="30">
        <f>VLOOKUP(B20,'Company X - SKU Master'!$A:$D,2,0)</f>
        <v>350</v>
      </c>
      <c r="D20" s="29">
        <v>1.0</v>
      </c>
      <c r="E20" s="25">
        <f t="shared" si="1"/>
        <v>350</v>
      </c>
      <c r="F20" s="25" t="str">
        <f>VLOOKUP(A20,'Courier Company - Invoice'!$B:$F,5,0)</f>
        <v>121003342008</v>
      </c>
      <c r="G20" s="29" t="str">
        <f>VLOOKUP(F20,'Company X - Pincode Zones'!$C:$D,2,0)</f>
        <v>b</v>
      </c>
      <c r="H20" s="29" t="str">
        <f>VLOOKUP(A20,'Courier Company - Invoice'!$B:$H,7,0)</f>
        <v>Forward charges</v>
      </c>
      <c r="I20" s="29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ht="15.75" customHeight="1">
      <c r="A21" s="29" t="s">
        <v>180</v>
      </c>
      <c r="B21" s="29">
        <v>8.904223818706E12</v>
      </c>
      <c r="C21" s="30">
        <f>VLOOKUP(B21,'Company X - SKU Master'!$A:$D,2,0)</f>
        <v>127</v>
      </c>
      <c r="D21" s="29">
        <v>1.0</v>
      </c>
      <c r="E21" s="25">
        <f t="shared" si="1"/>
        <v>127</v>
      </c>
      <c r="F21" s="25" t="str">
        <f>VLOOKUP(A21,'Courier Company - Invoice'!$B:$F,5,0)</f>
        <v>121003342008</v>
      </c>
      <c r="G21" s="29" t="str">
        <f>VLOOKUP(F21,'Company X - Pincode Zones'!$C:$D,2,0)</f>
        <v>b</v>
      </c>
      <c r="H21" s="29" t="str">
        <f>VLOOKUP(A21,'Courier Company - Invoice'!$B:$H,7,0)</f>
        <v>Forward charges</v>
      </c>
      <c r="I21" s="29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ht="15.75" customHeight="1">
      <c r="A22" s="29" t="s">
        <v>178</v>
      </c>
      <c r="B22" s="29">
        <v>8.904223818591E12</v>
      </c>
      <c r="C22" s="30">
        <f>VLOOKUP(B22,'Company X - SKU Master'!$A:$D,2,0)</f>
        <v>120</v>
      </c>
      <c r="D22" s="29">
        <v>2.0</v>
      </c>
      <c r="E22" s="25">
        <f t="shared" si="1"/>
        <v>240</v>
      </c>
      <c r="F22" s="25" t="str">
        <f>VLOOKUP(A22,'Courier Company - Invoice'!$B:$F,5,0)</f>
        <v>121003313001</v>
      </c>
      <c r="G22" s="29" t="str">
        <f>VLOOKUP(F22,'Company X - Pincode Zones'!$C:$D,2,0)</f>
        <v>b</v>
      </c>
      <c r="H22" s="29" t="str">
        <f>VLOOKUP(A22,'Courier Company - Invoice'!$B:$H,7,0)</f>
        <v>Forward charges</v>
      </c>
      <c r="I22" s="29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ht="15.75" customHeight="1">
      <c r="A23" s="29" t="s">
        <v>176</v>
      </c>
      <c r="B23" s="29">
        <v>8.90422381885E12</v>
      </c>
      <c r="C23" s="30">
        <f>VLOOKUP(B23,'Company X - SKU Master'!$A:$D,2,0)</f>
        <v>240</v>
      </c>
      <c r="D23" s="29">
        <v>1.0</v>
      </c>
      <c r="E23" s="25">
        <f t="shared" si="1"/>
        <v>240</v>
      </c>
      <c r="F23" s="25" t="str">
        <f>VLOOKUP(A23,'Courier Company - Invoice'!$B:$F,5,0)</f>
        <v>121003313333</v>
      </c>
      <c r="G23" s="29" t="str">
        <f>VLOOKUP(F23,'Company X - Pincode Zones'!$C:$D,2,0)</f>
        <v>b</v>
      </c>
      <c r="H23" s="29" t="str">
        <f>VLOOKUP(A23,'Courier Company - Invoice'!$B:$H,7,0)</f>
        <v>Forward charges</v>
      </c>
      <c r="I23" s="29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ht="15.75" customHeight="1">
      <c r="A24" s="29" t="s">
        <v>176</v>
      </c>
      <c r="B24" s="29">
        <v>8.90422381843E12</v>
      </c>
      <c r="C24" s="30">
        <f>VLOOKUP(B24,'Company X - SKU Master'!$A:$D,2,0)</f>
        <v>165</v>
      </c>
      <c r="D24" s="29">
        <v>1.0</v>
      </c>
      <c r="E24" s="25">
        <f t="shared" si="1"/>
        <v>165</v>
      </c>
      <c r="F24" s="25" t="str">
        <f>VLOOKUP(A24,'Courier Company - Invoice'!$B:$F,5,0)</f>
        <v>121003313333</v>
      </c>
      <c r="G24" s="29" t="str">
        <f>VLOOKUP(F24,'Company X - Pincode Zones'!$C:$D,2,0)</f>
        <v>b</v>
      </c>
      <c r="H24" s="29" t="str">
        <f>VLOOKUP(A24,'Courier Company - Invoice'!$B:$H,7,0)</f>
        <v>Forward charges</v>
      </c>
      <c r="I24" s="29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ht="15.75" customHeight="1">
      <c r="A25" s="29" t="s">
        <v>176</v>
      </c>
      <c r="B25" s="29">
        <v>8.90422381913E12</v>
      </c>
      <c r="C25" s="30">
        <f>VLOOKUP(B25,'Company X - SKU Master'!$A:$D,2,0)</f>
        <v>350</v>
      </c>
      <c r="D25" s="29">
        <v>1.0</v>
      </c>
      <c r="E25" s="25">
        <f t="shared" si="1"/>
        <v>350</v>
      </c>
      <c r="F25" s="25" t="str">
        <f>VLOOKUP(A25,'Courier Company - Invoice'!$B:$F,5,0)</f>
        <v>121003313333</v>
      </c>
      <c r="G25" s="29" t="str">
        <f>VLOOKUP(F25,'Company X - Pincode Zones'!$C:$D,2,0)</f>
        <v>b</v>
      </c>
      <c r="H25" s="29" t="str">
        <f>VLOOKUP(A25,'Courier Company - Invoice'!$B:$H,7,0)</f>
        <v>Forward charges</v>
      </c>
      <c r="I25" s="29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ht="15.75" customHeight="1">
      <c r="A26" s="29" t="s">
        <v>174</v>
      </c>
      <c r="B26" s="29">
        <v>8.904223819468E12</v>
      </c>
      <c r="C26" s="30">
        <f>VLOOKUP(B26,'Company X - SKU Master'!$A:$D,2,0)</f>
        <v>500</v>
      </c>
      <c r="D26" s="29">
        <v>1.0</v>
      </c>
      <c r="E26" s="25">
        <f t="shared" si="1"/>
        <v>500</v>
      </c>
      <c r="F26" s="25" t="str">
        <f>VLOOKUP(A26,'Courier Company - Invoice'!$B:$F,5,0)</f>
        <v>121003327025</v>
      </c>
      <c r="G26" s="29" t="str">
        <f>VLOOKUP(F26,'Company X - Pincode Zones'!$C:$D,2,0)</f>
        <v>b</v>
      </c>
      <c r="H26" s="29" t="str">
        <f>VLOOKUP(A26,'Courier Company - Invoice'!$B:$H,7,0)</f>
        <v>Forward charges</v>
      </c>
      <c r="I26" s="29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ht="15.75" customHeight="1">
      <c r="A27" s="29" t="s">
        <v>172</v>
      </c>
      <c r="B27" s="29">
        <v>8.90422381843E12</v>
      </c>
      <c r="C27" s="30">
        <f>VLOOKUP(B27,'Company X - SKU Master'!$A:$D,2,0)</f>
        <v>165</v>
      </c>
      <c r="D27" s="29">
        <v>1.0</v>
      </c>
      <c r="E27" s="25">
        <f t="shared" si="1"/>
        <v>165</v>
      </c>
      <c r="F27" s="25" t="str">
        <f>VLOOKUP(A27,'Courier Company - Invoice'!$B:$F,5,0)</f>
        <v>121003307026</v>
      </c>
      <c r="G27" s="29" t="str">
        <f>VLOOKUP(F27,'Company X - Pincode Zones'!$C:$D,2,0)</f>
        <v>b</v>
      </c>
      <c r="H27" s="29" t="str">
        <f>VLOOKUP(A27,'Courier Company - Invoice'!$B:$H,7,0)</f>
        <v>Forward charges</v>
      </c>
      <c r="I27" s="29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ht="15.75" customHeight="1">
      <c r="A28" s="29" t="s">
        <v>182</v>
      </c>
      <c r="B28" s="29">
        <v>8.90422381898E12</v>
      </c>
      <c r="C28" s="30">
        <f>VLOOKUP(B28,'Company X - SKU Master'!$A:$D,2,0)</f>
        <v>110</v>
      </c>
      <c r="D28" s="29">
        <v>1.0</v>
      </c>
      <c r="E28" s="25">
        <f t="shared" si="1"/>
        <v>110</v>
      </c>
      <c r="F28" s="25" t="str">
        <f>VLOOKUP(A28,'Courier Company - Invoice'!$B:$F,5,0)</f>
        <v>121003314401</v>
      </c>
      <c r="G28" s="29" t="str">
        <f>VLOOKUP(F28,'Company X - Pincode Zones'!$C:$D,2,0)</f>
        <v>b</v>
      </c>
      <c r="H28" s="29" t="str">
        <f>VLOOKUP(A28,'Courier Company - Invoice'!$B:$H,7,0)</f>
        <v>Forward charges</v>
      </c>
      <c r="I28" s="29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ht="15.75" customHeight="1">
      <c r="A29" s="29" t="s">
        <v>182</v>
      </c>
      <c r="B29" s="29">
        <v>8.904223819031E12</v>
      </c>
      <c r="C29" s="30">
        <f>VLOOKUP(B29,'Company X - SKU Master'!$A:$D,2,0)</f>
        <v>112</v>
      </c>
      <c r="D29" s="29">
        <v>2.0</v>
      </c>
      <c r="E29" s="25">
        <f t="shared" si="1"/>
        <v>224</v>
      </c>
      <c r="F29" s="25" t="str">
        <f>VLOOKUP(A29,'Courier Company - Invoice'!$B:$F,5,0)</f>
        <v>121003314401</v>
      </c>
      <c r="G29" s="29" t="str">
        <f>VLOOKUP(F29,'Company X - Pincode Zones'!$C:$D,2,0)</f>
        <v>b</v>
      </c>
      <c r="H29" s="29" t="str">
        <f>VLOOKUP(A29,'Courier Company - Invoice'!$B:$H,7,0)</f>
        <v>Forward charges</v>
      </c>
      <c r="I29" s="29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ht="15.75" customHeight="1">
      <c r="A30" s="29" t="s">
        <v>182</v>
      </c>
      <c r="B30" s="29">
        <v>8.904223819024E12</v>
      </c>
      <c r="C30" s="30">
        <f>VLOOKUP(B30,'Company X - SKU Master'!$A:$D,2,0)</f>
        <v>112</v>
      </c>
      <c r="D30" s="29">
        <v>2.0</v>
      </c>
      <c r="E30" s="25">
        <f t="shared" si="1"/>
        <v>224</v>
      </c>
      <c r="F30" s="25" t="str">
        <f>VLOOKUP(A30,'Courier Company - Invoice'!$B:$F,5,0)</f>
        <v>121003314401</v>
      </c>
      <c r="G30" s="29" t="str">
        <f>VLOOKUP(F30,'Company X - Pincode Zones'!$C:$D,2,0)</f>
        <v>b</v>
      </c>
      <c r="H30" s="29" t="str">
        <f>VLOOKUP(A30,'Courier Company - Invoice'!$B:$H,7,0)</f>
        <v>Forward charges</v>
      </c>
      <c r="I30" s="29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ht="15.75" customHeight="1">
      <c r="A31" s="29" t="s">
        <v>170</v>
      </c>
      <c r="B31" s="29">
        <v>8.904223818614E12</v>
      </c>
      <c r="C31" s="30">
        <f>VLOOKUP(B31,'Company X - SKU Master'!$A:$D,2,0)</f>
        <v>65</v>
      </c>
      <c r="D31" s="29">
        <v>1.0</v>
      </c>
      <c r="E31" s="25">
        <f t="shared" si="1"/>
        <v>65</v>
      </c>
      <c r="F31" s="25" t="str">
        <f>VLOOKUP(A31,'Courier Company - Invoice'!$B:$F,5,0)</f>
        <v>121003313001</v>
      </c>
      <c r="G31" s="29" t="str">
        <f>VLOOKUP(F31,'Company X - Pincode Zones'!$C:$D,2,0)</f>
        <v>b</v>
      </c>
      <c r="H31" s="29" t="str">
        <f>VLOOKUP(A31,'Courier Company - Invoice'!$B:$H,7,0)</f>
        <v>Forward charges</v>
      </c>
      <c r="I31" s="29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ht="15.75" customHeight="1">
      <c r="A32" s="29" t="s">
        <v>170</v>
      </c>
      <c r="B32" s="29">
        <v>8.904223819024E12</v>
      </c>
      <c r="C32" s="30">
        <f>VLOOKUP(B32,'Company X - SKU Master'!$A:$D,2,0)</f>
        <v>112</v>
      </c>
      <c r="D32" s="29">
        <v>1.0</v>
      </c>
      <c r="E32" s="25">
        <f t="shared" si="1"/>
        <v>112</v>
      </c>
      <c r="F32" s="25" t="str">
        <f>VLOOKUP(A32,'Courier Company - Invoice'!$B:$F,5,0)</f>
        <v>121003313001</v>
      </c>
      <c r="G32" s="29" t="str">
        <f>VLOOKUP(F32,'Company X - Pincode Zones'!$C:$D,2,0)</f>
        <v>b</v>
      </c>
      <c r="H32" s="29" t="str">
        <f>VLOOKUP(A32,'Courier Company - Invoice'!$B:$H,7,0)</f>
        <v>Forward charges</v>
      </c>
      <c r="I32" s="29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ht="15.75" customHeight="1">
      <c r="A33" s="29" t="s">
        <v>68</v>
      </c>
      <c r="B33" s="29">
        <v>8.904223819321E12</v>
      </c>
      <c r="C33" s="30">
        <f>VLOOKUP(B33,'Company X - SKU Master'!$A:$D,2,0)</f>
        <v>130</v>
      </c>
      <c r="D33" s="29">
        <v>1.0</v>
      </c>
      <c r="E33" s="25">
        <f t="shared" si="1"/>
        <v>130</v>
      </c>
      <c r="F33" s="25" t="str">
        <f>VLOOKUP(A33,'Courier Company - Invoice'!$B:$F,5,0)</f>
        <v>121003486661</v>
      </c>
      <c r="G33" s="29" t="str">
        <f>VLOOKUP(F33,'Company X - Pincode Zones'!$C:$D,2,0)</f>
        <v>d</v>
      </c>
      <c r="H33" s="29" t="str">
        <f>VLOOKUP(A33,'Courier Company - Invoice'!$B:$H,7,0)</f>
        <v>Forward and RTO charges</v>
      </c>
      <c r="I33" s="29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ht="15.75" customHeight="1">
      <c r="A34" s="29" t="s">
        <v>68</v>
      </c>
      <c r="B34" s="29">
        <v>8.904223819338E12</v>
      </c>
      <c r="C34" s="30">
        <f>VLOOKUP(B34,'Company X - SKU Master'!$A:$D,2,0)</f>
        <v>600</v>
      </c>
      <c r="D34" s="29">
        <v>1.0</v>
      </c>
      <c r="E34" s="25">
        <f t="shared" si="1"/>
        <v>600</v>
      </c>
      <c r="F34" s="25" t="str">
        <f>VLOOKUP(A34,'Courier Company - Invoice'!$B:$F,5,0)</f>
        <v>121003486661</v>
      </c>
      <c r="G34" s="29" t="str">
        <f>VLOOKUP(F34,'Company X - Pincode Zones'!$C:$D,2,0)</f>
        <v>d</v>
      </c>
      <c r="H34" s="29" t="str">
        <f>VLOOKUP(A34,'Courier Company - Invoice'!$B:$H,7,0)</f>
        <v>Forward and RTO charges</v>
      </c>
      <c r="I34" s="29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ht="15.75" customHeight="1">
      <c r="A35" s="29" t="s">
        <v>168</v>
      </c>
      <c r="B35" s="29">
        <v>8.904223818942E12</v>
      </c>
      <c r="C35" s="30">
        <f>VLOOKUP(B35,'Company X - SKU Master'!$A:$D,2,0)</f>
        <v>133</v>
      </c>
      <c r="D35" s="29">
        <v>2.0</v>
      </c>
      <c r="E35" s="25">
        <f t="shared" si="1"/>
        <v>266</v>
      </c>
      <c r="F35" s="25" t="str">
        <f>VLOOKUP(A35,'Courier Company - Invoice'!$B:$F,5,0)</f>
        <v>121003313001</v>
      </c>
      <c r="G35" s="29" t="str">
        <f>VLOOKUP(F35,'Company X - Pincode Zones'!$C:$D,2,0)</f>
        <v>b</v>
      </c>
      <c r="H35" s="29" t="str">
        <f>VLOOKUP(A35,'Courier Company - Invoice'!$B:$H,7,0)</f>
        <v>Forward charges</v>
      </c>
      <c r="I35" s="29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ht="15.75" customHeight="1">
      <c r="A36" s="29" t="s">
        <v>168</v>
      </c>
      <c r="B36" s="29">
        <v>8.904223818683E12</v>
      </c>
      <c r="C36" s="30">
        <f>VLOOKUP(B36,'Company X - SKU Master'!$A:$D,2,0)</f>
        <v>121</v>
      </c>
      <c r="D36" s="29">
        <v>2.0</v>
      </c>
      <c r="E36" s="25">
        <f t="shared" si="1"/>
        <v>242</v>
      </c>
      <c r="F36" s="25" t="str">
        <f>VLOOKUP(A36,'Courier Company - Invoice'!$B:$F,5,0)</f>
        <v>121003313001</v>
      </c>
      <c r="G36" s="29" t="str">
        <f>VLOOKUP(F36,'Company X - Pincode Zones'!$C:$D,2,0)</f>
        <v>b</v>
      </c>
      <c r="H36" s="29" t="str">
        <f>VLOOKUP(A36,'Courier Company - Invoice'!$B:$H,7,0)</f>
        <v>Forward charges</v>
      </c>
      <c r="I36" s="29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ht="15.75" customHeight="1">
      <c r="A37" s="29" t="s">
        <v>168</v>
      </c>
      <c r="B37" s="29">
        <v>8.904223819239E12</v>
      </c>
      <c r="C37" s="30">
        <f>VLOOKUP(B37,'Company X - SKU Master'!$A:$D,2,0)</f>
        <v>290</v>
      </c>
      <c r="D37" s="29">
        <v>1.0</v>
      </c>
      <c r="E37" s="25">
        <f t="shared" si="1"/>
        <v>290</v>
      </c>
      <c r="F37" s="25" t="str">
        <f>VLOOKUP(A37,'Courier Company - Invoice'!$B:$F,5,0)</f>
        <v>121003313001</v>
      </c>
      <c r="G37" s="29" t="str">
        <f>VLOOKUP(F37,'Company X - Pincode Zones'!$C:$D,2,0)</f>
        <v>b</v>
      </c>
      <c r="H37" s="29" t="str">
        <f>VLOOKUP(A37,'Courier Company - Invoice'!$B:$H,7,0)</f>
        <v>Forward charges</v>
      </c>
      <c r="I37" s="29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ht="15.75" customHeight="1">
      <c r="A38" s="29" t="s">
        <v>168</v>
      </c>
      <c r="B38" s="29">
        <v>8.904223819246E12</v>
      </c>
      <c r="C38" s="30">
        <f>VLOOKUP(B38,'Company X - SKU Master'!$A:$D,2,0)</f>
        <v>290</v>
      </c>
      <c r="D38" s="29">
        <v>1.0</v>
      </c>
      <c r="E38" s="25">
        <f t="shared" si="1"/>
        <v>290</v>
      </c>
      <c r="F38" s="25" t="str">
        <f>VLOOKUP(A38,'Courier Company - Invoice'!$B:$F,5,0)</f>
        <v>121003313001</v>
      </c>
      <c r="G38" s="29" t="str">
        <f>VLOOKUP(F38,'Company X - Pincode Zones'!$C:$D,2,0)</f>
        <v>b</v>
      </c>
      <c r="H38" s="29" t="str">
        <f>VLOOKUP(A38,'Courier Company - Invoice'!$B:$H,7,0)</f>
        <v>Forward charges</v>
      </c>
      <c r="I38" s="29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ht="15.75" customHeight="1">
      <c r="A39" s="29" t="s">
        <v>168</v>
      </c>
      <c r="B39" s="29">
        <v>8.904223819253E12</v>
      </c>
      <c r="C39" s="30">
        <f>VLOOKUP(B39,'Company X - SKU Master'!$A:$D,2,0)</f>
        <v>290</v>
      </c>
      <c r="D39" s="29">
        <v>1.0</v>
      </c>
      <c r="E39" s="25">
        <f t="shared" si="1"/>
        <v>290</v>
      </c>
      <c r="F39" s="25" t="str">
        <f>VLOOKUP(A39,'Courier Company - Invoice'!$B:$F,5,0)</f>
        <v>121003313001</v>
      </c>
      <c r="G39" s="29" t="str">
        <f>VLOOKUP(F39,'Company X - Pincode Zones'!$C:$D,2,0)</f>
        <v>b</v>
      </c>
      <c r="H39" s="29" t="str">
        <f>VLOOKUP(A39,'Courier Company - Invoice'!$B:$H,7,0)</f>
        <v>Forward charges</v>
      </c>
      <c r="I39" s="29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ht="15.75" customHeight="1">
      <c r="A40" s="29" t="s">
        <v>168</v>
      </c>
      <c r="B40" s="29">
        <v>8.904223818669E12</v>
      </c>
      <c r="C40" s="30">
        <f>VLOOKUP(B40,'Company X - SKU Master'!$A:$D,2,0)</f>
        <v>240</v>
      </c>
      <c r="D40" s="29">
        <v>1.0</v>
      </c>
      <c r="E40" s="25">
        <f t="shared" si="1"/>
        <v>240</v>
      </c>
      <c r="F40" s="25" t="str">
        <f>VLOOKUP(A40,'Courier Company - Invoice'!$B:$F,5,0)</f>
        <v>121003313001</v>
      </c>
      <c r="G40" s="29" t="str">
        <f>VLOOKUP(F40,'Company X - Pincode Zones'!$C:$D,2,0)</f>
        <v>b</v>
      </c>
      <c r="H40" s="29" t="str">
        <f>VLOOKUP(A40,'Courier Company - Invoice'!$B:$H,7,0)</f>
        <v>Forward charges</v>
      </c>
      <c r="I40" s="29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ht="15.75" customHeight="1">
      <c r="A41" s="29" t="s">
        <v>168</v>
      </c>
      <c r="B41" s="29">
        <v>8.904223819147E12</v>
      </c>
      <c r="C41" s="30">
        <f>VLOOKUP(B41,'Company X - SKU Master'!$A:$D,2,0)</f>
        <v>240</v>
      </c>
      <c r="D41" s="29">
        <v>1.0</v>
      </c>
      <c r="E41" s="25">
        <f t="shared" si="1"/>
        <v>240</v>
      </c>
      <c r="F41" s="25" t="str">
        <f>VLOOKUP(A41,'Courier Company - Invoice'!$B:$F,5,0)</f>
        <v>121003313001</v>
      </c>
      <c r="G41" s="29" t="str">
        <f>VLOOKUP(F41,'Company X - Pincode Zones'!$C:$D,2,0)</f>
        <v>b</v>
      </c>
      <c r="H41" s="29" t="str">
        <f>VLOOKUP(A41,'Courier Company - Invoice'!$B:$H,7,0)</f>
        <v>Forward charges</v>
      </c>
      <c r="I41" s="29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ht="15.75" customHeight="1">
      <c r="A42" s="29" t="s">
        <v>168</v>
      </c>
      <c r="B42" s="29">
        <v>8.90422381885E12</v>
      </c>
      <c r="C42" s="30">
        <f>VLOOKUP(B42,'Company X - SKU Master'!$A:$D,2,0)</f>
        <v>240</v>
      </c>
      <c r="D42" s="29">
        <v>1.0</v>
      </c>
      <c r="E42" s="25">
        <f t="shared" si="1"/>
        <v>240</v>
      </c>
      <c r="F42" s="25" t="str">
        <f>VLOOKUP(A42,'Courier Company - Invoice'!$B:$F,5,0)</f>
        <v>121003313001</v>
      </c>
      <c r="G42" s="29" t="str">
        <f>VLOOKUP(F42,'Company X - Pincode Zones'!$C:$D,2,0)</f>
        <v>b</v>
      </c>
      <c r="H42" s="29" t="str">
        <f>VLOOKUP(A42,'Courier Company - Invoice'!$B:$H,7,0)</f>
        <v>Forward charges</v>
      </c>
      <c r="I42" s="29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ht="15.75" customHeight="1">
      <c r="A43" s="29" t="s">
        <v>256</v>
      </c>
      <c r="B43" s="29">
        <v>8.904223815859E12</v>
      </c>
      <c r="C43" s="30">
        <f>VLOOKUP(B43,'Company X - SKU Master'!$A:$D,2,0)</f>
        <v>165</v>
      </c>
      <c r="D43" s="29">
        <v>1.0</v>
      </c>
      <c r="E43" s="25">
        <f t="shared" si="1"/>
        <v>165</v>
      </c>
      <c r="F43" s="25" t="str">
        <f>VLOOKUP(A43,'Courier Company - Invoice'!$B:$F,5,0)</f>
        <v>121003313301</v>
      </c>
      <c r="G43" s="29" t="str">
        <f>VLOOKUP(F43,'Company X - Pincode Zones'!$C:$D,2,0)</f>
        <v>b</v>
      </c>
      <c r="H43" s="29" t="str">
        <f>VLOOKUP(A43,'Courier Company - Invoice'!$B:$H,7,0)</f>
        <v>Forward charges</v>
      </c>
      <c r="I43" s="29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ht="15.75" customHeight="1">
      <c r="A44" s="29" t="s">
        <v>256</v>
      </c>
      <c r="B44" s="29">
        <v>8.904223817501E12</v>
      </c>
      <c r="C44" s="30">
        <f>VLOOKUP(B44,'Company X - SKU Master'!$A:$D,2,0)</f>
        <v>350</v>
      </c>
      <c r="D44" s="29">
        <v>1.0</v>
      </c>
      <c r="E44" s="25">
        <f t="shared" si="1"/>
        <v>350</v>
      </c>
      <c r="F44" s="25" t="str">
        <f>VLOOKUP(A44,'Courier Company - Invoice'!$B:$F,5,0)</f>
        <v>121003313301</v>
      </c>
      <c r="G44" s="29" t="str">
        <f>VLOOKUP(F44,'Company X - Pincode Zones'!$C:$D,2,0)</f>
        <v>b</v>
      </c>
      <c r="H44" s="29" t="str">
        <f>VLOOKUP(A44,'Courier Company - Invoice'!$B:$H,7,0)</f>
        <v>Forward charges</v>
      </c>
      <c r="I44" s="29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ht="15.75" customHeight="1">
      <c r="A45" s="29" t="s">
        <v>186</v>
      </c>
      <c r="B45" s="29">
        <v>8.904223817273E12</v>
      </c>
      <c r="C45" s="30">
        <f>VLOOKUP(B45,'Company X - SKU Master'!$A:$D,2,0)</f>
        <v>65</v>
      </c>
      <c r="D45" s="29">
        <v>1.0</v>
      </c>
      <c r="E45" s="25">
        <f t="shared" si="1"/>
        <v>65</v>
      </c>
      <c r="F45" s="25" t="str">
        <f>VLOOKUP(A45,'Courier Company - Invoice'!$B:$F,5,0)</f>
        <v>121003313003</v>
      </c>
      <c r="G45" s="29" t="str">
        <f>VLOOKUP(F45,'Company X - Pincode Zones'!$C:$D,2,0)</f>
        <v>b</v>
      </c>
      <c r="H45" s="29" t="str">
        <f>VLOOKUP(A45,'Courier Company - Invoice'!$B:$H,7,0)</f>
        <v>Forward charges</v>
      </c>
      <c r="I45" s="29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ht="15.75" customHeight="1">
      <c r="A46" s="29" t="s">
        <v>190</v>
      </c>
      <c r="B46" s="29">
        <v>8.904223818942E12</v>
      </c>
      <c r="C46" s="30">
        <f>VLOOKUP(B46,'Company X - SKU Master'!$A:$D,2,0)</f>
        <v>133</v>
      </c>
      <c r="D46" s="29">
        <v>1.0</v>
      </c>
      <c r="E46" s="25">
        <f t="shared" si="1"/>
        <v>133</v>
      </c>
      <c r="F46" s="25" t="str">
        <f>VLOOKUP(A46,'Courier Company - Invoice'!$B:$F,5,0)</f>
        <v>121003174101</v>
      </c>
      <c r="G46" s="29" t="str">
        <f>VLOOKUP(F46,'Company X - Pincode Zones'!$C:$D,2,0)</f>
        <v>e</v>
      </c>
      <c r="H46" s="29" t="str">
        <f>VLOOKUP(A46,'Courier Company - Invoice'!$B:$H,7,0)</f>
        <v>Forward charges</v>
      </c>
      <c r="I46" s="29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ht="15.75" customHeight="1">
      <c r="A47" s="29" t="s">
        <v>190</v>
      </c>
      <c r="B47" s="29">
        <v>8.904223818706E12</v>
      </c>
      <c r="C47" s="30">
        <f>VLOOKUP(B47,'Company X - SKU Master'!$A:$D,2,0)</f>
        <v>127</v>
      </c>
      <c r="D47" s="29">
        <v>1.0</v>
      </c>
      <c r="E47" s="25">
        <f t="shared" si="1"/>
        <v>127</v>
      </c>
      <c r="F47" s="25" t="str">
        <f>VLOOKUP(A47,'Courier Company - Invoice'!$B:$F,5,0)</f>
        <v>121003174101</v>
      </c>
      <c r="G47" s="29" t="str">
        <f>VLOOKUP(F47,'Company X - Pincode Zones'!$C:$D,2,0)</f>
        <v>e</v>
      </c>
      <c r="H47" s="29" t="str">
        <f>VLOOKUP(A47,'Courier Company - Invoice'!$B:$H,7,0)</f>
        <v>Forward charges</v>
      </c>
      <c r="I47" s="29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ht="15.75" customHeight="1">
      <c r="A48" s="29" t="s">
        <v>190</v>
      </c>
      <c r="B48" s="29" t="s">
        <v>291</v>
      </c>
      <c r="C48" s="30">
        <f>VLOOKUP(B48,'Company X - SKU Master'!$A:$D,2,0)</f>
        <v>300</v>
      </c>
      <c r="D48" s="29">
        <v>1.0</v>
      </c>
      <c r="E48" s="25">
        <f t="shared" si="1"/>
        <v>300</v>
      </c>
      <c r="F48" s="25" t="str">
        <f>VLOOKUP(A48,'Courier Company - Invoice'!$B:$F,5,0)</f>
        <v>121003174101</v>
      </c>
      <c r="G48" s="29" t="str">
        <f>VLOOKUP(F48,'Company X - Pincode Zones'!$C:$D,2,0)</f>
        <v>e</v>
      </c>
      <c r="H48" s="29" t="str">
        <f>VLOOKUP(A48,'Courier Company - Invoice'!$B:$H,7,0)</f>
        <v>Forward charges</v>
      </c>
      <c r="I48" s="29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ht="15.75" customHeight="1">
      <c r="A49" s="29" t="s">
        <v>66</v>
      </c>
      <c r="B49" s="29">
        <v>8.904223819147E12</v>
      </c>
      <c r="C49" s="30">
        <f>VLOOKUP(B49,'Company X - SKU Master'!$A:$D,2,0)</f>
        <v>240</v>
      </c>
      <c r="D49" s="29">
        <v>1.0</v>
      </c>
      <c r="E49" s="25">
        <f t="shared" si="1"/>
        <v>240</v>
      </c>
      <c r="F49" s="25" t="str">
        <f>VLOOKUP(A49,'Courier Company - Invoice'!$B:$F,5,0)</f>
        <v>121003783301</v>
      </c>
      <c r="G49" s="29" t="str">
        <f>VLOOKUP(F49,'Company X - Pincode Zones'!$C:$D,2,0)</f>
        <v>e</v>
      </c>
      <c r="H49" s="29" t="str">
        <f>VLOOKUP(A49,'Courier Company - Invoice'!$B:$H,7,0)</f>
        <v>Forward and RTO charges</v>
      </c>
      <c r="I49" s="29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ht="15.75" customHeight="1">
      <c r="A50" s="29" t="s">
        <v>66</v>
      </c>
      <c r="B50" s="29">
        <v>8.904223818935E12</v>
      </c>
      <c r="C50" s="30">
        <f>VLOOKUP(B50,'Company X - SKU Master'!$A:$D,2,0)</f>
        <v>120</v>
      </c>
      <c r="D50" s="29">
        <v>4.0</v>
      </c>
      <c r="E50" s="25">
        <f t="shared" si="1"/>
        <v>480</v>
      </c>
      <c r="F50" s="25" t="str">
        <f>VLOOKUP(A50,'Courier Company - Invoice'!$B:$F,5,0)</f>
        <v>121003783301</v>
      </c>
      <c r="G50" s="29" t="str">
        <f>VLOOKUP(F50,'Company X - Pincode Zones'!$C:$D,2,0)</f>
        <v>e</v>
      </c>
      <c r="H50" s="29" t="str">
        <f>VLOOKUP(A50,'Courier Company - Invoice'!$B:$H,7,0)</f>
        <v>Forward and RTO charges</v>
      </c>
      <c r="I50" s="29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ht="15.75" customHeight="1">
      <c r="A51" s="29" t="s">
        <v>66</v>
      </c>
      <c r="B51" s="29">
        <v>8.904223818683E12</v>
      </c>
      <c r="C51" s="30">
        <f>VLOOKUP(B51,'Company X - SKU Master'!$A:$D,2,0)</f>
        <v>121</v>
      </c>
      <c r="D51" s="29">
        <v>1.0</v>
      </c>
      <c r="E51" s="25">
        <f t="shared" si="1"/>
        <v>121</v>
      </c>
      <c r="F51" s="25" t="str">
        <f>VLOOKUP(A51,'Courier Company - Invoice'!$B:$F,5,0)</f>
        <v>121003783301</v>
      </c>
      <c r="G51" s="29" t="str">
        <f>VLOOKUP(F51,'Company X - Pincode Zones'!$C:$D,2,0)</f>
        <v>e</v>
      </c>
      <c r="H51" s="29" t="str">
        <f>VLOOKUP(A51,'Courier Company - Invoice'!$B:$H,7,0)</f>
        <v>Forward and RTO charges</v>
      </c>
      <c r="I51" s="29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ht="15.75" customHeight="1">
      <c r="A52" s="29" t="s">
        <v>64</v>
      </c>
      <c r="B52" s="29">
        <v>8.904223818478E12</v>
      </c>
      <c r="C52" s="30">
        <f>VLOOKUP(B52,'Company X - SKU Master'!$A:$D,2,0)</f>
        <v>350</v>
      </c>
      <c r="D52" s="29">
        <v>1.0</v>
      </c>
      <c r="E52" s="25">
        <f t="shared" si="1"/>
        <v>350</v>
      </c>
      <c r="F52" s="25" t="str">
        <f>VLOOKUP(A52,'Courier Company - Invoice'!$B:$F,5,0)</f>
        <v>121003411014</v>
      </c>
      <c r="G52" s="29" t="str">
        <f>VLOOKUP(F52,'Company X - Pincode Zones'!$C:$D,2,0)</f>
        <v>d</v>
      </c>
      <c r="H52" s="29" t="str">
        <f>VLOOKUP(A52,'Courier Company - Invoice'!$B:$H,7,0)</f>
        <v>Forward and RTO charges</v>
      </c>
      <c r="I52" s="29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ht="15.75" customHeight="1">
      <c r="A53" s="29" t="s">
        <v>64</v>
      </c>
      <c r="B53" s="29">
        <v>8.904223819284E12</v>
      </c>
      <c r="C53" s="30">
        <f>VLOOKUP(B53,'Company X - SKU Master'!$A:$D,2,0)</f>
        <v>350</v>
      </c>
      <c r="D53" s="29">
        <v>1.0</v>
      </c>
      <c r="E53" s="25">
        <f t="shared" si="1"/>
        <v>350</v>
      </c>
      <c r="F53" s="25" t="str">
        <f>VLOOKUP(A53,'Courier Company - Invoice'!$B:$F,5,0)</f>
        <v>121003411014</v>
      </c>
      <c r="G53" s="29" t="str">
        <f>VLOOKUP(F53,'Company X - Pincode Zones'!$C:$D,2,0)</f>
        <v>d</v>
      </c>
      <c r="H53" s="29" t="str">
        <f>VLOOKUP(A53,'Courier Company - Invoice'!$B:$H,7,0)</f>
        <v>Forward and RTO charges</v>
      </c>
      <c r="I53" s="29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ht="15.75" customHeight="1">
      <c r="A54" s="29" t="s">
        <v>70</v>
      </c>
      <c r="B54" s="29">
        <v>8.904223816214E12</v>
      </c>
      <c r="C54" s="30">
        <f>VLOOKUP(B54,'Company X - SKU Master'!$A:$D,2,0)</f>
        <v>120</v>
      </c>
      <c r="D54" s="29">
        <v>1.0</v>
      </c>
      <c r="E54" s="25">
        <f t="shared" si="1"/>
        <v>120</v>
      </c>
      <c r="F54" s="25" t="str">
        <f>VLOOKUP(A54,'Courier Company - Invoice'!$B:$F,5,0)</f>
        <v>121003244001</v>
      </c>
      <c r="G54" s="29" t="str">
        <f>VLOOKUP(F54,'Company X - Pincode Zones'!$C:$D,2,0)</f>
        <v>b</v>
      </c>
      <c r="H54" s="29" t="str">
        <f>VLOOKUP(A54,'Courier Company - Invoice'!$B:$H,7,0)</f>
        <v>Forward and RTO charges</v>
      </c>
      <c r="I54" s="29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ht="15.75" customHeight="1">
      <c r="A55" s="29" t="s">
        <v>70</v>
      </c>
      <c r="B55" s="29">
        <v>8.904223818874E12</v>
      </c>
      <c r="C55" s="30">
        <f>VLOOKUP(B55,'Company X - SKU Master'!$A:$D,2,0)</f>
        <v>100</v>
      </c>
      <c r="D55" s="29">
        <v>1.0</v>
      </c>
      <c r="E55" s="25">
        <f t="shared" si="1"/>
        <v>100</v>
      </c>
      <c r="F55" s="25" t="str">
        <f>VLOOKUP(A55,'Courier Company - Invoice'!$B:$F,5,0)</f>
        <v>121003244001</v>
      </c>
      <c r="G55" s="29" t="str">
        <f>VLOOKUP(F55,'Company X - Pincode Zones'!$C:$D,2,0)</f>
        <v>b</v>
      </c>
      <c r="H55" s="29" t="str">
        <f>VLOOKUP(A55,'Courier Company - Invoice'!$B:$H,7,0)</f>
        <v>Forward and RTO charges</v>
      </c>
      <c r="I55" s="29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ht="15.75" customHeight="1">
      <c r="A56" s="29" t="s">
        <v>70</v>
      </c>
      <c r="B56" s="29">
        <v>8.904223819512E12</v>
      </c>
      <c r="C56" s="30">
        <f>VLOOKUP(B56,'Company X - SKU Master'!$A:$D,2,0)</f>
        <v>210</v>
      </c>
      <c r="D56" s="29">
        <v>1.0</v>
      </c>
      <c r="E56" s="25">
        <f t="shared" si="1"/>
        <v>210</v>
      </c>
      <c r="F56" s="25" t="str">
        <f>VLOOKUP(A56,'Courier Company - Invoice'!$B:$F,5,0)</f>
        <v>121003244001</v>
      </c>
      <c r="G56" s="29" t="str">
        <f>VLOOKUP(F56,'Company X - Pincode Zones'!$C:$D,2,0)</f>
        <v>b</v>
      </c>
      <c r="H56" s="29" t="str">
        <f>VLOOKUP(A56,'Courier Company - Invoice'!$B:$H,7,0)</f>
        <v>Forward and RTO charges</v>
      </c>
      <c r="I56" s="29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ht="15.75" customHeight="1">
      <c r="A57" s="29" t="s">
        <v>70</v>
      </c>
      <c r="B57" s="29">
        <v>8.904223818881E12</v>
      </c>
      <c r="C57" s="30">
        <f>VLOOKUP(B57,'Company X - SKU Master'!$A:$D,2,0)</f>
        <v>140</v>
      </c>
      <c r="D57" s="29">
        <v>1.0</v>
      </c>
      <c r="E57" s="25">
        <f t="shared" si="1"/>
        <v>140</v>
      </c>
      <c r="F57" s="25" t="str">
        <f>VLOOKUP(A57,'Courier Company - Invoice'!$B:$F,5,0)</f>
        <v>121003244001</v>
      </c>
      <c r="G57" s="29" t="str">
        <f>VLOOKUP(F57,'Company X - Pincode Zones'!$C:$D,2,0)</f>
        <v>b</v>
      </c>
      <c r="H57" s="29" t="str">
        <f>VLOOKUP(A57,'Courier Company - Invoice'!$B:$H,7,0)</f>
        <v>Forward and RTO charges</v>
      </c>
      <c r="I57" s="29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ht="15.75" customHeight="1">
      <c r="A58" s="29" t="s">
        <v>70</v>
      </c>
      <c r="B58" s="29">
        <v>8.904223819291E12</v>
      </c>
      <c r="C58" s="30">
        <f>VLOOKUP(B58,'Company X - SKU Master'!$A:$D,2,0)</f>
        <v>112</v>
      </c>
      <c r="D58" s="29">
        <v>2.0</v>
      </c>
      <c r="E58" s="25">
        <f t="shared" si="1"/>
        <v>224</v>
      </c>
      <c r="F58" s="25" t="str">
        <f>VLOOKUP(A58,'Courier Company - Invoice'!$B:$F,5,0)</f>
        <v>121003244001</v>
      </c>
      <c r="G58" s="29" t="str">
        <f>VLOOKUP(F58,'Company X - Pincode Zones'!$C:$D,2,0)</f>
        <v>b</v>
      </c>
      <c r="H58" s="29" t="str">
        <f>VLOOKUP(A58,'Courier Company - Invoice'!$B:$H,7,0)</f>
        <v>Forward and RTO charges</v>
      </c>
      <c r="I58" s="29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ht="15.75" customHeight="1">
      <c r="A59" s="29" t="s">
        <v>70</v>
      </c>
      <c r="B59" s="29">
        <v>8.904223819031E12</v>
      </c>
      <c r="C59" s="30">
        <f>VLOOKUP(B59,'Company X - SKU Master'!$A:$D,2,0)</f>
        <v>112</v>
      </c>
      <c r="D59" s="29">
        <v>2.0</v>
      </c>
      <c r="E59" s="25">
        <f t="shared" si="1"/>
        <v>224</v>
      </c>
      <c r="F59" s="25" t="str">
        <f>VLOOKUP(A59,'Courier Company - Invoice'!$B:$F,5,0)</f>
        <v>121003244001</v>
      </c>
      <c r="G59" s="29" t="str">
        <f>VLOOKUP(F59,'Company X - Pincode Zones'!$C:$D,2,0)</f>
        <v>b</v>
      </c>
      <c r="H59" s="29" t="str">
        <f>VLOOKUP(A59,'Courier Company - Invoice'!$B:$H,7,0)</f>
        <v>Forward and RTO charges</v>
      </c>
      <c r="I59" s="29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ht="15.75" customHeight="1">
      <c r="A60" s="29" t="s">
        <v>70</v>
      </c>
      <c r="B60" s="29">
        <v>8.904223819024E12</v>
      </c>
      <c r="C60" s="30">
        <f>VLOOKUP(B60,'Company X - SKU Master'!$A:$D,2,0)</f>
        <v>112</v>
      </c>
      <c r="D60" s="29">
        <v>2.0</v>
      </c>
      <c r="E60" s="25">
        <f t="shared" si="1"/>
        <v>224</v>
      </c>
      <c r="F60" s="25" t="str">
        <f>VLOOKUP(A60,'Courier Company - Invoice'!$B:$F,5,0)</f>
        <v>121003244001</v>
      </c>
      <c r="G60" s="29" t="str">
        <f>VLOOKUP(F60,'Company X - Pincode Zones'!$C:$D,2,0)</f>
        <v>b</v>
      </c>
      <c r="H60" s="29" t="str">
        <f>VLOOKUP(A60,'Courier Company - Invoice'!$B:$H,7,0)</f>
        <v>Forward and RTO charges</v>
      </c>
      <c r="I60" s="29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ht="15.75" customHeight="1">
      <c r="A61" s="29" t="s">
        <v>70</v>
      </c>
      <c r="B61" s="29">
        <v>8.904223818553E12</v>
      </c>
      <c r="C61" s="30">
        <f>VLOOKUP(B61,'Company X - SKU Master'!$A:$D,2,0)</f>
        <v>115</v>
      </c>
      <c r="D61" s="29">
        <v>1.0</v>
      </c>
      <c r="E61" s="25">
        <f t="shared" si="1"/>
        <v>115</v>
      </c>
      <c r="F61" s="25" t="str">
        <f>VLOOKUP(A61,'Courier Company - Invoice'!$B:$F,5,0)</f>
        <v>121003244001</v>
      </c>
      <c r="G61" s="29" t="str">
        <f>VLOOKUP(F61,'Company X - Pincode Zones'!$C:$D,2,0)</f>
        <v>b</v>
      </c>
      <c r="H61" s="29" t="str">
        <f>VLOOKUP(A61,'Courier Company - Invoice'!$B:$H,7,0)</f>
        <v>Forward and RTO charges</v>
      </c>
      <c r="I61" s="29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ht="15.75" customHeight="1">
      <c r="A62" s="29" t="s">
        <v>166</v>
      </c>
      <c r="B62" s="29">
        <v>8.904223818706E12</v>
      </c>
      <c r="C62" s="30">
        <f>VLOOKUP(B62,'Company X - SKU Master'!$A:$D,2,0)</f>
        <v>127</v>
      </c>
      <c r="D62" s="29">
        <v>1.0</v>
      </c>
      <c r="E62" s="25">
        <f t="shared" si="1"/>
        <v>127</v>
      </c>
      <c r="F62" s="25" t="str">
        <f>VLOOKUP(A62,'Courier Company - Invoice'!$B:$F,5,0)</f>
        <v>121003335512</v>
      </c>
      <c r="G62" s="29" t="str">
        <f>VLOOKUP(F62,'Company X - Pincode Zones'!$C:$D,2,0)</f>
        <v>b</v>
      </c>
      <c r="H62" s="29" t="str">
        <f>VLOOKUP(A62,'Courier Company - Invoice'!$B:$H,7,0)</f>
        <v>Forward charges</v>
      </c>
      <c r="I62" s="29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ht="15.75" customHeight="1">
      <c r="A63" s="29" t="s">
        <v>166</v>
      </c>
      <c r="B63" s="29">
        <v>8.904223818942E12</v>
      </c>
      <c r="C63" s="30">
        <f>VLOOKUP(B63,'Company X - SKU Master'!$A:$D,2,0)</f>
        <v>133</v>
      </c>
      <c r="D63" s="29">
        <v>1.0</v>
      </c>
      <c r="E63" s="25">
        <f t="shared" si="1"/>
        <v>133</v>
      </c>
      <c r="F63" s="25" t="str">
        <f>VLOOKUP(A63,'Courier Company - Invoice'!$B:$F,5,0)</f>
        <v>121003335512</v>
      </c>
      <c r="G63" s="29" t="str">
        <f>VLOOKUP(F63,'Company X - Pincode Zones'!$C:$D,2,0)</f>
        <v>b</v>
      </c>
      <c r="H63" s="29" t="str">
        <f>VLOOKUP(A63,'Courier Company - Invoice'!$B:$H,7,0)</f>
        <v>Forward charges</v>
      </c>
      <c r="I63" s="29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ht="15.75" customHeight="1">
      <c r="A64" s="29" t="s">
        <v>166</v>
      </c>
      <c r="B64" s="29">
        <v>8.90422381885E12</v>
      </c>
      <c r="C64" s="30">
        <f>VLOOKUP(B64,'Company X - SKU Master'!$A:$D,2,0)</f>
        <v>240</v>
      </c>
      <c r="D64" s="29">
        <v>1.0</v>
      </c>
      <c r="E64" s="25">
        <f t="shared" si="1"/>
        <v>240</v>
      </c>
      <c r="F64" s="25" t="str">
        <f>VLOOKUP(A64,'Courier Company - Invoice'!$B:$F,5,0)</f>
        <v>121003335512</v>
      </c>
      <c r="G64" s="29" t="str">
        <f>VLOOKUP(F64,'Company X - Pincode Zones'!$C:$D,2,0)</f>
        <v>b</v>
      </c>
      <c r="H64" s="29" t="str">
        <f>VLOOKUP(A64,'Courier Company - Invoice'!$B:$H,7,0)</f>
        <v>Forward charges</v>
      </c>
      <c r="I64" s="29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ht="15.75" customHeight="1">
      <c r="A65" s="29" t="s">
        <v>62</v>
      </c>
      <c r="B65" s="29">
        <v>8.904223816214E12</v>
      </c>
      <c r="C65" s="30">
        <f>VLOOKUP(B65,'Company X - SKU Master'!$A:$D,2,0)</f>
        <v>120</v>
      </c>
      <c r="D65" s="29">
        <v>2.0</v>
      </c>
      <c r="E65" s="25">
        <f t="shared" si="1"/>
        <v>240</v>
      </c>
      <c r="F65" s="25" t="str">
        <f>VLOOKUP(A65,'Courier Company - Invoice'!$B:$F,5,0)</f>
        <v>121003394210</v>
      </c>
      <c r="G65" s="29" t="str">
        <f>VLOOKUP(F65,'Company X - Pincode Zones'!$C:$D,2,0)</f>
        <v>d</v>
      </c>
      <c r="H65" s="29" t="str">
        <f>VLOOKUP(A65,'Courier Company - Invoice'!$B:$H,7,0)</f>
        <v>Forward and RTO charges</v>
      </c>
      <c r="I65" s="29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ht="15.75" customHeight="1">
      <c r="A66" s="29" t="s">
        <v>62</v>
      </c>
      <c r="B66" s="29">
        <v>8.904223818874E12</v>
      </c>
      <c r="C66" s="30">
        <f>VLOOKUP(B66,'Company X - SKU Master'!$A:$D,2,0)</f>
        <v>100</v>
      </c>
      <c r="D66" s="29">
        <v>2.0</v>
      </c>
      <c r="E66" s="25">
        <f t="shared" si="1"/>
        <v>200</v>
      </c>
      <c r="F66" s="25" t="str">
        <f>VLOOKUP(A66,'Courier Company - Invoice'!$B:$F,5,0)</f>
        <v>121003394210</v>
      </c>
      <c r="G66" s="29" t="str">
        <f>VLOOKUP(F66,'Company X - Pincode Zones'!$C:$D,2,0)</f>
        <v>d</v>
      </c>
      <c r="H66" s="29" t="str">
        <f>VLOOKUP(A66,'Courier Company - Invoice'!$B:$H,7,0)</f>
        <v>Forward and RTO charges</v>
      </c>
      <c r="I66" s="29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ht="15.75" customHeight="1">
      <c r="A67" s="29" t="s">
        <v>62</v>
      </c>
      <c r="B67" s="29">
        <v>8.904223818935E12</v>
      </c>
      <c r="C67" s="30">
        <f>VLOOKUP(B67,'Company X - SKU Master'!$A:$D,2,0)</f>
        <v>120</v>
      </c>
      <c r="D67" s="29">
        <v>4.0</v>
      </c>
      <c r="E67" s="25">
        <f t="shared" si="1"/>
        <v>480</v>
      </c>
      <c r="F67" s="25" t="str">
        <f>VLOOKUP(A67,'Courier Company - Invoice'!$B:$F,5,0)</f>
        <v>121003394210</v>
      </c>
      <c r="G67" s="29" t="str">
        <f>VLOOKUP(F67,'Company X - Pincode Zones'!$C:$D,2,0)</f>
        <v>d</v>
      </c>
      <c r="H67" s="29" t="str">
        <f>VLOOKUP(A67,'Courier Company - Invoice'!$B:$H,7,0)</f>
        <v>Forward and RTO charges</v>
      </c>
      <c r="I67" s="29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ht="15.75" customHeight="1">
      <c r="A68" s="29" t="s">
        <v>164</v>
      </c>
      <c r="B68" s="29">
        <v>8.904223816665E12</v>
      </c>
      <c r="C68" s="30">
        <f>VLOOKUP(B68,'Company X - SKU Master'!$A:$D,2,0)</f>
        <v>102</v>
      </c>
      <c r="D68" s="29">
        <v>2.0</v>
      </c>
      <c r="E68" s="25">
        <f t="shared" si="1"/>
        <v>204</v>
      </c>
      <c r="F68" s="25" t="str">
        <f>VLOOKUP(A68,'Courier Company - Invoice'!$B:$F,5,0)</f>
        <v>121003302017</v>
      </c>
      <c r="G68" s="29" t="str">
        <f>VLOOKUP(F68,'Company X - Pincode Zones'!$C:$D,2,0)</f>
        <v>b</v>
      </c>
      <c r="H68" s="29" t="str">
        <f>VLOOKUP(A68,'Courier Company - Invoice'!$B:$H,7,0)</f>
        <v>Forward charges</v>
      </c>
      <c r="I68" s="29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ht="15.75" customHeight="1">
      <c r="A69" s="29" t="s">
        <v>164</v>
      </c>
      <c r="B69" s="29">
        <v>8.904223819277E12</v>
      </c>
      <c r="C69" s="30">
        <f>VLOOKUP(B69,'Company X - SKU Master'!$A:$D,2,0)</f>
        <v>350</v>
      </c>
      <c r="D69" s="29">
        <v>1.0</v>
      </c>
      <c r="E69" s="25">
        <f t="shared" si="1"/>
        <v>350</v>
      </c>
      <c r="F69" s="25" t="str">
        <f>VLOOKUP(A69,'Courier Company - Invoice'!$B:$F,5,0)</f>
        <v>121003302017</v>
      </c>
      <c r="G69" s="29" t="str">
        <f>VLOOKUP(F69,'Company X - Pincode Zones'!$C:$D,2,0)</f>
        <v>b</v>
      </c>
      <c r="H69" s="29" t="str">
        <f>VLOOKUP(A69,'Courier Company - Invoice'!$B:$H,7,0)</f>
        <v>Forward charges</v>
      </c>
      <c r="I69" s="29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ht="15.75" customHeight="1">
      <c r="A70" s="29" t="s">
        <v>162</v>
      </c>
      <c r="B70" s="29">
        <v>8.904223816214E12</v>
      </c>
      <c r="C70" s="30">
        <f>VLOOKUP(B70,'Company X - SKU Master'!$A:$D,2,0)</f>
        <v>120</v>
      </c>
      <c r="D70" s="29">
        <v>1.0</v>
      </c>
      <c r="E70" s="25">
        <f t="shared" si="1"/>
        <v>120</v>
      </c>
      <c r="F70" s="25" t="str">
        <f>VLOOKUP(A70,'Courier Company - Invoice'!$B:$F,5,0)</f>
        <v>121003302017</v>
      </c>
      <c r="G70" s="29" t="str">
        <f>VLOOKUP(F70,'Company X - Pincode Zones'!$C:$D,2,0)</f>
        <v>b</v>
      </c>
      <c r="H70" s="29" t="str">
        <f>VLOOKUP(A70,'Courier Company - Invoice'!$B:$H,7,0)</f>
        <v>Forward charges</v>
      </c>
      <c r="I70" s="29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ht="15.75" customHeight="1">
      <c r="A71" s="29" t="s">
        <v>162</v>
      </c>
      <c r="B71" s="29">
        <v>8.904223818874E12</v>
      </c>
      <c r="C71" s="30">
        <f>VLOOKUP(B71,'Company X - SKU Master'!$A:$D,2,0)</f>
        <v>100</v>
      </c>
      <c r="D71" s="29">
        <v>1.0</v>
      </c>
      <c r="E71" s="25">
        <f t="shared" si="1"/>
        <v>100</v>
      </c>
      <c r="F71" s="25" t="str">
        <f>VLOOKUP(A71,'Courier Company - Invoice'!$B:$F,5,0)</f>
        <v>121003302017</v>
      </c>
      <c r="G71" s="29" t="str">
        <f>VLOOKUP(F71,'Company X - Pincode Zones'!$C:$D,2,0)</f>
        <v>b</v>
      </c>
      <c r="H71" s="29" t="str">
        <f>VLOOKUP(A71,'Courier Company - Invoice'!$B:$H,7,0)</f>
        <v>Forward charges</v>
      </c>
      <c r="I71" s="29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ht="15.75" customHeight="1">
      <c r="A72" s="29" t="s">
        <v>160</v>
      </c>
      <c r="B72" s="29">
        <v>8.904223818706E12</v>
      </c>
      <c r="C72" s="30">
        <f>VLOOKUP(B72,'Company X - SKU Master'!$A:$D,2,0)</f>
        <v>127</v>
      </c>
      <c r="D72" s="29">
        <v>1.0</v>
      </c>
      <c r="E72" s="25">
        <f t="shared" si="1"/>
        <v>127</v>
      </c>
      <c r="F72" s="25" t="str">
        <f>VLOOKUP(A72,'Courier Company - Invoice'!$B:$F,5,0)</f>
        <v>121003322255</v>
      </c>
      <c r="G72" s="29" t="str">
        <f>VLOOKUP(F72,'Company X - Pincode Zones'!$C:$D,2,0)</f>
        <v>b</v>
      </c>
      <c r="H72" s="29" t="str">
        <f>VLOOKUP(A72,'Courier Company - Invoice'!$B:$H,7,0)</f>
        <v>Forward and RTO charges</v>
      </c>
      <c r="I72" s="29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ht="15.75" customHeight="1">
      <c r="A73" s="29" t="s">
        <v>156</v>
      </c>
      <c r="B73" s="29">
        <v>8.904223816214E12</v>
      </c>
      <c r="C73" s="30">
        <f>VLOOKUP(B73,'Company X - SKU Master'!$A:$D,2,0)</f>
        <v>120</v>
      </c>
      <c r="D73" s="29">
        <v>1.0</v>
      </c>
      <c r="E73" s="25">
        <f t="shared" si="1"/>
        <v>120</v>
      </c>
      <c r="F73" s="25" t="str">
        <f>VLOOKUP(A73,'Courier Company - Invoice'!$B:$F,5,0)</f>
        <v>121003313001</v>
      </c>
      <c r="G73" s="29" t="str">
        <f>VLOOKUP(F73,'Company X - Pincode Zones'!$C:$D,2,0)</f>
        <v>b</v>
      </c>
      <c r="H73" s="29" t="str">
        <f>VLOOKUP(A73,'Courier Company - Invoice'!$B:$H,7,0)</f>
        <v>Forward charges</v>
      </c>
      <c r="I73" s="29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ht="15.75" customHeight="1">
      <c r="A74" s="29" t="s">
        <v>156</v>
      </c>
      <c r="B74" s="29">
        <v>8.904223818874E12</v>
      </c>
      <c r="C74" s="30">
        <f>VLOOKUP(B74,'Company X - SKU Master'!$A:$D,2,0)</f>
        <v>100</v>
      </c>
      <c r="D74" s="29">
        <v>1.0</v>
      </c>
      <c r="E74" s="25">
        <f t="shared" si="1"/>
        <v>100</v>
      </c>
      <c r="F74" s="25" t="str">
        <f>VLOOKUP(A74,'Courier Company - Invoice'!$B:$F,5,0)</f>
        <v>121003313001</v>
      </c>
      <c r="G74" s="29" t="str">
        <f>VLOOKUP(F74,'Company X - Pincode Zones'!$C:$D,2,0)</f>
        <v>b</v>
      </c>
      <c r="H74" s="29" t="str">
        <f>VLOOKUP(A74,'Courier Company - Invoice'!$B:$H,7,0)</f>
        <v>Forward charges</v>
      </c>
      <c r="I74" s="29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ht="15.75" customHeight="1">
      <c r="A75" s="29" t="s">
        <v>156</v>
      </c>
      <c r="B75" s="29">
        <v>8.904223818706E12</v>
      </c>
      <c r="C75" s="30">
        <f>VLOOKUP(B75,'Company X - SKU Master'!$A:$D,2,0)</f>
        <v>127</v>
      </c>
      <c r="D75" s="29">
        <v>1.0</v>
      </c>
      <c r="E75" s="25">
        <f t="shared" si="1"/>
        <v>127</v>
      </c>
      <c r="F75" s="25" t="str">
        <f>VLOOKUP(A75,'Courier Company - Invoice'!$B:$F,5,0)</f>
        <v>121003313001</v>
      </c>
      <c r="G75" s="29" t="str">
        <f>VLOOKUP(F75,'Company X - Pincode Zones'!$C:$D,2,0)</f>
        <v>b</v>
      </c>
      <c r="H75" s="29" t="str">
        <f>VLOOKUP(A75,'Courier Company - Invoice'!$B:$H,7,0)</f>
        <v>Forward charges</v>
      </c>
      <c r="I75" s="29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ht="15.75" customHeight="1">
      <c r="A76" s="29" t="s">
        <v>156</v>
      </c>
      <c r="B76" s="29">
        <v>8.904223818942E12</v>
      </c>
      <c r="C76" s="30">
        <f>VLOOKUP(B76,'Company X - SKU Master'!$A:$D,2,0)</f>
        <v>133</v>
      </c>
      <c r="D76" s="29">
        <v>1.0</v>
      </c>
      <c r="E76" s="25">
        <f t="shared" si="1"/>
        <v>133</v>
      </c>
      <c r="F76" s="25" t="str">
        <f>VLOOKUP(A76,'Courier Company - Invoice'!$B:$F,5,0)</f>
        <v>121003313001</v>
      </c>
      <c r="G76" s="29" t="str">
        <f>VLOOKUP(F76,'Company X - Pincode Zones'!$C:$D,2,0)</f>
        <v>b</v>
      </c>
      <c r="H76" s="29" t="str">
        <f>VLOOKUP(A76,'Courier Company - Invoice'!$B:$H,7,0)</f>
        <v>Forward charges</v>
      </c>
      <c r="I76" s="29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ht="15.75" customHeight="1">
      <c r="A77" s="29" t="s">
        <v>156</v>
      </c>
      <c r="B77" s="29">
        <v>8.90422381885E12</v>
      </c>
      <c r="C77" s="30">
        <f>VLOOKUP(B77,'Company X - SKU Master'!$A:$D,2,0)</f>
        <v>240</v>
      </c>
      <c r="D77" s="29">
        <v>1.0</v>
      </c>
      <c r="E77" s="25">
        <f t="shared" si="1"/>
        <v>240</v>
      </c>
      <c r="F77" s="25" t="str">
        <f>VLOOKUP(A77,'Courier Company - Invoice'!$B:$F,5,0)</f>
        <v>121003313001</v>
      </c>
      <c r="G77" s="29" t="str">
        <f>VLOOKUP(F77,'Company X - Pincode Zones'!$C:$D,2,0)</f>
        <v>b</v>
      </c>
      <c r="H77" s="29" t="str">
        <f>VLOOKUP(A77,'Courier Company - Invoice'!$B:$H,7,0)</f>
        <v>Forward charges</v>
      </c>
      <c r="I77" s="29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ht="15.75" customHeight="1">
      <c r="A78" s="29" t="s">
        <v>252</v>
      </c>
      <c r="B78" s="29">
        <v>8.904223818706E12</v>
      </c>
      <c r="C78" s="30">
        <f>VLOOKUP(B78,'Company X - SKU Master'!$A:$D,2,0)</f>
        <v>127</v>
      </c>
      <c r="D78" s="29">
        <v>1.0</v>
      </c>
      <c r="E78" s="25">
        <f t="shared" si="1"/>
        <v>127</v>
      </c>
      <c r="F78" s="25" t="str">
        <f>VLOOKUP(A78,'Courier Company - Invoice'!$B:$F,5,0)</f>
        <v>121003325207</v>
      </c>
      <c r="G78" s="29" t="str">
        <f>VLOOKUP(F78,'Company X - Pincode Zones'!$C:$D,2,0)</f>
        <v>b</v>
      </c>
      <c r="H78" s="29" t="str">
        <f>VLOOKUP(A78,'Courier Company - Invoice'!$B:$H,7,0)</f>
        <v>Forward charges</v>
      </c>
      <c r="I78" s="29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ht="15.75" customHeight="1">
      <c r="A79" s="29" t="s">
        <v>252</v>
      </c>
      <c r="B79" s="29">
        <v>8.904223818942E12</v>
      </c>
      <c r="C79" s="30">
        <f>VLOOKUP(B79,'Company X - SKU Master'!$A:$D,2,0)</f>
        <v>133</v>
      </c>
      <c r="D79" s="29">
        <v>1.0</v>
      </c>
      <c r="E79" s="25">
        <f t="shared" si="1"/>
        <v>133</v>
      </c>
      <c r="F79" s="25" t="str">
        <f>VLOOKUP(A79,'Courier Company - Invoice'!$B:$F,5,0)</f>
        <v>121003325207</v>
      </c>
      <c r="G79" s="29" t="str">
        <f>VLOOKUP(F79,'Company X - Pincode Zones'!$C:$D,2,0)</f>
        <v>b</v>
      </c>
      <c r="H79" s="29" t="str">
        <f>VLOOKUP(A79,'Courier Company - Invoice'!$B:$H,7,0)</f>
        <v>Forward charges</v>
      </c>
      <c r="I79" s="29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ht="15.75" customHeight="1">
      <c r="A80" s="29" t="s">
        <v>252</v>
      </c>
      <c r="B80" s="29">
        <v>8.90422381885E12</v>
      </c>
      <c r="C80" s="30">
        <f>VLOOKUP(B80,'Company X - SKU Master'!$A:$D,2,0)</f>
        <v>240</v>
      </c>
      <c r="D80" s="29">
        <v>1.0</v>
      </c>
      <c r="E80" s="25">
        <f t="shared" si="1"/>
        <v>240</v>
      </c>
      <c r="F80" s="25" t="str">
        <f>VLOOKUP(A80,'Courier Company - Invoice'!$B:$F,5,0)</f>
        <v>121003325207</v>
      </c>
      <c r="G80" s="29" t="str">
        <f>VLOOKUP(F80,'Company X - Pincode Zones'!$C:$D,2,0)</f>
        <v>b</v>
      </c>
      <c r="H80" s="29" t="str">
        <f>VLOOKUP(A80,'Courier Company - Invoice'!$B:$H,7,0)</f>
        <v>Forward charges</v>
      </c>
      <c r="I80" s="29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ht="15.75" customHeight="1">
      <c r="A81" s="29" t="s">
        <v>154</v>
      </c>
      <c r="B81" s="29">
        <v>8.904223818478E12</v>
      </c>
      <c r="C81" s="30">
        <f>VLOOKUP(B81,'Company X - SKU Master'!$A:$D,2,0)</f>
        <v>350</v>
      </c>
      <c r="D81" s="29">
        <v>1.0</v>
      </c>
      <c r="E81" s="25">
        <f t="shared" si="1"/>
        <v>350</v>
      </c>
      <c r="F81" s="25" t="str">
        <f>VLOOKUP(A81,'Courier Company - Invoice'!$B:$F,5,0)</f>
        <v>121003306302</v>
      </c>
      <c r="G81" s="29" t="str">
        <f>VLOOKUP(F81,'Company X - Pincode Zones'!$C:$D,2,0)</f>
        <v>b</v>
      </c>
      <c r="H81" s="29" t="str">
        <f>VLOOKUP(A81,'Courier Company - Invoice'!$B:$H,7,0)</f>
        <v>Forward charges</v>
      </c>
      <c r="I81" s="29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ht="15.75" customHeight="1">
      <c r="A82" s="29" t="s">
        <v>154</v>
      </c>
      <c r="B82" s="29">
        <v>8.90422381913E12</v>
      </c>
      <c r="C82" s="30">
        <f>VLOOKUP(B82,'Company X - SKU Master'!$A:$D,2,0)</f>
        <v>350</v>
      </c>
      <c r="D82" s="29">
        <v>1.0</v>
      </c>
      <c r="E82" s="25">
        <f t="shared" si="1"/>
        <v>350</v>
      </c>
      <c r="F82" s="25" t="str">
        <f>VLOOKUP(A82,'Courier Company - Invoice'!$B:$F,5,0)</f>
        <v>121003306302</v>
      </c>
      <c r="G82" s="29" t="str">
        <f>VLOOKUP(F82,'Company X - Pincode Zones'!$C:$D,2,0)</f>
        <v>b</v>
      </c>
      <c r="H82" s="29" t="str">
        <f>VLOOKUP(A82,'Courier Company - Invoice'!$B:$H,7,0)</f>
        <v>Forward charges</v>
      </c>
      <c r="I82" s="29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ht="15.75" customHeight="1">
      <c r="A83" s="29" t="s">
        <v>154</v>
      </c>
      <c r="B83" s="29">
        <v>8.904223819277E12</v>
      </c>
      <c r="C83" s="30">
        <f>VLOOKUP(B83,'Company X - SKU Master'!$A:$D,2,0)</f>
        <v>350</v>
      </c>
      <c r="D83" s="29">
        <v>1.0</v>
      </c>
      <c r="E83" s="25">
        <f t="shared" si="1"/>
        <v>350</v>
      </c>
      <c r="F83" s="25" t="str">
        <f>VLOOKUP(A83,'Courier Company - Invoice'!$B:$F,5,0)</f>
        <v>121003306302</v>
      </c>
      <c r="G83" s="29" t="str">
        <f>VLOOKUP(F83,'Company X - Pincode Zones'!$C:$D,2,0)</f>
        <v>b</v>
      </c>
      <c r="H83" s="29" t="str">
        <f>VLOOKUP(A83,'Courier Company - Invoice'!$B:$H,7,0)</f>
        <v>Forward charges</v>
      </c>
      <c r="I83" s="29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ht="15.75" customHeight="1">
      <c r="A84" s="29" t="s">
        <v>154</v>
      </c>
      <c r="B84" s="29">
        <v>8.904223819284E12</v>
      </c>
      <c r="C84" s="30">
        <f>VLOOKUP(B84,'Company X - SKU Master'!$A:$D,2,0)</f>
        <v>350</v>
      </c>
      <c r="D84" s="29">
        <v>1.0</v>
      </c>
      <c r="E84" s="25">
        <f t="shared" si="1"/>
        <v>350</v>
      </c>
      <c r="F84" s="25" t="str">
        <f>VLOOKUP(A84,'Courier Company - Invoice'!$B:$F,5,0)</f>
        <v>121003306302</v>
      </c>
      <c r="G84" s="29" t="str">
        <f>VLOOKUP(F84,'Company X - Pincode Zones'!$C:$D,2,0)</f>
        <v>b</v>
      </c>
      <c r="H84" s="29" t="str">
        <f>VLOOKUP(A84,'Courier Company - Invoice'!$B:$H,7,0)</f>
        <v>Forward charges</v>
      </c>
      <c r="I84" s="29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ht="15.75" customHeight="1">
      <c r="A85" s="29" t="s">
        <v>154</v>
      </c>
      <c r="B85" s="29" t="s">
        <v>292</v>
      </c>
      <c r="C85" s="30">
        <f>VLOOKUP(B85,'Company X - SKU Master'!$A:$D,2,0)</f>
        <v>500</v>
      </c>
      <c r="D85" s="29">
        <v>1.0</v>
      </c>
      <c r="E85" s="25">
        <f t="shared" si="1"/>
        <v>500</v>
      </c>
      <c r="F85" s="25" t="str">
        <f>VLOOKUP(A85,'Courier Company - Invoice'!$B:$F,5,0)</f>
        <v>121003306302</v>
      </c>
      <c r="G85" s="29" t="str">
        <f>VLOOKUP(F85,'Company X - Pincode Zones'!$C:$D,2,0)</f>
        <v>b</v>
      </c>
      <c r="H85" s="29" t="str">
        <f>VLOOKUP(A85,'Courier Company - Invoice'!$B:$H,7,0)</f>
        <v>Forward charges</v>
      </c>
      <c r="I85" s="29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ht="15.75" customHeight="1">
      <c r="A86" s="29" t="s">
        <v>154</v>
      </c>
      <c r="B86" s="29">
        <v>8.904223819291E12</v>
      </c>
      <c r="C86" s="30">
        <f>VLOOKUP(B86,'Company X - SKU Master'!$A:$D,2,0)</f>
        <v>112</v>
      </c>
      <c r="D86" s="29">
        <v>2.0</v>
      </c>
      <c r="E86" s="25">
        <f t="shared" si="1"/>
        <v>224</v>
      </c>
      <c r="F86" s="25" t="str">
        <f>VLOOKUP(A86,'Courier Company - Invoice'!$B:$F,5,0)</f>
        <v>121003306302</v>
      </c>
      <c r="G86" s="29" t="str">
        <f>VLOOKUP(F86,'Company X - Pincode Zones'!$C:$D,2,0)</f>
        <v>b</v>
      </c>
      <c r="H86" s="29" t="str">
        <f>VLOOKUP(A86,'Courier Company - Invoice'!$B:$H,7,0)</f>
        <v>Forward charges</v>
      </c>
      <c r="I86" s="29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ht="15.75" customHeight="1">
      <c r="A87" s="29" t="s">
        <v>154</v>
      </c>
      <c r="B87" s="29">
        <v>8.904223819031E12</v>
      </c>
      <c r="C87" s="30">
        <f>VLOOKUP(B87,'Company X - SKU Master'!$A:$D,2,0)</f>
        <v>112</v>
      </c>
      <c r="D87" s="29">
        <v>2.0</v>
      </c>
      <c r="E87" s="25">
        <f t="shared" si="1"/>
        <v>224</v>
      </c>
      <c r="F87" s="25" t="str">
        <f>VLOOKUP(A87,'Courier Company - Invoice'!$B:$F,5,0)</f>
        <v>121003306302</v>
      </c>
      <c r="G87" s="29" t="str">
        <f>VLOOKUP(F87,'Company X - Pincode Zones'!$C:$D,2,0)</f>
        <v>b</v>
      </c>
      <c r="H87" s="29" t="str">
        <f>VLOOKUP(A87,'Courier Company - Invoice'!$B:$H,7,0)</f>
        <v>Forward charges</v>
      </c>
      <c r="I87" s="29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ht="15.75" customHeight="1">
      <c r="A88" s="29" t="s">
        <v>154</v>
      </c>
      <c r="B88" s="29">
        <v>8.904223819024E12</v>
      </c>
      <c r="C88" s="30">
        <f>VLOOKUP(B88,'Company X - SKU Master'!$A:$D,2,0)</f>
        <v>112</v>
      </c>
      <c r="D88" s="29">
        <v>2.0</v>
      </c>
      <c r="E88" s="25">
        <f t="shared" si="1"/>
        <v>224</v>
      </c>
      <c r="F88" s="25" t="str">
        <f>VLOOKUP(A88,'Courier Company - Invoice'!$B:$F,5,0)</f>
        <v>121003306302</v>
      </c>
      <c r="G88" s="29" t="str">
        <f>VLOOKUP(F88,'Company X - Pincode Zones'!$C:$D,2,0)</f>
        <v>b</v>
      </c>
      <c r="H88" s="29" t="str">
        <f>VLOOKUP(A88,'Courier Company - Invoice'!$B:$H,7,0)</f>
        <v>Forward charges</v>
      </c>
      <c r="I88" s="29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ht="15.75" customHeight="1">
      <c r="A89" s="29" t="s">
        <v>60</v>
      </c>
      <c r="B89" s="29">
        <v>8.90422381898E12</v>
      </c>
      <c r="C89" s="30">
        <f>VLOOKUP(B89,'Company X - SKU Master'!$A:$D,2,0)</f>
        <v>110</v>
      </c>
      <c r="D89" s="29">
        <v>1.0</v>
      </c>
      <c r="E89" s="25">
        <f t="shared" si="1"/>
        <v>110</v>
      </c>
      <c r="F89" s="25" t="str">
        <f>VLOOKUP(A89,'Courier Company - Invoice'!$B:$F,5,0)</f>
        <v>121003262405</v>
      </c>
      <c r="G89" s="29" t="str">
        <f>VLOOKUP(F89,'Company X - Pincode Zones'!$C:$D,2,0)</f>
        <v>b</v>
      </c>
      <c r="H89" s="29" t="str">
        <f>VLOOKUP(A89,'Courier Company - Invoice'!$B:$H,7,0)</f>
        <v>Forward and RTO charges</v>
      </c>
      <c r="I89" s="29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ht="15.75" customHeight="1">
      <c r="A90" s="29" t="s">
        <v>60</v>
      </c>
      <c r="B90" s="29">
        <v>8.904223819031E12</v>
      </c>
      <c r="C90" s="30">
        <f>VLOOKUP(B90,'Company X - SKU Master'!$A:$D,2,0)</f>
        <v>112</v>
      </c>
      <c r="D90" s="29">
        <v>4.0</v>
      </c>
      <c r="E90" s="25">
        <f t="shared" si="1"/>
        <v>448</v>
      </c>
      <c r="F90" s="25" t="str">
        <f>VLOOKUP(A90,'Courier Company - Invoice'!$B:$F,5,0)</f>
        <v>121003262405</v>
      </c>
      <c r="G90" s="29" t="str">
        <f>VLOOKUP(F90,'Company X - Pincode Zones'!$C:$D,2,0)</f>
        <v>b</v>
      </c>
      <c r="H90" s="29" t="str">
        <f>VLOOKUP(A90,'Courier Company - Invoice'!$B:$H,7,0)</f>
        <v>Forward and RTO charges</v>
      </c>
      <c r="I90" s="29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ht="15.75" customHeight="1">
      <c r="A91" s="29" t="s">
        <v>158</v>
      </c>
      <c r="B91" s="29">
        <v>8.904223819031E12</v>
      </c>
      <c r="C91" s="30">
        <f>VLOOKUP(B91,'Company X - SKU Master'!$A:$D,2,0)</f>
        <v>112</v>
      </c>
      <c r="D91" s="29">
        <v>4.0</v>
      </c>
      <c r="E91" s="25">
        <f t="shared" si="1"/>
        <v>448</v>
      </c>
      <c r="F91" s="25" t="str">
        <f>VLOOKUP(A91,'Courier Company - Invoice'!$B:$F,5,0)</f>
        <v>121003302002</v>
      </c>
      <c r="G91" s="29" t="str">
        <f>VLOOKUP(F91,'Company X - Pincode Zones'!$C:$D,2,0)</f>
        <v>b</v>
      </c>
      <c r="H91" s="29" t="str">
        <f>VLOOKUP(A91,'Courier Company - Invoice'!$B:$H,7,0)</f>
        <v>Forward charges</v>
      </c>
      <c r="I91" s="29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ht="15.75" customHeight="1">
      <c r="A92" s="29" t="s">
        <v>158</v>
      </c>
      <c r="B92" s="29">
        <v>8.904223819017E12</v>
      </c>
      <c r="C92" s="30">
        <f>VLOOKUP(B92,'Company X - SKU Master'!$A:$D,2,0)</f>
        <v>115</v>
      </c>
      <c r="D92" s="29">
        <v>1.0</v>
      </c>
      <c r="E92" s="25">
        <f t="shared" si="1"/>
        <v>115</v>
      </c>
      <c r="F92" s="25" t="str">
        <f>VLOOKUP(A92,'Courier Company - Invoice'!$B:$F,5,0)</f>
        <v>121003302002</v>
      </c>
      <c r="G92" s="29" t="str">
        <f>VLOOKUP(F92,'Company X - Pincode Zones'!$C:$D,2,0)</f>
        <v>b</v>
      </c>
      <c r="H92" s="29" t="str">
        <f>VLOOKUP(A92,'Courier Company - Invoice'!$B:$H,7,0)</f>
        <v>Forward charges</v>
      </c>
      <c r="I92" s="29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ht="15.75" customHeight="1">
      <c r="A93" s="29" t="s">
        <v>250</v>
      </c>
      <c r="B93" s="29">
        <v>8.904223818706E12</v>
      </c>
      <c r="C93" s="30">
        <f>VLOOKUP(B93,'Company X - SKU Master'!$A:$D,2,0)</f>
        <v>127</v>
      </c>
      <c r="D93" s="29">
        <v>1.0</v>
      </c>
      <c r="E93" s="25">
        <f t="shared" si="1"/>
        <v>127</v>
      </c>
      <c r="F93" s="25" t="str">
        <f>VLOOKUP(A93,'Courier Company - Invoice'!$B:$F,5,0)</f>
        <v>121003302012</v>
      </c>
      <c r="G93" s="29" t="str">
        <f>VLOOKUP(F93,'Company X - Pincode Zones'!$C:$D,2,0)</f>
        <v>b</v>
      </c>
      <c r="H93" s="29" t="str">
        <f>VLOOKUP(A93,'Courier Company - Invoice'!$B:$H,7,0)</f>
        <v>Forward charges</v>
      </c>
      <c r="I93" s="29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ht="15.75" customHeight="1">
      <c r="A94" s="29" t="s">
        <v>250</v>
      </c>
      <c r="B94" s="29">
        <v>8.904223818942E12</v>
      </c>
      <c r="C94" s="30">
        <f>VLOOKUP(B94,'Company X - SKU Master'!$A:$D,2,0)</f>
        <v>133</v>
      </c>
      <c r="D94" s="29">
        <v>1.0</v>
      </c>
      <c r="E94" s="25">
        <f t="shared" si="1"/>
        <v>133</v>
      </c>
      <c r="F94" s="25" t="str">
        <f>VLOOKUP(A94,'Courier Company - Invoice'!$B:$F,5,0)</f>
        <v>121003302012</v>
      </c>
      <c r="G94" s="29" t="str">
        <f>VLOOKUP(F94,'Company X - Pincode Zones'!$C:$D,2,0)</f>
        <v>b</v>
      </c>
      <c r="H94" s="29" t="str">
        <f>VLOOKUP(A94,'Courier Company - Invoice'!$B:$H,7,0)</f>
        <v>Forward charges</v>
      </c>
      <c r="I94" s="29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ht="15.75" customHeight="1">
      <c r="A95" s="29" t="s">
        <v>250</v>
      </c>
      <c r="B95" s="29">
        <v>8.90422381885E12</v>
      </c>
      <c r="C95" s="30">
        <f>VLOOKUP(B95,'Company X - SKU Master'!$A:$D,2,0)</f>
        <v>240</v>
      </c>
      <c r="D95" s="29">
        <v>1.0</v>
      </c>
      <c r="E95" s="25">
        <f t="shared" si="1"/>
        <v>240</v>
      </c>
      <c r="F95" s="25" t="str">
        <f>VLOOKUP(A95,'Courier Company - Invoice'!$B:$F,5,0)</f>
        <v>121003302012</v>
      </c>
      <c r="G95" s="29" t="str">
        <f>VLOOKUP(F95,'Company X - Pincode Zones'!$C:$D,2,0)</f>
        <v>b</v>
      </c>
      <c r="H95" s="29" t="str">
        <f>VLOOKUP(A95,'Courier Company - Invoice'!$B:$H,7,0)</f>
        <v>Forward charges</v>
      </c>
      <c r="I95" s="29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ht="15.75" customHeight="1">
      <c r="A96" s="29" t="s">
        <v>152</v>
      </c>
      <c r="B96" s="29">
        <v>8.904223818706E12</v>
      </c>
      <c r="C96" s="30">
        <f>VLOOKUP(B96,'Company X - SKU Master'!$A:$D,2,0)</f>
        <v>127</v>
      </c>
      <c r="D96" s="29">
        <v>1.0</v>
      </c>
      <c r="E96" s="25">
        <f t="shared" si="1"/>
        <v>127</v>
      </c>
      <c r="F96" s="25" t="str">
        <f>VLOOKUP(A96,'Courier Company - Invoice'!$B:$F,5,0)</f>
        <v>121003311011</v>
      </c>
      <c r="G96" s="29" t="str">
        <f>VLOOKUP(F96,'Company X - Pincode Zones'!$C:$D,2,0)</f>
        <v>b</v>
      </c>
      <c r="H96" s="29" t="str">
        <f>VLOOKUP(A96,'Courier Company - Invoice'!$B:$H,7,0)</f>
        <v>Forward and RTO charges</v>
      </c>
      <c r="I96" s="29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ht="15.75" customHeight="1">
      <c r="A97" s="29" t="s">
        <v>152</v>
      </c>
      <c r="B97" s="29">
        <v>8.904223818942E12</v>
      </c>
      <c r="C97" s="30">
        <f>VLOOKUP(B97,'Company X - SKU Master'!$A:$D,2,0)</f>
        <v>133</v>
      </c>
      <c r="D97" s="29">
        <v>1.0</v>
      </c>
      <c r="E97" s="25">
        <f t="shared" si="1"/>
        <v>133</v>
      </c>
      <c r="F97" s="25" t="str">
        <f>VLOOKUP(A97,'Courier Company - Invoice'!$B:$F,5,0)</f>
        <v>121003311011</v>
      </c>
      <c r="G97" s="29" t="str">
        <f>VLOOKUP(F97,'Company X - Pincode Zones'!$C:$D,2,0)</f>
        <v>b</v>
      </c>
      <c r="H97" s="29" t="str">
        <f>VLOOKUP(A97,'Courier Company - Invoice'!$B:$H,7,0)</f>
        <v>Forward and RTO charges</v>
      </c>
      <c r="I97" s="29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ht="15.75" customHeight="1">
      <c r="A98" s="29" t="s">
        <v>152</v>
      </c>
      <c r="B98" s="29">
        <v>8.90422381885E12</v>
      </c>
      <c r="C98" s="30">
        <f>VLOOKUP(B98,'Company X - SKU Master'!$A:$D,2,0)</f>
        <v>240</v>
      </c>
      <c r="D98" s="29">
        <v>1.0</v>
      </c>
      <c r="E98" s="25">
        <f t="shared" si="1"/>
        <v>240</v>
      </c>
      <c r="F98" s="25" t="str">
        <f>VLOOKUP(A98,'Courier Company - Invoice'!$B:$F,5,0)</f>
        <v>121003311011</v>
      </c>
      <c r="G98" s="29" t="str">
        <f>VLOOKUP(F98,'Company X - Pincode Zones'!$C:$D,2,0)</f>
        <v>b</v>
      </c>
      <c r="H98" s="29" t="str">
        <f>VLOOKUP(A98,'Courier Company - Invoice'!$B:$H,7,0)</f>
        <v>Forward and RTO charges</v>
      </c>
      <c r="I98" s="29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ht="15.75" customHeight="1">
      <c r="A99" s="29" t="s">
        <v>188</v>
      </c>
      <c r="B99" s="29">
        <v>8.904223816214E12</v>
      </c>
      <c r="C99" s="30">
        <f>VLOOKUP(B99,'Company X - SKU Master'!$A:$D,2,0)</f>
        <v>120</v>
      </c>
      <c r="D99" s="29">
        <v>1.0</v>
      </c>
      <c r="E99" s="25">
        <f t="shared" si="1"/>
        <v>120</v>
      </c>
      <c r="F99" s="25" t="str">
        <f>VLOOKUP(A99,'Courier Company - Invoice'!$B:$F,5,0)</f>
        <v>121003173212</v>
      </c>
      <c r="G99" s="29" t="str">
        <f>VLOOKUP(F99,'Company X - Pincode Zones'!$C:$D,2,0)</f>
        <v>e</v>
      </c>
      <c r="H99" s="29" t="str">
        <f>VLOOKUP(A99,'Courier Company - Invoice'!$B:$H,7,0)</f>
        <v>Forward charges</v>
      </c>
      <c r="I99" s="29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ht="15.75" customHeight="1">
      <c r="A100" s="29" t="s">
        <v>188</v>
      </c>
      <c r="B100" s="29">
        <v>8.904223818669E12</v>
      </c>
      <c r="C100" s="30">
        <f>VLOOKUP(B100,'Company X - SKU Master'!$A:$D,2,0)</f>
        <v>240</v>
      </c>
      <c r="D100" s="29">
        <v>2.0</v>
      </c>
      <c r="E100" s="25">
        <f t="shared" si="1"/>
        <v>480</v>
      </c>
      <c r="F100" s="25" t="str">
        <f>VLOOKUP(A100,'Courier Company - Invoice'!$B:$F,5,0)</f>
        <v>121003173212</v>
      </c>
      <c r="G100" s="29" t="str">
        <f>VLOOKUP(F100,'Company X - Pincode Zones'!$C:$D,2,0)</f>
        <v>e</v>
      </c>
      <c r="H100" s="29" t="str">
        <f>VLOOKUP(A100,'Courier Company - Invoice'!$B:$H,7,0)</f>
        <v>Forward charges</v>
      </c>
      <c r="I100" s="29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ht="15.75" customHeight="1">
      <c r="A101" s="29" t="s">
        <v>188</v>
      </c>
      <c r="B101" s="29">
        <v>8.904223818683E12</v>
      </c>
      <c r="C101" s="30">
        <f>VLOOKUP(B101,'Company X - SKU Master'!$A:$D,2,0)</f>
        <v>121</v>
      </c>
      <c r="D101" s="29">
        <v>1.0</v>
      </c>
      <c r="E101" s="25">
        <f t="shared" si="1"/>
        <v>121</v>
      </c>
      <c r="F101" s="25" t="str">
        <f>VLOOKUP(A101,'Courier Company - Invoice'!$B:$F,5,0)</f>
        <v>121003173212</v>
      </c>
      <c r="G101" s="29" t="str">
        <f>VLOOKUP(F101,'Company X - Pincode Zones'!$C:$D,2,0)</f>
        <v>e</v>
      </c>
      <c r="H101" s="29" t="str">
        <f>VLOOKUP(A101,'Courier Company - Invoice'!$B:$H,7,0)</f>
        <v>Forward charges</v>
      </c>
      <c r="I101" s="29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ht="15.75" customHeight="1">
      <c r="A102" s="29" t="s">
        <v>258</v>
      </c>
      <c r="B102" s="29">
        <v>8.904223818706E12</v>
      </c>
      <c r="C102" s="30">
        <f>VLOOKUP(B102,'Company X - SKU Master'!$A:$D,2,0)</f>
        <v>127</v>
      </c>
      <c r="D102" s="29">
        <v>1.0</v>
      </c>
      <c r="E102" s="25">
        <f t="shared" si="1"/>
        <v>127</v>
      </c>
      <c r="F102" s="25" t="str">
        <f>VLOOKUP(A102,'Courier Company - Invoice'!$B:$F,5,0)</f>
        <v>121003173212</v>
      </c>
      <c r="G102" s="29" t="str">
        <f>VLOOKUP(F102,'Company X - Pincode Zones'!$C:$D,2,0)</f>
        <v>e</v>
      </c>
      <c r="H102" s="29" t="str">
        <f>VLOOKUP(A102,'Courier Company - Invoice'!$B:$H,7,0)</f>
        <v>Forward charges</v>
      </c>
      <c r="I102" s="29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ht="15.75" customHeight="1">
      <c r="A103" s="29" t="s">
        <v>258</v>
      </c>
      <c r="B103" s="29">
        <v>8.904223818669E12</v>
      </c>
      <c r="C103" s="30">
        <f>VLOOKUP(B103,'Company X - SKU Master'!$A:$D,2,0)</f>
        <v>240</v>
      </c>
      <c r="D103" s="29">
        <v>1.0</v>
      </c>
      <c r="E103" s="25">
        <f t="shared" si="1"/>
        <v>240</v>
      </c>
      <c r="F103" s="25" t="str">
        <f>VLOOKUP(A103,'Courier Company - Invoice'!$B:$F,5,0)</f>
        <v>121003173212</v>
      </c>
      <c r="G103" s="29" t="str">
        <f>VLOOKUP(F103,'Company X - Pincode Zones'!$C:$D,2,0)</f>
        <v>e</v>
      </c>
      <c r="H103" s="29" t="str">
        <f>VLOOKUP(A103,'Courier Company - Invoice'!$B:$H,7,0)</f>
        <v>Forward charges</v>
      </c>
      <c r="I103" s="29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ht="15.75" customHeight="1">
      <c r="A104" s="29" t="s">
        <v>258</v>
      </c>
      <c r="B104" s="29">
        <v>8.904223819499E12</v>
      </c>
      <c r="C104" s="30">
        <f>VLOOKUP(B104,'Company X - SKU Master'!$A:$D,2,0)</f>
        <v>210</v>
      </c>
      <c r="D104" s="29">
        <v>1.0</v>
      </c>
      <c r="E104" s="25">
        <f t="shared" si="1"/>
        <v>210</v>
      </c>
      <c r="F104" s="25" t="str">
        <f>VLOOKUP(A104,'Courier Company - Invoice'!$B:$F,5,0)</f>
        <v>121003173212</v>
      </c>
      <c r="G104" s="29" t="str">
        <f>VLOOKUP(F104,'Company X - Pincode Zones'!$C:$D,2,0)</f>
        <v>e</v>
      </c>
      <c r="H104" s="29" t="str">
        <f>VLOOKUP(A104,'Courier Company - Invoice'!$B:$H,7,0)</f>
        <v>Forward charges</v>
      </c>
      <c r="I104" s="29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ht="15.75" customHeight="1">
      <c r="A105" s="29" t="s">
        <v>258</v>
      </c>
      <c r="B105" s="29">
        <v>8.904223819031E12</v>
      </c>
      <c r="C105" s="30">
        <f>VLOOKUP(B105,'Company X - SKU Master'!$A:$D,2,0)</f>
        <v>112</v>
      </c>
      <c r="D105" s="29">
        <v>1.0</v>
      </c>
      <c r="E105" s="25">
        <f t="shared" si="1"/>
        <v>112</v>
      </c>
      <c r="F105" s="25" t="str">
        <f>VLOOKUP(A105,'Courier Company - Invoice'!$B:$F,5,0)</f>
        <v>121003173212</v>
      </c>
      <c r="G105" s="29" t="str">
        <f>VLOOKUP(F105,'Company X - Pincode Zones'!$C:$D,2,0)</f>
        <v>e</v>
      </c>
      <c r="H105" s="29" t="str">
        <f>VLOOKUP(A105,'Courier Company - Invoice'!$B:$H,7,0)</f>
        <v>Forward charges</v>
      </c>
      <c r="I105" s="29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  <row r="106" ht="15.75" customHeight="1">
      <c r="A106" s="29" t="s">
        <v>150</v>
      </c>
      <c r="B106" s="29">
        <v>8.904223818706E12</v>
      </c>
      <c r="C106" s="30">
        <f>VLOOKUP(B106,'Company X - SKU Master'!$A:$D,2,0)</f>
        <v>127</v>
      </c>
      <c r="D106" s="29">
        <v>1.0</v>
      </c>
      <c r="E106" s="25">
        <f t="shared" si="1"/>
        <v>127</v>
      </c>
      <c r="F106" s="25" t="str">
        <f>VLOOKUP(A106,'Courier Company - Invoice'!$B:$F,5,0)</f>
        <v>121003302002</v>
      </c>
      <c r="G106" s="29" t="str">
        <f>VLOOKUP(F106,'Company X - Pincode Zones'!$C:$D,2,0)</f>
        <v>b</v>
      </c>
      <c r="H106" s="29" t="str">
        <f>VLOOKUP(A106,'Courier Company - Invoice'!$B:$H,7,0)</f>
        <v>Forward charges</v>
      </c>
      <c r="I106" s="29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</row>
    <row r="107" ht="15.75" customHeight="1">
      <c r="A107" s="29" t="s">
        <v>150</v>
      </c>
      <c r="B107" s="29">
        <v>8.90422381885E12</v>
      </c>
      <c r="C107" s="30">
        <f>VLOOKUP(B107,'Company X - SKU Master'!$A:$D,2,0)</f>
        <v>240</v>
      </c>
      <c r="D107" s="29">
        <v>1.0</v>
      </c>
      <c r="E107" s="25">
        <f t="shared" si="1"/>
        <v>240</v>
      </c>
      <c r="F107" s="25" t="str">
        <f>VLOOKUP(A107,'Courier Company - Invoice'!$B:$F,5,0)</f>
        <v>121003302002</v>
      </c>
      <c r="G107" s="29" t="str">
        <f>VLOOKUP(F107,'Company X - Pincode Zones'!$C:$D,2,0)</f>
        <v>b</v>
      </c>
      <c r="H107" s="29" t="str">
        <f>VLOOKUP(A107,'Courier Company - Invoice'!$B:$H,7,0)</f>
        <v>Forward charges</v>
      </c>
      <c r="I107" s="29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</row>
    <row r="108" ht="15.75" customHeight="1">
      <c r="A108" s="29" t="s">
        <v>150</v>
      </c>
      <c r="B108" s="29">
        <v>8.904223819468E12</v>
      </c>
      <c r="C108" s="30">
        <f>VLOOKUP(B108,'Company X - SKU Master'!$A:$D,2,0)</f>
        <v>500</v>
      </c>
      <c r="D108" s="29">
        <v>1.0</v>
      </c>
      <c r="E108" s="25">
        <f t="shared" si="1"/>
        <v>500</v>
      </c>
      <c r="F108" s="25" t="str">
        <f>VLOOKUP(A108,'Courier Company - Invoice'!$B:$F,5,0)</f>
        <v>121003302002</v>
      </c>
      <c r="G108" s="29" t="str">
        <f>VLOOKUP(F108,'Company X - Pincode Zones'!$C:$D,2,0)</f>
        <v>b</v>
      </c>
      <c r="H108" s="29" t="str">
        <f>VLOOKUP(A108,'Courier Company - Invoice'!$B:$H,7,0)</f>
        <v>Forward charges</v>
      </c>
      <c r="I108" s="29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</row>
    <row r="109" ht="15.75" customHeight="1">
      <c r="A109" s="29" t="s">
        <v>148</v>
      </c>
      <c r="B109" s="29">
        <v>8.904223815859E12</v>
      </c>
      <c r="C109" s="30">
        <f>VLOOKUP(B109,'Company X - SKU Master'!$A:$D,2,0)</f>
        <v>165</v>
      </c>
      <c r="D109" s="29">
        <v>1.0</v>
      </c>
      <c r="E109" s="25">
        <f t="shared" si="1"/>
        <v>165</v>
      </c>
      <c r="F109" s="25" t="str">
        <f>VLOOKUP(A109,'Courier Company - Invoice'!$B:$F,5,0)</f>
        <v>121003321608</v>
      </c>
      <c r="G109" s="29" t="str">
        <f>VLOOKUP(F109,'Company X - Pincode Zones'!$C:$D,2,0)</f>
        <v>b</v>
      </c>
      <c r="H109" s="29" t="str">
        <f>VLOOKUP(A109,'Courier Company - Invoice'!$B:$H,7,0)</f>
        <v>Forward charges</v>
      </c>
      <c r="I109" s="29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</row>
    <row r="110" ht="15.75" customHeight="1">
      <c r="A110" s="29" t="s">
        <v>148</v>
      </c>
      <c r="B110" s="29">
        <v>8.904223818751E12</v>
      </c>
      <c r="C110" s="30">
        <f>VLOOKUP(B110,'Company X - SKU Master'!$A:$D,2,0)</f>
        <v>113</v>
      </c>
      <c r="D110" s="29">
        <v>1.0</v>
      </c>
      <c r="E110" s="25">
        <f t="shared" si="1"/>
        <v>113</v>
      </c>
      <c r="F110" s="25" t="str">
        <f>VLOOKUP(A110,'Courier Company - Invoice'!$B:$F,5,0)</f>
        <v>121003321608</v>
      </c>
      <c r="G110" s="29" t="str">
        <f>VLOOKUP(F110,'Company X - Pincode Zones'!$C:$D,2,0)</f>
        <v>b</v>
      </c>
      <c r="H110" s="29" t="str">
        <f>VLOOKUP(A110,'Courier Company - Invoice'!$B:$H,7,0)</f>
        <v>Forward charges</v>
      </c>
      <c r="I110" s="29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</row>
    <row r="111" ht="15.75" customHeight="1">
      <c r="A111" s="29" t="s">
        <v>148</v>
      </c>
      <c r="B111" s="29">
        <v>8.904223815873E12</v>
      </c>
      <c r="C111" s="30">
        <f>VLOOKUP(B111,'Company X - SKU Master'!$A:$D,2,0)</f>
        <v>65</v>
      </c>
      <c r="D111" s="29">
        <v>1.0</v>
      </c>
      <c r="E111" s="25">
        <f t="shared" si="1"/>
        <v>65</v>
      </c>
      <c r="F111" s="25" t="str">
        <f>VLOOKUP(A111,'Courier Company - Invoice'!$B:$F,5,0)</f>
        <v>121003321608</v>
      </c>
      <c r="G111" s="29" t="str">
        <f>VLOOKUP(F111,'Company X - Pincode Zones'!$C:$D,2,0)</f>
        <v>b</v>
      </c>
      <c r="H111" s="29" t="str">
        <f>VLOOKUP(A111,'Courier Company - Invoice'!$B:$H,7,0)</f>
        <v>Forward charges</v>
      </c>
      <c r="I111" s="29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</row>
    <row r="112" ht="15.75" customHeight="1">
      <c r="A112" s="29" t="s">
        <v>148</v>
      </c>
      <c r="B112" s="29">
        <v>8.904223815859E12</v>
      </c>
      <c r="C112" s="30">
        <f>VLOOKUP(B112,'Company X - SKU Master'!$A:$D,2,0)</f>
        <v>165</v>
      </c>
      <c r="D112" s="29">
        <v>1.0</v>
      </c>
      <c r="E112" s="25">
        <f t="shared" si="1"/>
        <v>165</v>
      </c>
      <c r="F112" s="25" t="str">
        <f>VLOOKUP(A112,'Courier Company - Invoice'!$B:$F,5,0)</f>
        <v>121003321608</v>
      </c>
      <c r="G112" s="29" t="str">
        <f>VLOOKUP(F112,'Company X - Pincode Zones'!$C:$D,2,0)</f>
        <v>b</v>
      </c>
      <c r="H112" s="29" t="str">
        <f>VLOOKUP(A112,'Courier Company - Invoice'!$B:$H,7,0)</f>
        <v>Forward charges</v>
      </c>
      <c r="I112" s="29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</row>
    <row r="113" ht="15.75" customHeight="1">
      <c r="A113" s="29" t="s">
        <v>248</v>
      </c>
      <c r="B113" s="29">
        <v>8.904223819352E12</v>
      </c>
      <c r="C113" s="30">
        <f>VLOOKUP(B113,'Company X - SKU Master'!$A:$D,2,0)</f>
        <v>165</v>
      </c>
      <c r="D113" s="29">
        <v>1.0</v>
      </c>
      <c r="E113" s="25">
        <f t="shared" si="1"/>
        <v>165</v>
      </c>
      <c r="F113" s="25" t="str">
        <f>VLOOKUP(A113,'Courier Company - Invoice'!$B:$F,5,0)</f>
        <v>121003302017</v>
      </c>
      <c r="G113" s="29" t="str">
        <f>VLOOKUP(F113,'Company X - Pincode Zones'!$C:$D,2,0)</f>
        <v>b</v>
      </c>
      <c r="H113" s="29" t="str">
        <f>VLOOKUP(A113,'Courier Company - Invoice'!$B:$H,7,0)</f>
        <v>Forward charges</v>
      </c>
      <c r="I113" s="29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</row>
    <row r="114" ht="15.75" customHeight="1">
      <c r="A114" s="29" t="s">
        <v>248</v>
      </c>
      <c r="B114" s="29">
        <v>8.904223819543E12</v>
      </c>
      <c r="C114" s="30">
        <f>VLOOKUP(B114,'Company X - SKU Master'!$A:$D,2,0)</f>
        <v>210</v>
      </c>
      <c r="D114" s="29">
        <v>1.0</v>
      </c>
      <c r="E114" s="25">
        <f t="shared" si="1"/>
        <v>210</v>
      </c>
      <c r="F114" s="25" t="str">
        <f>VLOOKUP(A114,'Courier Company - Invoice'!$B:$F,5,0)</f>
        <v>121003302017</v>
      </c>
      <c r="G114" s="29" t="str">
        <f>VLOOKUP(F114,'Company X - Pincode Zones'!$C:$D,2,0)</f>
        <v>b</v>
      </c>
      <c r="H114" s="29" t="str">
        <f>VLOOKUP(A114,'Courier Company - Invoice'!$B:$H,7,0)</f>
        <v>Forward charges</v>
      </c>
      <c r="I114" s="29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</row>
    <row r="115" ht="15.75" customHeight="1">
      <c r="A115" s="29" t="s">
        <v>248</v>
      </c>
      <c r="B115" s="29">
        <v>8.904223819147E12</v>
      </c>
      <c r="C115" s="30">
        <f>VLOOKUP(B115,'Company X - SKU Master'!$A:$D,2,0)</f>
        <v>240</v>
      </c>
      <c r="D115" s="29">
        <v>1.0</v>
      </c>
      <c r="E115" s="25">
        <f t="shared" si="1"/>
        <v>240</v>
      </c>
      <c r="F115" s="25" t="str">
        <f>VLOOKUP(A115,'Courier Company - Invoice'!$B:$F,5,0)</f>
        <v>121003302017</v>
      </c>
      <c r="G115" s="29" t="str">
        <f>VLOOKUP(F115,'Company X - Pincode Zones'!$C:$D,2,0)</f>
        <v>b</v>
      </c>
      <c r="H115" s="29" t="str">
        <f>VLOOKUP(A115,'Courier Company - Invoice'!$B:$H,7,0)</f>
        <v>Forward charges</v>
      </c>
      <c r="I115" s="29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</row>
    <row r="116" ht="15.75" customHeight="1">
      <c r="A116" s="29" t="s">
        <v>248</v>
      </c>
      <c r="B116" s="29">
        <v>8.904223819468E12</v>
      </c>
      <c r="C116" s="30">
        <f>VLOOKUP(B116,'Company X - SKU Master'!$A:$D,2,0)</f>
        <v>500</v>
      </c>
      <c r="D116" s="29">
        <v>1.0</v>
      </c>
      <c r="E116" s="25">
        <f t="shared" si="1"/>
        <v>500</v>
      </c>
      <c r="F116" s="25" t="str">
        <f>VLOOKUP(A116,'Courier Company - Invoice'!$B:$F,5,0)</f>
        <v>121003302017</v>
      </c>
      <c r="G116" s="29" t="str">
        <f>VLOOKUP(F116,'Company X - Pincode Zones'!$C:$D,2,0)</f>
        <v>b</v>
      </c>
      <c r="H116" s="29" t="str">
        <f>VLOOKUP(A116,'Courier Company - Invoice'!$B:$H,7,0)</f>
        <v>Forward charges</v>
      </c>
      <c r="I116" s="29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</row>
    <row r="117" ht="15.75" customHeight="1">
      <c r="A117" s="29" t="s">
        <v>260</v>
      </c>
      <c r="B117" s="29">
        <v>8.904223816214E12</v>
      </c>
      <c r="C117" s="30">
        <f>VLOOKUP(B117,'Company X - SKU Master'!$A:$D,2,0)</f>
        <v>120</v>
      </c>
      <c r="D117" s="29">
        <v>1.0</v>
      </c>
      <c r="E117" s="25">
        <f t="shared" si="1"/>
        <v>120</v>
      </c>
      <c r="F117" s="25" t="str">
        <f>VLOOKUP(A117,'Courier Company - Invoice'!$B:$F,5,0)</f>
        <v>121003302020</v>
      </c>
      <c r="G117" s="29" t="str">
        <f>VLOOKUP(F117,'Company X - Pincode Zones'!$C:$D,2,0)</f>
        <v>b</v>
      </c>
      <c r="H117" s="29" t="str">
        <f>VLOOKUP(A117,'Courier Company - Invoice'!$B:$H,7,0)</f>
        <v>Forward charges</v>
      </c>
      <c r="I117" s="29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</row>
    <row r="118" ht="15.75" customHeight="1">
      <c r="A118" s="29" t="s">
        <v>260</v>
      </c>
      <c r="B118" s="29">
        <v>8.904223819499E12</v>
      </c>
      <c r="C118" s="30">
        <f>VLOOKUP(B118,'Company X - SKU Master'!$A:$D,2,0)</f>
        <v>210</v>
      </c>
      <c r="D118" s="29">
        <v>1.0</v>
      </c>
      <c r="E118" s="25">
        <f t="shared" si="1"/>
        <v>210</v>
      </c>
      <c r="F118" s="25" t="str">
        <f>VLOOKUP(A118,'Courier Company - Invoice'!$B:$F,5,0)</f>
        <v>121003302020</v>
      </c>
      <c r="G118" s="29" t="str">
        <f>VLOOKUP(F118,'Company X - Pincode Zones'!$C:$D,2,0)</f>
        <v>b</v>
      </c>
      <c r="H118" s="29" t="str">
        <f>VLOOKUP(A118,'Courier Company - Invoice'!$B:$H,7,0)</f>
        <v>Forward charges</v>
      </c>
      <c r="I118" s="29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</row>
    <row r="119" ht="15.75" customHeight="1">
      <c r="A119" s="29" t="s">
        <v>260</v>
      </c>
      <c r="B119" s="29">
        <v>8.904223819505E12</v>
      </c>
      <c r="C119" s="30">
        <f>VLOOKUP(B119,'Company X - SKU Master'!$A:$D,2,0)</f>
        <v>600</v>
      </c>
      <c r="D119" s="29">
        <v>1.0</v>
      </c>
      <c r="E119" s="25">
        <f t="shared" si="1"/>
        <v>600</v>
      </c>
      <c r="F119" s="25" t="str">
        <f>VLOOKUP(A119,'Courier Company - Invoice'!$B:$F,5,0)</f>
        <v>121003302020</v>
      </c>
      <c r="G119" s="29" t="str">
        <f>VLOOKUP(F119,'Company X - Pincode Zones'!$C:$D,2,0)</f>
        <v>b</v>
      </c>
      <c r="H119" s="29" t="str">
        <f>VLOOKUP(A119,'Courier Company - Invoice'!$B:$H,7,0)</f>
        <v>Forward charges</v>
      </c>
      <c r="I119" s="29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</row>
    <row r="120" ht="15.75" customHeight="1">
      <c r="A120" s="29" t="s">
        <v>260</v>
      </c>
      <c r="B120" s="29">
        <v>8.904223819512E12</v>
      </c>
      <c r="C120" s="30">
        <f>VLOOKUP(B120,'Company X - SKU Master'!$A:$D,2,0)</f>
        <v>210</v>
      </c>
      <c r="D120" s="29">
        <v>1.0</v>
      </c>
      <c r="E120" s="25">
        <f t="shared" si="1"/>
        <v>210</v>
      </c>
      <c r="F120" s="25" t="str">
        <f>VLOOKUP(A120,'Courier Company - Invoice'!$B:$F,5,0)</f>
        <v>121003302020</v>
      </c>
      <c r="G120" s="29" t="str">
        <f>VLOOKUP(F120,'Company X - Pincode Zones'!$C:$D,2,0)</f>
        <v>b</v>
      </c>
      <c r="H120" s="29" t="str">
        <f>VLOOKUP(A120,'Courier Company - Invoice'!$B:$H,7,0)</f>
        <v>Forward charges</v>
      </c>
      <c r="I120" s="29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</row>
    <row r="121" ht="15.75" customHeight="1">
      <c r="A121" s="29" t="s">
        <v>146</v>
      </c>
      <c r="B121" s="29">
        <v>8.904223819468E12</v>
      </c>
      <c r="C121" s="30">
        <f>VLOOKUP(B121,'Company X - SKU Master'!$A:$D,2,0)</f>
        <v>500</v>
      </c>
      <c r="D121" s="29">
        <v>1.0</v>
      </c>
      <c r="E121" s="25">
        <f t="shared" si="1"/>
        <v>500</v>
      </c>
      <c r="F121" s="25" t="str">
        <f>VLOOKUP(A121,'Courier Company - Invoice'!$B:$F,5,0)</f>
        <v>121003324001</v>
      </c>
      <c r="G121" s="29" t="str">
        <f>VLOOKUP(F121,'Company X - Pincode Zones'!$C:$D,2,0)</f>
        <v>b</v>
      </c>
      <c r="H121" s="29" t="str">
        <f>VLOOKUP(A121,'Courier Company - Invoice'!$B:$H,7,0)</f>
        <v>Forward charges</v>
      </c>
      <c r="I121" s="29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</row>
    <row r="122" ht="15.75" customHeight="1">
      <c r="A122" s="29" t="s">
        <v>146</v>
      </c>
      <c r="B122" s="29">
        <v>8.904223819345E12</v>
      </c>
      <c r="C122" s="30">
        <f>VLOOKUP(B122,'Company X - SKU Master'!$A:$D,2,0)</f>
        <v>165</v>
      </c>
      <c r="D122" s="29">
        <v>1.0</v>
      </c>
      <c r="E122" s="25">
        <f t="shared" si="1"/>
        <v>165</v>
      </c>
      <c r="F122" s="25" t="str">
        <f>VLOOKUP(A122,'Courier Company - Invoice'!$B:$F,5,0)</f>
        <v>121003324001</v>
      </c>
      <c r="G122" s="29" t="str">
        <f>VLOOKUP(F122,'Company X - Pincode Zones'!$C:$D,2,0)</f>
        <v>b</v>
      </c>
      <c r="H122" s="29" t="str">
        <f>VLOOKUP(A122,'Courier Company - Invoice'!$B:$H,7,0)</f>
        <v>Forward charges</v>
      </c>
      <c r="I122" s="29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</row>
    <row r="123" ht="15.75" customHeight="1">
      <c r="A123" s="29" t="s">
        <v>146</v>
      </c>
      <c r="B123" s="29">
        <v>8.904223818874E12</v>
      </c>
      <c r="C123" s="30">
        <f>VLOOKUP(B123,'Company X - SKU Master'!$A:$D,2,0)</f>
        <v>100</v>
      </c>
      <c r="D123" s="29">
        <v>1.0</v>
      </c>
      <c r="E123" s="25">
        <f t="shared" si="1"/>
        <v>100</v>
      </c>
      <c r="F123" s="25" t="str">
        <f>VLOOKUP(A123,'Courier Company - Invoice'!$B:$F,5,0)</f>
        <v>121003324001</v>
      </c>
      <c r="G123" s="29" t="str">
        <f>VLOOKUP(F123,'Company X - Pincode Zones'!$C:$D,2,0)</f>
        <v>b</v>
      </c>
      <c r="H123" s="29" t="str">
        <f>VLOOKUP(A123,'Courier Company - Invoice'!$B:$H,7,0)</f>
        <v>Forward charges</v>
      </c>
      <c r="I123" s="29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</row>
    <row r="124" ht="15.75" customHeight="1">
      <c r="A124" s="29" t="s">
        <v>76</v>
      </c>
      <c r="B124" s="29">
        <v>8.904223816214E12</v>
      </c>
      <c r="C124" s="30">
        <f>VLOOKUP(B124,'Company X - SKU Master'!$A:$D,2,0)</f>
        <v>120</v>
      </c>
      <c r="D124" s="29">
        <v>1.0</v>
      </c>
      <c r="E124" s="25">
        <f t="shared" si="1"/>
        <v>120</v>
      </c>
      <c r="F124" s="25" t="str">
        <f>VLOOKUP(A124,'Courier Company - Invoice'!$B:$F,5,0)</f>
        <v>121003562110</v>
      </c>
      <c r="G124" s="29" t="str">
        <f>VLOOKUP(F124,'Company X - Pincode Zones'!$C:$D,2,0)</f>
        <v>d</v>
      </c>
      <c r="H124" s="29" t="str">
        <f>VLOOKUP(A124,'Courier Company - Invoice'!$B:$H,7,0)</f>
        <v>Forward and RTO charges</v>
      </c>
      <c r="I124" s="29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</row>
    <row r="125" ht="15.75" customHeight="1">
      <c r="A125" s="29" t="s">
        <v>76</v>
      </c>
      <c r="B125" s="29">
        <v>8.904223818874E12</v>
      </c>
      <c r="C125" s="30">
        <f>VLOOKUP(B125,'Company X - SKU Master'!$A:$D,2,0)</f>
        <v>100</v>
      </c>
      <c r="D125" s="29">
        <v>1.0</v>
      </c>
      <c r="E125" s="25">
        <f t="shared" si="1"/>
        <v>100</v>
      </c>
      <c r="F125" s="25" t="str">
        <f>VLOOKUP(A125,'Courier Company - Invoice'!$B:$F,5,0)</f>
        <v>121003562110</v>
      </c>
      <c r="G125" s="29" t="str">
        <f>VLOOKUP(F125,'Company X - Pincode Zones'!$C:$D,2,0)</f>
        <v>d</v>
      </c>
      <c r="H125" s="29" t="str">
        <f>VLOOKUP(A125,'Courier Company - Invoice'!$B:$H,7,0)</f>
        <v>Forward and RTO charges</v>
      </c>
      <c r="I125" s="29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</row>
    <row r="126" ht="15.75" customHeight="1">
      <c r="A126" s="29" t="s">
        <v>76</v>
      </c>
      <c r="B126" s="29">
        <v>8.904223818881E12</v>
      </c>
      <c r="C126" s="30">
        <f>VLOOKUP(B126,'Company X - SKU Master'!$A:$D,2,0)</f>
        <v>140</v>
      </c>
      <c r="D126" s="29">
        <v>1.0</v>
      </c>
      <c r="E126" s="25">
        <f t="shared" si="1"/>
        <v>140</v>
      </c>
      <c r="F126" s="25" t="str">
        <f>VLOOKUP(A126,'Courier Company - Invoice'!$B:$F,5,0)</f>
        <v>121003562110</v>
      </c>
      <c r="G126" s="29" t="str">
        <f>VLOOKUP(F126,'Company X - Pincode Zones'!$C:$D,2,0)</f>
        <v>d</v>
      </c>
      <c r="H126" s="29" t="str">
        <f>VLOOKUP(A126,'Courier Company - Invoice'!$B:$H,7,0)</f>
        <v>Forward and RTO charges</v>
      </c>
      <c r="I126" s="29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</row>
    <row r="127" ht="15.75" customHeight="1">
      <c r="A127" s="29" t="s">
        <v>76</v>
      </c>
      <c r="B127" s="29">
        <v>8.904223819291E12</v>
      </c>
      <c r="C127" s="30">
        <f>VLOOKUP(B127,'Company X - SKU Master'!$A:$D,2,0)</f>
        <v>112</v>
      </c>
      <c r="D127" s="29">
        <v>2.0</v>
      </c>
      <c r="E127" s="25">
        <f t="shared" si="1"/>
        <v>224</v>
      </c>
      <c r="F127" s="25" t="str">
        <f>VLOOKUP(A127,'Courier Company - Invoice'!$B:$F,5,0)</f>
        <v>121003562110</v>
      </c>
      <c r="G127" s="29" t="str">
        <f>VLOOKUP(F127,'Company X - Pincode Zones'!$C:$D,2,0)</f>
        <v>d</v>
      </c>
      <c r="H127" s="29" t="str">
        <f>VLOOKUP(A127,'Courier Company - Invoice'!$B:$H,7,0)</f>
        <v>Forward and RTO charges</v>
      </c>
      <c r="I127" s="29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</row>
    <row r="128" ht="15.75" customHeight="1">
      <c r="A128" s="29" t="s">
        <v>76</v>
      </c>
      <c r="B128" s="29">
        <v>8.904223819031E12</v>
      </c>
      <c r="C128" s="30">
        <f>VLOOKUP(B128,'Company X - SKU Master'!$A:$D,2,0)</f>
        <v>112</v>
      </c>
      <c r="D128" s="29">
        <v>2.0</v>
      </c>
      <c r="E128" s="25">
        <f t="shared" si="1"/>
        <v>224</v>
      </c>
      <c r="F128" s="25" t="str">
        <f>VLOOKUP(A128,'Courier Company - Invoice'!$B:$F,5,0)</f>
        <v>121003562110</v>
      </c>
      <c r="G128" s="29" t="str">
        <f>VLOOKUP(F128,'Company X - Pincode Zones'!$C:$D,2,0)</f>
        <v>d</v>
      </c>
      <c r="H128" s="29" t="str">
        <f>VLOOKUP(A128,'Courier Company - Invoice'!$B:$H,7,0)</f>
        <v>Forward and RTO charges</v>
      </c>
      <c r="I128" s="29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</row>
    <row r="129" ht="15.75" customHeight="1">
      <c r="A129" s="29" t="s">
        <v>76</v>
      </c>
      <c r="B129" s="29">
        <v>8.904223819024E12</v>
      </c>
      <c r="C129" s="30">
        <f>VLOOKUP(B129,'Company X - SKU Master'!$A:$D,2,0)</f>
        <v>112</v>
      </c>
      <c r="D129" s="29">
        <v>2.0</v>
      </c>
      <c r="E129" s="25">
        <f t="shared" si="1"/>
        <v>224</v>
      </c>
      <c r="F129" s="25" t="str">
        <f>VLOOKUP(A129,'Courier Company - Invoice'!$B:$F,5,0)</f>
        <v>121003562110</v>
      </c>
      <c r="G129" s="29" t="str">
        <f>VLOOKUP(F129,'Company X - Pincode Zones'!$C:$D,2,0)</f>
        <v>d</v>
      </c>
      <c r="H129" s="29" t="str">
        <f>VLOOKUP(A129,'Courier Company - Invoice'!$B:$H,7,0)</f>
        <v>Forward and RTO charges</v>
      </c>
      <c r="I129" s="29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</row>
    <row r="130" ht="15.75" customHeight="1">
      <c r="A130" s="29" t="s">
        <v>144</v>
      </c>
      <c r="B130" s="29">
        <v>8.904223818706E12</v>
      </c>
      <c r="C130" s="30">
        <f>VLOOKUP(B130,'Company X - SKU Master'!$A:$D,2,0)</f>
        <v>127</v>
      </c>
      <c r="D130" s="29">
        <v>1.0</v>
      </c>
      <c r="E130" s="25">
        <f t="shared" si="1"/>
        <v>127</v>
      </c>
      <c r="F130" s="25" t="str">
        <f>VLOOKUP(A130,'Courier Company - Invoice'!$B:$F,5,0)</f>
        <v>121003321001</v>
      </c>
      <c r="G130" s="29" t="str">
        <f>VLOOKUP(F130,'Company X - Pincode Zones'!$C:$D,2,0)</f>
        <v>b</v>
      </c>
      <c r="H130" s="29" t="str">
        <f>VLOOKUP(A130,'Courier Company - Invoice'!$B:$H,7,0)</f>
        <v>Forward charges</v>
      </c>
      <c r="I130" s="29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</row>
    <row r="131" ht="15.75" customHeight="1">
      <c r="A131" s="29" t="s">
        <v>144</v>
      </c>
      <c r="B131" s="29">
        <v>8.90422381885E12</v>
      </c>
      <c r="C131" s="30">
        <f>VLOOKUP(B131,'Company X - SKU Master'!$A:$D,2,0)</f>
        <v>240</v>
      </c>
      <c r="D131" s="29">
        <v>1.0</v>
      </c>
      <c r="E131" s="25">
        <f t="shared" si="1"/>
        <v>240</v>
      </c>
      <c r="F131" s="25" t="str">
        <f>VLOOKUP(A131,'Courier Company - Invoice'!$B:$F,5,0)</f>
        <v>121003321001</v>
      </c>
      <c r="G131" s="29" t="str">
        <f>VLOOKUP(F131,'Company X - Pincode Zones'!$C:$D,2,0)</f>
        <v>b</v>
      </c>
      <c r="H131" s="29" t="str">
        <f>VLOOKUP(A131,'Courier Company - Invoice'!$B:$H,7,0)</f>
        <v>Forward charges</v>
      </c>
      <c r="I131" s="29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</row>
    <row r="132" ht="15.75" customHeight="1">
      <c r="A132" s="29" t="s">
        <v>144</v>
      </c>
      <c r="B132" s="29">
        <v>8.904223819468E12</v>
      </c>
      <c r="C132" s="30">
        <f>VLOOKUP(B132,'Company X - SKU Master'!$A:$D,2,0)</f>
        <v>500</v>
      </c>
      <c r="D132" s="29">
        <v>1.0</v>
      </c>
      <c r="E132" s="25">
        <f t="shared" si="1"/>
        <v>500</v>
      </c>
      <c r="F132" s="25" t="str">
        <f>VLOOKUP(A132,'Courier Company - Invoice'!$B:$F,5,0)</f>
        <v>121003321001</v>
      </c>
      <c r="G132" s="29" t="str">
        <f>VLOOKUP(F132,'Company X - Pincode Zones'!$C:$D,2,0)</f>
        <v>b</v>
      </c>
      <c r="H132" s="29" t="str">
        <f>VLOOKUP(A132,'Courier Company - Invoice'!$B:$H,7,0)</f>
        <v>Forward charges</v>
      </c>
      <c r="I132" s="29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</row>
    <row r="133" ht="15.75" customHeight="1">
      <c r="A133" s="29" t="s">
        <v>246</v>
      </c>
      <c r="B133" s="29">
        <v>8.904223818706E12</v>
      </c>
      <c r="C133" s="30">
        <f>VLOOKUP(B133,'Company X - SKU Master'!$A:$D,2,0)</f>
        <v>127</v>
      </c>
      <c r="D133" s="29">
        <v>1.0</v>
      </c>
      <c r="E133" s="25">
        <f t="shared" si="1"/>
        <v>127</v>
      </c>
      <c r="F133" s="25" t="str">
        <f>VLOOKUP(A133,'Courier Company - Invoice'!$B:$F,5,0)</f>
        <v>121003302018</v>
      </c>
      <c r="G133" s="29" t="str">
        <f>VLOOKUP(F133,'Company X - Pincode Zones'!$C:$D,2,0)</f>
        <v>b</v>
      </c>
      <c r="H133" s="29" t="str">
        <f>VLOOKUP(A133,'Courier Company - Invoice'!$B:$H,7,0)</f>
        <v>Forward charges</v>
      </c>
      <c r="I133" s="29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</row>
    <row r="134" ht="15.75" customHeight="1">
      <c r="A134" s="29" t="s">
        <v>246</v>
      </c>
      <c r="B134" s="29">
        <v>8.904223818942E12</v>
      </c>
      <c r="C134" s="30">
        <f>VLOOKUP(B134,'Company X - SKU Master'!$A:$D,2,0)</f>
        <v>133</v>
      </c>
      <c r="D134" s="29">
        <v>1.0</v>
      </c>
      <c r="E134" s="25">
        <f t="shared" si="1"/>
        <v>133</v>
      </c>
      <c r="F134" s="25" t="str">
        <f>VLOOKUP(A134,'Courier Company - Invoice'!$B:$F,5,0)</f>
        <v>121003302018</v>
      </c>
      <c r="G134" s="29" t="str">
        <f>VLOOKUP(F134,'Company X - Pincode Zones'!$C:$D,2,0)</f>
        <v>b</v>
      </c>
      <c r="H134" s="29" t="str">
        <f>VLOOKUP(A134,'Courier Company - Invoice'!$B:$H,7,0)</f>
        <v>Forward charges</v>
      </c>
      <c r="I134" s="29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</row>
    <row r="135" ht="15.75" customHeight="1">
      <c r="A135" s="29" t="s">
        <v>246</v>
      </c>
      <c r="B135" s="29">
        <v>8.90422381885E12</v>
      </c>
      <c r="C135" s="30">
        <f>VLOOKUP(B135,'Company X - SKU Master'!$A:$D,2,0)</f>
        <v>240</v>
      </c>
      <c r="D135" s="29">
        <v>1.0</v>
      </c>
      <c r="E135" s="25">
        <f t="shared" si="1"/>
        <v>240</v>
      </c>
      <c r="F135" s="25" t="str">
        <f>VLOOKUP(A135,'Courier Company - Invoice'!$B:$F,5,0)</f>
        <v>121003302018</v>
      </c>
      <c r="G135" s="29" t="str">
        <f>VLOOKUP(F135,'Company X - Pincode Zones'!$C:$D,2,0)</f>
        <v>b</v>
      </c>
      <c r="H135" s="29" t="str">
        <f>VLOOKUP(A135,'Courier Company - Invoice'!$B:$H,7,0)</f>
        <v>Forward charges</v>
      </c>
      <c r="I135" s="29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</row>
    <row r="136" ht="15.75" customHeight="1">
      <c r="A136" s="29" t="s">
        <v>244</v>
      </c>
      <c r="B136" s="29">
        <v>8.904223818706E12</v>
      </c>
      <c r="C136" s="30">
        <f>VLOOKUP(B136,'Company X - SKU Master'!$A:$D,2,0)</f>
        <v>127</v>
      </c>
      <c r="D136" s="29">
        <v>1.0</v>
      </c>
      <c r="E136" s="25">
        <f t="shared" si="1"/>
        <v>127</v>
      </c>
      <c r="F136" s="25" t="str">
        <f>VLOOKUP(A136,'Courier Company - Invoice'!$B:$F,5,0)</f>
        <v>121003302020</v>
      </c>
      <c r="G136" s="29" t="str">
        <f>VLOOKUP(F136,'Company X - Pincode Zones'!$C:$D,2,0)</f>
        <v>b</v>
      </c>
      <c r="H136" s="29" t="str">
        <f>VLOOKUP(A136,'Courier Company - Invoice'!$B:$H,7,0)</f>
        <v>Forward charges</v>
      </c>
      <c r="I136" s="29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</row>
    <row r="137" ht="15.75" customHeight="1">
      <c r="A137" s="29" t="s">
        <v>244</v>
      </c>
      <c r="B137" s="29">
        <v>8.904223818683E12</v>
      </c>
      <c r="C137" s="30">
        <f>VLOOKUP(B137,'Company X - SKU Master'!$A:$D,2,0)</f>
        <v>121</v>
      </c>
      <c r="D137" s="29">
        <v>1.0</v>
      </c>
      <c r="E137" s="25">
        <f t="shared" si="1"/>
        <v>121</v>
      </c>
      <c r="F137" s="25" t="str">
        <f>VLOOKUP(A137,'Courier Company - Invoice'!$B:$F,5,0)</f>
        <v>121003302020</v>
      </c>
      <c r="G137" s="29" t="str">
        <f>VLOOKUP(F137,'Company X - Pincode Zones'!$C:$D,2,0)</f>
        <v>b</v>
      </c>
      <c r="H137" s="29" t="str">
        <f>VLOOKUP(A137,'Courier Company - Invoice'!$B:$H,7,0)</f>
        <v>Forward charges</v>
      </c>
      <c r="I137" s="29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</row>
    <row r="138" ht="15.75" customHeight="1">
      <c r="A138" s="29" t="s">
        <v>244</v>
      </c>
      <c r="B138" s="29">
        <v>8.90422381885E12</v>
      </c>
      <c r="C138" s="30">
        <f>VLOOKUP(B138,'Company X - SKU Master'!$A:$D,2,0)</f>
        <v>240</v>
      </c>
      <c r="D138" s="29">
        <v>1.0</v>
      </c>
      <c r="E138" s="25">
        <f t="shared" si="1"/>
        <v>240</v>
      </c>
      <c r="F138" s="25" t="str">
        <f>VLOOKUP(A138,'Courier Company - Invoice'!$B:$F,5,0)</f>
        <v>121003302020</v>
      </c>
      <c r="G138" s="29" t="str">
        <f>VLOOKUP(F138,'Company X - Pincode Zones'!$C:$D,2,0)</f>
        <v>b</v>
      </c>
      <c r="H138" s="29" t="str">
        <f>VLOOKUP(A138,'Courier Company - Invoice'!$B:$H,7,0)</f>
        <v>Forward charges</v>
      </c>
      <c r="I138" s="29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</row>
    <row r="139" ht="15.75" customHeight="1">
      <c r="A139" s="29" t="s">
        <v>242</v>
      </c>
      <c r="B139" s="29">
        <v>8.904223818706E12</v>
      </c>
      <c r="C139" s="30">
        <f>VLOOKUP(B139,'Company X - SKU Master'!$A:$D,2,0)</f>
        <v>127</v>
      </c>
      <c r="D139" s="29">
        <v>1.0</v>
      </c>
      <c r="E139" s="25">
        <f t="shared" si="1"/>
        <v>127</v>
      </c>
      <c r="F139" s="25" t="str">
        <f>VLOOKUP(A139,'Courier Company - Invoice'!$B:$F,5,0)</f>
        <v>121003324008</v>
      </c>
      <c r="G139" s="29" t="str">
        <f>VLOOKUP(F139,'Company X - Pincode Zones'!$C:$D,2,0)</f>
        <v>b</v>
      </c>
      <c r="H139" s="29" t="str">
        <f>VLOOKUP(A139,'Courier Company - Invoice'!$B:$H,7,0)</f>
        <v>Forward charges</v>
      </c>
      <c r="I139" s="29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</row>
    <row r="140" ht="15.75" customHeight="1">
      <c r="A140" s="29" t="s">
        <v>242</v>
      </c>
      <c r="B140" s="29">
        <v>8.90422381885E12</v>
      </c>
      <c r="C140" s="30">
        <f>VLOOKUP(B140,'Company X - SKU Master'!$A:$D,2,0)</f>
        <v>240</v>
      </c>
      <c r="D140" s="29">
        <v>1.0</v>
      </c>
      <c r="E140" s="25">
        <f t="shared" si="1"/>
        <v>240</v>
      </c>
      <c r="F140" s="25" t="str">
        <f>VLOOKUP(A140,'Courier Company - Invoice'!$B:$F,5,0)</f>
        <v>121003324008</v>
      </c>
      <c r="G140" s="29" t="str">
        <f>VLOOKUP(F140,'Company X - Pincode Zones'!$C:$D,2,0)</f>
        <v>b</v>
      </c>
      <c r="H140" s="29" t="str">
        <f>VLOOKUP(A140,'Courier Company - Invoice'!$B:$H,7,0)</f>
        <v>Forward charges</v>
      </c>
      <c r="I140" s="29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</row>
    <row r="141" ht="15.75" customHeight="1">
      <c r="A141" s="29" t="s">
        <v>242</v>
      </c>
      <c r="B141" s="29">
        <v>8.904223819468E12</v>
      </c>
      <c r="C141" s="30">
        <f>VLOOKUP(B141,'Company X - SKU Master'!$A:$D,2,0)</f>
        <v>500</v>
      </c>
      <c r="D141" s="29">
        <v>1.0</v>
      </c>
      <c r="E141" s="25">
        <f t="shared" si="1"/>
        <v>500</v>
      </c>
      <c r="F141" s="25" t="str">
        <f>VLOOKUP(A141,'Courier Company - Invoice'!$B:$F,5,0)</f>
        <v>121003324008</v>
      </c>
      <c r="G141" s="29" t="str">
        <f>VLOOKUP(F141,'Company X - Pincode Zones'!$C:$D,2,0)</f>
        <v>b</v>
      </c>
      <c r="H141" s="29" t="str">
        <f>VLOOKUP(A141,'Courier Company - Invoice'!$B:$H,7,0)</f>
        <v>Forward charges</v>
      </c>
      <c r="I141" s="29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</row>
    <row r="142" ht="15.75" customHeight="1">
      <c r="A142" s="29" t="s">
        <v>240</v>
      </c>
      <c r="B142" s="29">
        <v>8.904223819468E12</v>
      </c>
      <c r="C142" s="30">
        <f>VLOOKUP(B142,'Company X - SKU Master'!$A:$D,2,0)</f>
        <v>500</v>
      </c>
      <c r="D142" s="29">
        <v>1.0</v>
      </c>
      <c r="E142" s="25">
        <f t="shared" si="1"/>
        <v>500</v>
      </c>
      <c r="F142" s="25" t="str">
        <f>VLOOKUP(A142,'Courier Company - Invoice'!$B:$F,5,0)</f>
        <v>121003302017</v>
      </c>
      <c r="G142" s="29" t="str">
        <f>VLOOKUP(F142,'Company X - Pincode Zones'!$C:$D,2,0)</f>
        <v>b</v>
      </c>
      <c r="H142" s="29" t="str">
        <f>VLOOKUP(A142,'Courier Company - Invoice'!$B:$H,7,0)</f>
        <v>Forward charges</v>
      </c>
      <c r="I142" s="29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</row>
    <row r="143" ht="15.75" customHeight="1">
      <c r="A143" s="29" t="s">
        <v>240</v>
      </c>
      <c r="B143" s="29">
        <v>8.904223818454E12</v>
      </c>
      <c r="C143" s="30">
        <f>VLOOKUP(B143,'Company X - SKU Master'!$A:$D,2,0)</f>
        <v>232</v>
      </c>
      <c r="D143" s="29">
        <v>1.0</v>
      </c>
      <c r="E143" s="25">
        <f t="shared" si="1"/>
        <v>232</v>
      </c>
      <c r="F143" s="25" t="str">
        <f>VLOOKUP(A143,'Courier Company - Invoice'!$B:$F,5,0)</f>
        <v>121003302017</v>
      </c>
      <c r="G143" s="29" t="str">
        <f>VLOOKUP(F143,'Company X - Pincode Zones'!$C:$D,2,0)</f>
        <v>b</v>
      </c>
      <c r="H143" s="29" t="str">
        <f>VLOOKUP(A143,'Courier Company - Invoice'!$B:$H,7,0)</f>
        <v>Forward charges</v>
      </c>
      <c r="I143" s="29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</row>
    <row r="144" ht="15.75" customHeight="1">
      <c r="A144" s="29" t="s">
        <v>240</v>
      </c>
      <c r="B144" s="29">
        <v>8.904223818669E12</v>
      </c>
      <c r="C144" s="30">
        <f>VLOOKUP(B144,'Company X - SKU Master'!$A:$D,2,0)</f>
        <v>240</v>
      </c>
      <c r="D144" s="29">
        <v>1.0</v>
      </c>
      <c r="E144" s="25">
        <f t="shared" si="1"/>
        <v>240</v>
      </c>
      <c r="F144" s="25" t="str">
        <f>VLOOKUP(A144,'Courier Company - Invoice'!$B:$F,5,0)</f>
        <v>121003302017</v>
      </c>
      <c r="G144" s="29" t="str">
        <f>VLOOKUP(F144,'Company X - Pincode Zones'!$C:$D,2,0)</f>
        <v>b</v>
      </c>
      <c r="H144" s="29" t="str">
        <f>VLOOKUP(A144,'Courier Company - Invoice'!$B:$H,7,0)</f>
        <v>Forward charges</v>
      </c>
      <c r="I144" s="29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</row>
    <row r="145" ht="15.75" customHeight="1">
      <c r="A145" s="29" t="s">
        <v>240</v>
      </c>
      <c r="B145" s="29">
        <v>8.904223818638E12</v>
      </c>
      <c r="C145" s="30">
        <f>VLOOKUP(B145,'Company X - SKU Master'!$A:$D,2,0)</f>
        <v>137</v>
      </c>
      <c r="D145" s="29">
        <v>2.0</v>
      </c>
      <c r="E145" s="25">
        <f t="shared" si="1"/>
        <v>274</v>
      </c>
      <c r="F145" s="25" t="str">
        <f>VLOOKUP(A145,'Courier Company - Invoice'!$B:$F,5,0)</f>
        <v>121003302017</v>
      </c>
      <c r="G145" s="29" t="str">
        <f>VLOOKUP(F145,'Company X - Pincode Zones'!$C:$D,2,0)</f>
        <v>b</v>
      </c>
      <c r="H145" s="29" t="str">
        <f>VLOOKUP(A145,'Courier Company - Invoice'!$B:$H,7,0)</f>
        <v>Forward charges</v>
      </c>
      <c r="I145" s="29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</row>
    <row r="146" ht="15.75" customHeight="1">
      <c r="A146" s="29" t="s">
        <v>238</v>
      </c>
      <c r="B146" s="29">
        <v>8.904223818706E12</v>
      </c>
      <c r="C146" s="30">
        <f>VLOOKUP(B146,'Company X - SKU Master'!$A:$D,2,0)</f>
        <v>127</v>
      </c>
      <c r="D146" s="29">
        <v>1.0</v>
      </c>
      <c r="E146" s="25">
        <f t="shared" si="1"/>
        <v>127</v>
      </c>
      <c r="F146" s="25" t="str">
        <f>VLOOKUP(A146,'Courier Company - Invoice'!$B:$F,5,0)</f>
        <v>121003302018</v>
      </c>
      <c r="G146" s="29" t="str">
        <f>VLOOKUP(F146,'Company X - Pincode Zones'!$C:$D,2,0)</f>
        <v>b</v>
      </c>
      <c r="H146" s="29" t="str">
        <f>VLOOKUP(A146,'Courier Company - Invoice'!$B:$H,7,0)</f>
        <v>Forward charges</v>
      </c>
      <c r="I146" s="29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</row>
    <row r="147" ht="15.75" customHeight="1">
      <c r="A147" s="29" t="s">
        <v>238</v>
      </c>
      <c r="B147" s="29">
        <v>8.904223818942E12</v>
      </c>
      <c r="C147" s="30">
        <f>VLOOKUP(B147,'Company X - SKU Master'!$A:$D,2,0)</f>
        <v>133</v>
      </c>
      <c r="D147" s="29">
        <v>1.0</v>
      </c>
      <c r="E147" s="25">
        <f t="shared" si="1"/>
        <v>133</v>
      </c>
      <c r="F147" s="25" t="str">
        <f>VLOOKUP(A147,'Courier Company - Invoice'!$B:$F,5,0)</f>
        <v>121003302018</v>
      </c>
      <c r="G147" s="29" t="str">
        <f>VLOOKUP(F147,'Company X - Pincode Zones'!$C:$D,2,0)</f>
        <v>b</v>
      </c>
      <c r="H147" s="29" t="str">
        <f>VLOOKUP(A147,'Courier Company - Invoice'!$B:$H,7,0)</f>
        <v>Forward charges</v>
      </c>
      <c r="I147" s="29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</row>
    <row r="148" ht="15.75" customHeight="1">
      <c r="A148" s="29" t="s">
        <v>238</v>
      </c>
      <c r="B148" s="29">
        <v>8.90422381885E12</v>
      </c>
      <c r="C148" s="30">
        <f>VLOOKUP(B148,'Company X - SKU Master'!$A:$D,2,0)</f>
        <v>240</v>
      </c>
      <c r="D148" s="29">
        <v>1.0</v>
      </c>
      <c r="E148" s="25">
        <f t="shared" si="1"/>
        <v>240</v>
      </c>
      <c r="F148" s="25" t="str">
        <f>VLOOKUP(A148,'Courier Company - Invoice'!$B:$F,5,0)</f>
        <v>121003302018</v>
      </c>
      <c r="G148" s="29" t="str">
        <f>VLOOKUP(F148,'Company X - Pincode Zones'!$C:$D,2,0)</f>
        <v>b</v>
      </c>
      <c r="H148" s="29" t="str">
        <f>VLOOKUP(A148,'Courier Company - Invoice'!$B:$H,7,0)</f>
        <v>Forward charges</v>
      </c>
      <c r="I148" s="29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</row>
    <row r="149" ht="15.75" customHeight="1">
      <c r="A149" s="29" t="s">
        <v>236</v>
      </c>
      <c r="B149" s="29">
        <v>8.904223818706E12</v>
      </c>
      <c r="C149" s="30">
        <f>VLOOKUP(B149,'Company X - SKU Master'!$A:$D,2,0)</f>
        <v>127</v>
      </c>
      <c r="D149" s="29">
        <v>1.0</v>
      </c>
      <c r="E149" s="25">
        <f t="shared" si="1"/>
        <v>127</v>
      </c>
      <c r="F149" s="25" t="str">
        <f>VLOOKUP(A149,'Courier Company - Invoice'!$B:$F,5,0)</f>
        <v>121003302004</v>
      </c>
      <c r="G149" s="29" t="str">
        <f>VLOOKUP(F149,'Company X - Pincode Zones'!$C:$D,2,0)</f>
        <v>b</v>
      </c>
      <c r="H149" s="29" t="str">
        <f>VLOOKUP(A149,'Courier Company - Invoice'!$B:$H,7,0)</f>
        <v>Forward charges</v>
      </c>
      <c r="I149" s="29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</row>
    <row r="150" ht="15.75" customHeight="1">
      <c r="A150" s="29" t="s">
        <v>236</v>
      </c>
      <c r="B150" s="29">
        <v>8.904223818942E12</v>
      </c>
      <c r="C150" s="30">
        <f>VLOOKUP(B150,'Company X - SKU Master'!$A:$D,2,0)</f>
        <v>133</v>
      </c>
      <c r="D150" s="29">
        <v>1.0</v>
      </c>
      <c r="E150" s="25">
        <f t="shared" si="1"/>
        <v>133</v>
      </c>
      <c r="F150" s="25" t="str">
        <f>VLOOKUP(A150,'Courier Company - Invoice'!$B:$F,5,0)</f>
        <v>121003302004</v>
      </c>
      <c r="G150" s="29" t="str">
        <f>VLOOKUP(F150,'Company X - Pincode Zones'!$C:$D,2,0)</f>
        <v>b</v>
      </c>
      <c r="H150" s="29" t="str">
        <f>VLOOKUP(A150,'Courier Company - Invoice'!$B:$H,7,0)</f>
        <v>Forward charges</v>
      </c>
      <c r="I150" s="29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</row>
    <row r="151" ht="15.75" customHeight="1">
      <c r="A151" s="29" t="s">
        <v>236</v>
      </c>
      <c r="B151" s="29">
        <v>8.90422381885E12</v>
      </c>
      <c r="C151" s="30">
        <f>VLOOKUP(B151,'Company X - SKU Master'!$A:$D,2,0)</f>
        <v>240</v>
      </c>
      <c r="D151" s="29">
        <v>1.0</v>
      </c>
      <c r="E151" s="25">
        <f t="shared" si="1"/>
        <v>240</v>
      </c>
      <c r="F151" s="25" t="str">
        <f>VLOOKUP(A151,'Courier Company - Invoice'!$B:$F,5,0)</f>
        <v>121003302004</v>
      </c>
      <c r="G151" s="29" t="str">
        <f>VLOOKUP(F151,'Company X - Pincode Zones'!$C:$D,2,0)</f>
        <v>b</v>
      </c>
      <c r="H151" s="29" t="str">
        <f>VLOOKUP(A151,'Courier Company - Invoice'!$B:$H,7,0)</f>
        <v>Forward charges</v>
      </c>
      <c r="I151" s="29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</row>
    <row r="152" ht="15.75" customHeight="1">
      <c r="A152" s="29" t="s">
        <v>142</v>
      </c>
      <c r="B152" s="29">
        <v>8.90422381885E12</v>
      </c>
      <c r="C152" s="30">
        <f>VLOOKUP(B152,'Company X - SKU Master'!$A:$D,2,0)</f>
        <v>240</v>
      </c>
      <c r="D152" s="29">
        <v>1.0</v>
      </c>
      <c r="E152" s="25">
        <f t="shared" si="1"/>
        <v>240</v>
      </c>
      <c r="F152" s="25" t="str">
        <f>VLOOKUP(A152,'Courier Company - Invoice'!$B:$F,5,0)</f>
        <v>121003334004</v>
      </c>
      <c r="G152" s="29" t="str">
        <f>VLOOKUP(F152,'Company X - Pincode Zones'!$C:$D,2,0)</f>
        <v>b</v>
      </c>
      <c r="H152" s="29" t="str">
        <f>VLOOKUP(A152,'Courier Company - Invoice'!$B:$H,7,0)</f>
        <v>Forward charges</v>
      </c>
      <c r="I152" s="29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</row>
    <row r="153" ht="15.75" customHeight="1">
      <c r="A153" s="29" t="s">
        <v>142</v>
      </c>
      <c r="B153" s="29">
        <v>8.904223818683E12</v>
      </c>
      <c r="C153" s="30">
        <f>VLOOKUP(B153,'Company X - SKU Master'!$A:$D,2,0)</f>
        <v>121</v>
      </c>
      <c r="D153" s="29">
        <v>1.0</v>
      </c>
      <c r="E153" s="25">
        <f t="shared" si="1"/>
        <v>121</v>
      </c>
      <c r="F153" s="25" t="str">
        <f>VLOOKUP(A153,'Courier Company - Invoice'!$B:$F,5,0)</f>
        <v>121003334004</v>
      </c>
      <c r="G153" s="29" t="str">
        <f>VLOOKUP(F153,'Company X - Pincode Zones'!$C:$D,2,0)</f>
        <v>b</v>
      </c>
      <c r="H153" s="29" t="str">
        <f>VLOOKUP(A153,'Courier Company - Invoice'!$B:$H,7,0)</f>
        <v>Forward charges</v>
      </c>
      <c r="I153" s="29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</row>
    <row r="154" ht="15.75" customHeight="1">
      <c r="A154" s="29" t="s">
        <v>142</v>
      </c>
      <c r="B154" s="29">
        <v>8.904223819468E12</v>
      </c>
      <c r="C154" s="30">
        <f>VLOOKUP(B154,'Company X - SKU Master'!$A:$D,2,0)</f>
        <v>500</v>
      </c>
      <c r="D154" s="29">
        <v>1.0</v>
      </c>
      <c r="E154" s="25">
        <f t="shared" si="1"/>
        <v>500</v>
      </c>
      <c r="F154" s="25" t="str">
        <f>VLOOKUP(A154,'Courier Company - Invoice'!$B:$F,5,0)</f>
        <v>121003334004</v>
      </c>
      <c r="G154" s="29" t="str">
        <f>VLOOKUP(F154,'Company X - Pincode Zones'!$C:$D,2,0)</f>
        <v>b</v>
      </c>
      <c r="H154" s="29" t="str">
        <f>VLOOKUP(A154,'Courier Company - Invoice'!$B:$H,7,0)</f>
        <v>Forward charges</v>
      </c>
      <c r="I154" s="29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</row>
    <row r="155" ht="15.75" customHeight="1">
      <c r="A155" s="29" t="s">
        <v>234</v>
      </c>
      <c r="B155" s="29">
        <v>8.90422381885E12</v>
      </c>
      <c r="C155" s="30">
        <f>VLOOKUP(B155,'Company X - SKU Master'!$A:$D,2,0)</f>
        <v>240</v>
      </c>
      <c r="D155" s="29">
        <v>1.0</v>
      </c>
      <c r="E155" s="25">
        <f t="shared" si="1"/>
        <v>240</v>
      </c>
      <c r="F155" s="25" t="str">
        <f>VLOOKUP(A155,'Courier Company - Invoice'!$B:$F,5,0)</f>
        <v>121003302001</v>
      </c>
      <c r="G155" s="29" t="str">
        <f>VLOOKUP(F155,'Company X - Pincode Zones'!$C:$D,2,0)</f>
        <v>b</v>
      </c>
      <c r="H155" s="29" t="str">
        <f>VLOOKUP(A155,'Courier Company - Invoice'!$B:$H,7,0)</f>
        <v>Forward charges</v>
      </c>
      <c r="I155" s="29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</row>
    <row r="156" ht="15.75" customHeight="1">
      <c r="A156" s="29" t="s">
        <v>234</v>
      </c>
      <c r="B156" s="29">
        <v>8.904223818683E12</v>
      </c>
      <c r="C156" s="30">
        <f>VLOOKUP(B156,'Company X - SKU Master'!$A:$D,2,0)</f>
        <v>121</v>
      </c>
      <c r="D156" s="29">
        <v>1.0</v>
      </c>
      <c r="E156" s="25">
        <f t="shared" si="1"/>
        <v>121</v>
      </c>
      <c r="F156" s="25" t="str">
        <f>VLOOKUP(A156,'Courier Company - Invoice'!$B:$F,5,0)</f>
        <v>121003302001</v>
      </c>
      <c r="G156" s="29" t="str">
        <f>VLOOKUP(F156,'Company X - Pincode Zones'!$C:$D,2,0)</f>
        <v>b</v>
      </c>
      <c r="H156" s="29" t="str">
        <f>VLOOKUP(A156,'Courier Company - Invoice'!$B:$H,7,0)</f>
        <v>Forward charges</v>
      </c>
      <c r="I156" s="29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</row>
    <row r="157" ht="15.75" customHeight="1">
      <c r="A157" s="29" t="s">
        <v>78</v>
      </c>
      <c r="B157" s="29">
        <v>8.904223819499E12</v>
      </c>
      <c r="C157" s="30">
        <f>VLOOKUP(B157,'Company X - SKU Master'!$A:$D,2,0)</f>
        <v>210</v>
      </c>
      <c r="D157" s="29">
        <v>1.0</v>
      </c>
      <c r="E157" s="25">
        <f t="shared" si="1"/>
        <v>210</v>
      </c>
      <c r="F157" s="25" t="str">
        <f>VLOOKUP(A157,'Courier Company - Invoice'!$B:$F,5,0)</f>
        <v>121003831006</v>
      </c>
      <c r="G157" s="29" t="str">
        <f>VLOOKUP(F157,'Company X - Pincode Zones'!$C:$D,2,0)</f>
        <v>d</v>
      </c>
      <c r="H157" s="29" t="str">
        <f>VLOOKUP(A157,'Courier Company - Invoice'!$B:$H,7,0)</f>
        <v>Forward and RTO charges</v>
      </c>
      <c r="I157" s="29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</row>
    <row r="158" ht="15.75" customHeight="1">
      <c r="A158" s="29" t="s">
        <v>78</v>
      </c>
      <c r="B158" s="29">
        <v>8.904223819505E12</v>
      </c>
      <c r="C158" s="30">
        <f>VLOOKUP(B158,'Company X - SKU Master'!$A:$D,2,0)</f>
        <v>600</v>
      </c>
      <c r="D158" s="29">
        <v>1.0</v>
      </c>
      <c r="E158" s="25">
        <f t="shared" si="1"/>
        <v>600</v>
      </c>
      <c r="F158" s="25" t="str">
        <f>VLOOKUP(A158,'Courier Company - Invoice'!$B:$F,5,0)</f>
        <v>121003831006</v>
      </c>
      <c r="G158" s="29" t="str">
        <f>VLOOKUP(F158,'Company X - Pincode Zones'!$C:$D,2,0)</f>
        <v>d</v>
      </c>
      <c r="H158" s="29" t="str">
        <f>VLOOKUP(A158,'Courier Company - Invoice'!$B:$H,7,0)</f>
        <v>Forward and RTO charges</v>
      </c>
      <c r="I158" s="29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</row>
    <row r="159" ht="15.75" customHeight="1">
      <c r="A159" s="29" t="s">
        <v>78</v>
      </c>
      <c r="B159" s="29">
        <v>8.904223819512E12</v>
      </c>
      <c r="C159" s="30">
        <f>VLOOKUP(B159,'Company X - SKU Master'!$A:$D,2,0)</f>
        <v>210</v>
      </c>
      <c r="D159" s="29">
        <v>1.0</v>
      </c>
      <c r="E159" s="25">
        <f t="shared" si="1"/>
        <v>210</v>
      </c>
      <c r="F159" s="25" t="str">
        <f>VLOOKUP(A159,'Courier Company - Invoice'!$B:$F,5,0)</f>
        <v>121003831006</v>
      </c>
      <c r="G159" s="29" t="str">
        <f>VLOOKUP(F159,'Company X - Pincode Zones'!$C:$D,2,0)</f>
        <v>d</v>
      </c>
      <c r="H159" s="29" t="str">
        <f>VLOOKUP(A159,'Courier Company - Invoice'!$B:$H,7,0)</f>
        <v>Forward and RTO charges</v>
      </c>
      <c r="I159" s="29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</row>
    <row r="160" ht="15.75" customHeight="1">
      <c r="A160" s="29" t="s">
        <v>130</v>
      </c>
      <c r="B160" s="29">
        <v>8.904223819277E12</v>
      </c>
      <c r="C160" s="30">
        <f>VLOOKUP(B160,'Company X - SKU Master'!$A:$D,2,0)</f>
        <v>350</v>
      </c>
      <c r="D160" s="29">
        <v>1.0</v>
      </c>
      <c r="E160" s="25">
        <f t="shared" si="1"/>
        <v>350</v>
      </c>
      <c r="F160" s="25" t="str">
        <f>VLOOKUP(A160,'Courier Company - Invoice'!$B:$F,5,0)</f>
        <v>121003360005</v>
      </c>
      <c r="G160" s="29" t="str">
        <f>VLOOKUP(F160,'Company X - Pincode Zones'!$C:$D,2,0)</f>
        <v>d</v>
      </c>
      <c r="H160" s="29" t="str">
        <f>VLOOKUP(A160,'Courier Company - Invoice'!$B:$H,7,0)</f>
        <v>Forward charges</v>
      </c>
      <c r="I160" s="29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</row>
    <row r="161" ht="15.75" customHeight="1">
      <c r="A161" s="29" t="s">
        <v>130</v>
      </c>
      <c r="B161" s="29">
        <v>8.904223818478E12</v>
      </c>
      <c r="C161" s="30">
        <f>VLOOKUP(B161,'Company X - SKU Master'!$A:$D,2,0)</f>
        <v>350</v>
      </c>
      <c r="D161" s="29">
        <v>1.0</v>
      </c>
      <c r="E161" s="25">
        <f t="shared" si="1"/>
        <v>350</v>
      </c>
      <c r="F161" s="25" t="str">
        <f>VLOOKUP(A161,'Courier Company - Invoice'!$B:$F,5,0)</f>
        <v>121003360005</v>
      </c>
      <c r="G161" s="29" t="str">
        <f>VLOOKUP(F161,'Company X - Pincode Zones'!$C:$D,2,0)</f>
        <v>d</v>
      </c>
      <c r="H161" s="29" t="str">
        <f>VLOOKUP(A161,'Courier Company - Invoice'!$B:$H,7,0)</f>
        <v>Forward charges</v>
      </c>
      <c r="I161" s="29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</row>
    <row r="162" ht="15.75" customHeight="1">
      <c r="A162" s="29" t="s">
        <v>130</v>
      </c>
      <c r="B162" s="29">
        <v>8.904223819284E12</v>
      </c>
      <c r="C162" s="30">
        <f>VLOOKUP(B162,'Company X - SKU Master'!$A:$D,2,0)</f>
        <v>350</v>
      </c>
      <c r="D162" s="29">
        <v>1.0</v>
      </c>
      <c r="E162" s="25">
        <f t="shared" si="1"/>
        <v>350</v>
      </c>
      <c r="F162" s="25" t="str">
        <f>VLOOKUP(A162,'Courier Company - Invoice'!$B:$F,5,0)</f>
        <v>121003360005</v>
      </c>
      <c r="G162" s="29" t="str">
        <f>VLOOKUP(F162,'Company X - Pincode Zones'!$C:$D,2,0)</f>
        <v>d</v>
      </c>
      <c r="H162" s="29" t="str">
        <f>VLOOKUP(A162,'Courier Company - Invoice'!$B:$H,7,0)</f>
        <v>Forward charges</v>
      </c>
      <c r="I162" s="29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</row>
    <row r="163" ht="15.75" customHeight="1">
      <c r="A163" s="29" t="s">
        <v>130</v>
      </c>
      <c r="B163" s="29">
        <v>8.90422381913E12</v>
      </c>
      <c r="C163" s="30">
        <f>VLOOKUP(B163,'Company X - SKU Master'!$A:$D,2,0)</f>
        <v>350</v>
      </c>
      <c r="D163" s="29">
        <v>1.0</v>
      </c>
      <c r="E163" s="25">
        <f t="shared" si="1"/>
        <v>350</v>
      </c>
      <c r="F163" s="25" t="str">
        <f>VLOOKUP(A163,'Courier Company - Invoice'!$B:$F,5,0)</f>
        <v>121003360005</v>
      </c>
      <c r="G163" s="29" t="str">
        <f>VLOOKUP(F163,'Company X - Pincode Zones'!$C:$D,2,0)</f>
        <v>d</v>
      </c>
      <c r="H163" s="29" t="str">
        <f>VLOOKUP(A163,'Courier Company - Invoice'!$B:$H,7,0)</f>
        <v>Forward charges</v>
      </c>
      <c r="I163" s="29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</row>
    <row r="164" ht="15.75" customHeight="1">
      <c r="A164" s="29" t="s">
        <v>130</v>
      </c>
      <c r="B164" s="29">
        <v>8.904223819031E12</v>
      </c>
      <c r="C164" s="30">
        <f>VLOOKUP(B164,'Company X - SKU Master'!$A:$D,2,0)</f>
        <v>112</v>
      </c>
      <c r="D164" s="29">
        <v>2.0</v>
      </c>
      <c r="E164" s="25">
        <f t="shared" si="1"/>
        <v>224</v>
      </c>
      <c r="F164" s="25" t="str">
        <f>VLOOKUP(A164,'Courier Company - Invoice'!$B:$F,5,0)</f>
        <v>121003360005</v>
      </c>
      <c r="G164" s="29" t="str">
        <f>VLOOKUP(F164,'Company X - Pincode Zones'!$C:$D,2,0)</f>
        <v>d</v>
      </c>
      <c r="H164" s="29" t="str">
        <f>VLOOKUP(A164,'Courier Company - Invoice'!$B:$H,7,0)</f>
        <v>Forward charges</v>
      </c>
      <c r="I164" s="29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</row>
    <row r="165" ht="15.75" customHeight="1">
      <c r="A165" s="29" t="s">
        <v>130</v>
      </c>
      <c r="B165" s="29">
        <v>8.904223819024E12</v>
      </c>
      <c r="C165" s="30">
        <f>VLOOKUP(B165,'Company X - SKU Master'!$A:$D,2,0)</f>
        <v>112</v>
      </c>
      <c r="D165" s="29">
        <v>2.0</v>
      </c>
      <c r="E165" s="25">
        <f t="shared" si="1"/>
        <v>224</v>
      </c>
      <c r="F165" s="25" t="str">
        <f>VLOOKUP(A165,'Courier Company - Invoice'!$B:$F,5,0)</f>
        <v>121003360005</v>
      </c>
      <c r="G165" s="29" t="str">
        <f>VLOOKUP(F165,'Company X - Pincode Zones'!$C:$D,2,0)</f>
        <v>d</v>
      </c>
      <c r="H165" s="29" t="str">
        <f>VLOOKUP(A165,'Courier Company - Invoice'!$B:$H,7,0)</f>
        <v>Forward charges</v>
      </c>
      <c r="I165" s="29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</row>
    <row r="166" ht="15.75" customHeight="1">
      <c r="A166" s="29" t="s">
        <v>130</v>
      </c>
      <c r="B166" s="29">
        <v>8.904223816214E12</v>
      </c>
      <c r="C166" s="30">
        <f>VLOOKUP(B166,'Company X - SKU Master'!$A:$D,2,0)</f>
        <v>120</v>
      </c>
      <c r="D166" s="29">
        <v>1.0</v>
      </c>
      <c r="E166" s="25">
        <f t="shared" si="1"/>
        <v>120</v>
      </c>
      <c r="F166" s="25" t="str">
        <f>VLOOKUP(A166,'Courier Company - Invoice'!$B:$F,5,0)</f>
        <v>121003360005</v>
      </c>
      <c r="G166" s="29" t="str">
        <f>VLOOKUP(F166,'Company X - Pincode Zones'!$C:$D,2,0)</f>
        <v>d</v>
      </c>
      <c r="H166" s="29" t="str">
        <f>VLOOKUP(A166,'Courier Company - Invoice'!$B:$H,7,0)</f>
        <v>Forward charges</v>
      </c>
      <c r="I166" s="29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</row>
    <row r="167" ht="15.75" customHeight="1">
      <c r="A167" s="29" t="s">
        <v>130</v>
      </c>
      <c r="B167" s="29">
        <v>8.904223818874E12</v>
      </c>
      <c r="C167" s="30">
        <f>VLOOKUP(B167,'Company X - SKU Master'!$A:$D,2,0)</f>
        <v>100</v>
      </c>
      <c r="D167" s="29">
        <v>1.0</v>
      </c>
      <c r="E167" s="25">
        <f t="shared" si="1"/>
        <v>100</v>
      </c>
      <c r="F167" s="25" t="str">
        <f>VLOOKUP(A167,'Courier Company - Invoice'!$B:$F,5,0)</f>
        <v>121003360005</v>
      </c>
      <c r="G167" s="29" t="str">
        <f>VLOOKUP(F167,'Company X - Pincode Zones'!$C:$D,2,0)</f>
        <v>d</v>
      </c>
      <c r="H167" s="29" t="str">
        <f>VLOOKUP(A167,'Courier Company - Invoice'!$B:$H,7,0)</f>
        <v>Forward charges</v>
      </c>
      <c r="I167" s="29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</row>
    <row r="168" ht="15.75" customHeight="1">
      <c r="A168" s="29" t="s">
        <v>130</v>
      </c>
      <c r="B168" s="29">
        <v>8.904223818881E12</v>
      </c>
      <c r="C168" s="30">
        <f>VLOOKUP(B168,'Company X - SKU Master'!$A:$D,2,0)</f>
        <v>140</v>
      </c>
      <c r="D168" s="29">
        <v>1.0</v>
      </c>
      <c r="E168" s="25">
        <f t="shared" si="1"/>
        <v>140</v>
      </c>
      <c r="F168" s="25" t="str">
        <f>VLOOKUP(A168,'Courier Company - Invoice'!$B:$F,5,0)</f>
        <v>121003360005</v>
      </c>
      <c r="G168" s="29" t="str">
        <f>VLOOKUP(F168,'Company X - Pincode Zones'!$C:$D,2,0)</f>
        <v>d</v>
      </c>
      <c r="H168" s="29" t="str">
        <f>VLOOKUP(A168,'Courier Company - Invoice'!$B:$H,7,0)</f>
        <v>Forward charges</v>
      </c>
      <c r="I168" s="29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</row>
    <row r="169" ht="15.75" customHeight="1">
      <c r="A169" s="29" t="s">
        <v>130</v>
      </c>
      <c r="B169" s="29">
        <v>8.904223818898E12</v>
      </c>
      <c r="C169" s="30">
        <f>VLOOKUP(B169,'Company X - SKU Master'!$A:$D,2,0)</f>
        <v>140</v>
      </c>
      <c r="D169" s="29">
        <v>1.0</v>
      </c>
      <c r="E169" s="25">
        <f t="shared" si="1"/>
        <v>140</v>
      </c>
      <c r="F169" s="25" t="str">
        <f>VLOOKUP(A169,'Courier Company - Invoice'!$B:$F,5,0)</f>
        <v>121003360005</v>
      </c>
      <c r="G169" s="29" t="str">
        <f>VLOOKUP(F169,'Company X - Pincode Zones'!$C:$D,2,0)</f>
        <v>d</v>
      </c>
      <c r="H169" s="29" t="str">
        <f>VLOOKUP(A169,'Courier Company - Invoice'!$B:$H,7,0)</f>
        <v>Forward charges</v>
      </c>
      <c r="I169" s="29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</row>
    <row r="170" ht="15.75" customHeight="1">
      <c r="A170" s="29" t="s">
        <v>130</v>
      </c>
      <c r="B170" s="29">
        <v>8.904223818706E12</v>
      </c>
      <c r="C170" s="30">
        <f>VLOOKUP(B170,'Company X - SKU Master'!$A:$D,2,0)</f>
        <v>127</v>
      </c>
      <c r="D170" s="29">
        <v>1.0</v>
      </c>
      <c r="E170" s="25">
        <f t="shared" si="1"/>
        <v>127</v>
      </c>
      <c r="F170" s="25" t="str">
        <f>VLOOKUP(A170,'Courier Company - Invoice'!$B:$F,5,0)</f>
        <v>121003360005</v>
      </c>
      <c r="G170" s="29" t="str">
        <f>VLOOKUP(F170,'Company X - Pincode Zones'!$C:$D,2,0)</f>
        <v>d</v>
      </c>
      <c r="H170" s="29" t="str">
        <f>VLOOKUP(A170,'Courier Company - Invoice'!$B:$H,7,0)</f>
        <v>Forward charges</v>
      </c>
      <c r="I170" s="29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</row>
    <row r="171" ht="15.75" customHeight="1">
      <c r="A171" s="29" t="s">
        <v>130</v>
      </c>
      <c r="B171" s="29">
        <v>8.904223818942E12</v>
      </c>
      <c r="C171" s="30">
        <f>VLOOKUP(B171,'Company X - SKU Master'!$A:$D,2,0)</f>
        <v>133</v>
      </c>
      <c r="D171" s="29">
        <v>1.0</v>
      </c>
      <c r="E171" s="25">
        <f t="shared" si="1"/>
        <v>133</v>
      </c>
      <c r="F171" s="25" t="str">
        <f>VLOOKUP(A171,'Courier Company - Invoice'!$B:$F,5,0)</f>
        <v>121003360005</v>
      </c>
      <c r="G171" s="29" t="str">
        <f>VLOOKUP(F171,'Company X - Pincode Zones'!$C:$D,2,0)</f>
        <v>d</v>
      </c>
      <c r="H171" s="29" t="str">
        <f>VLOOKUP(A171,'Courier Company - Invoice'!$B:$H,7,0)</f>
        <v>Forward charges</v>
      </c>
      <c r="I171" s="29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</row>
    <row r="172" ht="15.75" customHeight="1">
      <c r="A172" s="29" t="s">
        <v>130</v>
      </c>
      <c r="B172" s="29">
        <v>8.90422381885E12</v>
      </c>
      <c r="C172" s="30">
        <f>VLOOKUP(B172,'Company X - SKU Master'!$A:$D,2,0)</f>
        <v>240</v>
      </c>
      <c r="D172" s="29">
        <v>1.0</v>
      </c>
      <c r="E172" s="25">
        <f t="shared" si="1"/>
        <v>240</v>
      </c>
      <c r="F172" s="25" t="str">
        <f>VLOOKUP(A172,'Courier Company - Invoice'!$B:$F,5,0)</f>
        <v>121003360005</v>
      </c>
      <c r="G172" s="29" t="str">
        <f>VLOOKUP(F172,'Company X - Pincode Zones'!$C:$D,2,0)</f>
        <v>d</v>
      </c>
      <c r="H172" s="29" t="str">
        <f>VLOOKUP(A172,'Courier Company - Invoice'!$B:$H,7,0)</f>
        <v>Forward charges</v>
      </c>
      <c r="I172" s="29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</row>
    <row r="173" ht="15.75" customHeight="1">
      <c r="A173" s="29" t="s">
        <v>130</v>
      </c>
      <c r="B173" s="29">
        <v>8.904223818454E12</v>
      </c>
      <c r="C173" s="30">
        <f>VLOOKUP(B173,'Company X - SKU Master'!$A:$D,2,0)</f>
        <v>232</v>
      </c>
      <c r="D173" s="29">
        <v>1.0</v>
      </c>
      <c r="E173" s="25">
        <f t="shared" si="1"/>
        <v>232</v>
      </c>
      <c r="F173" s="25" t="str">
        <f>VLOOKUP(A173,'Courier Company - Invoice'!$B:$F,5,0)</f>
        <v>121003360005</v>
      </c>
      <c r="G173" s="29" t="str">
        <f>VLOOKUP(F173,'Company X - Pincode Zones'!$C:$D,2,0)</f>
        <v>d</v>
      </c>
      <c r="H173" s="29" t="str">
        <f>VLOOKUP(A173,'Courier Company - Invoice'!$B:$H,7,0)</f>
        <v>Forward charges</v>
      </c>
      <c r="I173" s="29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</row>
    <row r="174" ht="15.75" customHeight="1">
      <c r="A174" s="29" t="s">
        <v>128</v>
      </c>
      <c r="B174" s="29">
        <v>8.904223819284E12</v>
      </c>
      <c r="C174" s="30">
        <f>VLOOKUP(B174,'Company X - SKU Master'!$A:$D,2,0)</f>
        <v>350</v>
      </c>
      <c r="D174" s="29">
        <v>1.0</v>
      </c>
      <c r="E174" s="25">
        <f t="shared" si="1"/>
        <v>350</v>
      </c>
      <c r="F174" s="25" t="str">
        <f>VLOOKUP(A174,'Courier Company - Invoice'!$B:$F,5,0)</f>
        <v>121003580007</v>
      </c>
      <c r="G174" s="29" t="str">
        <f>VLOOKUP(F174,'Company X - Pincode Zones'!$C:$D,2,0)</f>
        <v>d</v>
      </c>
      <c r="H174" s="29" t="str">
        <f>VLOOKUP(A174,'Courier Company - Invoice'!$B:$H,7,0)</f>
        <v>Forward charges</v>
      </c>
      <c r="I174" s="29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</row>
    <row r="175" ht="15.75" customHeight="1">
      <c r="A175" s="29" t="s">
        <v>128</v>
      </c>
      <c r="B175" s="29">
        <v>8.904223819352E12</v>
      </c>
      <c r="C175" s="30">
        <f>VLOOKUP(B175,'Company X - SKU Master'!$A:$D,2,0)</f>
        <v>165</v>
      </c>
      <c r="D175" s="29">
        <v>1.0</v>
      </c>
      <c r="E175" s="25">
        <f t="shared" si="1"/>
        <v>165</v>
      </c>
      <c r="F175" s="25" t="str">
        <f>VLOOKUP(A175,'Courier Company - Invoice'!$B:$F,5,0)</f>
        <v>121003580007</v>
      </c>
      <c r="G175" s="29" t="str">
        <f>VLOOKUP(F175,'Company X - Pincode Zones'!$C:$D,2,0)</f>
        <v>d</v>
      </c>
      <c r="H175" s="29" t="str">
        <f>VLOOKUP(A175,'Courier Company - Invoice'!$B:$H,7,0)</f>
        <v>Forward charges</v>
      </c>
      <c r="I175" s="29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</row>
    <row r="176" ht="15.75" customHeight="1">
      <c r="A176" s="29" t="s">
        <v>128</v>
      </c>
      <c r="B176" s="29">
        <v>8.904223818935E12</v>
      </c>
      <c r="C176" s="30">
        <f>VLOOKUP(B176,'Company X - SKU Master'!$A:$D,2,0)</f>
        <v>120</v>
      </c>
      <c r="D176" s="29">
        <v>1.0</v>
      </c>
      <c r="E176" s="25">
        <f t="shared" si="1"/>
        <v>120</v>
      </c>
      <c r="F176" s="25" t="str">
        <f>VLOOKUP(A176,'Courier Company - Invoice'!$B:$F,5,0)</f>
        <v>121003580007</v>
      </c>
      <c r="G176" s="29" t="str">
        <f>VLOOKUP(F176,'Company X - Pincode Zones'!$C:$D,2,0)</f>
        <v>d</v>
      </c>
      <c r="H176" s="29" t="str">
        <f>VLOOKUP(A176,'Courier Company - Invoice'!$B:$H,7,0)</f>
        <v>Forward charges</v>
      </c>
      <c r="I176" s="29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</row>
    <row r="177" ht="15.75" customHeight="1">
      <c r="A177" s="29" t="s">
        <v>128</v>
      </c>
      <c r="B177" s="29">
        <v>8.904223816214E12</v>
      </c>
      <c r="C177" s="30">
        <f>VLOOKUP(B177,'Company X - SKU Master'!$A:$D,2,0)</f>
        <v>120</v>
      </c>
      <c r="D177" s="29">
        <v>1.0</v>
      </c>
      <c r="E177" s="25">
        <f t="shared" si="1"/>
        <v>120</v>
      </c>
      <c r="F177" s="25" t="str">
        <f>VLOOKUP(A177,'Courier Company - Invoice'!$B:$F,5,0)</f>
        <v>121003580007</v>
      </c>
      <c r="G177" s="29" t="str">
        <f>VLOOKUP(F177,'Company X - Pincode Zones'!$C:$D,2,0)</f>
        <v>d</v>
      </c>
      <c r="H177" s="29" t="str">
        <f>VLOOKUP(A177,'Courier Company - Invoice'!$B:$H,7,0)</f>
        <v>Forward charges</v>
      </c>
      <c r="I177" s="29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</row>
    <row r="178" ht="15.75" customHeight="1">
      <c r="A178" s="29" t="s">
        <v>128</v>
      </c>
      <c r="B178" s="29">
        <v>8.904223818454E12</v>
      </c>
      <c r="C178" s="30">
        <f>VLOOKUP(B178,'Company X - SKU Master'!$A:$D,2,0)</f>
        <v>232</v>
      </c>
      <c r="D178" s="29">
        <v>1.0</v>
      </c>
      <c r="E178" s="25">
        <f t="shared" si="1"/>
        <v>232</v>
      </c>
      <c r="F178" s="25" t="str">
        <f>VLOOKUP(A178,'Courier Company - Invoice'!$B:$F,5,0)</f>
        <v>121003580007</v>
      </c>
      <c r="G178" s="29" t="str">
        <f>VLOOKUP(F178,'Company X - Pincode Zones'!$C:$D,2,0)</f>
        <v>d</v>
      </c>
      <c r="H178" s="29" t="str">
        <f>VLOOKUP(A178,'Courier Company - Invoice'!$B:$H,7,0)</f>
        <v>Forward charges</v>
      </c>
      <c r="I178" s="29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</row>
    <row r="179" ht="15.75" customHeight="1">
      <c r="A179" s="29" t="s">
        <v>128</v>
      </c>
      <c r="B179" s="29" t="s">
        <v>293</v>
      </c>
      <c r="C179" s="30">
        <f>VLOOKUP(B179,'Company X - SKU Master'!$A:$D,2,0)</f>
        <v>500</v>
      </c>
      <c r="D179" s="29">
        <v>1.0</v>
      </c>
      <c r="E179" s="25">
        <f t="shared" si="1"/>
        <v>500</v>
      </c>
      <c r="F179" s="25" t="str">
        <f>VLOOKUP(A179,'Courier Company - Invoice'!$B:$F,5,0)</f>
        <v>121003580007</v>
      </c>
      <c r="G179" s="29" t="str">
        <f>VLOOKUP(F179,'Company X - Pincode Zones'!$C:$D,2,0)</f>
        <v>d</v>
      </c>
      <c r="H179" s="29" t="str">
        <f>VLOOKUP(A179,'Courier Company - Invoice'!$B:$H,7,0)</f>
        <v>Forward charges</v>
      </c>
      <c r="I179" s="29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</row>
    <row r="180" ht="15.75" customHeight="1">
      <c r="A180" s="29" t="s">
        <v>128</v>
      </c>
      <c r="B180" s="29">
        <v>8.904223819116E12</v>
      </c>
      <c r="C180" s="30">
        <f>VLOOKUP(B180,'Company X - SKU Master'!$A:$D,2,0)</f>
        <v>30</v>
      </c>
      <c r="D180" s="29">
        <v>1.0</v>
      </c>
      <c r="E180" s="25">
        <f t="shared" si="1"/>
        <v>30</v>
      </c>
      <c r="F180" s="25" t="str">
        <f>VLOOKUP(A180,'Courier Company - Invoice'!$B:$F,5,0)</f>
        <v>121003580007</v>
      </c>
      <c r="G180" s="29" t="str">
        <f>VLOOKUP(F180,'Company X - Pincode Zones'!$C:$D,2,0)</f>
        <v>d</v>
      </c>
      <c r="H180" s="29" t="str">
        <f>VLOOKUP(A180,'Courier Company - Invoice'!$B:$H,7,0)</f>
        <v>Forward charges</v>
      </c>
      <c r="I180" s="29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</row>
    <row r="181" ht="15.75" customHeight="1">
      <c r="A181" s="29" t="s">
        <v>126</v>
      </c>
      <c r="B181" s="29">
        <v>8.904223818706E12</v>
      </c>
      <c r="C181" s="30">
        <f>VLOOKUP(B181,'Company X - SKU Master'!$A:$D,2,0)</f>
        <v>127</v>
      </c>
      <c r="D181" s="29">
        <v>1.0</v>
      </c>
      <c r="E181" s="25">
        <f t="shared" si="1"/>
        <v>127</v>
      </c>
      <c r="F181" s="25" t="str">
        <f>VLOOKUP(A181,'Courier Company - Invoice'!$B:$F,5,0)</f>
        <v>121003244713</v>
      </c>
      <c r="G181" s="29" t="str">
        <f>VLOOKUP(F181,'Company X - Pincode Zones'!$C:$D,2,0)</f>
        <v>b</v>
      </c>
      <c r="H181" s="29" t="str">
        <f>VLOOKUP(A181,'Courier Company - Invoice'!$B:$H,7,0)</f>
        <v>Forward charges</v>
      </c>
      <c r="I181" s="29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</row>
    <row r="182" ht="15.75" customHeight="1">
      <c r="A182" s="29" t="s">
        <v>126</v>
      </c>
      <c r="B182" s="29">
        <v>8.904223819024E12</v>
      </c>
      <c r="C182" s="30">
        <f>VLOOKUP(B182,'Company X - SKU Master'!$A:$D,2,0)</f>
        <v>112</v>
      </c>
      <c r="D182" s="29">
        <v>8.0</v>
      </c>
      <c r="E182" s="25">
        <f t="shared" si="1"/>
        <v>896</v>
      </c>
      <c r="F182" s="25" t="str">
        <f>VLOOKUP(A182,'Courier Company - Invoice'!$B:$F,5,0)</f>
        <v>121003244713</v>
      </c>
      <c r="G182" s="29" t="str">
        <f>VLOOKUP(F182,'Company X - Pincode Zones'!$C:$D,2,0)</f>
        <v>b</v>
      </c>
      <c r="H182" s="29" t="str">
        <f>VLOOKUP(A182,'Courier Company - Invoice'!$B:$H,7,0)</f>
        <v>Forward charges</v>
      </c>
      <c r="I182" s="29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</row>
    <row r="183" ht="15.75" customHeight="1">
      <c r="A183" s="29" t="s">
        <v>126</v>
      </c>
      <c r="B183" s="29">
        <v>8.904223818683E12</v>
      </c>
      <c r="C183" s="30">
        <f>VLOOKUP(B183,'Company X - SKU Master'!$A:$D,2,0)</f>
        <v>121</v>
      </c>
      <c r="D183" s="29">
        <v>2.0</v>
      </c>
      <c r="E183" s="25">
        <f t="shared" si="1"/>
        <v>242</v>
      </c>
      <c r="F183" s="25" t="str">
        <f>VLOOKUP(A183,'Courier Company - Invoice'!$B:$F,5,0)</f>
        <v>121003244713</v>
      </c>
      <c r="G183" s="29" t="str">
        <f>VLOOKUP(F183,'Company X - Pincode Zones'!$C:$D,2,0)</f>
        <v>b</v>
      </c>
      <c r="H183" s="29" t="str">
        <f>VLOOKUP(A183,'Courier Company - Invoice'!$B:$H,7,0)</f>
        <v>Forward charges</v>
      </c>
      <c r="I183" s="29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</row>
    <row r="184" ht="15.75" customHeight="1">
      <c r="A184" s="29" t="s">
        <v>126</v>
      </c>
      <c r="B184" s="29">
        <v>8.90422381885E12</v>
      </c>
      <c r="C184" s="30">
        <f>VLOOKUP(B184,'Company X - SKU Master'!$A:$D,2,0)</f>
        <v>240</v>
      </c>
      <c r="D184" s="29">
        <v>1.0</v>
      </c>
      <c r="E184" s="25">
        <f t="shared" si="1"/>
        <v>240</v>
      </c>
      <c r="F184" s="25" t="str">
        <f>VLOOKUP(A184,'Courier Company - Invoice'!$B:$F,5,0)</f>
        <v>121003244713</v>
      </c>
      <c r="G184" s="29" t="str">
        <f>VLOOKUP(F184,'Company X - Pincode Zones'!$C:$D,2,0)</f>
        <v>b</v>
      </c>
      <c r="H184" s="29" t="str">
        <f>VLOOKUP(A184,'Courier Company - Invoice'!$B:$H,7,0)</f>
        <v>Forward charges</v>
      </c>
      <c r="I184" s="29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</row>
    <row r="185" ht="15.75" customHeight="1">
      <c r="A185" s="29" t="s">
        <v>254</v>
      </c>
      <c r="B185" s="29">
        <v>8.904223818706E12</v>
      </c>
      <c r="C185" s="30">
        <f>VLOOKUP(B185,'Company X - SKU Master'!$A:$D,2,0)</f>
        <v>127</v>
      </c>
      <c r="D185" s="29">
        <v>1.0</v>
      </c>
      <c r="E185" s="25">
        <f t="shared" si="1"/>
        <v>127</v>
      </c>
      <c r="F185" s="25" t="str">
        <f>VLOOKUP(A185,'Courier Company - Invoice'!$B:$F,5,0)</f>
        <v>121003303702</v>
      </c>
      <c r="G185" s="29" t="str">
        <f>VLOOKUP(F185,'Company X - Pincode Zones'!$C:$D,2,0)</f>
        <v>b</v>
      </c>
      <c r="H185" s="29" t="str">
        <f>VLOOKUP(A185,'Courier Company - Invoice'!$B:$H,7,0)</f>
        <v>Forward and RTO charges</v>
      </c>
      <c r="I185" s="29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</row>
    <row r="186" ht="15.75" customHeight="1">
      <c r="A186" s="29" t="s">
        <v>254</v>
      </c>
      <c r="B186" s="29">
        <v>8.90422381885E12</v>
      </c>
      <c r="C186" s="30">
        <f>VLOOKUP(B186,'Company X - SKU Master'!$A:$D,2,0)</f>
        <v>240</v>
      </c>
      <c r="D186" s="29">
        <v>1.0</v>
      </c>
      <c r="E186" s="25">
        <f t="shared" si="1"/>
        <v>240</v>
      </c>
      <c r="F186" s="25" t="str">
        <f>VLOOKUP(A186,'Courier Company - Invoice'!$B:$F,5,0)</f>
        <v>121003303702</v>
      </c>
      <c r="G186" s="29" t="str">
        <f>VLOOKUP(F186,'Company X - Pincode Zones'!$C:$D,2,0)</f>
        <v>b</v>
      </c>
      <c r="H186" s="29" t="str">
        <f>VLOOKUP(A186,'Courier Company - Invoice'!$B:$H,7,0)</f>
        <v>Forward and RTO charges</v>
      </c>
      <c r="I186" s="29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</row>
    <row r="187" ht="15.75" customHeight="1">
      <c r="A187" s="29" t="s">
        <v>254</v>
      </c>
      <c r="B187" s="29">
        <v>8.904223819468E12</v>
      </c>
      <c r="C187" s="30">
        <f>VLOOKUP(B187,'Company X - SKU Master'!$A:$D,2,0)</f>
        <v>500</v>
      </c>
      <c r="D187" s="29">
        <v>1.0</v>
      </c>
      <c r="E187" s="25">
        <f t="shared" si="1"/>
        <v>500</v>
      </c>
      <c r="F187" s="25" t="str">
        <f>VLOOKUP(A187,'Courier Company - Invoice'!$B:$F,5,0)</f>
        <v>121003303702</v>
      </c>
      <c r="G187" s="29" t="str">
        <f>VLOOKUP(F187,'Company X - Pincode Zones'!$C:$D,2,0)</f>
        <v>b</v>
      </c>
      <c r="H187" s="29" t="str">
        <f>VLOOKUP(A187,'Courier Company - Invoice'!$B:$H,7,0)</f>
        <v>Forward and RTO charges</v>
      </c>
      <c r="I187" s="29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</row>
    <row r="188" ht="15.75" customHeight="1">
      <c r="A188" s="29" t="s">
        <v>232</v>
      </c>
      <c r="B188" s="29">
        <v>8.904223818706E12</v>
      </c>
      <c r="C188" s="30">
        <f>VLOOKUP(B188,'Company X - SKU Master'!$A:$D,2,0)</f>
        <v>127</v>
      </c>
      <c r="D188" s="29">
        <v>1.0</v>
      </c>
      <c r="E188" s="25">
        <f t="shared" si="1"/>
        <v>127</v>
      </c>
      <c r="F188" s="25" t="str">
        <f>VLOOKUP(A188,'Courier Company - Invoice'!$B:$F,5,0)</f>
        <v>121003324005</v>
      </c>
      <c r="G188" s="29" t="str">
        <f>VLOOKUP(F188,'Company X - Pincode Zones'!$C:$D,2,0)</f>
        <v>b</v>
      </c>
      <c r="H188" s="29" t="str">
        <f>VLOOKUP(A188,'Courier Company - Invoice'!$B:$H,7,0)</f>
        <v>Forward charges</v>
      </c>
      <c r="I188" s="29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</row>
    <row r="189" ht="15.75" customHeight="1">
      <c r="A189" s="29" t="s">
        <v>232</v>
      </c>
      <c r="B189" s="29">
        <v>8.904223818942E12</v>
      </c>
      <c r="C189" s="30">
        <f>VLOOKUP(B189,'Company X - SKU Master'!$A:$D,2,0)</f>
        <v>133</v>
      </c>
      <c r="D189" s="29">
        <v>1.0</v>
      </c>
      <c r="E189" s="25">
        <f t="shared" si="1"/>
        <v>133</v>
      </c>
      <c r="F189" s="25" t="str">
        <f>VLOOKUP(A189,'Courier Company - Invoice'!$B:$F,5,0)</f>
        <v>121003324005</v>
      </c>
      <c r="G189" s="29" t="str">
        <f>VLOOKUP(F189,'Company X - Pincode Zones'!$C:$D,2,0)</f>
        <v>b</v>
      </c>
      <c r="H189" s="29" t="str">
        <f>VLOOKUP(A189,'Courier Company - Invoice'!$B:$H,7,0)</f>
        <v>Forward charges</v>
      </c>
      <c r="I189" s="29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</row>
    <row r="190" ht="15.75" customHeight="1">
      <c r="A190" s="29" t="s">
        <v>232</v>
      </c>
      <c r="B190" s="29">
        <v>8.90422381885E12</v>
      </c>
      <c r="C190" s="30">
        <f>VLOOKUP(B190,'Company X - SKU Master'!$A:$D,2,0)</f>
        <v>240</v>
      </c>
      <c r="D190" s="29">
        <v>1.0</v>
      </c>
      <c r="E190" s="25">
        <f t="shared" si="1"/>
        <v>240</v>
      </c>
      <c r="F190" s="25" t="str">
        <f>VLOOKUP(A190,'Courier Company - Invoice'!$B:$F,5,0)</f>
        <v>121003324005</v>
      </c>
      <c r="G190" s="29" t="str">
        <f>VLOOKUP(F190,'Company X - Pincode Zones'!$C:$D,2,0)</f>
        <v>b</v>
      </c>
      <c r="H190" s="29" t="str">
        <f>VLOOKUP(A190,'Courier Company - Invoice'!$B:$H,7,0)</f>
        <v>Forward charges</v>
      </c>
      <c r="I190" s="29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</row>
    <row r="191" ht="15.75" customHeight="1">
      <c r="A191" s="29" t="s">
        <v>230</v>
      </c>
      <c r="B191" s="29">
        <v>8.904223818706E12</v>
      </c>
      <c r="C191" s="30">
        <f>VLOOKUP(B191,'Company X - SKU Master'!$A:$D,2,0)</f>
        <v>127</v>
      </c>
      <c r="D191" s="29">
        <v>1.0</v>
      </c>
      <c r="E191" s="25">
        <f t="shared" si="1"/>
        <v>127</v>
      </c>
      <c r="F191" s="25" t="str">
        <f>VLOOKUP(A191,'Courier Company - Invoice'!$B:$F,5,0)</f>
        <v>121003342014</v>
      </c>
      <c r="G191" s="29" t="str">
        <f>VLOOKUP(F191,'Company X - Pincode Zones'!$C:$D,2,0)</f>
        <v>b</v>
      </c>
      <c r="H191" s="29" t="str">
        <f>VLOOKUP(A191,'Courier Company - Invoice'!$B:$H,7,0)</f>
        <v>Forward charges</v>
      </c>
      <c r="I191" s="29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</row>
    <row r="192" ht="15.75" customHeight="1">
      <c r="A192" s="29" t="s">
        <v>230</v>
      </c>
      <c r="B192" s="29">
        <v>8.904223818942E12</v>
      </c>
      <c r="C192" s="30">
        <f>VLOOKUP(B192,'Company X - SKU Master'!$A:$D,2,0)</f>
        <v>133</v>
      </c>
      <c r="D192" s="29">
        <v>1.0</v>
      </c>
      <c r="E192" s="25">
        <f t="shared" si="1"/>
        <v>133</v>
      </c>
      <c r="F192" s="25" t="str">
        <f>VLOOKUP(A192,'Courier Company - Invoice'!$B:$F,5,0)</f>
        <v>121003342014</v>
      </c>
      <c r="G192" s="29" t="str">
        <f>VLOOKUP(F192,'Company X - Pincode Zones'!$C:$D,2,0)</f>
        <v>b</v>
      </c>
      <c r="H192" s="29" t="str">
        <f>VLOOKUP(A192,'Courier Company - Invoice'!$B:$H,7,0)</f>
        <v>Forward charges</v>
      </c>
      <c r="I192" s="29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</row>
    <row r="193" ht="15.75" customHeight="1">
      <c r="A193" s="29" t="s">
        <v>230</v>
      </c>
      <c r="B193" s="29">
        <v>8.90422381885E12</v>
      </c>
      <c r="C193" s="30">
        <f>VLOOKUP(B193,'Company X - SKU Master'!$A:$D,2,0)</f>
        <v>240</v>
      </c>
      <c r="D193" s="29">
        <v>1.0</v>
      </c>
      <c r="E193" s="25">
        <f t="shared" si="1"/>
        <v>240</v>
      </c>
      <c r="F193" s="25" t="str">
        <f>VLOOKUP(A193,'Courier Company - Invoice'!$B:$F,5,0)</f>
        <v>121003342014</v>
      </c>
      <c r="G193" s="29" t="str">
        <f>VLOOKUP(F193,'Company X - Pincode Zones'!$C:$D,2,0)</f>
        <v>b</v>
      </c>
      <c r="H193" s="29" t="str">
        <f>VLOOKUP(A193,'Courier Company - Invoice'!$B:$H,7,0)</f>
        <v>Forward charges</v>
      </c>
      <c r="I193" s="29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</row>
    <row r="194" ht="15.75" customHeight="1">
      <c r="A194" s="29" t="s">
        <v>228</v>
      </c>
      <c r="B194" s="29">
        <v>8.904223818706E12</v>
      </c>
      <c r="C194" s="30">
        <f>VLOOKUP(B194,'Company X - SKU Master'!$A:$D,2,0)</f>
        <v>127</v>
      </c>
      <c r="D194" s="29">
        <v>1.0</v>
      </c>
      <c r="E194" s="25">
        <f t="shared" si="1"/>
        <v>127</v>
      </c>
      <c r="F194" s="25" t="str">
        <f>VLOOKUP(A194,'Courier Company - Invoice'!$B:$F,5,0)</f>
        <v>121003302012</v>
      </c>
      <c r="G194" s="29" t="str">
        <f>VLOOKUP(F194,'Company X - Pincode Zones'!$C:$D,2,0)</f>
        <v>b</v>
      </c>
      <c r="H194" s="29" t="str">
        <f>VLOOKUP(A194,'Courier Company - Invoice'!$B:$H,7,0)</f>
        <v>Forward charges</v>
      </c>
      <c r="I194" s="29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</row>
    <row r="195" ht="15.75" customHeight="1">
      <c r="A195" s="29" t="s">
        <v>228</v>
      </c>
      <c r="B195" s="29">
        <v>8.904223818942E12</v>
      </c>
      <c r="C195" s="30">
        <f>VLOOKUP(B195,'Company X - SKU Master'!$A:$D,2,0)</f>
        <v>133</v>
      </c>
      <c r="D195" s="29">
        <v>1.0</v>
      </c>
      <c r="E195" s="25">
        <f t="shared" si="1"/>
        <v>133</v>
      </c>
      <c r="F195" s="25" t="str">
        <f>VLOOKUP(A195,'Courier Company - Invoice'!$B:$F,5,0)</f>
        <v>121003302012</v>
      </c>
      <c r="G195" s="29" t="str">
        <f>VLOOKUP(F195,'Company X - Pincode Zones'!$C:$D,2,0)</f>
        <v>b</v>
      </c>
      <c r="H195" s="29" t="str">
        <f>VLOOKUP(A195,'Courier Company - Invoice'!$B:$H,7,0)</f>
        <v>Forward charges</v>
      </c>
      <c r="I195" s="29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</row>
    <row r="196" ht="15.75" customHeight="1">
      <c r="A196" s="29" t="s">
        <v>228</v>
      </c>
      <c r="B196" s="29">
        <v>8.90422381885E12</v>
      </c>
      <c r="C196" s="30">
        <f>VLOOKUP(B196,'Company X - SKU Master'!$A:$D,2,0)</f>
        <v>240</v>
      </c>
      <c r="D196" s="29">
        <v>1.0</v>
      </c>
      <c r="E196" s="25">
        <f t="shared" si="1"/>
        <v>240</v>
      </c>
      <c r="F196" s="25" t="str">
        <f>VLOOKUP(A196,'Courier Company - Invoice'!$B:$F,5,0)</f>
        <v>121003302012</v>
      </c>
      <c r="G196" s="29" t="str">
        <f>VLOOKUP(F196,'Company X - Pincode Zones'!$C:$D,2,0)</f>
        <v>b</v>
      </c>
      <c r="H196" s="29" t="str">
        <f>VLOOKUP(A196,'Courier Company - Invoice'!$B:$H,7,0)</f>
        <v>Forward charges</v>
      </c>
      <c r="I196" s="29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</row>
    <row r="197" ht="15.75" customHeight="1">
      <c r="A197" s="29" t="s">
        <v>226</v>
      </c>
      <c r="B197" s="29">
        <v>8.904223818706E12</v>
      </c>
      <c r="C197" s="30">
        <f>VLOOKUP(B197,'Company X - SKU Master'!$A:$D,2,0)</f>
        <v>127</v>
      </c>
      <c r="D197" s="29">
        <v>1.0</v>
      </c>
      <c r="E197" s="25">
        <f t="shared" si="1"/>
        <v>127</v>
      </c>
      <c r="F197" s="25" t="str">
        <f>VLOOKUP(A197,'Courier Company - Invoice'!$B:$F,5,0)</f>
        <v>121003302031</v>
      </c>
      <c r="G197" s="29" t="str">
        <f>VLOOKUP(F197,'Company X - Pincode Zones'!$C:$D,2,0)</f>
        <v>b</v>
      </c>
      <c r="H197" s="29" t="str">
        <f>VLOOKUP(A197,'Courier Company - Invoice'!$B:$H,7,0)</f>
        <v>Forward charges</v>
      </c>
      <c r="I197" s="29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</row>
    <row r="198" ht="15.75" customHeight="1">
      <c r="A198" s="29" t="s">
        <v>226</v>
      </c>
      <c r="B198" s="29">
        <v>8.904223818942E12</v>
      </c>
      <c r="C198" s="30">
        <f>VLOOKUP(B198,'Company X - SKU Master'!$A:$D,2,0)</f>
        <v>133</v>
      </c>
      <c r="D198" s="29">
        <v>1.0</v>
      </c>
      <c r="E198" s="25">
        <f t="shared" si="1"/>
        <v>133</v>
      </c>
      <c r="F198" s="25" t="str">
        <f>VLOOKUP(A198,'Courier Company - Invoice'!$B:$F,5,0)</f>
        <v>121003302031</v>
      </c>
      <c r="G198" s="29" t="str">
        <f>VLOOKUP(F198,'Company X - Pincode Zones'!$C:$D,2,0)</f>
        <v>b</v>
      </c>
      <c r="H198" s="29" t="str">
        <f>VLOOKUP(A198,'Courier Company - Invoice'!$B:$H,7,0)</f>
        <v>Forward charges</v>
      </c>
      <c r="I198" s="29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</row>
    <row r="199" ht="15.75" customHeight="1">
      <c r="A199" s="29" t="s">
        <v>226</v>
      </c>
      <c r="B199" s="29">
        <v>8.90422381885E12</v>
      </c>
      <c r="C199" s="30">
        <f>VLOOKUP(B199,'Company X - SKU Master'!$A:$D,2,0)</f>
        <v>240</v>
      </c>
      <c r="D199" s="29">
        <v>1.0</v>
      </c>
      <c r="E199" s="25">
        <f t="shared" si="1"/>
        <v>240</v>
      </c>
      <c r="F199" s="25" t="str">
        <f>VLOOKUP(A199,'Courier Company - Invoice'!$B:$F,5,0)</f>
        <v>121003302031</v>
      </c>
      <c r="G199" s="29" t="str">
        <f>VLOOKUP(F199,'Company X - Pincode Zones'!$C:$D,2,0)</f>
        <v>b</v>
      </c>
      <c r="H199" s="29" t="str">
        <f>VLOOKUP(A199,'Courier Company - Invoice'!$B:$H,7,0)</f>
        <v>Forward charges</v>
      </c>
      <c r="I199" s="29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</row>
    <row r="200" ht="15.75" customHeight="1">
      <c r="A200" s="29" t="s">
        <v>224</v>
      </c>
      <c r="B200" s="29">
        <v>8.904223819338E12</v>
      </c>
      <c r="C200" s="30">
        <f>VLOOKUP(B200,'Company X - SKU Master'!$A:$D,2,0)</f>
        <v>600</v>
      </c>
      <c r="D200" s="29">
        <v>1.0</v>
      </c>
      <c r="E200" s="25">
        <f t="shared" si="1"/>
        <v>600</v>
      </c>
      <c r="F200" s="25" t="str">
        <f>VLOOKUP(A200,'Courier Company - Invoice'!$B:$F,5,0)</f>
        <v>121003334001</v>
      </c>
      <c r="G200" s="29" t="str">
        <f>VLOOKUP(F200,'Company X - Pincode Zones'!$C:$D,2,0)</f>
        <v>b</v>
      </c>
      <c r="H200" s="29" t="str">
        <f>VLOOKUP(A200,'Courier Company - Invoice'!$B:$H,7,0)</f>
        <v>Forward charges</v>
      </c>
      <c r="I200" s="29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</row>
    <row r="201" ht="15.75" customHeight="1">
      <c r="A201" s="29" t="s">
        <v>140</v>
      </c>
      <c r="B201" s="29">
        <v>8.904223817273E12</v>
      </c>
      <c r="C201" s="30">
        <f>VLOOKUP(B201,'Company X - SKU Master'!$A:$D,2,0)</f>
        <v>65</v>
      </c>
      <c r="D201" s="29">
        <v>2.0</v>
      </c>
      <c r="E201" s="25">
        <f t="shared" si="1"/>
        <v>130</v>
      </c>
      <c r="F201" s="25" t="str">
        <f>VLOOKUP(A201,'Courier Company - Invoice'!$B:$F,5,0)</f>
        <v>121003335001</v>
      </c>
      <c r="G201" s="29" t="str">
        <f>VLOOKUP(F201,'Company X - Pincode Zones'!$C:$D,2,0)</f>
        <v>b</v>
      </c>
      <c r="H201" s="29" t="str">
        <f>VLOOKUP(A201,'Courier Company - Invoice'!$B:$H,7,0)</f>
        <v>Forward charges</v>
      </c>
      <c r="I201" s="29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</row>
    <row r="202" ht="15.75" customHeight="1">
      <c r="A202" s="29" t="s">
        <v>140</v>
      </c>
      <c r="B202" s="29">
        <v>8.904223815866E12</v>
      </c>
      <c r="C202" s="30">
        <f>VLOOKUP(B202,'Company X - SKU Master'!$A:$D,2,0)</f>
        <v>113</v>
      </c>
      <c r="D202" s="29">
        <v>2.0</v>
      </c>
      <c r="E202" s="25">
        <f t="shared" si="1"/>
        <v>226</v>
      </c>
      <c r="F202" s="25" t="str">
        <f>VLOOKUP(A202,'Courier Company - Invoice'!$B:$F,5,0)</f>
        <v>121003335001</v>
      </c>
      <c r="G202" s="29" t="str">
        <f>VLOOKUP(F202,'Company X - Pincode Zones'!$C:$D,2,0)</f>
        <v>b</v>
      </c>
      <c r="H202" s="29" t="str">
        <f>VLOOKUP(A202,'Courier Company - Invoice'!$B:$H,7,0)</f>
        <v>Forward charges</v>
      </c>
      <c r="I202" s="29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</row>
    <row r="203" ht="15.75" customHeight="1">
      <c r="A203" s="29" t="s">
        <v>140</v>
      </c>
      <c r="B203" s="29">
        <v>8.904223815859E12</v>
      </c>
      <c r="C203" s="30">
        <f>VLOOKUP(B203,'Company X - SKU Master'!$A:$D,2,0)</f>
        <v>165</v>
      </c>
      <c r="D203" s="29">
        <v>1.0</v>
      </c>
      <c r="E203" s="25">
        <f t="shared" si="1"/>
        <v>165</v>
      </c>
      <c r="F203" s="25" t="str">
        <f>VLOOKUP(A203,'Courier Company - Invoice'!$B:$F,5,0)</f>
        <v>121003335001</v>
      </c>
      <c r="G203" s="29" t="str">
        <f>VLOOKUP(F203,'Company X - Pincode Zones'!$C:$D,2,0)</f>
        <v>b</v>
      </c>
      <c r="H203" s="29" t="str">
        <f>VLOOKUP(A203,'Courier Company - Invoice'!$B:$H,7,0)</f>
        <v>Forward charges</v>
      </c>
      <c r="I203" s="29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</row>
    <row r="204" ht="15.75" customHeight="1">
      <c r="A204" s="29" t="s">
        <v>140</v>
      </c>
      <c r="B204" s="29">
        <v>8.904223815682E12</v>
      </c>
      <c r="C204" s="30">
        <f>VLOOKUP(B204,'Company X - SKU Master'!$A:$D,2,0)</f>
        <v>210</v>
      </c>
      <c r="D204" s="29">
        <v>1.0</v>
      </c>
      <c r="E204" s="25">
        <f t="shared" si="1"/>
        <v>210</v>
      </c>
      <c r="F204" s="25" t="str">
        <f>VLOOKUP(A204,'Courier Company - Invoice'!$B:$F,5,0)</f>
        <v>121003335001</v>
      </c>
      <c r="G204" s="29" t="str">
        <f>VLOOKUP(F204,'Company X - Pincode Zones'!$C:$D,2,0)</f>
        <v>b</v>
      </c>
      <c r="H204" s="29" t="str">
        <f>VLOOKUP(A204,'Courier Company - Invoice'!$B:$H,7,0)</f>
        <v>Forward charges</v>
      </c>
      <c r="I204" s="29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</row>
    <row r="205" ht="15.75" customHeight="1">
      <c r="A205" s="29" t="s">
        <v>222</v>
      </c>
      <c r="B205" s="29">
        <v>8.904223816214E12</v>
      </c>
      <c r="C205" s="30">
        <f>VLOOKUP(B205,'Company X - SKU Master'!$A:$D,2,0)</f>
        <v>120</v>
      </c>
      <c r="D205" s="29">
        <v>1.0</v>
      </c>
      <c r="E205" s="25">
        <f t="shared" si="1"/>
        <v>120</v>
      </c>
      <c r="F205" s="25" t="str">
        <f>VLOOKUP(A205,'Courier Company - Invoice'!$B:$F,5,0)</f>
        <v>121003342012</v>
      </c>
      <c r="G205" s="29" t="str">
        <f>VLOOKUP(F205,'Company X - Pincode Zones'!$C:$D,2,0)</f>
        <v>b</v>
      </c>
      <c r="H205" s="29" t="str">
        <f>VLOOKUP(A205,'Courier Company - Invoice'!$B:$H,7,0)</f>
        <v>Forward charges</v>
      </c>
      <c r="I205" s="29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</row>
    <row r="206" ht="15.75" customHeight="1">
      <c r="A206" s="29" t="s">
        <v>222</v>
      </c>
      <c r="B206" s="29">
        <v>8.904223818874E12</v>
      </c>
      <c r="C206" s="30">
        <f>VLOOKUP(B206,'Company X - SKU Master'!$A:$D,2,0)</f>
        <v>100</v>
      </c>
      <c r="D206" s="29">
        <v>1.0</v>
      </c>
      <c r="E206" s="25">
        <f t="shared" si="1"/>
        <v>100</v>
      </c>
      <c r="F206" s="25" t="str">
        <f>VLOOKUP(A206,'Courier Company - Invoice'!$B:$F,5,0)</f>
        <v>121003342012</v>
      </c>
      <c r="G206" s="29" t="str">
        <f>VLOOKUP(F206,'Company X - Pincode Zones'!$C:$D,2,0)</f>
        <v>b</v>
      </c>
      <c r="H206" s="29" t="str">
        <f>VLOOKUP(A206,'Courier Company - Invoice'!$B:$H,7,0)</f>
        <v>Forward charges</v>
      </c>
      <c r="I206" s="29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</row>
    <row r="207" ht="15.75" customHeight="1">
      <c r="A207" s="29" t="s">
        <v>220</v>
      </c>
      <c r="B207" s="29">
        <v>8.904223818706E12</v>
      </c>
      <c r="C207" s="30">
        <f>VLOOKUP(B207,'Company X - SKU Master'!$A:$D,2,0)</f>
        <v>127</v>
      </c>
      <c r="D207" s="29">
        <v>1.0</v>
      </c>
      <c r="E207" s="25">
        <f t="shared" si="1"/>
        <v>127</v>
      </c>
      <c r="F207" s="25" t="str">
        <f>VLOOKUP(A207,'Courier Company - Invoice'!$B:$F,5,0)</f>
        <v>121003303903</v>
      </c>
      <c r="G207" s="29" t="str">
        <f>VLOOKUP(F207,'Company X - Pincode Zones'!$C:$D,2,0)</f>
        <v>b</v>
      </c>
      <c r="H207" s="29" t="str">
        <f>VLOOKUP(A207,'Courier Company - Invoice'!$B:$H,7,0)</f>
        <v>Forward charges</v>
      </c>
      <c r="I207" s="29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</row>
    <row r="208" ht="15.75" customHeight="1">
      <c r="A208" s="29" t="s">
        <v>220</v>
      </c>
      <c r="B208" s="29">
        <v>8.904223818942E12</v>
      </c>
      <c r="C208" s="30">
        <f>VLOOKUP(B208,'Company X - SKU Master'!$A:$D,2,0)</f>
        <v>133</v>
      </c>
      <c r="D208" s="29">
        <v>1.0</v>
      </c>
      <c r="E208" s="25">
        <f t="shared" si="1"/>
        <v>133</v>
      </c>
      <c r="F208" s="25" t="str">
        <f>VLOOKUP(A208,'Courier Company - Invoice'!$B:$F,5,0)</f>
        <v>121003303903</v>
      </c>
      <c r="G208" s="29" t="str">
        <f>VLOOKUP(F208,'Company X - Pincode Zones'!$C:$D,2,0)</f>
        <v>b</v>
      </c>
      <c r="H208" s="29" t="str">
        <f>VLOOKUP(A208,'Courier Company - Invoice'!$B:$H,7,0)</f>
        <v>Forward charges</v>
      </c>
      <c r="I208" s="29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</row>
    <row r="209" ht="15.75" customHeight="1">
      <c r="A209" s="29" t="s">
        <v>220</v>
      </c>
      <c r="B209" s="29">
        <v>8.90422381885E12</v>
      </c>
      <c r="C209" s="30">
        <f>VLOOKUP(B209,'Company X - SKU Master'!$A:$D,2,0)</f>
        <v>240</v>
      </c>
      <c r="D209" s="29">
        <v>1.0</v>
      </c>
      <c r="E209" s="25">
        <f t="shared" si="1"/>
        <v>240</v>
      </c>
      <c r="F209" s="25" t="str">
        <f>VLOOKUP(A209,'Courier Company - Invoice'!$B:$F,5,0)</f>
        <v>121003303903</v>
      </c>
      <c r="G209" s="29" t="str">
        <f>VLOOKUP(F209,'Company X - Pincode Zones'!$C:$D,2,0)</f>
        <v>b</v>
      </c>
      <c r="H209" s="29" t="str">
        <f>VLOOKUP(A209,'Courier Company - Invoice'!$B:$H,7,0)</f>
        <v>Forward charges</v>
      </c>
      <c r="I209" s="29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</row>
    <row r="210" ht="15.75" customHeight="1">
      <c r="A210" s="29" t="s">
        <v>56</v>
      </c>
      <c r="B210" s="29">
        <v>8.904223818614E12</v>
      </c>
      <c r="C210" s="30">
        <f>VLOOKUP(B210,'Company X - SKU Master'!$A:$D,2,0)</f>
        <v>65</v>
      </c>
      <c r="D210" s="29">
        <v>1.0</v>
      </c>
      <c r="E210" s="25">
        <f t="shared" si="1"/>
        <v>65</v>
      </c>
      <c r="F210" s="25" t="str">
        <f>VLOOKUP(A210,'Courier Company - Invoice'!$B:$F,5,0)</f>
        <v>121003226010</v>
      </c>
      <c r="G210" s="29" t="str">
        <f>VLOOKUP(F210,'Company X - Pincode Zones'!$C:$D,2,0)</f>
        <v>b</v>
      </c>
      <c r="H210" s="29" t="str">
        <f>VLOOKUP(A210,'Courier Company - Invoice'!$B:$H,7,0)</f>
        <v>Forward charges</v>
      </c>
      <c r="I210" s="29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</row>
    <row r="211" ht="15.75" customHeight="1">
      <c r="A211" s="29" t="s">
        <v>56</v>
      </c>
      <c r="B211" s="29">
        <v>8.904223815866E12</v>
      </c>
      <c r="C211" s="30">
        <f>VLOOKUP(B211,'Company X - SKU Master'!$A:$D,2,0)</f>
        <v>113</v>
      </c>
      <c r="D211" s="29">
        <v>1.0</v>
      </c>
      <c r="E211" s="25">
        <f t="shared" si="1"/>
        <v>113</v>
      </c>
      <c r="F211" s="25" t="str">
        <f>VLOOKUP(A211,'Courier Company - Invoice'!$B:$F,5,0)</f>
        <v>121003226010</v>
      </c>
      <c r="G211" s="29" t="str">
        <f>VLOOKUP(F211,'Company X - Pincode Zones'!$C:$D,2,0)</f>
        <v>b</v>
      </c>
      <c r="H211" s="29" t="str">
        <f>VLOOKUP(A211,'Courier Company - Invoice'!$B:$H,7,0)</f>
        <v>Forward charges</v>
      </c>
      <c r="I211" s="29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</row>
    <row r="212" ht="15.75" customHeight="1">
      <c r="A212" s="29" t="s">
        <v>56</v>
      </c>
      <c r="B212" s="29">
        <v>8.904223815859E12</v>
      </c>
      <c r="C212" s="30">
        <f>VLOOKUP(B212,'Company X - SKU Master'!$A:$D,2,0)</f>
        <v>165</v>
      </c>
      <c r="D212" s="29">
        <v>1.0</v>
      </c>
      <c r="E212" s="25">
        <f t="shared" si="1"/>
        <v>165</v>
      </c>
      <c r="F212" s="25" t="str">
        <f>VLOOKUP(A212,'Courier Company - Invoice'!$B:$F,5,0)</f>
        <v>121003226010</v>
      </c>
      <c r="G212" s="29" t="str">
        <f>VLOOKUP(F212,'Company X - Pincode Zones'!$C:$D,2,0)</f>
        <v>b</v>
      </c>
      <c r="H212" s="29" t="str">
        <f>VLOOKUP(A212,'Courier Company - Invoice'!$B:$H,7,0)</f>
        <v>Forward charges</v>
      </c>
      <c r="I212" s="29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</row>
    <row r="213" ht="15.75" customHeight="1">
      <c r="A213" s="29" t="s">
        <v>56</v>
      </c>
      <c r="B213" s="29">
        <v>8.904223817334E12</v>
      </c>
      <c r="C213" s="30">
        <f>VLOOKUP(B213,'Company X - SKU Master'!$A:$D,2,0)</f>
        <v>170</v>
      </c>
      <c r="D213" s="29">
        <v>1.0</v>
      </c>
      <c r="E213" s="25">
        <f t="shared" si="1"/>
        <v>170</v>
      </c>
      <c r="F213" s="25" t="str">
        <f>VLOOKUP(A213,'Courier Company - Invoice'!$B:$F,5,0)</f>
        <v>121003226010</v>
      </c>
      <c r="G213" s="29" t="str">
        <f>VLOOKUP(F213,'Company X - Pincode Zones'!$C:$D,2,0)</f>
        <v>b</v>
      </c>
      <c r="H213" s="29" t="str">
        <f>VLOOKUP(A213,'Courier Company - Invoice'!$B:$H,7,0)</f>
        <v>Forward charges</v>
      </c>
      <c r="I213" s="29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</row>
    <row r="214" ht="15.75" customHeight="1">
      <c r="A214" s="29" t="s">
        <v>56</v>
      </c>
      <c r="B214" s="29" t="s">
        <v>294</v>
      </c>
      <c r="C214" s="30">
        <f>VLOOKUP(B214,'Company X - SKU Master'!$A:$D,2,0)</f>
        <v>500</v>
      </c>
      <c r="D214" s="29">
        <v>1.0</v>
      </c>
      <c r="E214" s="25">
        <f t="shared" si="1"/>
        <v>500</v>
      </c>
      <c r="F214" s="25" t="str">
        <f>VLOOKUP(A214,'Courier Company - Invoice'!$B:$F,5,0)</f>
        <v>121003226010</v>
      </c>
      <c r="G214" s="29" t="str">
        <f>VLOOKUP(F214,'Company X - Pincode Zones'!$C:$D,2,0)</f>
        <v>b</v>
      </c>
      <c r="H214" s="29" t="str">
        <f>VLOOKUP(A214,'Courier Company - Invoice'!$B:$H,7,0)</f>
        <v>Forward charges</v>
      </c>
      <c r="I214" s="29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</row>
    <row r="215" ht="15.75" customHeight="1">
      <c r="A215" s="29" t="s">
        <v>56</v>
      </c>
      <c r="B215" s="29">
        <v>8.904223819369E12</v>
      </c>
      <c r="C215" s="30">
        <f>VLOOKUP(B215,'Company X - SKU Master'!$A:$D,2,0)</f>
        <v>170</v>
      </c>
      <c r="D215" s="29">
        <v>1.0</v>
      </c>
      <c r="E215" s="25">
        <f t="shared" si="1"/>
        <v>170</v>
      </c>
      <c r="F215" s="25" t="str">
        <f>VLOOKUP(A215,'Courier Company - Invoice'!$B:$F,5,0)</f>
        <v>121003226010</v>
      </c>
      <c r="G215" s="29" t="str">
        <f>VLOOKUP(F215,'Company X - Pincode Zones'!$C:$D,2,0)</f>
        <v>b</v>
      </c>
      <c r="H215" s="29" t="str">
        <f>VLOOKUP(A215,'Courier Company - Invoice'!$B:$H,7,0)</f>
        <v>Forward charges</v>
      </c>
      <c r="I215" s="29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</row>
    <row r="216" ht="15.75" customHeight="1">
      <c r="A216" s="29" t="s">
        <v>218</v>
      </c>
      <c r="B216" s="29">
        <v>8.904223818706E12</v>
      </c>
      <c r="C216" s="30">
        <f>VLOOKUP(B216,'Company X - SKU Master'!$A:$D,2,0)</f>
        <v>127</v>
      </c>
      <c r="D216" s="29">
        <v>1.0</v>
      </c>
      <c r="E216" s="25">
        <f t="shared" si="1"/>
        <v>127</v>
      </c>
      <c r="F216" s="25" t="str">
        <f>VLOOKUP(A216,'Courier Company - Invoice'!$B:$F,5,0)</f>
        <v>121003175101</v>
      </c>
      <c r="G216" s="29" t="str">
        <f>VLOOKUP(F216,'Company X - Pincode Zones'!$C:$D,2,0)</f>
        <v>e</v>
      </c>
      <c r="H216" s="29" t="str">
        <f>VLOOKUP(A216,'Courier Company - Invoice'!$B:$H,7,0)</f>
        <v>Forward charges</v>
      </c>
      <c r="I216" s="29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</row>
    <row r="217" ht="15.75" customHeight="1">
      <c r="A217" s="29" t="s">
        <v>218</v>
      </c>
      <c r="B217" s="29">
        <v>8.904223818942E12</v>
      </c>
      <c r="C217" s="30">
        <f>VLOOKUP(B217,'Company X - SKU Master'!$A:$D,2,0)</f>
        <v>133</v>
      </c>
      <c r="D217" s="29">
        <v>1.0</v>
      </c>
      <c r="E217" s="25">
        <f t="shared" si="1"/>
        <v>133</v>
      </c>
      <c r="F217" s="25" t="str">
        <f>VLOOKUP(A217,'Courier Company - Invoice'!$B:$F,5,0)</f>
        <v>121003175101</v>
      </c>
      <c r="G217" s="29" t="str">
        <f>VLOOKUP(F217,'Company X - Pincode Zones'!$C:$D,2,0)</f>
        <v>e</v>
      </c>
      <c r="H217" s="29" t="str">
        <f>VLOOKUP(A217,'Courier Company - Invoice'!$B:$H,7,0)</f>
        <v>Forward charges</v>
      </c>
      <c r="I217" s="29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</row>
    <row r="218" ht="15.75" customHeight="1">
      <c r="A218" s="29" t="s">
        <v>218</v>
      </c>
      <c r="B218" s="29">
        <v>8.90422381885E12</v>
      </c>
      <c r="C218" s="30">
        <f>VLOOKUP(B218,'Company X - SKU Master'!$A:$D,2,0)</f>
        <v>240</v>
      </c>
      <c r="D218" s="29">
        <v>1.0</v>
      </c>
      <c r="E218" s="25">
        <f t="shared" si="1"/>
        <v>240</v>
      </c>
      <c r="F218" s="25" t="str">
        <f>VLOOKUP(A218,'Courier Company - Invoice'!$B:$F,5,0)</f>
        <v>121003175101</v>
      </c>
      <c r="G218" s="29" t="str">
        <f>VLOOKUP(F218,'Company X - Pincode Zones'!$C:$D,2,0)</f>
        <v>e</v>
      </c>
      <c r="H218" s="29" t="str">
        <f>VLOOKUP(A218,'Courier Company - Invoice'!$B:$H,7,0)</f>
        <v>Forward charges</v>
      </c>
      <c r="I218" s="29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</row>
    <row r="219" ht="15.75" customHeight="1">
      <c r="A219" s="29" t="s">
        <v>54</v>
      </c>
      <c r="B219" s="29">
        <v>8.904223819468E12</v>
      </c>
      <c r="C219" s="30">
        <f>VLOOKUP(B219,'Company X - SKU Master'!$A:$D,2,0)</f>
        <v>500</v>
      </c>
      <c r="D219" s="29">
        <v>2.0</v>
      </c>
      <c r="E219" s="25">
        <f t="shared" si="1"/>
        <v>1000</v>
      </c>
      <c r="F219" s="25" t="str">
        <f>VLOOKUP(A219,'Courier Company - Invoice'!$B:$F,5,0)</f>
        <v>121003416010</v>
      </c>
      <c r="G219" s="29" t="str">
        <f>VLOOKUP(F219,'Company X - Pincode Zones'!$C:$D,2,0)</f>
        <v>d</v>
      </c>
      <c r="H219" s="29" t="str">
        <f>VLOOKUP(A219,'Courier Company - Invoice'!$B:$H,7,0)</f>
        <v>Forward charges</v>
      </c>
      <c r="I219" s="29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</row>
    <row r="220" ht="15.75" customHeight="1">
      <c r="A220" s="29" t="s">
        <v>54</v>
      </c>
      <c r="B220" s="29">
        <v>8.904223818706E12</v>
      </c>
      <c r="C220" s="30">
        <f>VLOOKUP(B220,'Company X - SKU Master'!$A:$D,2,0)</f>
        <v>127</v>
      </c>
      <c r="D220" s="29">
        <v>2.0</v>
      </c>
      <c r="E220" s="25">
        <f t="shared" si="1"/>
        <v>254</v>
      </c>
      <c r="F220" s="25" t="str">
        <f>VLOOKUP(A220,'Courier Company - Invoice'!$B:$F,5,0)</f>
        <v>121003416010</v>
      </c>
      <c r="G220" s="29" t="str">
        <f>VLOOKUP(F220,'Company X - Pincode Zones'!$C:$D,2,0)</f>
        <v>d</v>
      </c>
      <c r="H220" s="29" t="str">
        <f>VLOOKUP(A220,'Courier Company - Invoice'!$B:$H,7,0)</f>
        <v>Forward charges</v>
      </c>
      <c r="I220" s="29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</row>
    <row r="221" ht="15.75" customHeight="1">
      <c r="A221" s="29" t="s">
        <v>52</v>
      </c>
      <c r="B221" s="29">
        <v>8.904223818706E12</v>
      </c>
      <c r="C221" s="30">
        <f>VLOOKUP(B221,'Company X - SKU Master'!$A:$D,2,0)</f>
        <v>127</v>
      </c>
      <c r="D221" s="29">
        <v>1.0</v>
      </c>
      <c r="E221" s="25">
        <f t="shared" si="1"/>
        <v>127</v>
      </c>
      <c r="F221" s="25" t="str">
        <f>VLOOKUP(A221,'Courier Company - Invoice'!$B:$F,5,0)</f>
        <v>121003208002</v>
      </c>
      <c r="G221" s="29" t="str">
        <f>VLOOKUP(F221,'Company X - Pincode Zones'!$C:$D,2,0)</f>
        <v>b</v>
      </c>
      <c r="H221" s="29" t="str">
        <f>VLOOKUP(A221,'Courier Company - Invoice'!$B:$H,7,0)</f>
        <v>Forward charges</v>
      </c>
      <c r="I221" s="29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</row>
    <row r="222" ht="15.75" customHeight="1">
      <c r="A222" s="29" t="s">
        <v>52</v>
      </c>
      <c r="B222" s="29">
        <v>8.90422381885E12</v>
      </c>
      <c r="C222" s="30">
        <f>VLOOKUP(B222,'Company X - SKU Master'!$A:$D,2,0)</f>
        <v>240</v>
      </c>
      <c r="D222" s="29">
        <v>1.0</v>
      </c>
      <c r="E222" s="25">
        <f t="shared" si="1"/>
        <v>240</v>
      </c>
      <c r="F222" s="25" t="str">
        <f>VLOOKUP(A222,'Courier Company - Invoice'!$B:$F,5,0)</f>
        <v>121003208002</v>
      </c>
      <c r="G222" s="29" t="str">
        <f>VLOOKUP(F222,'Company X - Pincode Zones'!$C:$D,2,0)</f>
        <v>b</v>
      </c>
      <c r="H222" s="29" t="str">
        <f>VLOOKUP(A222,'Courier Company - Invoice'!$B:$H,7,0)</f>
        <v>Forward charges</v>
      </c>
      <c r="I222" s="29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</row>
    <row r="223" ht="15.75" customHeight="1">
      <c r="A223" s="29" t="s">
        <v>52</v>
      </c>
      <c r="B223" s="29">
        <v>8.904223819468E12</v>
      </c>
      <c r="C223" s="30">
        <f>VLOOKUP(B223,'Company X - SKU Master'!$A:$D,2,0)</f>
        <v>500</v>
      </c>
      <c r="D223" s="29">
        <v>1.0</v>
      </c>
      <c r="E223" s="25">
        <f t="shared" si="1"/>
        <v>500</v>
      </c>
      <c r="F223" s="25" t="str">
        <f>VLOOKUP(A223,'Courier Company - Invoice'!$B:$F,5,0)</f>
        <v>121003208002</v>
      </c>
      <c r="G223" s="29" t="str">
        <f>VLOOKUP(F223,'Company X - Pincode Zones'!$C:$D,2,0)</f>
        <v>b</v>
      </c>
      <c r="H223" s="29" t="str">
        <f>VLOOKUP(A223,'Courier Company - Invoice'!$B:$H,7,0)</f>
        <v>Forward charges</v>
      </c>
      <c r="I223" s="29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</row>
    <row r="224" ht="15.75" customHeight="1">
      <c r="A224" s="29" t="s">
        <v>216</v>
      </c>
      <c r="B224" s="29">
        <v>8.904223818706E12</v>
      </c>
      <c r="C224" s="30">
        <f>VLOOKUP(B224,'Company X - SKU Master'!$A:$D,2,0)</f>
        <v>127</v>
      </c>
      <c r="D224" s="29">
        <v>1.0</v>
      </c>
      <c r="E224" s="25">
        <f t="shared" si="1"/>
        <v>127</v>
      </c>
      <c r="F224" s="25" t="str">
        <f>VLOOKUP(A224,'Courier Company - Invoice'!$B:$F,5,0)</f>
        <v>121003335001</v>
      </c>
      <c r="G224" s="29" t="str">
        <f>VLOOKUP(F224,'Company X - Pincode Zones'!$C:$D,2,0)</f>
        <v>b</v>
      </c>
      <c r="H224" s="29" t="str">
        <f>VLOOKUP(A224,'Courier Company - Invoice'!$B:$H,7,0)</f>
        <v>Forward charges</v>
      </c>
      <c r="I224" s="29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</row>
    <row r="225" ht="15.75" customHeight="1">
      <c r="A225" s="29" t="s">
        <v>216</v>
      </c>
      <c r="B225" s="29">
        <v>8.904223818942E12</v>
      </c>
      <c r="C225" s="30">
        <f>VLOOKUP(B225,'Company X - SKU Master'!$A:$D,2,0)</f>
        <v>133</v>
      </c>
      <c r="D225" s="29">
        <v>1.0</v>
      </c>
      <c r="E225" s="25">
        <f t="shared" si="1"/>
        <v>133</v>
      </c>
      <c r="F225" s="25" t="str">
        <f>VLOOKUP(A225,'Courier Company - Invoice'!$B:$F,5,0)</f>
        <v>121003335001</v>
      </c>
      <c r="G225" s="29" t="str">
        <f>VLOOKUP(F225,'Company X - Pincode Zones'!$C:$D,2,0)</f>
        <v>b</v>
      </c>
      <c r="H225" s="29" t="str">
        <f>VLOOKUP(A225,'Courier Company - Invoice'!$B:$H,7,0)</f>
        <v>Forward charges</v>
      </c>
      <c r="I225" s="29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</row>
    <row r="226" ht="15.75" customHeight="1">
      <c r="A226" s="29" t="s">
        <v>216</v>
      </c>
      <c r="B226" s="29">
        <v>8.90422381885E12</v>
      </c>
      <c r="C226" s="30">
        <f>VLOOKUP(B226,'Company X - SKU Master'!$A:$D,2,0)</f>
        <v>240</v>
      </c>
      <c r="D226" s="29">
        <v>1.0</v>
      </c>
      <c r="E226" s="25">
        <f t="shared" si="1"/>
        <v>240</v>
      </c>
      <c r="F226" s="25" t="str">
        <f>VLOOKUP(A226,'Courier Company - Invoice'!$B:$F,5,0)</f>
        <v>121003335001</v>
      </c>
      <c r="G226" s="29" t="str">
        <f>VLOOKUP(F226,'Company X - Pincode Zones'!$C:$D,2,0)</f>
        <v>b</v>
      </c>
      <c r="H226" s="29" t="str">
        <f>VLOOKUP(A226,'Courier Company - Invoice'!$B:$H,7,0)</f>
        <v>Forward charges</v>
      </c>
      <c r="I226" s="29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</row>
    <row r="227" ht="15.75" customHeight="1">
      <c r="A227" s="29" t="s">
        <v>50</v>
      </c>
      <c r="B227" s="29">
        <v>8.904223819161E12</v>
      </c>
      <c r="C227" s="30">
        <f>VLOOKUP(B227,'Company X - SKU Master'!$A:$D,2,0)</f>
        <v>115</v>
      </c>
      <c r="D227" s="29">
        <v>1.0</v>
      </c>
      <c r="E227" s="25">
        <f t="shared" si="1"/>
        <v>115</v>
      </c>
      <c r="F227" s="25" t="str">
        <f>VLOOKUP(A227,'Courier Company - Invoice'!$B:$F,5,0)</f>
        <v>121003673002</v>
      </c>
      <c r="G227" s="29" t="str">
        <f>VLOOKUP(F227,'Company X - Pincode Zones'!$C:$D,2,0)</f>
        <v>e</v>
      </c>
      <c r="H227" s="29" t="str">
        <f>VLOOKUP(A227,'Courier Company - Invoice'!$B:$H,7,0)</f>
        <v>Forward and RTO charges</v>
      </c>
      <c r="I227" s="29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</row>
    <row r="228" ht="15.75" customHeight="1">
      <c r="A228" s="29" t="s">
        <v>50</v>
      </c>
      <c r="B228" s="29">
        <v>8.90422381926E12</v>
      </c>
      <c r="C228" s="30">
        <f>VLOOKUP(B228,'Company X - SKU Master'!$A:$D,2,0)</f>
        <v>240</v>
      </c>
      <c r="D228" s="29">
        <v>1.0</v>
      </c>
      <c r="E228" s="25">
        <f t="shared" si="1"/>
        <v>240</v>
      </c>
      <c r="F228" s="25" t="str">
        <f>VLOOKUP(A228,'Courier Company - Invoice'!$B:$F,5,0)</f>
        <v>121003673002</v>
      </c>
      <c r="G228" s="29" t="str">
        <f>VLOOKUP(F228,'Company X - Pincode Zones'!$C:$D,2,0)</f>
        <v>e</v>
      </c>
      <c r="H228" s="29" t="str">
        <f>VLOOKUP(A228,'Courier Company - Invoice'!$B:$H,7,0)</f>
        <v>Forward and RTO charges</v>
      </c>
      <c r="I228" s="29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</row>
    <row r="229" ht="15.75" customHeight="1">
      <c r="A229" s="29" t="s">
        <v>138</v>
      </c>
      <c r="B229" s="29">
        <v>8.904223818683E12</v>
      </c>
      <c r="C229" s="30">
        <f>VLOOKUP(B229,'Company X - SKU Master'!$A:$D,2,0)</f>
        <v>121</v>
      </c>
      <c r="D229" s="29">
        <v>1.0</v>
      </c>
      <c r="E229" s="25">
        <f t="shared" si="1"/>
        <v>121</v>
      </c>
      <c r="F229" s="25" t="str">
        <f>VLOOKUP(A229,'Courier Company - Invoice'!$B:$F,5,0)</f>
        <v>121003302031</v>
      </c>
      <c r="G229" s="29" t="str">
        <f>VLOOKUP(F229,'Company X - Pincode Zones'!$C:$D,2,0)</f>
        <v>b</v>
      </c>
      <c r="H229" s="29" t="str">
        <f>VLOOKUP(A229,'Courier Company - Invoice'!$B:$H,7,0)</f>
        <v>Forward charges</v>
      </c>
      <c r="I229" s="29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</row>
    <row r="230" ht="15.75" customHeight="1">
      <c r="A230" s="29" t="s">
        <v>138</v>
      </c>
      <c r="B230" s="29">
        <v>8.904223819468E12</v>
      </c>
      <c r="C230" s="30">
        <f>VLOOKUP(B230,'Company X - SKU Master'!$A:$D,2,0)</f>
        <v>500</v>
      </c>
      <c r="D230" s="29">
        <v>1.0</v>
      </c>
      <c r="E230" s="25">
        <f t="shared" si="1"/>
        <v>500</v>
      </c>
      <c r="F230" s="25" t="str">
        <f>VLOOKUP(A230,'Courier Company - Invoice'!$B:$F,5,0)</f>
        <v>121003302031</v>
      </c>
      <c r="G230" s="29" t="str">
        <f>VLOOKUP(F230,'Company X - Pincode Zones'!$C:$D,2,0)</f>
        <v>b</v>
      </c>
      <c r="H230" s="29" t="str">
        <f>VLOOKUP(A230,'Courier Company - Invoice'!$B:$H,7,0)</f>
        <v>Forward charges</v>
      </c>
      <c r="I230" s="29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</row>
    <row r="231" ht="15.75" customHeight="1">
      <c r="A231" s="29" t="s">
        <v>138</v>
      </c>
      <c r="B231" s="29">
        <v>8.90422381885E12</v>
      </c>
      <c r="C231" s="30">
        <f>VLOOKUP(B231,'Company X - SKU Master'!$A:$D,2,0)</f>
        <v>240</v>
      </c>
      <c r="D231" s="29">
        <v>1.0</v>
      </c>
      <c r="E231" s="25">
        <f t="shared" si="1"/>
        <v>240</v>
      </c>
      <c r="F231" s="25" t="str">
        <f>VLOOKUP(A231,'Courier Company - Invoice'!$B:$F,5,0)</f>
        <v>121003302031</v>
      </c>
      <c r="G231" s="29" t="str">
        <f>VLOOKUP(F231,'Company X - Pincode Zones'!$C:$D,2,0)</f>
        <v>b</v>
      </c>
      <c r="H231" s="29" t="str">
        <f>VLOOKUP(A231,'Courier Company - Invoice'!$B:$H,7,0)</f>
        <v>Forward charges</v>
      </c>
      <c r="I231" s="29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</row>
    <row r="232" ht="15.75" customHeight="1">
      <c r="A232" s="29" t="s">
        <v>48</v>
      </c>
      <c r="B232" s="29">
        <v>8.904223818706E12</v>
      </c>
      <c r="C232" s="30">
        <f>VLOOKUP(B232,'Company X - SKU Master'!$A:$D,2,0)</f>
        <v>127</v>
      </c>
      <c r="D232" s="29">
        <v>1.0</v>
      </c>
      <c r="E232" s="25">
        <f t="shared" si="1"/>
        <v>127</v>
      </c>
      <c r="F232" s="25" t="str">
        <f>VLOOKUP(A232,'Courier Company - Invoice'!$B:$F,5,0)</f>
        <v>121003495671</v>
      </c>
      <c r="G232" s="29" t="str">
        <f>VLOOKUP(F232,'Company X - Pincode Zones'!$C:$D,2,0)</f>
        <v>d</v>
      </c>
      <c r="H232" s="29" t="str">
        <f>VLOOKUP(A232,'Courier Company - Invoice'!$B:$H,7,0)</f>
        <v>Forward charges</v>
      </c>
      <c r="I232" s="29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</row>
    <row r="233" ht="15.75" customHeight="1">
      <c r="A233" s="29" t="s">
        <v>48</v>
      </c>
      <c r="B233" s="29">
        <v>8.90422381885E12</v>
      </c>
      <c r="C233" s="30">
        <f>VLOOKUP(B233,'Company X - SKU Master'!$A:$D,2,0)</f>
        <v>240</v>
      </c>
      <c r="D233" s="29">
        <v>1.0</v>
      </c>
      <c r="E233" s="25">
        <f t="shared" si="1"/>
        <v>240</v>
      </c>
      <c r="F233" s="25" t="str">
        <f>VLOOKUP(A233,'Courier Company - Invoice'!$B:$F,5,0)</f>
        <v>121003495671</v>
      </c>
      <c r="G233" s="29" t="str">
        <f>VLOOKUP(F233,'Company X - Pincode Zones'!$C:$D,2,0)</f>
        <v>d</v>
      </c>
      <c r="H233" s="29" t="str">
        <f>VLOOKUP(A233,'Courier Company - Invoice'!$B:$H,7,0)</f>
        <v>Forward charges</v>
      </c>
      <c r="I233" s="29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</row>
    <row r="234" ht="15.75" customHeight="1">
      <c r="A234" s="29" t="s">
        <v>48</v>
      </c>
      <c r="B234" s="29">
        <v>8.904223819468E12</v>
      </c>
      <c r="C234" s="30">
        <f>VLOOKUP(B234,'Company X - SKU Master'!$A:$D,2,0)</f>
        <v>500</v>
      </c>
      <c r="D234" s="29">
        <v>1.0</v>
      </c>
      <c r="E234" s="25">
        <f t="shared" si="1"/>
        <v>500</v>
      </c>
      <c r="F234" s="25" t="str">
        <f>VLOOKUP(A234,'Courier Company - Invoice'!$B:$F,5,0)</f>
        <v>121003495671</v>
      </c>
      <c r="G234" s="29" t="str">
        <f>VLOOKUP(F234,'Company X - Pincode Zones'!$C:$D,2,0)</f>
        <v>d</v>
      </c>
      <c r="H234" s="29" t="str">
        <f>VLOOKUP(A234,'Courier Company - Invoice'!$B:$H,7,0)</f>
        <v>Forward charges</v>
      </c>
      <c r="I234" s="29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</row>
    <row r="235" ht="15.75" customHeight="1">
      <c r="A235" s="29" t="s">
        <v>46</v>
      </c>
      <c r="B235" s="29">
        <v>8.904223815859E12</v>
      </c>
      <c r="C235" s="30">
        <f>VLOOKUP(B235,'Company X - SKU Master'!$A:$D,2,0)</f>
        <v>165</v>
      </c>
      <c r="D235" s="29">
        <v>1.0</v>
      </c>
      <c r="E235" s="25">
        <f t="shared" si="1"/>
        <v>165</v>
      </c>
      <c r="F235" s="25" t="str">
        <f>VLOOKUP(A235,'Courier Company - Invoice'!$B:$F,5,0)</f>
        <v>121003140301</v>
      </c>
      <c r="G235" s="29" t="str">
        <f>VLOOKUP(F235,'Company X - Pincode Zones'!$C:$D,2,0)</f>
        <v>b</v>
      </c>
      <c r="H235" s="29" t="str">
        <f>VLOOKUP(A235,'Courier Company - Invoice'!$B:$H,7,0)</f>
        <v>Forward charges</v>
      </c>
      <c r="I235" s="29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</row>
    <row r="236" ht="15.75" customHeight="1">
      <c r="A236" s="29" t="s">
        <v>46</v>
      </c>
      <c r="B236" s="29">
        <v>8.904223817273E12</v>
      </c>
      <c r="C236" s="30">
        <f>VLOOKUP(B236,'Company X - SKU Master'!$A:$D,2,0)</f>
        <v>65</v>
      </c>
      <c r="D236" s="29">
        <v>1.0</v>
      </c>
      <c r="E236" s="25">
        <f t="shared" si="1"/>
        <v>65</v>
      </c>
      <c r="F236" s="25" t="str">
        <f>VLOOKUP(A236,'Courier Company - Invoice'!$B:$F,5,0)</f>
        <v>121003140301</v>
      </c>
      <c r="G236" s="29" t="str">
        <f>VLOOKUP(F236,'Company X - Pincode Zones'!$C:$D,2,0)</f>
        <v>b</v>
      </c>
      <c r="H236" s="29" t="str">
        <f>VLOOKUP(A236,'Courier Company - Invoice'!$B:$H,7,0)</f>
        <v>Forward charges</v>
      </c>
      <c r="I236" s="29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</row>
    <row r="237" ht="15.75" customHeight="1">
      <c r="A237" s="29" t="s">
        <v>46</v>
      </c>
      <c r="B237" s="29">
        <v>8.904223818751E12</v>
      </c>
      <c r="C237" s="30">
        <f>VLOOKUP(B237,'Company X - SKU Master'!$A:$D,2,0)</f>
        <v>113</v>
      </c>
      <c r="D237" s="29">
        <v>1.0</v>
      </c>
      <c r="E237" s="25">
        <f t="shared" si="1"/>
        <v>113</v>
      </c>
      <c r="F237" s="25" t="str">
        <f>VLOOKUP(A237,'Courier Company - Invoice'!$B:$F,5,0)</f>
        <v>121003140301</v>
      </c>
      <c r="G237" s="29" t="str">
        <f>VLOOKUP(F237,'Company X - Pincode Zones'!$C:$D,2,0)</f>
        <v>b</v>
      </c>
      <c r="H237" s="29" t="str">
        <f>VLOOKUP(A237,'Courier Company - Invoice'!$B:$H,7,0)</f>
        <v>Forward charges</v>
      </c>
      <c r="I237" s="29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</row>
    <row r="238" ht="15.75" customHeight="1">
      <c r="A238" s="29" t="s">
        <v>44</v>
      </c>
      <c r="B238" s="29">
        <v>8.904223819291E12</v>
      </c>
      <c r="C238" s="30">
        <f>VLOOKUP(B238,'Company X - SKU Master'!$A:$D,2,0)</f>
        <v>112</v>
      </c>
      <c r="D238" s="29">
        <v>2.0</v>
      </c>
      <c r="E238" s="25">
        <f t="shared" si="1"/>
        <v>224</v>
      </c>
      <c r="F238" s="25" t="str">
        <f>VLOOKUP(A238,'Courier Company - Invoice'!$B:$F,5,0)</f>
        <v>121003463106</v>
      </c>
      <c r="G238" s="29" t="str">
        <f>VLOOKUP(F238,'Company X - Pincode Zones'!$C:$D,2,0)</f>
        <v>d</v>
      </c>
      <c r="H238" s="29" t="str">
        <f>VLOOKUP(A238,'Courier Company - Invoice'!$B:$H,7,0)</f>
        <v>Forward charges</v>
      </c>
      <c r="I238" s="29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</row>
    <row r="239" ht="15.75" customHeight="1">
      <c r="A239" s="29" t="s">
        <v>44</v>
      </c>
      <c r="B239" s="29">
        <v>8.904223819031E12</v>
      </c>
      <c r="C239" s="30">
        <f>VLOOKUP(B239,'Company X - SKU Master'!$A:$D,2,0)</f>
        <v>112</v>
      </c>
      <c r="D239" s="29">
        <v>2.0</v>
      </c>
      <c r="E239" s="25">
        <f t="shared" si="1"/>
        <v>224</v>
      </c>
      <c r="F239" s="25" t="str">
        <f>VLOOKUP(A239,'Courier Company - Invoice'!$B:$F,5,0)</f>
        <v>121003463106</v>
      </c>
      <c r="G239" s="29" t="str">
        <f>VLOOKUP(F239,'Company X - Pincode Zones'!$C:$D,2,0)</f>
        <v>d</v>
      </c>
      <c r="H239" s="29" t="str">
        <f>VLOOKUP(A239,'Courier Company - Invoice'!$B:$H,7,0)</f>
        <v>Forward charges</v>
      </c>
      <c r="I239" s="29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</row>
    <row r="240" ht="15.75" customHeight="1">
      <c r="A240" s="29" t="s">
        <v>44</v>
      </c>
      <c r="B240" s="29">
        <v>8.904223819024E12</v>
      </c>
      <c r="C240" s="30">
        <f>VLOOKUP(B240,'Company X - SKU Master'!$A:$D,2,0)</f>
        <v>112</v>
      </c>
      <c r="D240" s="29">
        <v>2.0</v>
      </c>
      <c r="E240" s="25">
        <f t="shared" si="1"/>
        <v>224</v>
      </c>
      <c r="F240" s="25" t="str">
        <f>VLOOKUP(A240,'Courier Company - Invoice'!$B:$F,5,0)</f>
        <v>121003463106</v>
      </c>
      <c r="G240" s="29" t="str">
        <f>VLOOKUP(F240,'Company X - Pincode Zones'!$C:$D,2,0)</f>
        <v>d</v>
      </c>
      <c r="H240" s="29" t="str">
        <f>VLOOKUP(A240,'Courier Company - Invoice'!$B:$H,7,0)</f>
        <v>Forward charges</v>
      </c>
      <c r="I240" s="29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</row>
    <row r="241" ht="15.75" customHeight="1">
      <c r="A241" s="29" t="s">
        <v>44</v>
      </c>
      <c r="B241" s="29">
        <v>8.904223819161E12</v>
      </c>
      <c r="C241" s="30">
        <f>VLOOKUP(B241,'Company X - SKU Master'!$A:$D,2,0)</f>
        <v>115</v>
      </c>
      <c r="D241" s="29">
        <v>1.0</v>
      </c>
      <c r="E241" s="25">
        <f t="shared" si="1"/>
        <v>115</v>
      </c>
      <c r="F241" s="25" t="str">
        <f>VLOOKUP(A241,'Courier Company - Invoice'!$B:$F,5,0)</f>
        <v>121003463106</v>
      </c>
      <c r="G241" s="29" t="str">
        <f>VLOOKUP(F241,'Company X - Pincode Zones'!$C:$D,2,0)</f>
        <v>d</v>
      </c>
      <c r="H241" s="29" t="str">
        <f>VLOOKUP(A241,'Courier Company - Invoice'!$B:$H,7,0)</f>
        <v>Forward charges</v>
      </c>
      <c r="I241" s="29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</row>
    <row r="242" ht="15.75" customHeight="1">
      <c r="A242" s="29" t="s">
        <v>44</v>
      </c>
      <c r="B242" s="29">
        <v>8.90422381926E12</v>
      </c>
      <c r="C242" s="30">
        <f>VLOOKUP(B242,'Company X - SKU Master'!$A:$D,2,0)</f>
        <v>240</v>
      </c>
      <c r="D242" s="29">
        <v>1.0</v>
      </c>
      <c r="E242" s="25">
        <f t="shared" si="1"/>
        <v>240</v>
      </c>
      <c r="F242" s="25" t="str">
        <f>VLOOKUP(A242,'Courier Company - Invoice'!$B:$F,5,0)</f>
        <v>121003463106</v>
      </c>
      <c r="G242" s="29" t="str">
        <f>VLOOKUP(F242,'Company X - Pincode Zones'!$C:$D,2,0)</f>
        <v>d</v>
      </c>
      <c r="H242" s="29" t="str">
        <f>VLOOKUP(A242,'Courier Company - Invoice'!$B:$H,7,0)</f>
        <v>Forward charges</v>
      </c>
      <c r="I242" s="29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</row>
    <row r="243" ht="15.75" customHeight="1">
      <c r="A243" s="29" t="s">
        <v>44</v>
      </c>
      <c r="B243" s="29">
        <v>8.904223819468E12</v>
      </c>
      <c r="C243" s="30">
        <f>VLOOKUP(B243,'Company X - SKU Master'!$A:$D,2,0)</f>
        <v>500</v>
      </c>
      <c r="D243" s="29">
        <v>1.0</v>
      </c>
      <c r="E243" s="25">
        <f t="shared" si="1"/>
        <v>500</v>
      </c>
      <c r="F243" s="25" t="str">
        <f>VLOOKUP(A243,'Courier Company - Invoice'!$B:$F,5,0)</f>
        <v>121003463106</v>
      </c>
      <c r="G243" s="29" t="str">
        <f>VLOOKUP(F243,'Company X - Pincode Zones'!$C:$D,2,0)</f>
        <v>d</v>
      </c>
      <c r="H243" s="29" t="str">
        <f>VLOOKUP(A243,'Courier Company - Invoice'!$B:$H,7,0)</f>
        <v>Forward charges</v>
      </c>
      <c r="I243" s="29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</row>
    <row r="244" ht="15.75" customHeight="1">
      <c r="A244" s="29" t="s">
        <v>136</v>
      </c>
      <c r="B244" s="29">
        <v>8.904223818706E12</v>
      </c>
      <c r="C244" s="30">
        <f>VLOOKUP(B244,'Company X - SKU Master'!$A:$D,2,0)</f>
        <v>127</v>
      </c>
      <c r="D244" s="29">
        <v>1.0</v>
      </c>
      <c r="E244" s="25">
        <f t="shared" si="1"/>
        <v>127</v>
      </c>
      <c r="F244" s="25" t="str">
        <f>VLOOKUP(A244,'Courier Company - Invoice'!$B:$F,5,0)</f>
        <v>121003332715</v>
      </c>
      <c r="G244" s="29" t="str">
        <f>VLOOKUP(F244,'Company X - Pincode Zones'!$C:$D,2,0)</f>
        <v>b</v>
      </c>
      <c r="H244" s="29" t="str">
        <f>VLOOKUP(A244,'Courier Company - Invoice'!$B:$H,7,0)</f>
        <v>Forward charges</v>
      </c>
      <c r="I244" s="29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</row>
    <row r="245" ht="15.75" customHeight="1">
      <c r="A245" s="29" t="s">
        <v>136</v>
      </c>
      <c r="B245" s="29">
        <v>8.904223818942E12</v>
      </c>
      <c r="C245" s="30">
        <f>VLOOKUP(B245,'Company X - SKU Master'!$A:$D,2,0)</f>
        <v>133</v>
      </c>
      <c r="D245" s="29">
        <v>1.0</v>
      </c>
      <c r="E245" s="25">
        <f t="shared" si="1"/>
        <v>133</v>
      </c>
      <c r="F245" s="25" t="str">
        <f>VLOOKUP(A245,'Courier Company - Invoice'!$B:$F,5,0)</f>
        <v>121003332715</v>
      </c>
      <c r="G245" s="29" t="str">
        <f>VLOOKUP(F245,'Company X - Pincode Zones'!$C:$D,2,0)</f>
        <v>b</v>
      </c>
      <c r="H245" s="29" t="str">
        <f>VLOOKUP(A245,'Courier Company - Invoice'!$B:$H,7,0)</f>
        <v>Forward charges</v>
      </c>
      <c r="I245" s="29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</row>
    <row r="246" ht="15.75" customHeight="1">
      <c r="A246" s="29" t="s">
        <v>136</v>
      </c>
      <c r="B246" s="29">
        <v>8.90422381885E12</v>
      </c>
      <c r="C246" s="30">
        <f>VLOOKUP(B246,'Company X - SKU Master'!$A:$D,2,0)</f>
        <v>240</v>
      </c>
      <c r="D246" s="29">
        <v>1.0</v>
      </c>
      <c r="E246" s="25">
        <f t="shared" si="1"/>
        <v>240</v>
      </c>
      <c r="F246" s="25" t="str">
        <f>VLOOKUP(A246,'Courier Company - Invoice'!$B:$F,5,0)</f>
        <v>121003332715</v>
      </c>
      <c r="G246" s="29" t="str">
        <f>VLOOKUP(F246,'Company X - Pincode Zones'!$C:$D,2,0)</f>
        <v>b</v>
      </c>
      <c r="H246" s="29" t="str">
        <f>VLOOKUP(A246,'Courier Company - Invoice'!$B:$H,7,0)</f>
        <v>Forward charges</v>
      </c>
      <c r="I246" s="29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</row>
    <row r="247" ht="15.75" customHeight="1">
      <c r="A247" s="29" t="s">
        <v>58</v>
      </c>
      <c r="B247" s="29">
        <v>8.904223819468E12</v>
      </c>
      <c r="C247" s="30">
        <f>VLOOKUP(B247,'Company X - SKU Master'!$A:$D,2,0)</f>
        <v>500</v>
      </c>
      <c r="D247" s="29">
        <v>1.0</v>
      </c>
      <c r="E247" s="25">
        <f t="shared" si="1"/>
        <v>500</v>
      </c>
      <c r="F247" s="25" t="str">
        <f>VLOOKUP(A247,'Courier Company - Invoice'!$B:$F,5,0)</f>
        <v>121003400705</v>
      </c>
      <c r="G247" s="29" t="str">
        <f>VLOOKUP(F247,'Company X - Pincode Zones'!$C:$D,2,0)</f>
        <v>d</v>
      </c>
      <c r="H247" s="29" t="str">
        <f>VLOOKUP(A247,'Courier Company - Invoice'!$B:$H,7,0)</f>
        <v>Forward and RTO charges</v>
      </c>
      <c r="I247" s="29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</row>
    <row r="248" ht="15.75" customHeight="1">
      <c r="A248" s="29" t="s">
        <v>58</v>
      </c>
      <c r="B248" s="29">
        <v>8.904223818669E12</v>
      </c>
      <c r="C248" s="30">
        <f>VLOOKUP(B248,'Company X - SKU Master'!$A:$D,2,0)</f>
        <v>240</v>
      </c>
      <c r="D248" s="29">
        <v>1.0</v>
      </c>
      <c r="E248" s="25">
        <f t="shared" si="1"/>
        <v>240</v>
      </c>
      <c r="F248" s="25" t="str">
        <f>VLOOKUP(A248,'Courier Company - Invoice'!$B:$F,5,0)</f>
        <v>121003400705</v>
      </c>
      <c r="G248" s="29" t="str">
        <f>VLOOKUP(F248,'Company X - Pincode Zones'!$C:$D,2,0)</f>
        <v>d</v>
      </c>
      <c r="H248" s="29" t="str">
        <f>VLOOKUP(A248,'Courier Company - Invoice'!$B:$H,7,0)</f>
        <v>Forward and RTO charges</v>
      </c>
      <c r="I248" s="29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</row>
    <row r="249" ht="15.75" customHeight="1">
      <c r="A249" s="29" t="s">
        <v>58</v>
      </c>
      <c r="B249" s="29">
        <v>8.904223818683E12</v>
      </c>
      <c r="C249" s="30">
        <f>VLOOKUP(B249,'Company X - SKU Master'!$A:$D,2,0)</f>
        <v>121</v>
      </c>
      <c r="D249" s="29">
        <v>1.0</v>
      </c>
      <c r="E249" s="25">
        <f t="shared" si="1"/>
        <v>121</v>
      </c>
      <c r="F249" s="25" t="str">
        <f>VLOOKUP(A249,'Courier Company - Invoice'!$B:$F,5,0)</f>
        <v>121003400705</v>
      </c>
      <c r="G249" s="29" t="str">
        <f>VLOOKUP(F249,'Company X - Pincode Zones'!$C:$D,2,0)</f>
        <v>d</v>
      </c>
      <c r="H249" s="29" t="str">
        <f>VLOOKUP(A249,'Courier Company - Invoice'!$B:$H,7,0)</f>
        <v>Forward and RTO charges</v>
      </c>
      <c r="I249" s="29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</row>
    <row r="250" ht="15.75" customHeight="1">
      <c r="A250" s="29" t="s">
        <v>58</v>
      </c>
      <c r="B250" s="29">
        <v>8.904223818713E12</v>
      </c>
      <c r="C250" s="30">
        <f>VLOOKUP(B250,'Company X - SKU Master'!$A:$D,2,0)</f>
        <v>120</v>
      </c>
      <c r="D250" s="29">
        <v>1.0</v>
      </c>
      <c r="E250" s="25">
        <f t="shared" si="1"/>
        <v>120</v>
      </c>
      <c r="F250" s="25" t="str">
        <f>VLOOKUP(A250,'Courier Company - Invoice'!$B:$F,5,0)</f>
        <v>121003400705</v>
      </c>
      <c r="G250" s="29" t="str">
        <f>VLOOKUP(F250,'Company X - Pincode Zones'!$C:$D,2,0)</f>
        <v>d</v>
      </c>
      <c r="H250" s="29" t="str">
        <f>VLOOKUP(A250,'Courier Company - Invoice'!$B:$H,7,0)</f>
        <v>Forward and RTO charges</v>
      </c>
      <c r="I250" s="29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</row>
    <row r="251" ht="15.75" customHeight="1">
      <c r="A251" s="29" t="s">
        <v>210</v>
      </c>
      <c r="B251" s="29">
        <v>8.904223819321E12</v>
      </c>
      <c r="C251" s="30">
        <f>VLOOKUP(B251,'Company X - SKU Master'!$A:$D,2,0)</f>
        <v>130</v>
      </c>
      <c r="D251" s="29">
        <v>1.0</v>
      </c>
      <c r="E251" s="25">
        <f t="shared" si="1"/>
        <v>130</v>
      </c>
      <c r="F251" s="25" t="str">
        <f>VLOOKUP(A251,'Courier Company - Invoice'!$B:$F,5,0)</f>
        <v>121003302019</v>
      </c>
      <c r="G251" s="29" t="str">
        <f>VLOOKUP(F251,'Company X - Pincode Zones'!$C:$D,2,0)</f>
        <v>b</v>
      </c>
      <c r="H251" s="29" t="str">
        <f>VLOOKUP(A251,'Courier Company - Invoice'!$B:$H,7,0)</f>
        <v>Forward charges</v>
      </c>
      <c r="I251" s="29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</row>
    <row r="252" ht="15.75" customHeight="1">
      <c r="A252" s="29" t="s">
        <v>210</v>
      </c>
      <c r="B252" s="29">
        <v>8.90422381843E12</v>
      </c>
      <c r="C252" s="30">
        <f>VLOOKUP(B252,'Company X - SKU Master'!$A:$D,2,0)</f>
        <v>165</v>
      </c>
      <c r="D252" s="29">
        <v>1.0</v>
      </c>
      <c r="E252" s="25">
        <f t="shared" si="1"/>
        <v>165</v>
      </c>
      <c r="F252" s="25" t="str">
        <f>VLOOKUP(A252,'Courier Company - Invoice'!$B:$F,5,0)</f>
        <v>121003302019</v>
      </c>
      <c r="G252" s="29" t="str">
        <f>VLOOKUP(F252,'Company X - Pincode Zones'!$C:$D,2,0)</f>
        <v>b</v>
      </c>
      <c r="H252" s="29" t="str">
        <f>VLOOKUP(A252,'Courier Company - Invoice'!$B:$H,7,0)</f>
        <v>Forward charges</v>
      </c>
      <c r="I252" s="29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</row>
    <row r="253" ht="15.75" customHeight="1">
      <c r="A253" s="29" t="s">
        <v>40</v>
      </c>
      <c r="B253" s="29">
        <v>8.904223818669E12</v>
      </c>
      <c r="C253" s="30">
        <f>VLOOKUP(B253,'Company X - SKU Master'!$A:$D,2,0)</f>
        <v>240</v>
      </c>
      <c r="D253" s="29">
        <v>1.0</v>
      </c>
      <c r="E253" s="25">
        <f t="shared" si="1"/>
        <v>240</v>
      </c>
      <c r="F253" s="25" t="str">
        <f>VLOOKUP(A253,'Courier Company - Invoice'!$B:$F,5,0)</f>
        <v>121003485001</v>
      </c>
      <c r="G253" s="29" t="str">
        <f>VLOOKUP(F253,'Company X - Pincode Zones'!$C:$D,2,0)</f>
        <v>d</v>
      </c>
      <c r="H253" s="29" t="str">
        <f>VLOOKUP(A253,'Courier Company - Invoice'!$B:$H,7,0)</f>
        <v>Forward charges</v>
      </c>
      <c r="I253" s="29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</row>
    <row r="254" ht="15.75" customHeight="1">
      <c r="A254" s="29" t="s">
        <v>40</v>
      </c>
      <c r="B254" s="29">
        <v>8.904223819147E12</v>
      </c>
      <c r="C254" s="30">
        <f>VLOOKUP(B254,'Company X - SKU Master'!$A:$D,2,0)</f>
        <v>240</v>
      </c>
      <c r="D254" s="29">
        <v>1.0</v>
      </c>
      <c r="E254" s="25">
        <f t="shared" si="1"/>
        <v>240</v>
      </c>
      <c r="F254" s="25" t="str">
        <f>VLOOKUP(A254,'Courier Company - Invoice'!$B:$F,5,0)</f>
        <v>121003485001</v>
      </c>
      <c r="G254" s="29" t="str">
        <f>VLOOKUP(F254,'Company X - Pincode Zones'!$C:$D,2,0)</f>
        <v>d</v>
      </c>
      <c r="H254" s="29" t="str">
        <f>VLOOKUP(A254,'Courier Company - Invoice'!$B:$H,7,0)</f>
        <v>Forward charges</v>
      </c>
      <c r="I254" s="29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</row>
    <row r="255" ht="15.75" customHeight="1">
      <c r="A255" s="29" t="s">
        <v>40</v>
      </c>
      <c r="B255" s="29">
        <v>8.90422381885E12</v>
      </c>
      <c r="C255" s="30">
        <f>VLOOKUP(B255,'Company X - SKU Master'!$A:$D,2,0)</f>
        <v>240</v>
      </c>
      <c r="D255" s="29">
        <v>1.0</v>
      </c>
      <c r="E255" s="25">
        <f t="shared" si="1"/>
        <v>240</v>
      </c>
      <c r="F255" s="25" t="str">
        <f>VLOOKUP(A255,'Courier Company - Invoice'!$B:$F,5,0)</f>
        <v>121003485001</v>
      </c>
      <c r="G255" s="29" t="str">
        <f>VLOOKUP(F255,'Company X - Pincode Zones'!$C:$D,2,0)</f>
        <v>d</v>
      </c>
      <c r="H255" s="29" t="str">
        <f>VLOOKUP(A255,'Courier Company - Invoice'!$B:$H,7,0)</f>
        <v>Forward charges</v>
      </c>
      <c r="I255" s="29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</row>
    <row r="256" ht="15.75" customHeight="1">
      <c r="A256" s="29" t="s">
        <v>40</v>
      </c>
      <c r="B256" s="29">
        <v>8.904223819505E12</v>
      </c>
      <c r="C256" s="30">
        <f>VLOOKUP(B256,'Company X - SKU Master'!$A:$D,2,0)</f>
        <v>600</v>
      </c>
      <c r="D256" s="29">
        <v>1.0</v>
      </c>
      <c r="E256" s="25">
        <f t="shared" si="1"/>
        <v>600</v>
      </c>
      <c r="F256" s="25" t="str">
        <f>VLOOKUP(A256,'Courier Company - Invoice'!$B:$F,5,0)</f>
        <v>121003485001</v>
      </c>
      <c r="G256" s="29" t="str">
        <f>VLOOKUP(F256,'Company X - Pincode Zones'!$C:$D,2,0)</f>
        <v>d</v>
      </c>
      <c r="H256" s="29" t="str">
        <f>VLOOKUP(A256,'Courier Company - Invoice'!$B:$H,7,0)</f>
        <v>Forward charges</v>
      </c>
      <c r="I256" s="29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</row>
    <row r="257" ht="15.75" customHeight="1">
      <c r="A257" s="29" t="s">
        <v>38</v>
      </c>
      <c r="B257" s="29">
        <v>8.904223818706E12</v>
      </c>
      <c r="C257" s="30">
        <f>VLOOKUP(B257,'Company X - SKU Master'!$A:$D,2,0)</f>
        <v>127</v>
      </c>
      <c r="D257" s="29">
        <v>1.0</v>
      </c>
      <c r="E257" s="25">
        <f t="shared" si="1"/>
        <v>127</v>
      </c>
      <c r="F257" s="25" t="str">
        <f>VLOOKUP(A257,'Courier Company - Invoice'!$B:$F,5,0)</f>
        <v>121003248006</v>
      </c>
      <c r="G257" s="29" t="str">
        <f>VLOOKUP(F257,'Company X - Pincode Zones'!$C:$D,2,0)</f>
        <v>b</v>
      </c>
      <c r="H257" s="29" t="str">
        <f>VLOOKUP(A257,'Courier Company - Invoice'!$B:$H,7,0)</f>
        <v>Forward charges</v>
      </c>
      <c r="I257" s="29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</row>
    <row r="258" ht="15.75" customHeight="1">
      <c r="A258" s="29" t="s">
        <v>38</v>
      </c>
      <c r="B258" s="29">
        <v>8.904223818942E12</v>
      </c>
      <c r="C258" s="30">
        <f>VLOOKUP(B258,'Company X - SKU Master'!$A:$D,2,0)</f>
        <v>133</v>
      </c>
      <c r="D258" s="29">
        <v>1.0</v>
      </c>
      <c r="E258" s="25">
        <f t="shared" si="1"/>
        <v>133</v>
      </c>
      <c r="F258" s="25" t="str">
        <f>VLOOKUP(A258,'Courier Company - Invoice'!$B:$F,5,0)</f>
        <v>121003248006</v>
      </c>
      <c r="G258" s="29" t="str">
        <f>VLOOKUP(F258,'Company X - Pincode Zones'!$C:$D,2,0)</f>
        <v>b</v>
      </c>
      <c r="H258" s="29" t="str">
        <f>VLOOKUP(A258,'Courier Company - Invoice'!$B:$H,7,0)</f>
        <v>Forward charges</v>
      </c>
      <c r="I258" s="29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</row>
    <row r="259" ht="15.75" customHeight="1">
      <c r="A259" s="29" t="s">
        <v>38</v>
      </c>
      <c r="B259" s="29">
        <v>8.90422381885E12</v>
      </c>
      <c r="C259" s="30">
        <f>VLOOKUP(B259,'Company X - SKU Master'!$A:$D,2,0)</f>
        <v>240</v>
      </c>
      <c r="D259" s="29">
        <v>1.0</v>
      </c>
      <c r="E259" s="25">
        <f t="shared" si="1"/>
        <v>240</v>
      </c>
      <c r="F259" s="25" t="str">
        <f>VLOOKUP(A259,'Courier Company - Invoice'!$B:$F,5,0)</f>
        <v>121003248006</v>
      </c>
      <c r="G259" s="29" t="str">
        <f>VLOOKUP(F259,'Company X - Pincode Zones'!$C:$D,2,0)</f>
        <v>b</v>
      </c>
      <c r="H259" s="29" t="str">
        <f>VLOOKUP(A259,'Courier Company - Invoice'!$B:$H,7,0)</f>
        <v>Forward charges</v>
      </c>
      <c r="I259" s="29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</row>
    <row r="260" ht="15.75" customHeight="1">
      <c r="A260" s="29" t="s">
        <v>38</v>
      </c>
      <c r="B260" s="29">
        <v>8.904223819246E12</v>
      </c>
      <c r="C260" s="30">
        <f>VLOOKUP(B260,'Company X - SKU Master'!$A:$D,2,0)</f>
        <v>290</v>
      </c>
      <c r="D260" s="29">
        <v>2.0</v>
      </c>
      <c r="E260" s="25">
        <f t="shared" si="1"/>
        <v>580</v>
      </c>
      <c r="F260" s="25" t="str">
        <f>VLOOKUP(A260,'Courier Company - Invoice'!$B:$F,5,0)</f>
        <v>121003248006</v>
      </c>
      <c r="G260" s="29" t="str">
        <f>VLOOKUP(F260,'Company X - Pincode Zones'!$C:$D,2,0)</f>
        <v>b</v>
      </c>
      <c r="H260" s="29" t="str">
        <f>VLOOKUP(A260,'Courier Company - Invoice'!$B:$H,7,0)</f>
        <v>Forward charges</v>
      </c>
      <c r="I260" s="29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</row>
    <row r="261" ht="15.75" customHeight="1">
      <c r="A261" s="29" t="s">
        <v>36</v>
      </c>
      <c r="B261" s="29">
        <v>8.904223818706E12</v>
      </c>
      <c r="C261" s="30">
        <f>VLOOKUP(B261,'Company X - SKU Master'!$A:$D,2,0)</f>
        <v>127</v>
      </c>
      <c r="D261" s="29">
        <v>1.0</v>
      </c>
      <c r="E261" s="25">
        <f t="shared" si="1"/>
        <v>127</v>
      </c>
      <c r="F261" s="25" t="str">
        <f>VLOOKUP(A261,'Courier Company - Invoice'!$B:$F,5,0)</f>
        <v>121003441601</v>
      </c>
      <c r="G261" s="29" t="str">
        <f>VLOOKUP(F261,'Company X - Pincode Zones'!$C:$D,2,0)</f>
        <v>d</v>
      </c>
      <c r="H261" s="29" t="str">
        <f>VLOOKUP(A261,'Courier Company - Invoice'!$B:$H,7,0)</f>
        <v>Forward charges</v>
      </c>
      <c r="I261" s="29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</row>
    <row r="262" ht="15.75" customHeight="1">
      <c r="A262" s="29" t="s">
        <v>36</v>
      </c>
      <c r="B262" s="29">
        <v>8.90422381885E12</v>
      </c>
      <c r="C262" s="30">
        <f>VLOOKUP(B262,'Company X - SKU Master'!$A:$D,2,0)</f>
        <v>240</v>
      </c>
      <c r="D262" s="29">
        <v>1.0</v>
      </c>
      <c r="E262" s="25">
        <f t="shared" si="1"/>
        <v>240</v>
      </c>
      <c r="F262" s="25" t="str">
        <f>VLOOKUP(A262,'Courier Company - Invoice'!$B:$F,5,0)</f>
        <v>121003441601</v>
      </c>
      <c r="G262" s="29" t="str">
        <f>VLOOKUP(F262,'Company X - Pincode Zones'!$C:$D,2,0)</f>
        <v>d</v>
      </c>
      <c r="H262" s="29" t="str">
        <f>VLOOKUP(A262,'Courier Company - Invoice'!$B:$H,7,0)</f>
        <v>Forward charges</v>
      </c>
      <c r="I262" s="29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</row>
    <row r="263" ht="15.75" customHeight="1">
      <c r="A263" s="29" t="s">
        <v>36</v>
      </c>
      <c r="B263" s="29">
        <v>8.904223819468E12</v>
      </c>
      <c r="C263" s="30">
        <f>VLOOKUP(B263,'Company X - SKU Master'!$A:$D,2,0)</f>
        <v>500</v>
      </c>
      <c r="D263" s="29">
        <v>1.0</v>
      </c>
      <c r="E263" s="25">
        <f t="shared" si="1"/>
        <v>500</v>
      </c>
      <c r="F263" s="25" t="str">
        <f>VLOOKUP(A263,'Courier Company - Invoice'!$B:$F,5,0)</f>
        <v>121003441601</v>
      </c>
      <c r="G263" s="29" t="str">
        <f>VLOOKUP(F263,'Company X - Pincode Zones'!$C:$D,2,0)</f>
        <v>d</v>
      </c>
      <c r="H263" s="29" t="str">
        <f>VLOOKUP(A263,'Courier Company - Invoice'!$B:$H,7,0)</f>
        <v>Forward charges</v>
      </c>
      <c r="I263" s="29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</row>
    <row r="264" ht="15.75" customHeight="1">
      <c r="A264" s="29" t="s">
        <v>42</v>
      </c>
      <c r="B264" s="29">
        <v>8.904223819468E12</v>
      </c>
      <c r="C264" s="30">
        <f>VLOOKUP(B264,'Company X - SKU Master'!$A:$D,2,0)</f>
        <v>500</v>
      </c>
      <c r="D264" s="29">
        <v>1.0</v>
      </c>
      <c r="E264" s="25">
        <f t="shared" si="1"/>
        <v>500</v>
      </c>
      <c r="F264" s="25" t="str">
        <f>VLOOKUP(A264,'Courier Company - Invoice'!$B:$F,5,0)</f>
        <v>121003845438</v>
      </c>
      <c r="G264" s="29" t="str">
        <f>VLOOKUP(F264,'Company X - Pincode Zones'!$C:$D,2,0)</f>
        <v>d</v>
      </c>
      <c r="H264" s="29" t="str">
        <f>VLOOKUP(A264,'Courier Company - Invoice'!$B:$H,7,0)</f>
        <v>Forward charges</v>
      </c>
      <c r="I264" s="29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</row>
    <row r="265" ht="15.75" customHeight="1">
      <c r="A265" s="29" t="s">
        <v>208</v>
      </c>
      <c r="B265" s="29">
        <v>8.904223818706E12</v>
      </c>
      <c r="C265" s="30">
        <f>VLOOKUP(B265,'Company X - SKU Master'!$A:$D,2,0)</f>
        <v>127</v>
      </c>
      <c r="D265" s="29">
        <v>1.0</v>
      </c>
      <c r="E265" s="25">
        <f t="shared" si="1"/>
        <v>127</v>
      </c>
      <c r="F265" s="25" t="str">
        <f>VLOOKUP(A265,'Courier Company - Invoice'!$B:$F,5,0)</f>
        <v>121003311001</v>
      </c>
      <c r="G265" s="29" t="str">
        <f>VLOOKUP(F265,'Company X - Pincode Zones'!$C:$D,2,0)</f>
        <v>b</v>
      </c>
      <c r="H265" s="29" t="str">
        <f>VLOOKUP(A265,'Courier Company - Invoice'!$B:$H,7,0)</f>
        <v>Forward charges</v>
      </c>
      <c r="I265" s="29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</row>
    <row r="266" ht="15.75" customHeight="1">
      <c r="A266" s="29" t="s">
        <v>208</v>
      </c>
      <c r="B266" s="29">
        <v>8.904223818942E12</v>
      </c>
      <c r="C266" s="30">
        <f>VLOOKUP(B266,'Company X - SKU Master'!$A:$D,2,0)</f>
        <v>133</v>
      </c>
      <c r="D266" s="29">
        <v>1.0</v>
      </c>
      <c r="E266" s="25">
        <f t="shared" si="1"/>
        <v>133</v>
      </c>
      <c r="F266" s="25" t="str">
        <f>VLOOKUP(A266,'Courier Company - Invoice'!$B:$F,5,0)</f>
        <v>121003311001</v>
      </c>
      <c r="G266" s="29" t="str">
        <f>VLOOKUP(F266,'Company X - Pincode Zones'!$C:$D,2,0)</f>
        <v>b</v>
      </c>
      <c r="H266" s="29" t="str">
        <f>VLOOKUP(A266,'Courier Company - Invoice'!$B:$H,7,0)</f>
        <v>Forward charges</v>
      </c>
      <c r="I266" s="29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</row>
    <row r="267" ht="15.75" customHeight="1">
      <c r="A267" s="29" t="s">
        <v>208</v>
      </c>
      <c r="B267" s="29">
        <v>8.90422381885E12</v>
      </c>
      <c r="C267" s="30">
        <f>VLOOKUP(B267,'Company X - SKU Master'!$A:$D,2,0)</f>
        <v>240</v>
      </c>
      <c r="D267" s="29">
        <v>1.0</v>
      </c>
      <c r="E267" s="25">
        <f t="shared" si="1"/>
        <v>240</v>
      </c>
      <c r="F267" s="25" t="str">
        <f>VLOOKUP(A267,'Courier Company - Invoice'!$B:$F,5,0)</f>
        <v>121003311001</v>
      </c>
      <c r="G267" s="29" t="str">
        <f>VLOOKUP(F267,'Company X - Pincode Zones'!$C:$D,2,0)</f>
        <v>b</v>
      </c>
      <c r="H267" s="29" t="str">
        <f>VLOOKUP(A267,'Courier Company - Invoice'!$B:$H,7,0)</f>
        <v>Forward charges</v>
      </c>
      <c r="I267" s="29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</row>
    <row r="268" ht="15.75" customHeight="1">
      <c r="A268" s="29" t="s">
        <v>34</v>
      </c>
      <c r="B268" s="29">
        <v>8.904223818706E12</v>
      </c>
      <c r="C268" s="30">
        <f>VLOOKUP(B268,'Company X - SKU Master'!$A:$D,2,0)</f>
        <v>127</v>
      </c>
      <c r="D268" s="29">
        <v>1.0</v>
      </c>
      <c r="E268" s="25">
        <f t="shared" si="1"/>
        <v>127</v>
      </c>
      <c r="F268" s="25" t="str">
        <f>VLOOKUP(A268,'Courier Company - Invoice'!$B:$F,5,0)</f>
        <v>121003284001</v>
      </c>
      <c r="G268" s="29" t="str">
        <f>VLOOKUP(F268,'Company X - Pincode Zones'!$C:$D,2,0)</f>
        <v>b</v>
      </c>
      <c r="H268" s="29" t="str">
        <f>VLOOKUP(A268,'Courier Company - Invoice'!$B:$H,7,0)</f>
        <v>Forward charges</v>
      </c>
      <c r="I268" s="29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</row>
    <row r="269" ht="15.75" customHeight="1">
      <c r="A269" s="29" t="s">
        <v>34</v>
      </c>
      <c r="B269" s="29">
        <v>8.90422381885E12</v>
      </c>
      <c r="C269" s="30">
        <f>VLOOKUP(B269,'Company X - SKU Master'!$A:$D,2,0)</f>
        <v>240</v>
      </c>
      <c r="D269" s="29">
        <v>1.0</v>
      </c>
      <c r="E269" s="25">
        <f t="shared" si="1"/>
        <v>240</v>
      </c>
      <c r="F269" s="25" t="str">
        <f>VLOOKUP(A269,'Courier Company - Invoice'!$B:$F,5,0)</f>
        <v>121003284001</v>
      </c>
      <c r="G269" s="29" t="str">
        <f>VLOOKUP(F269,'Company X - Pincode Zones'!$C:$D,2,0)</f>
        <v>b</v>
      </c>
      <c r="H269" s="29" t="str">
        <f>VLOOKUP(A269,'Courier Company - Invoice'!$B:$H,7,0)</f>
        <v>Forward charges</v>
      </c>
      <c r="I269" s="29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</row>
    <row r="270" ht="15.75" customHeight="1">
      <c r="A270" s="29" t="s">
        <v>34</v>
      </c>
      <c r="B270" s="29">
        <v>8.904223819468E12</v>
      </c>
      <c r="C270" s="30">
        <f>VLOOKUP(B270,'Company X - SKU Master'!$A:$D,2,0)</f>
        <v>500</v>
      </c>
      <c r="D270" s="29">
        <v>1.0</v>
      </c>
      <c r="E270" s="25">
        <f t="shared" si="1"/>
        <v>500</v>
      </c>
      <c r="F270" s="25" t="str">
        <f>VLOOKUP(A270,'Courier Company - Invoice'!$B:$F,5,0)</f>
        <v>121003284001</v>
      </c>
      <c r="G270" s="29" t="str">
        <f>VLOOKUP(F270,'Company X - Pincode Zones'!$C:$D,2,0)</f>
        <v>b</v>
      </c>
      <c r="H270" s="29" t="str">
        <f>VLOOKUP(A270,'Courier Company - Invoice'!$B:$H,7,0)</f>
        <v>Forward charges</v>
      </c>
      <c r="I270" s="29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</row>
    <row r="271" ht="15.75" customHeight="1">
      <c r="A271" s="29" t="s">
        <v>206</v>
      </c>
      <c r="B271" s="29">
        <v>8.904223818706E12</v>
      </c>
      <c r="C271" s="30">
        <f>VLOOKUP(B271,'Company X - SKU Master'!$A:$D,2,0)</f>
        <v>127</v>
      </c>
      <c r="D271" s="29">
        <v>1.0</v>
      </c>
      <c r="E271" s="25">
        <f t="shared" si="1"/>
        <v>127</v>
      </c>
      <c r="F271" s="25" t="str">
        <f>VLOOKUP(A271,'Courier Company - Invoice'!$B:$F,5,0)</f>
        <v>121003306116</v>
      </c>
      <c r="G271" s="29" t="str">
        <f>VLOOKUP(F271,'Company X - Pincode Zones'!$C:$D,2,0)</f>
        <v>b</v>
      </c>
      <c r="H271" s="29" t="str">
        <f>VLOOKUP(A271,'Courier Company - Invoice'!$B:$H,7,0)</f>
        <v>Forward charges</v>
      </c>
      <c r="I271" s="29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</row>
    <row r="272" ht="15.75" customHeight="1">
      <c r="A272" s="29" t="s">
        <v>206</v>
      </c>
      <c r="B272" s="29">
        <v>8.904223818942E12</v>
      </c>
      <c r="C272" s="30">
        <f>VLOOKUP(B272,'Company X - SKU Master'!$A:$D,2,0)</f>
        <v>133</v>
      </c>
      <c r="D272" s="29">
        <v>1.0</v>
      </c>
      <c r="E272" s="25">
        <f t="shared" si="1"/>
        <v>133</v>
      </c>
      <c r="F272" s="25" t="str">
        <f>VLOOKUP(A272,'Courier Company - Invoice'!$B:$F,5,0)</f>
        <v>121003306116</v>
      </c>
      <c r="G272" s="29" t="str">
        <f>VLOOKUP(F272,'Company X - Pincode Zones'!$C:$D,2,0)</f>
        <v>b</v>
      </c>
      <c r="H272" s="29" t="str">
        <f>VLOOKUP(A272,'Courier Company - Invoice'!$B:$H,7,0)</f>
        <v>Forward charges</v>
      </c>
      <c r="I272" s="29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</row>
    <row r="273" ht="15.75" customHeight="1">
      <c r="A273" s="29" t="s">
        <v>206</v>
      </c>
      <c r="B273" s="29">
        <v>8.90422381885E12</v>
      </c>
      <c r="C273" s="30">
        <f>VLOOKUP(B273,'Company X - SKU Master'!$A:$D,2,0)</f>
        <v>240</v>
      </c>
      <c r="D273" s="29">
        <v>1.0</v>
      </c>
      <c r="E273" s="25">
        <f t="shared" si="1"/>
        <v>240</v>
      </c>
      <c r="F273" s="25" t="str">
        <f>VLOOKUP(A273,'Courier Company - Invoice'!$B:$F,5,0)</f>
        <v>121003306116</v>
      </c>
      <c r="G273" s="29" t="str">
        <f>VLOOKUP(F273,'Company X - Pincode Zones'!$C:$D,2,0)</f>
        <v>b</v>
      </c>
      <c r="H273" s="29" t="str">
        <f>VLOOKUP(A273,'Courier Company - Invoice'!$B:$H,7,0)</f>
        <v>Forward charges</v>
      </c>
      <c r="I273" s="29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</row>
    <row r="274" ht="15.75" customHeight="1">
      <c r="A274" s="29" t="s">
        <v>214</v>
      </c>
      <c r="B274" s="29">
        <v>8.904223819147E12</v>
      </c>
      <c r="C274" s="30">
        <f>VLOOKUP(B274,'Company X - SKU Master'!$A:$D,2,0)</f>
        <v>240</v>
      </c>
      <c r="D274" s="29">
        <v>1.0</v>
      </c>
      <c r="E274" s="25">
        <f t="shared" si="1"/>
        <v>240</v>
      </c>
      <c r="F274" s="25" t="str">
        <f>VLOOKUP(A274,'Courier Company - Invoice'!$B:$F,5,0)</f>
        <v>121003335803</v>
      </c>
      <c r="G274" s="29" t="str">
        <f>VLOOKUP(F274,'Company X - Pincode Zones'!$C:$D,2,0)</f>
        <v>b</v>
      </c>
      <c r="H274" s="29" t="str">
        <f>VLOOKUP(A274,'Courier Company - Invoice'!$B:$H,7,0)</f>
        <v>Forward charges</v>
      </c>
      <c r="I274" s="29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</row>
    <row r="275" ht="15.75" customHeight="1">
      <c r="A275" s="29" t="s">
        <v>214</v>
      </c>
      <c r="B275" s="29">
        <v>8.904223819468E12</v>
      </c>
      <c r="C275" s="30">
        <f>VLOOKUP(B275,'Company X - SKU Master'!$A:$D,2,0)</f>
        <v>500</v>
      </c>
      <c r="D275" s="29">
        <v>1.0</v>
      </c>
      <c r="E275" s="25">
        <f t="shared" si="1"/>
        <v>500</v>
      </c>
      <c r="F275" s="25" t="str">
        <f>VLOOKUP(A275,'Courier Company - Invoice'!$B:$F,5,0)</f>
        <v>121003335803</v>
      </c>
      <c r="G275" s="29" t="str">
        <f>VLOOKUP(F275,'Company X - Pincode Zones'!$C:$D,2,0)</f>
        <v>b</v>
      </c>
      <c r="H275" s="29" t="str">
        <f>VLOOKUP(A275,'Courier Company - Invoice'!$B:$H,7,0)</f>
        <v>Forward charges</v>
      </c>
      <c r="I275" s="29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</row>
    <row r="276" ht="15.75" customHeight="1">
      <c r="A276" s="29" t="s">
        <v>214</v>
      </c>
      <c r="B276" s="29">
        <v>8.904223819277E12</v>
      </c>
      <c r="C276" s="30">
        <f>VLOOKUP(B276,'Company X - SKU Master'!$A:$D,2,0)</f>
        <v>350</v>
      </c>
      <c r="D276" s="29">
        <v>1.0</v>
      </c>
      <c r="E276" s="25">
        <f t="shared" si="1"/>
        <v>350</v>
      </c>
      <c r="F276" s="25" t="str">
        <f>VLOOKUP(A276,'Courier Company - Invoice'!$B:$F,5,0)</f>
        <v>121003335803</v>
      </c>
      <c r="G276" s="29" t="str">
        <f>VLOOKUP(F276,'Company X - Pincode Zones'!$C:$D,2,0)</f>
        <v>b</v>
      </c>
      <c r="H276" s="29" t="str">
        <f>VLOOKUP(A276,'Courier Company - Invoice'!$B:$H,7,0)</f>
        <v>Forward charges</v>
      </c>
      <c r="I276" s="29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</row>
    <row r="277" ht="15.75" customHeight="1">
      <c r="A277" s="29" t="s">
        <v>124</v>
      </c>
      <c r="B277" s="29">
        <v>8.90422381885E12</v>
      </c>
      <c r="C277" s="30">
        <f>VLOOKUP(B277,'Company X - SKU Master'!$A:$D,2,0)</f>
        <v>240</v>
      </c>
      <c r="D277" s="29">
        <v>2.0</v>
      </c>
      <c r="E277" s="25">
        <f t="shared" si="1"/>
        <v>480</v>
      </c>
      <c r="F277" s="25" t="str">
        <f>VLOOKUP(A277,'Courier Company - Invoice'!$B:$F,5,0)</f>
        <v>121003208001</v>
      </c>
      <c r="G277" s="29" t="str">
        <f>VLOOKUP(F277,'Company X - Pincode Zones'!$C:$D,2,0)</f>
        <v>b</v>
      </c>
      <c r="H277" s="29" t="str">
        <f>VLOOKUP(A277,'Courier Company - Invoice'!$B:$H,7,0)</f>
        <v>Forward charges</v>
      </c>
      <c r="I277" s="29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</row>
    <row r="278" ht="15.75" customHeight="1">
      <c r="A278" s="29" t="s">
        <v>124</v>
      </c>
      <c r="B278" s="29">
        <v>8.904223818713E12</v>
      </c>
      <c r="C278" s="30">
        <f>VLOOKUP(B278,'Company X - SKU Master'!$A:$D,2,0)</f>
        <v>120</v>
      </c>
      <c r="D278" s="29">
        <v>1.0</v>
      </c>
      <c r="E278" s="25">
        <f t="shared" si="1"/>
        <v>120</v>
      </c>
      <c r="F278" s="25" t="str">
        <f>VLOOKUP(A278,'Courier Company - Invoice'!$B:$F,5,0)</f>
        <v>121003208001</v>
      </c>
      <c r="G278" s="29" t="str">
        <f>VLOOKUP(F278,'Company X - Pincode Zones'!$C:$D,2,0)</f>
        <v>b</v>
      </c>
      <c r="H278" s="29" t="str">
        <f>VLOOKUP(A278,'Courier Company - Invoice'!$B:$H,7,0)</f>
        <v>Forward charges</v>
      </c>
      <c r="I278" s="29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</row>
    <row r="279" ht="15.75" customHeight="1">
      <c r="A279" s="29" t="s">
        <v>124</v>
      </c>
      <c r="B279" s="29">
        <v>8.904223819024E12</v>
      </c>
      <c r="C279" s="30">
        <f>VLOOKUP(B279,'Company X - SKU Master'!$A:$D,2,0)</f>
        <v>112</v>
      </c>
      <c r="D279" s="29">
        <v>4.0</v>
      </c>
      <c r="E279" s="25">
        <f t="shared" si="1"/>
        <v>448</v>
      </c>
      <c r="F279" s="25" t="str">
        <f>VLOOKUP(A279,'Courier Company - Invoice'!$B:$F,5,0)</f>
        <v>121003208001</v>
      </c>
      <c r="G279" s="29" t="str">
        <f>VLOOKUP(F279,'Company X - Pincode Zones'!$C:$D,2,0)</f>
        <v>b</v>
      </c>
      <c r="H279" s="29" t="str">
        <f>VLOOKUP(A279,'Courier Company - Invoice'!$B:$H,7,0)</f>
        <v>Forward charges</v>
      </c>
      <c r="I279" s="29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</row>
    <row r="280" ht="15.75" customHeight="1">
      <c r="A280" s="29" t="s">
        <v>122</v>
      </c>
      <c r="B280" s="29">
        <v>8.904223819031E12</v>
      </c>
      <c r="C280" s="30">
        <f>VLOOKUP(B280,'Company X - SKU Master'!$A:$D,2,0)</f>
        <v>112</v>
      </c>
      <c r="D280" s="29">
        <v>6.0</v>
      </c>
      <c r="E280" s="25">
        <f t="shared" si="1"/>
        <v>672</v>
      </c>
      <c r="F280" s="25" t="str">
        <f>VLOOKUP(A280,'Courier Company - Invoice'!$B:$F,5,0)</f>
        <v>121003452018</v>
      </c>
      <c r="G280" s="29" t="str">
        <f>VLOOKUP(F280,'Company X - Pincode Zones'!$C:$D,2,0)</f>
        <v>d</v>
      </c>
      <c r="H280" s="29" t="str">
        <f>VLOOKUP(A280,'Courier Company - Invoice'!$B:$H,7,0)</f>
        <v>Forward charges</v>
      </c>
      <c r="I280" s="29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</row>
    <row r="281" ht="15.75" customHeight="1">
      <c r="A281" s="29" t="s">
        <v>122</v>
      </c>
      <c r="B281" s="29">
        <v>8.904223819024E12</v>
      </c>
      <c r="C281" s="30">
        <f>VLOOKUP(B281,'Company X - SKU Master'!$A:$D,2,0)</f>
        <v>112</v>
      </c>
      <c r="D281" s="29">
        <v>6.0</v>
      </c>
      <c r="E281" s="25">
        <f t="shared" si="1"/>
        <v>672</v>
      </c>
      <c r="F281" s="25" t="str">
        <f>VLOOKUP(A281,'Courier Company - Invoice'!$B:$F,5,0)</f>
        <v>121003452018</v>
      </c>
      <c r="G281" s="29" t="str">
        <f>VLOOKUP(F281,'Company X - Pincode Zones'!$C:$D,2,0)</f>
        <v>d</v>
      </c>
      <c r="H281" s="29" t="str">
        <f>VLOOKUP(A281,'Courier Company - Invoice'!$B:$H,7,0)</f>
        <v>Forward charges</v>
      </c>
      <c r="I281" s="29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</row>
    <row r="282" ht="15.75" customHeight="1">
      <c r="A282" s="29" t="s">
        <v>122</v>
      </c>
      <c r="B282" s="29">
        <v>8.904223819291E12</v>
      </c>
      <c r="C282" s="30">
        <f>VLOOKUP(B282,'Company X - SKU Master'!$A:$D,2,0)</f>
        <v>112</v>
      </c>
      <c r="D282" s="29">
        <v>2.0</v>
      </c>
      <c r="E282" s="25">
        <f t="shared" si="1"/>
        <v>224</v>
      </c>
      <c r="F282" s="25" t="str">
        <f>VLOOKUP(A282,'Courier Company - Invoice'!$B:$F,5,0)</f>
        <v>121003452018</v>
      </c>
      <c r="G282" s="29" t="str">
        <f>VLOOKUP(F282,'Company X - Pincode Zones'!$C:$D,2,0)</f>
        <v>d</v>
      </c>
      <c r="H282" s="29" t="str">
        <f>VLOOKUP(A282,'Courier Company - Invoice'!$B:$H,7,0)</f>
        <v>Forward charges</v>
      </c>
      <c r="I282" s="29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</row>
    <row r="283" ht="15.75" customHeight="1">
      <c r="A283" s="29" t="s">
        <v>122</v>
      </c>
      <c r="B283" s="29">
        <v>8.904223819031E12</v>
      </c>
      <c r="C283" s="30">
        <f>VLOOKUP(B283,'Company X - SKU Master'!$A:$D,2,0)</f>
        <v>112</v>
      </c>
      <c r="D283" s="29">
        <v>2.0</v>
      </c>
      <c r="E283" s="25">
        <f t="shared" si="1"/>
        <v>224</v>
      </c>
      <c r="F283" s="25" t="str">
        <f>VLOOKUP(A283,'Courier Company - Invoice'!$B:$F,5,0)</f>
        <v>121003452018</v>
      </c>
      <c r="G283" s="29" t="str">
        <f>VLOOKUP(F283,'Company X - Pincode Zones'!$C:$D,2,0)</f>
        <v>d</v>
      </c>
      <c r="H283" s="29" t="str">
        <f>VLOOKUP(A283,'Courier Company - Invoice'!$B:$H,7,0)</f>
        <v>Forward charges</v>
      </c>
      <c r="I283" s="29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</row>
    <row r="284" ht="15.75" customHeight="1">
      <c r="A284" s="29" t="s">
        <v>122</v>
      </c>
      <c r="B284" s="29">
        <v>8.904223819024E12</v>
      </c>
      <c r="C284" s="30">
        <f>VLOOKUP(B284,'Company X - SKU Master'!$A:$D,2,0)</f>
        <v>112</v>
      </c>
      <c r="D284" s="29">
        <v>2.0</v>
      </c>
      <c r="E284" s="25">
        <f t="shared" si="1"/>
        <v>224</v>
      </c>
      <c r="F284" s="25" t="str">
        <f>VLOOKUP(A284,'Courier Company - Invoice'!$B:$F,5,0)</f>
        <v>121003452018</v>
      </c>
      <c r="G284" s="29" t="str">
        <f>VLOOKUP(F284,'Company X - Pincode Zones'!$C:$D,2,0)</f>
        <v>d</v>
      </c>
      <c r="H284" s="29" t="str">
        <f>VLOOKUP(A284,'Courier Company - Invoice'!$B:$H,7,0)</f>
        <v>Forward charges</v>
      </c>
      <c r="I284" s="29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</row>
    <row r="285" ht="15.75" customHeight="1">
      <c r="A285" s="29" t="s">
        <v>212</v>
      </c>
      <c r="B285" s="29">
        <v>8.904223818706E12</v>
      </c>
      <c r="C285" s="30">
        <f>VLOOKUP(B285,'Company X - SKU Master'!$A:$D,2,0)</f>
        <v>127</v>
      </c>
      <c r="D285" s="29">
        <v>1.0</v>
      </c>
      <c r="E285" s="25">
        <f t="shared" si="1"/>
        <v>127</v>
      </c>
      <c r="F285" s="25" t="str">
        <f>VLOOKUP(A285,'Courier Company - Invoice'!$B:$F,5,0)</f>
        <v>121003302039</v>
      </c>
      <c r="G285" s="29" t="str">
        <f>VLOOKUP(F285,'Company X - Pincode Zones'!$C:$D,2,0)</f>
        <v>b</v>
      </c>
      <c r="H285" s="29" t="str">
        <f>VLOOKUP(A285,'Courier Company - Invoice'!$B:$H,7,0)</f>
        <v>Forward charges</v>
      </c>
      <c r="I285" s="29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</row>
    <row r="286" ht="15.75" customHeight="1">
      <c r="A286" s="29" t="s">
        <v>212</v>
      </c>
      <c r="B286" s="29">
        <v>8.904223818942E12</v>
      </c>
      <c r="C286" s="30">
        <f>VLOOKUP(B286,'Company X - SKU Master'!$A:$D,2,0)</f>
        <v>133</v>
      </c>
      <c r="D286" s="29">
        <v>1.0</v>
      </c>
      <c r="E286" s="25">
        <f t="shared" si="1"/>
        <v>133</v>
      </c>
      <c r="F286" s="25" t="str">
        <f>VLOOKUP(A286,'Courier Company - Invoice'!$B:$F,5,0)</f>
        <v>121003302039</v>
      </c>
      <c r="G286" s="29" t="str">
        <f>VLOOKUP(F286,'Company X - Pincode Zones'!$C:$D,2,0)</f>
        <v>b</v>
      </c>
      <c r="H286" s="29" t="str">
        <f>VLOOKUP(A286,'Courier Company - Invoice'!$B:$H,7,0)</f>
        <v>Forward charges</v>
      </c>
      <c r="I286" s="29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</row>
    <row r="287" ht="15.75" customHeight="1">
      <c r="A287" s="29" t="s">
        <v>212</v>
      </c>
      <c r="B287" s="29">
        <v>8.90422381885E12</v>
      </c>
      <c r="C287" s="30">
        <f>VLOOKUP(B287,'Company X - SKU Master'!$A:$D,2,0)</f>
        <v>240</v>
      </c>
      <c r="D287" s="29">
        <v>1.0</v>
      </c>
      <c r="E287" s="25">
        <f t="shared" si="1"/>
        <v>240</v>
      </c>
      <c r="F287" s="25" t="str">
        <f>VLOOKUP(A287,'Courier Company - Invoice'!$B:$F,5,0)</f>
        <v>121003302039</v>
      </c>
      <c r="G287" s="29" t="str">
        <f>VLOOKUP(F287,'Company X - Pincode Zones'!$C:$D,2,0)</f>
        <v>b</v>
      </c>
      <c r="H287" s="29" t="str">
        <f>VLOOKUP(A287,'Courier Company - Invoice'!$B:$H,7,0)</f>
        <v>Forward charges</v>
      </c>
      <c r="I287" s="29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</row>
    <row r="288" ht="15.75" customHeight="1">
      <c r="A288" s="29" t="s">
        <v>204</v>
      </c>
      <c r="B288" s="29">
        <v>8.904223818997E12</v>
      </c>
      <c r="C288" s="30">
        <f>VLOOKUP(B288,'Company X - SKU Master'!$A:$D,2,0)</f>
        <v>490</v>
      </c>
      <c r="D288" s="29">
        <v>1.0</v>
      </c>
      <c r="E288" s="25">
        <f t="shared" si="1"/>
        <v>490</v>
      </c>
      <c r="F288" s="25" t="str">
        <f>VLOOKUP(A288,'Courier Company - Invoice'!$B:$F,5,0)</f>
        <v>121003335502</v>
      </c>
      <c r="G288" s="29" t="str">
        <f>VLOOKUP(F288,'Company X - Pincode Zones'!$C:$D,2,0)</f>
        <v>b</v>
      </c>
      <c r="H288" s="29" t="str">
        <f>VLOOKUP(A288,'Courier Company - Invoice'!$B:$H,7,0)</f>
        <v>Forward charges</v>
      </c>
      <c r="I288" s="29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</row>
    <row r="289" ht="15.75" customHeight="1">
      <c r="A289" s="29" t="s">
        <v>32</v>
      </c>
      <c r="B289" s="29">
        <v>8.904223818706E12</v>
      </c>
      <c r="C289" s="30">
        <f>VLOOKUP(B289,'Company X - SKU Master'!$A:$D,2,0)</f>
        <v>127</v>
      </c>
      <c r="D289" s="29">
        <v>1.0</v>
      </c>
      <c r="E289" s="25">
        <f t="shared" si="1"/>
        <v>127</v>
      </c>
      <c r="F289" s="25" t="str">
        <f>VLOOKUP(A289,'Courier Company - Invoice'!$B:$F,5,0)</f>
        <v>121003711106</v>
      </c>
      <c r="G289" s="29" t="str">
        <f>VLOOKUP(F289,'Company X - Pincode Zones'!$C:$D,2,0)</f>
        <v>d</v>
      </c>
      <c r="H289" s="29" t="str">
        <f>VLOOKUP(A289,'Courier Company - Invoice'!$B:$H,7,0)</f>
        <v>Forward charges</v>
      </c>
      <c r="I289" s="29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</row>
    <row r="290" ht="15.75" customHeight="1">
      <c r="A290" s="29" t="s">
        <v>32</v>
      </c>
      <c r="B290" s="29">
        <v>8.904223818942E12</v>
      </c>
      <c r="C290" s="30">
        <f>VLOOKUP(B290,'Company X - SKU Master'!$A:$D,2,0)</f>
        <v>133</v>
      </c>
      <c r="D290" s="29">
        <v>1.0</v>
      </c>
      <c r="E290" s="25">
        <f t="shared" si="1"/>
        <v>133</v>
      </c>
      <c r="F290" s="25" t="str">
        <f>VLOOKUP(A290,'Courier Company - Invoice'!$B:$F,5,0)</f>
        <v>121003711106</v>
      </c>
      <c r="G290" s="29" t="str">
        <f>VLOOKUP(F290,'Company X - Pincode Zones'!$C:$D,2,0)</f>
        <v>d</v>
      </c>
      <c r="H290" s="29" t="str">
        <f>VLOOKUP(A290,'Courier Company - Invoice'!$B:$H,7,0)</f>
        <v>Forward charges</v>
      </c>
      <c r="I290" s="29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</row>
    <row r="291" ht="15.75" customHeight="1">
      <c r="A291" s="29" t="s">
        <v>32</v>
      </c>
      <c r="B291" s="29">
        <v>8.90422381885E12</v>
      </c>
      <c r="C291" s="30">
        <f>VLOOKUP(B291,'Company X - SKU Master'!$A:$D,2,0)</f>
        <v>240</v>
      </c>
      <c r="D291" s="29">
        <v>1.0</v>
      </c>
      <c r="E291" s="25">
        <f t="shared" si="1"/>
        <v>240</v>
      </c>
      <c r="F291" s="25" t="str">
        <f>VLOOKUP(A291,'Courier Company - Invoice'!$B:$F,5,0)</f>
        <v>121003711106</v>
      </c>
      <c r="G291" s="29" t="str">
        <f>VLOOKUP(F291,'Company X - Pincode Zones'!$C:$D,2,0)</f>
        <v>d</v>
      </c>
      <c r="H291" s="29" t="str">
        <f>VLOOKUP(A291,'Courier Company - Invoice'!$B:$H,7,0)</f>
        <v>Forward charges</v>
      </c>
      <c r="I291" s="29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</row>
    <row r="292" ht="15.75" customHeight="1">
      <c r="A292" s="29" t="s">
        <v>134</v>
      </c>
      <c r="B292" s="29">
        <v>8.904223818706E12</v>
      </c>
      <c r="C292" s="30">
        <f>VLOOKUP(B292,'Company X - SKU Master'!$A:$D,2,0)</f>
        <v>127</v>
      </c>
      <c r="D292" s="29">
        <v>1.0</v>
      </c>
      <c r="E292" s="25">
        <f t="shared" si="1"/>
        <v>127</v>
      </c>
      <c r="F292" s="25" t="str">
        <f>VLOOKUP(A292,'Courier Company - Invoice'!$B:$F,5,0)</f>
        <v>121003341001</v>
      </c>
      <c r="G292" s="29" t="str">
        <f>VLOOKUP(F292,'Company X - Pincode Zones'!$C:$D,2,0)</f>
        <v>b</v>
      </c>
      <c r="H292" s="29" t="str">
        <f>VLOOKUP(A292,'Courier Company - Invoice'!$B:$H,7,0)</f>
        <v>Forward charges</v>
      </c>
      <c r="I292" s="29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</row>
    <row r="293" ht="15.75" customHeight="1">
      <c r="A293" s="29" t="s">
        <v>134</v>
      </c>
      <c r="B293" s="29">
        <v>8.90422381885E12</v>
      </c>
      <c r="C293" s="30">
        <f>VLOOKUP(B293,'Company X - SKU Master'!$A:$D,2,0)</f>
        <v>240</v>
      </c>
      <c r="D293" s="29">
        <v>1.0</v>
      </c>
      <c r="E293" s="25">
        <f t="shared" si="1"/>
        <v>240</v>
      </c>
      <c r="F293" s="25" t="str">
        <f>VLOOKUP(A293,'Courier Company - Invoice'!$B:$F,5,0)</f>
        <v>121003341001</v>
      </c>
      <c r="G293" s="29" t="str">
        <f>VLOOKUP(F293,'Company X - Pincode Zones'!$C:$D,2,0)</f>
        <v>b</v>
      </c>
      <c r="H293" s="29" t="str">
        <f>VLOOKUP(A293,'Courier Company - Invoice'!$B:$H,7,0)</f>
        <v>Forward charges</v>
      </c>
      <c r="I293" s="29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</row>
    <row r="294" ht="15.75" customHeight="1">
      <c r="A294" s="29" t="s">
        <v>134</v>
      </c>
      <c r="B294" s="29">
        <v>8.904223819468E12</v>
      </c>
      <c r="C294" s="30">
        <f>VLOOKUP(B294,'Company X - SKU Master'!$A:$D,2,0)</f>
        <v>500</v>
      </c>
      <c r="D294" s="29">
        <v>1.0</v>
      </c>
      <c r="E294" s="25">
        <f t="shared" si="1"/>
        <v>500</v>
      </c>
      <c r="F294" s="25" t="str">
        <f>VLOOKUP(A294,'Courier Company - Invoice'!$B:$F,5,0)</f>
        <v>121003341001</v>
      </c>
      <c r="G294" s="29" t="str">
        <f>VLOOKUP(F294,'Company X - Pincode Zones'!$C:$D,2,0)</f>
        <v>b</v>
      </c>
      <c r="H294" s="29" t="str">
        <f>VLOOKUP(A294,'Courier Company - Invoice'!$B:$H,7,0)</f>
        <v>Forward charges</v>
      </c>
      <c r="I294" s="29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</row>
    <row r="295" ht="15.75" customHeight="1">
      <c r="A295" s="29" t="s">
        <v>30</v>
      </c>
      <c r="B295" s="29">
        <v>8.904223818706E12</v>
      </c>
      <c r="C295" s="30">
        <f>VLOOKUP(B295,'Company X - SKU Master'!$A:$D,2,0)</f>
        <v>127</v>
      </c>
      <c r="D295" s="29">
        <v>1.0</v>
      </c>
      <c r="E295" s="25">
        <f t="shared" si="1"/>
        <v>127</v>
      </c>
      <c r="F295" s="25" t="str">
        <f>VLOOKUP(A295,'Courier Company - Invoice'!$B:$F,5,0)</f>
        <v>121003396001</v>
      </c>
      <c r="G295" s="29" t="str">
        <f>VLOOKUP(F295,'Company X - Pincode Zones'!$C:$D,2,0)</f>
        <v>d</v>
      </c>
      <c r="H295" s="29" t="str">
        <f>VLOOKUP(A295,'Courier Company - Invoice'!$B:$H,7,0)</f>
        <v>Forward charges</v>
      </c>
      <c r="I295" s="29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</row>
    <row r="296" ht="15.75" customHeight="1">
      <c r="A296" s="29" t="s">
        <v>30</v>
      </c>
      <c r="B296" s="29">
        <v>8.904223818942E12</v>
      </c>
      <c r="C296" s="30">
        <f>VLOOKUP(B296,'Company X - SKU Master'!$A:$D,2,0)</f>
        <v>133</v>
      </c>
      <c r="D296" s="29">
        <v>1.0</v>
      </c>
      <c r="E296" s="25">
        <f t="shared" si="1"/>
        <v>133</v>
      </c>
      <c r="F296" s="25" t="str">
        <f>VLOOKUP(A296,'Courier Company - Invoice'!$B:$F,5,0)</f>
        <v>121003396001</v>
      </c>
      <c r="G296" s="29" t="str">
        <f>VLOOKUP(F296,'Company X - Pincode Zones'!$C:$D,2,0)</f>
        <v>d</v>
      </c>
      <c r="H296" s="29" t="str">
        <f>VLOOKUP(A296,'Courier Company - Invoice'!$B:$H,7,0)</f>
        <v>Forward charges</v>
      </c>
      <c r="I296" s="29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</row>
    <row r="297" ht="15.75" customHeight="1">
      <c r="A297" s="29" t="s">
        <v>30</v>
      </c>
      <c r="B297" s="29">
        <v>8.90422381885E12</v>
      </c>
      <c r="C297" s="30">
        <f>VLOOKUP(B297,'Company X - SKU Master'!$A:$D,2,0)</f>
        <v>240</v>
      </c>
      <c r="D297" s="29">
        <v>1.0</v>
      </c>
      <c r="E297" s="25">
        <f t="shared" si="1"/>
        <v>240</v>
      </c>
      <c r="F297" s="25" t="str">
        <f>VLOOKUP(A297,'Courier Company - Invoice'!$B:$F,5,0)</f>
        <v>121003396001</v>
      </c>
      <c r="G297" s="29" t="str">
        <f>VLOOKUP(F297,'Company X - Pincode Zones'!$C:$D,2,0)</f>
        <v>d</v>
      </c>
      <c r="H297" s="29" t="str">
        <f>VLOOKUP(A297,'Courier Company - Invoice'!$B:$H,7,0)</f>
        <v>Forward charges</v>
      </c>
      <c r="I297" s="29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</row>
    <row r="298" ht="15.75" customHeight="1">
      <c r="A298" s="29" t="s">
        <v>120</v>
      </c>
      <c r="B298" s="29">
        <v>8.904223818706E12</v>
      </c>
      <c r="C298" s="30">
        <f>VLOOKUP(B298,'Company X - SKU Master'!$A:$D,2,0)</f>
        <v>127</v>
      </c>
      <c r="D298" s="29">
        <v>1.0</v>
      </c>
      <c r="E298" s="25">
        <f t="shared" si="1"/>
        <v>127</v>
      </c>
      <c r="F298" s="25" t="str">
        <f>VLOOKUP(A298,'Courier Company - Invoice'!$B:$F,5,0)</f>
        <v>121003742103</v>
      </c>
      <c r="G298" s="29" t="str">
        <f>VLOOKUP(F298,'Company X - Pincode Zones'!$C:$D,2,0)</f>
        <v>d</v>
      </c>
      <c r="H298" s="29" t="str">
        <f>VLOOKUP(A298,'Courier Company - Invoice'!$B:$H,7,0)</f>
        <v>Forward charges</v>
      </c>
      <c r="I298" s="29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</row>
    <row r="299" ht="15.75" customHeight="1">
      <c r="A299" s="29" t="s">
        <v>120</v>
      </c>
      <c r="B299" s="29">
        <v>8.904223818942E12</v>
      </c>
      <c r="C299" s="30">
        <f>VLOOKUP(B299,'Company X - SKU Master'!$A:$D,2,0)</f>
        <v>133</v>
      </c>
      <c r="D299" s="29">
        <v>1.0</v>
      </c>
      <c r="E299" s="25">
        <f t="shared" si="1"/>
        <v>133</v>
      </c>
      <c r="F299" s="25" t="str">
        <f>VLOOKUP(A299,'Courier Company - Invoice'!$B:$F,5,0)</f>
        <v>121003742103</v>
      </c>
      <c r="G299" s="29" t="str">
        <f>VLOOKUP(F299,'Company X - Pincode Zones'!$C:$D,2,0)</f>
        <v>d</v>
      </c>
      <c r="H299" s="29" t="str">
        <f>VLOOKUP(A299,'Courier Company - Invoice'!$B:$H,7,0)</f>
        <v>Forward charges</v>
      </c>
      <c r="I299" s="29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</row>
    <row r="300" ht="15.75" customHeight="1">
      <c r="A300" s="29" t="s">
        <v>120</v>
      </c>
      <c r="B300" s="29">
        <v>8.90422381885E12</v>
      </c>
      <c r="C300" s="30">
        <f>VLOOKUP(B300,'Company X - SKU Master'!$A:$D,2,0)</f>
        <v>240</v>
      </c>
      <c r="D300" s="29">
        <v>1.0</v>
      </c>
      <c r="E300" s="25">
        <f t="shared" si="1"/>
        <v>240</v>
      </c>
      <c r="F300" s="25" t="str">
        <f>VLOOKUP(A300,'Courier Company - Invoice'!$B:$F,5,0)</f>
        <v>121003742103</v>
      </c>
      <c r="G300" s="29" t="str">
        <f>VLOOKUP(F300,'Company X - Pincode Zones'!$C:$D,2,0)</f>
        <v>d</v>
      </c>
      <c r="H300" s="29" t="str">
        <f>VLOOKUP(A300,'Courier Company - Invoice'!$B:$H,7,0)</f>
        <v>Forward charges</v>
      </c>
      <c r="I300" s="29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</row>
    <row r="301" ht="15.75" customHeight="1">
      <c r="A301" s="29" t="s">
        <v>28</v>
      </c>
      <c r="B301" s="29">
        <v>8.904223819239E12</v>
      </c>
      <c r="C301" s="30">
        <f>VLOOKUP(B301,'Company X - SKU Master'!$A:$D,2,0)</f>
        <v>290</v>
      </c>
      <c r="D301" s="29">
        <v>1.0</v>
      </c>
      <c r="E301" s="25">
        <f t="shared" si="1"/>
        <v>290</v>
      </c>
      <c r="F301" s="25" t="str">
        <f>VLOOKUP(A301,'Courier Company - Invoice'!$B:$F,5,0)</f>
        <v>121003140301</v>
      </c>
      <c r="G301" s="29" t="str">
        <f>VLOOKUP(F301,'Company X - Pincode Zones'!$C:$D,2,0)</f>
        <v>b</v>
      </c>
      <c r="H301" s="29" t="str">
        <f>VLOOKUP(A301,'Courier Company - Invoice'!$B:$H,7,0)</f>
        <v>Forward charges</v>
      </c>
      <c r="I301" s="29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</row>
    <row r="302" ht="15.75" customHeight="1">
      <c r="A302" s="29" t="s">
        <v>28</v>
      </c>
      <c r="B302" s="29">
        <v>8.904223819246E12</v>
      </c>
      <c r="C302" s="30">
        <f>VLOOKUP(B302,'Company X - SKU Master'!$A:$D,2,0)</f>
        <v>290</v>
      </c>
      <c r="D302" s="29">
        <v>1.0</v>
      </c>
      <c r="E302" s="25">
        <f t="shared" si="1"/>
        <v>290</v>
      </c>
      <c r="F302" s="25" t="str">
        <f>VLOOKUP(A302,'Courier Company - Invoice'!$B:$F,5,0)</f>
        <v>121003140301</v>
      </c>
      <c r="G302" s="29" t="str">
        <f>VLOOKUP(F302,'Company X - Pincode Zones'!$C:$D,2,0)</f>
        <v>b</v>
      </c>
      <c r="H302" s="29" t="str">
        <f>VLOOKUP(A302,'Courier Company - Invoice'!$B:$H,7,0)</f>
        <v>Forward charges</v>
      </c>
      <c r="I302" s="29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</row>
    <row r="303" ht="15.75" customHeight="1">
      <c r="A303" s="29" t="s">
        <v>28</v>
      </c>
      <c r="B303" s="29">
        <v>8.904223819253E12</v>
      </c>
      <c r="C303" s="30">
        <f>VLOOKUP(B303,'Company X - SKU Master'!$A:$D,2,0)</f>
        <v>290</v>
      </c>
      <c r="D303" s="29">
        <v>1.0</v>
      </c>
      <c r="E303" s="25">
        <f t="shared" si="1"/>
        <v>290</v>
      </c>
      <c r="F303" s="25" t="str">
        <f>VLOOKUP(A303,'Courier Company - Invoice'!$B:$F,5,0)</f>
        <v>121003140301</v>
      </c>
      <c r="G303" s="29" t="str">
        <f>VLOOKUP(F303,'Company X - Pincode Zones'!$C:$D,2,0)</f>
        <v>b</v>
      </c>
      <c r="H303" s="29" t="str">
        <f>VLOOKUP(A303,'Courier Company - Invoice'!$B:$H,7,0)</f>
        <v>Forward charges</v>
      </c>
      <c r="I303" s="29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</row>
    <row r="304" ht="15.75" customHeight="1">
      <c r="A304" s="29" t="s">
        <v>28</v>
      </c>
      <c r="B304" s="29">
        <v>8.904223818713E12</v>
      </c>
      <c r="C304" s="30">
        <f>VLOOKUP(B304,'Company X - SKU Master'!$A:$D,2,0)</f>
        <v>120</v>
      </c>
      <c r="D304" s="29">
        <v>1.0</v>
      </c>
      <c r="E304" s="25">
        <f t="shared" si="1"/>
        <v>120</v>
      </c>
      <c r="F304" s="25" t="str">
        <f>VLOOKUP(A304,'Courier Company - Invoice'!$B:$F,5,0)</f>
        <v>121003140301</v>
      </c>
      <c r="G304" s="29" t="str">
        <f>VLOOKUP(F304,'Company X - Pincode Zones'!$C:$D,2,0)</f>
        <v>b</v>
      </c>
      <c r="H304" s="29" t="str">
        <f>VLOOKUP(A304,'Courier Company - Invoice'!$B:$H,7,0)</f>
        <v>Forward charges</v>
      </c>
      <c r="I304" s="29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</row>
    <row r="305" ht="15.75" customHeight="1">
      <c r="A305" s="29" t="s">
        <v>28</v>
      </c>
      <c r="B305" s="29">
        <v>8.904223817273E12</v>
      </c>
      <c r="C305" s="30">
        <f>VLOOKUP(B305,'Company X - SKU Master'!$A:$D,2,0)</f>
        <v>65</v>
      </c>
      <c r="D305" s="29">
        <v>1.0</v>
      </c>
      <c r="E305" s="25">
        <f t="shared" si="1"/>
        <v>65</v>
      </c>
      <c r="F305" s="25" t="str">
        <f>VLOOKUP(A305,'Courier Company - Invoice'!$B:$F,5,0)</f>
        <v>121003140301</v>
      </c>
      <c r="G305" s="29" t="str">
        <f>VLOOKUP(F305,'Company X - Pincode Zones'!$C:$D,2,0)</f>
        <v>b</v>
      </c>
      <c r="H305" s="29" t="str">
        <f>VLOOKUP(A305,'Courier Company - Invoice'!$B:$H,7,0)</f>
        <v>Forward charges</v>
      </c>
      <c r="I305" s="29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</row>
    <row r="306" ht="15.75" customHeight="1">
      <c r="A306" s="29" t="s">
        <v>28</v>
      </c>
      <c r="B306" s="29">
        <v>8.904223818751E12</v>
      </c>
      <c r="C306" s="30">
        <f>VLOOKUP(B306,'Company X - SKU Master'!$A:$D,2,0)</f>
        <v>113</v>
      </c>
      <c r="D306" s="29">
        <v>1.0</v>
      </c>
      <c r="E306" s="25">
        <f t="shared" si="1"/>
        <v>113</v>
      </c>
      <c r="F306" s="25" t="str">
        <f>VLOOKUP(A306,'Courier Company - Invoice'!$B:$F,5,0)</f>
        <v>121003140301</v>
      </c>
      <c r="G306" s="29" t="str">
        <f>VLOOKUP(F306,'Company X - Pincode Zones'!$C:$D,2,0)</f>
        <v>b</v>
      </c>
      <c r="H306" s="29" t="str">
        <f>VLOOKUP(A306,'Courier Company - Invoice'!$B:$H,7,0)</f>
        <v>Forward charges</v>
      </c>
      <c r="I306" s="29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</row>
    <row r="307" ht="15.75" customHeight="1">
      <c r="A307" s="29" t="s">
        <v>118</v>
      </c>
      <c r="B307" s="29">
        <v>8.904223819291E12</v>
      </c>
      <c r="C307" s="30">
        <f>VLOOKUP(B307,'Company X - SKU Master'!$A:$D,2,0)</f>
        <v>112</v>
      </c>
      <c r="D307" s="29">
        <v>4.0</v>
      </c>
      <c r="E307" s="25">
        <f t="shared" si="1"/>
        <v>448</v>
      </c>
      <c r="F307" s="25" t="str">
        <f>VLOOKUP(A307,'Courier Company - Invoice'!$B:$F,5,0)</f>
        <v>121003516503</v>
      </c>
      <c r="G307" s="29" t="str">
        <f>VLOOKUP(F307,'Company X - Pincode Zones'!$C:$D,2,0)</f>
        <v>d</v>
      </c>
      <c r="H307" s="29" t="str">
        <f>VLOOKUP(A307,'Courier Company - Invoice'!$B:$H,7,0)</f>
        <v>Forward charges</v>
      </c>
      <c r="I307" s="29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</row>
    <row r="308" ht="15.75" customHeight="1">
      <c r="A308" s="29" t="s">
        <v>118</v>
      </c>
      <c r="B308" s="29">
        <v>8.904223819031E12</v>
      </c>
      <c r="C308" s="30">
        <f>VLOOKUP(B308,'Company X - SKU Master'!$A:$D,2,0)</f>
        <v>112</v>
      </c>
      <c r="D308" s="29">
        <v>4.0</v>
      </c>
      <c r="E308" s="25">
        <f t="shared" si="1"/>
        <v>448</v>
      </c>
      <c r="F308" s="25" t="str">
        <f>VLOOKUP(A308,'Courier Company - Invoice'!$B:$F,5,0)</f>
        <v>121003516503</v>
      </c>
      <c r="G308" s="29" t="str">
        <f>VLOOKUP(F308,'Company X - Pincode Zones'!$C:$D,2,0)</f>
        <v>d</v>
      </c>
      <c r="H308" s="29" t="str">
        <f>VLOOKUP(A308,'Courier Company - Invoice'!$B:$H,7,0)</f>
        <v>Forward charges</v>
      </c>
      <c r="I308" s="29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</row>
    <row r="309" ht="15.75" customHeight="1">
      <c r="A309" s="29" t="s">
        <v>118</v>
      </c>
      <c r="B309" s="29">
        <v>8.904223819024E12</v>
      </c>
      <c r="C309" s="30">
        <f>VLOOKUP(B309,'Company X - SKU Master'!$A:$D,2,0)</f>
        <v>112</v>
      </c>
      <c r="D309" s="29">
        <v>4.0</v>
      </c>
      <c r="E309" s="25">
        <f t="shared" si="1"/>
        <v>448</v>
      </c>
      <c r="F309" s="25" t="str">
        <f>VLOOKUP(A309,'Courier Company - Invoice'!$B:$F,5,0)</f>
        <v>121003516503</v>
      </c>
      <c r="G309" s="29" t="str">
        <f>VLOOKUP(F309,'Company X - Pincode Zones'!$C:$D,2,0)</f>
        <v>d</v>
      </c>
      <c r="H309" s="29" t="str">
        <f>VLOOKUP(A309,'Courier Company - Invoice'!$B:$H,7,0)</f>
        <v>Forward charges</v>
      </c>
      <c r="I309" s="29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</row>
    <row r="310" ht="15.75" customHeight="1">
      <c r="A310" s="29" t="s">
        <v>118</v>
      </c>
      <c r="B310" s="29">
        <v>8.904223819017E12</v>
      </c>
      <c r="C310" s="30">
        <f>VLOOKUP(B310,'Company X - SKU Master'!$A:$D,2,0)</f>
        <v>115</v>
      </c>
      <c r="D310" s="29">
        <v>1.0</v>
      </c>
      <c r="E310" s="25">
        <f t="shared" si="1"/>
        <v>115</v>
      </c>
      <c r="F310" s="25" t="str">
        <f>VLOOKUP(A310,'Courier Company - Invoice'!$B:$F,5,0)</f>
        <v>121003516503</v>
      </c>
      <c r="G310" s="29" t="str">
        <f>VLOOKUP(F310,'Company X - Pincode Zones'!$C:$D,2,0)</f>
        <v>d</v>
      </c>
      <c r="H310" s="29" t="str">
        <f>VLOOKUP(A310,'Courier Company - Invoice'!$B:$H,7,0)</f>
        <v>Forward charges</v>
      </c>
      <c r="I310" s="29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</row>
    <row r="311" ht="15.75" customHeight="1">
      <c r="A311" s="29" t="s">
        <v>22</v>
      </c>
      <c r="B311" s="29">
        <v>8.904223819468E12</v>
      </c>
      <c r="C311" s="30">
        <f>VLOOKUP(B311,'Company X - SKU Master'!$A:$D,2,0)</f>
        <v>500</v>
      </c>
      <c r="D311" s="29">
        <v>1.0</v>
      </c>
      <c r="E311" s="25">
        <f t="shared" si="1"/>
        <v>500</v>
      </c>
      <c r="F311" s="25" t="str">
        <f>VLOOKUP(A311,'Courier Company - Invoice'!$B:$F,5,0)</f>
        <v>121003515591</v>
      </c>
      <c r="G311" s="29" t="str">
        <f>VLOOKUP(F311,'Company X - Pincode Zones'!$C:$D,2,0)</f>
        <v>d</v>
      </c>
      <c r="H311" s="29" t="str">
        <f>VLOOKUP(A311,'Courier Company - Invoice'!$B:$H,7,0)</f>
        <v>Forward charges</v>
      </c>
      <c r="I311" s="29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</row>
    <row r="312" ht="15.75" customHeight="1">
      <c r="A312" s="29" t="s">
        <v>116</v>
      </c>
      <c r="B312" s="29">
        <v>8.904223818706E12</v>
      </c>
      <c r="C312" s="30">
        <f>VLOOKUP(B312,'Company X - SKU Master'!$A:$D,2,0)</f>
        <v>127</v>
      </c>
      <c r="D312" s="29">
        <v>1.0</v>
      </c>
      <c r="E312" s="25">
        <f t="shared" si="1"/>
        <v>127</v>
      </c>
      <c r="F312" s="25" t="str">
        <f>VLOOKUP(A312,'Courier Company - Invoice'!$B:$F,5,0)</f>
        <v>121003410206</v>
      </c>
      <c r="G312" s="29" t="str">
        <f>VLOOKUP(F312,'Company X - Pincode Zones'!$C:$D,2,0)</f>
        <v>d</v>
      </c>
      <c r="H312" s="29" t="str">
        <f>VLOOKUP(A312,'Courier Company - Invoice'!$B:$H,7,0)</f>
        <v>Forward charges</v>
      </c>
      <c r="I312" s="29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</row>
    <row r="313" ht="15.75" customHeight="1">
      <c r="A313" s="29" t="s">
        <v>116</v>
      </c>
      <c r="B313" s="29">
        <v>8.904223818942E12</v>
      </c>
      <c r="C313" s="30">
        <f>VLOOKUP(B313,'Company X - SKU Master'!$A:$D,2,0)</f>
        <v>133</v>
      </c>
      <c r="D313" s="29">
        <v>1.0</v>
      </c>
      <c r="E313" s="25">
        <f t="shared" si="1"/>
        <v>133</v>
      </c>
      <c r="F313" s="25" t="str">
        <f>VLOOKUP(A313,'Courier Company - Invoice'!$B:$F,5,0)</f>
        <v>121003410206</v>
      </c>
      <c r="G313" s="29" t="str">
        <f>VLOOKUP(F313,'Company X - Pincode Zones'!$C:$D,2,0)</f>
        <v>d</v>
      </c>
      <c r="H313" s="29" t="str">
        <f>VLOOKUP(A313,'Courier Company - Invoice'!$B:$H,7,0)</f>
        <v>Forward charges</v>
      </c>
      <c r="I313" s="29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</row>
    <row r="314" ht="15.75" customHeight="1">
      <c r="A314" s="29" t="s">
        <v>116</v>
      </c>
      <c r="B314" s="29">
        <v>8.90422381885E12</v>
      </c>
      <c r="C314" s="30">
        <f>VLOOKUP(B314,'Company X - SKU Master'!$A:$D,2,0)</f>
        <v>240</v>
      </c>
      <c r="D314" s="29">
        <v>1.0</v>
      </c>
      <c r="E314" s="25">
        <f t="shared" si="1"/>
        <v>240</v>
      </c>
      <c r="F314" s="25" t="str">
        <f>VLOOKUP(A314,'Courier Company - Invoice'!$B:$F,5,0)</f>
        <v>121003410206</v>
      </c>
      <c r="G314" s="29" t="str">
        <f>VLOOKUP(F314,'Company X - Pincode Zones'!$C:$D,2,0)</f>
        <v>d</v>
      </c>
      <c r="H314" s="29" t="str">
        <f>VLOOKUP(A314,'Courier Company - Invoice'!$B:$H,7,0)</f>
        <v>Forward charges</v>
      </c>
      <c r="I314" s="29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</row>
    <row r="315" ht="15.75" customHeight="1">
      <c r="A315" s="29" t="s">
        <v>202</v>
      </c>
      <c r="B315" s="29">
        <v>8.904223818706E12</v>
      </c>
      <c r="C315" s="30">
        <f>VLOOKUP(B315,'Company X - SKU Master'!$A:$D,2,0)</f>
        <v>127</v>
      </c>
      <c r="D315" s="29">
        <v>1.0</v>
      </c>
      <c r="E315" s="25">
        <f t="shared" si="1"/>
        <v>127</v>
      </c>
      <c r="F315" s="25" t="str">
        <f>VLOOKUP(A315,'Courier Company - Invoice'!$B:$F,5,0)</f>
        <v>121003305801</v>
      </c>
      <c r="G315" s="29" t="str">
        <f>VLOOKUP(F315,'Company X - Pincode Zones'!$C:$D,2,0)</f>
        <v>b</v>
      </c>
      <c r="H315" s="29" t="str">
        <f>VLOOKUP(A315,'Courier Company - Invoice'!$B:$H,7,0)</f>
        <v>Forward charges</v>
      </c>
      <c r="I315" s="29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</row>
    <row r="316" ht="15.75" customHeight="1">
      <c r="A316" s="29" t="s">
        <v>202</v>
      </c>
      <c r="B316" s="29">
        <v>8.904223818942E12</v>
      </c>
      <c r="C316" s="30">
        <f>VLOOKUP(B316,'Company X - SKU Master'!$A:$D,2,0)</f>
        <v>133</v>
      </c>
      <c r="D316" s="29">
        <v>1.0</v>
      </c>
      <c r="E316" s="25">
        <f t="shared" si="1"/>
        <v>133</v>
      </c>
      <c r="F316" s="25" t="str">
        <f>VLOOKUP(A316,'Courier Company - Invoice'!$B:$F,5,0)</f>
        <v>121003305801</v>
      </c>
      <c r="G316" s="29" t="str">
        <f>VLOOKUP(F316,'Company X - Pincode Zones'!$C:$D,2,0)</f>
        <v>b</v>
      </c>
      <c r="H316" s="29" t="str">
        <f>VLOOKUP(A316,'Courier Company - Invoice'!$B:$H,7,0)</f>
        <v>Forward charges</v>
      </c>
      <c r="I316" s="29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</row>
    <row r="317" ht="15.75" customHeight="1">
      <c r="A317" s="29" t="s">
        <v>202</v>
      </c>
      <c r="B317" s="29">
        <v>8.90422381885E12</v>
      </c>
      <c r="C317" s="30">
        <f>VLOOKUP(B317,'Company X - SKU Master'!$A:$D,2,0)</f>
        <v>240</v>
      </c>
      <c r="D317" s="29">
        <v>1.0</v>
      </c>
      <c r="E317" s="25">
        <f t="shared" si="1"/>
        <v>240</v>
      </c>
      <c r="F317" s="25" t="str">
        <f>VLOOKUP(A317,'Courier Company - Invoice'!$B:$F,5,0)</f>
        <v>121003305801</v>
      </c>
      <c r="G317" s="29" t="str">
        <f>VLOOKUP(F317,'Company X - Pincode Zones'!$C:$D,2,0)</f>
        <v>b</v>
      </c>
      <c r="H317" s="29" t="str">
        <f>VLOOKUP(A317,'Courier Company - Invoice'!$B:$H,7,0)</f>
        <v>Forward charges</v>
      </c>
      <c r="I317" s="29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</row>
    <row r="318" ht="15.75" customHeight="1">
      <c r="A318" s="29" t="s">
        <v>26</v>
      </c>
      <c r="B318" s="29">
        <v>8.904223819499E12</v>
      </c>
      <c r="C318" s="30">
        <f>VLOOKUP(B318,'Company X - SKU Master'!$A:$D,2,0)</f>
        <v>210</v>
      </c>
      <c r="D318" s="29">
        <v>2.0</v>
      </c>
      <c r="E318" s="25">
        <f t="shared" si="1"/>
        <v>420</v>
      </c>
      <c r="F318" s="25" t="str">
        <f>VLOOKUP(A318,'Courier Company - Invoice'!$B:$F,5,0)</f>
        <v>121003208019</v>
      </c>
      <c r="G318" s="29" t="str">
        <f>VLOOKUP(F318,'Company X - Pincode Zones'!$C:$D,2,0)</f>
        <v>b</v>
      </c>
      <c r="H318" s="29" t="str">
        <f>VLOOKUP(A318,'Courier Company - Invoice'!$B:$H,7,0)</f>
        <v>Forward charges</v>
      </c>
      <c r="I318" s="29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</row>
    <row r="319" ht="15.75" customHeight="1">
      <c r="A319" s="29" t="s">
        <v>26</v>
      </c>
      <c r="B319" s="29">
        <v>8.904223819499E12</v>
      </c>
      <c r="C319" s="30">
        <f>VLOOKUP(B319,'Company X - SKU Master'!$A:$D,2,0)</f>
        <v>210</v>
      </c>
      <c r="D319" s="29">
        <v>2.0</v>
      </c>
      <c r="E319" s="25">
        <f t="shared" si="1"/>
        <v>420</v>
      </c>
      <c r="F319" s="25" t="str">
        <f>VLOOKUP(A319,'Courier Company - Invoice'!$B:$F,5,0)</f>
        <v>121003208019</v>
      </c>
      <c r="G319" s="29" t="str">
        <f>VLOOKUP(F319,'Company X - Pincode Zones'!$C:$D,2,0)</f>
        <v>b</v>
      </c>
      <c r="H319" s="29" t="str">
        <f>VLOOKUP(A319,'Courier Company - Invoice'!$B:$H,7,0)</f>
        <v>Forward charges</v>
      </c>
      <c r="I319" s="29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</row>
    <row r="320" ht="15.75" customHeight="1">
      <c r="A320" s="29" t="s">
        <v>200</v>
      </c>
      <c r="B320" s="29">
        <v>8.904223818706E12</v>
      </c>
      <c r="C320" s="30">
        <f>VLOOKUP(B320,'Company X - SKU Master'!$A:$D,2,0)</f>
        <v>127</v>
      </c>
      <c r="D320" s="29">
        <v>1.0</v>
      </c>
      <c r="E320" s="25">
        <f t="shared" si="1"/>
        <v>127</v>
      </c>
      <c r="F320" s="25" t="str">
        <f>VLOOKUP(A320,'Courier Company - Invoice'!$B:$F,5,0)</f>
        <v>121003331022</v>
      </c>
      <c r="G320" s="29" t="str">
        <f>VLOOKUP(F320,'Company X - Pincode Zones'!$C:$D,2,0)</f>
        <v>b</v>
      </c>
      <c r="H320" s="29" t="str">
        <f>VLOOKUP(A320,'Courier Company - Invoice'!$B:$H,7,0)</f>
        <v>Forward charges</v>
      </c>
      <c r="I320" s="29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</row>
    <row r="321" ht="15.75" customHeight="1">
      <c r="A321" s="29" t="s">
        <v>200</v>
      </c>
      <c r="B321" s="29">
        <v>8.904223818942E12</v>
      </c>
      <c r="C321" s="30">
        <f>VLOOKUP(B321,'Company X - SKU Master'!$A:$D,2,0)</f>
        <v>133</v>
      </c>
      <c r="D321" s="29">
        <v>1.0</v>
      </c>
      <c r="E321" s="25">
        <f t="shared" si="1"/>
        <v>133</v>
      </c>
      <c r="F321" s="25" t="str">
        <f>VLOOKUP(A321,'Courier Company - Invoice'!$B:$F,5,0)</f>
        <v>121003331022</v>
      </c>
      <c r="G321" s="29" t="str">
        <f>VLOOKUP(F321,'Company X - Pincode Zones'!$C:$D,2,0)</f>
        <v>b</v>
      </c>
      <c r="H321" s="29" t="str">
        <f>VLOOKUP(A321,'Courier Company - Invoice'!$B:$H,7,0)</f>
        <v>Forward charges</v>
      </c>
      <c r="I321" s="29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</row>
    <row r="322" ht="15.75" customHeight="1">
      <c r="A322" s="29" t="s">
        <v>200</v>
      </c>
      <c r="B322" s="29">
        <v>8.90422381885E12</v>
      </c>
      <c r="C322" s="30">
        <f>VLOOKUP(B322,'Company X - SKU Master'!$A:$D,2,0)</f>
        <v>240</v>
      </c>
      <c r="D322" s="29">
        <v>1.0</v>
      </c>
      <c r="E322" s="25">
        <f t="shared" si="1"/>
        <v>240</v>
      </c>
      <c r="F322" s="25" t="str">
        <f>VLOOKUP(A322,'Courier Company - Invoice'!$B:$F,5,0)</f>
        <v>121003331022</v>
      </c>
      <c r="G322" s="29" t="str">
        <f>VLOOKUP(F322,'Company X - Pincode Zones'!$C:$D,2,0)</f>
        <v>b</v>
      </c>
      <c r="H322" s="29" t="str">
        <f>VLOOKUP(A322,'Courier Company - Invoice'!$B:$H,7,0)</f>
        <v>Forward charges</v>
      </c>
      <c r="I322" s="29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</row>
    <row r="323" ht="15.75" customHeight="1">
      <c r="A323" s="29" t="s">
        <v>198</v>
      </c>
      <c r="B323" s="29">
        <v>8.904223818706E12</v>
      </c>
      <c r="C323" s="30">
        <f>VLOOKUP(B323,'Company X - SKU Master'!$A:$D,2,0)</f>
        <v>127</v>
      </c>
      <c r="D323" s="29">
        <v>1.0</v>
      </c>
      <c r="E323" s="25">
        <f t="shared" si="1"/>
        <v>127</v>
      </c>
      <c r="F323" s="25" t="str">
        <f>VLOOKUP(A323,'Courier Company - Invoice'!$B:$F,5,0)</f>
        <v>121003314001</v>
      </c>
      <c r="G323" s="29" t="str">
        <f>VLOOKUP(F323,'Company X - Pincode Zones'!$C:$D,2,0)</f>
        <v>b</v>
      </c>
      <c r="H323" s="29" t="str">
        <f>VLOOKUP(A323,'Courier Company - Invoice'!$B:$H,7,0)</f>
        <v>Forward charges</v>
      </c>
      <c r="I323" s="29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</row>
    <row r="324" ht="15.75" customHeight="1">
      <c r="A324" s="29" t="s">
        <v>114</v>
      </c>
      <c r="B324" s="29">
        <v>8.90422381885E12</v>
      </c>
      <c r="C324" s="30">
        <f>VLOOKUP(B324,'Company X - SKU Master'!$A:$D,2,0)</f>
        <v>240</v>
      </c>
      <c r="D324" s="29">
        <v>1.0</v>
      </c>
      <c r="E324" s="25">
        <f t="shared" si="1"/>
        <v>240</v>
      </c>
      <c r="F324" s="25" t="str">
        <f>VLOOKUP(A324,'Courier Company - Invoice'!$B:$F,5,0)</f>
        <v>121003248001</v>
      </c>
      <c r="G324" s="29" t="str">
        <f>VLOOKUP(F324,'Company X - Pincode Zones'!$C:$D,2,0)</f>
        <v>b</v>
      </c>
      <c r="H324" s="29" t="str">
        <f>VLOOKUP(A324,'Courier Company - Invoice'!$B:$H,7,0)</f>
        <v>Forward charges</v>
      </c>
      <c r="I324" s="29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</row>
    <row r="325" ht="15.75" customHeight="1">
      <c r="A325" s="29" t="s">
        <v>114</v>
      </c>
      <c r="B325" s="29">
        <v>8.904223818683E12</v>
      </c>
      <c r="C325" s="30">
        <f>VLOOKUP(B325,'Company X - SKU Master'!$A:$D,2,0)</f>
        <v>121</v>
      </c>
      <c r="D325" s="29">
        <v>1.0</v>
      </c>
      <c r="E325" s="25">
        <f t="shared" si="1"/>
        <v>121</v>
      </c>
      <c r="F325" s="25" t="str">
        <f>VLOOKUP(A325,'Courier Company - Invoice'!$B:$F,5,0)</f>
        <v>121003248001</v>
      </c>
      <c r="G325" s="29" t="str">
        <f>VLOOKUP(F325,'Company X - Pincode Zones'!$C:$D,2,0)</f>
        <v>b</v>
      </c>
      <c r="H325" s="29" t="str">
        <f>VLOOKUP(A325,'Courier Company - Invoice'!$B:$H,7,0)</f>
        <v>Forward charges</v>
      </c>
      <c r="I325" s="29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</row>
    <row r="326" ht="15.75" customHeight="1">
      <c r="A326" s="29" t="s">
        <v>112</v>
      </c>
      <c r="B326" s="29">
        <v>8.904223818706E12</v>
      </c>
      <c r="C326" s="30">
        <f>VLOOKUP(B326,'Company X - SKU Master'!$A:$D,2,0)</f>
        <v>127</v>
      </c>
      <c r="D326" s="29">
        <v>1.0</v>
      </c>
      <c r="E326" s="25">
        <f t="shared" si="1"/>
        <v>127</v>
      </c>
      <c r="F326" s="25" t="str">
        <f>VLOOKUP(A326,'Courier Company - Invoice'!$B:$F,5,0)</f>
        <v>121003226004</v>
      </c>
      <c r="G326" s="29" t="str">
        <f>VLOOKUP(F326,'Company X - Pincode Zones'!$C:$D,2,0)</f>
        <v>b</v>
      </c>
      <c r="H326" s="29" t="str">
        <f>VLOOKUP(A326,'Courier Company - Invoice'!$B:$H,7,0)</f>
        <v>Forward charges</v>
      </c>
      <c r="I326" s="29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</row>
    <row r="327" ht="15.75" customHeight="1">
      <c r="A327" s="29" t="s">
        <v>112</v>
      </c>
      <c r="B327" s="29">
        <v>8.904223818638E12</v>
      </c>
      <c r="C327" s="30">
        <f>VLOOKUP(B327,'Company X - SKU Master'!$A:$D,2,0)</f>
        <v>137</v>
      </c>
      <c r="D327" s="29">
        <v>2.0</v>
      </c>
      <c r="E327" s="25">
        <f t="shared" si="1"/>
        <v>274</v>
      </c>
      <c r="F327" s="25" t="str">
        <f>VLOOKUP(A327,'Courier Company - Invoice'!$B:$F,5,0)</f>
        <v>121003226004</v>
      </c>
      <c r="G327" s="29" t="str">
        <f>VLOOKUP(F327,'Company X - Pincode Zones'!$C:$D,2,0)</f>
        <v>b</v>
      </c>
      <c r="H327" s="29" t="str">
        <f>VLOOKUP(A327,'Courier Company - Invoice'!$B:$H,7,0)</f>
        <v>Forward charges</v>
      </c>
      <c r="I327" s="29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</row>
    <row r="328" ht="15.75" customHeight="1">
      <c r="A328" s="29" t="s">
        <v>112</v>
      </c>
      <c r="B328" s="29">
        <v>8.904223819505E12</v>
      </c>
      <c r="C328" s="30">
        <f>VLOOKUP(B328,'Company X - SKU Master'!$A:$D,2,0)</f>
        <v>600</v>
      </c>
      <c r="D328" s="29">
        <v>1.0</v>
      </c>
      <c r="E328" s="25">
        <f t="shared" si="1"/>
        <v>600</v>
      </c>
      <c r="F328" s="25" t="str">
        <f>VLOOKUP(A328,'Courier Company - Invoice'!$B:$F,5,0)</f>
        <v>121003226004</v>
      </c>
      <c r="G328" s="29" t="str">
        <f>VLOOKUP(F328,'Company X - Pincode Zones'!$C:$D,2,0)</f>
        <v>b</v>
      </c>
      <c r="H328" s="29" t="str">
        <f>VLOOKUP(A328,'Courier Company - Invoice'!$B:$H,7,0)</f>
        <v>Forward charges</v>
      </c>
      <c r="I328" s="29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</row>
    <row r="329" ht="15.75" customHeight="1">
      <c r="A329" s="29" t="s">
        <v>196</v>
      </c>
      <c r="B329" s="29">
        <v>8.904223819512E12</v>
      </c>
      <c r="C329" s="30">
        <f>VLOOKUP(B329,'Company X - SKU Master'!$A:$D,2,0)</f>
        <v>210</v>
      </c>
      <c r="D329" s="29">
        <v>4.0</v>
      </c>
      <c r="E329" s="25">
        <f t="shared" si="1"/>
        <v>840</v>
      </c>
      <c r="F329" s="25" t="str">
        <f>VLOOKUP(A329,'Courier Company - Invoice'!$B:$F,5,0)</f>
        <v>121003322201</v>
      </c>
      <c r="G329" s="29" t="str">
        <f>VLOOKUP(F329,'Company X - Pincode Zones'!$C:$D,2,0)</f>
        <v>b</v>
      </c>
      <c r="H329" s="29" t="str">
        <f>VLOOKUP(A329,'Courier Company - Invoice'!$B:$H,7,0)</f>
        <v>Forward charges</v>
      </c>
      <c r="I329" s="29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</row>
    <row r="330" ht="15.75" customHeight="1">
      <c r="A330" s="29" t="s">
        <v>108</v>
      </c>
      <c r="B330" s="29">
        <v>8.904223818706E12</v>
      </c>
      <c r="C330" s="30">
        <f>VLOOKUP(B330,'Company X - SKU Master'!$A:$D,2,0)</f>
        <v>127</v>
      </c>
      <c r="D330" s="29">
        <v>1.0</v>
      </c>
      <c r="E330" s="25">
        <f t="shared" si="1"/>
        <v>127</v>
      </c>
      <c r="F330" s="25" t="str">
        <f>VLOOKUP(A330,'Courier Company - Invoice'!$B:$F,5,0)</f>
        <v>121003721636</v>
      </c>
      <c r="G330" s="29" t="str">
        <f>VLOOKUP(F330,'Company X - Pincode Zones'!$C:$D,2,0)</f>
        <v>d</v>
      </c>
      <c r="H330" s="29" t="str">
        <f>VLOOKUP(A330,'Courier Company - Invoice'!$B:$H,7,0)</f>
        <v>Forward charges</v>
      </c>
      <c r="I330" s="29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</row>
    <row r="331" ht="15.75" customHeight="1">
      <c r="A331" s="29" t="s">
        <v>108</v>
      </c>
      <c r="B331" s="29">
        <v>8.904223818942E12</v>
      </c>
      <c r="C331" s="30">
        <f>VLOOKUP(B331,'Company X - SKU Master'!$A:$D,2,0)</f>
        <v>133</v>
      </c>
      <c r="D331" s="29">
        <v>1.0</v>
      </c>
      <c r="E331" s="25">
        <f t="shared" si="1"/>
        <v>133</v>
      </c>
      <c r="F331" s="25" t="str">
        <f>VLOOKUP(A331,'Courier Company - Invoice'!$B:$F,5,0)</f>
        <v>121003721636</v>
      </c>
      <c r="G331" s="29" t="str">
        <f>VLOOKUP(F331,'Company X - Pincode Zones'!$C:$D,2,0)</f>
        <v>d</v>
      </c>
      <c r="H331" s="29" t="str">
        <f>VLOOKUP(A331,'Courier Company - Invoice'!$B:$H,7,0)</f>
        <v>Forward charges</v>
      </c>
      <c r="I331" s="29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</row>
    <row r="332" ht="15.75" customHeight="1">
      <c r="A332" s="29" t="s">
        <v>108</v>
      </c>
      <c r="B332" s="29">
        <v>8.90422381885E12</v>
      </c>
      <c r="C332" s="30">
        <f>VLOOKUP(B332,'Company X - SKU Master'!$A:$D,2,0)</f>
        <v>240</v>
      </c>
      <c r="D332" s="29">
        <v>1.0</v>
      </c>
      <c r="E332" s="25">
        <f t="shared" si="1"/>
        <v>240</v>
      </c>
      <c r="F332" s="25" t="str">
        <f>VLOOKUP(A332,'Courier Company - Invoice'!$B:$F,5,0)</f>
        <v>121003721636</v>
      </c>
      <c r="G332" s="29" t="str">
        <f>VLOOKUP(F332,'Company X - Pincode Zones'!$C:$D,2,0)</f>
        <v>d</v>
      </c>
      <c r="H332" s="29" t="str">
        <f>VLOOKUP(A332,'Courier Company - Invoice'!$B:$H,7,0)</f>
        <v>Forward charges</v>
      </c>
      <c r="I332" s="29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</row>
    <row r="333" ht="15.75" customHeight="1">
      <c r="A333" s="29" t="s">
        <v>106</v>
      </c>
      <c r="B333" s="29">
        <v>8.904223819031E12</v>
      </c>
      <c r="C333" s="30">
        <f>VLOOKUP(B333,'Company X - SKU Master'!$A:$D,2,0)</f>
        <v>112</v>
      </c>
      <c r="D333" s="29">
        <v>1.0</v>
      </c>
      <c r="E333" s="25">
        <f t="shared" si="1"/>
        <v>112</v>
      </c>
      <c r="F333" s="25" t="str">
        <f>VLOOKUP(A333,'Courier Company - Invoice'!$B:$F,5,0)</f>
        <v>121003452001</v>
      </c>
      <c r="G333" s="29" t="str">
        <f>VLOOKUP(F333,'Company X - Pincode Zones'!$C:$D,2,0)</f>
        <v>d</v>
      </c>
      <c r="H333" s="29" t="str">
        <f>VLOOKUP(A333,'Courier Company - Invoice'!$B:$H,7,0)</f>
        <v>Forward charges</v>
      </c>
      <c r="I333" s="29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</row>
    <row r="334" ht="15.75" customHeight="1">
      <c r="A334" s="29" t="s">
        <v>106</v>
      </c>
      <c r="B334" s="29">
        <v>8.90422381843E12</v>
      </c>
      <c r="C334" s="30">
        <f>VLOOKUP(B334,'Company X - SKU Master'!$A:$D,2,0)</f>
        <v>165</v>
      </c>
      <c r="D334" s="29">
        <v>1.0</v>
      </c>
      <c r="E334" s="25">
        <f t="shared" si="1"/>
        <v>165</v>
      </c>
      <c r="F334" s="25" t="str">
        <f>VLOOKUP(A334,'Courier Company - Invoice'!$B:$F,5,0)</f>
        <v>121003452001</v>
      </c>
      <c r="G334" s="29" t="str">
        <f>VLOOKUP(F334,'Company X - Pincode Zones'!$C:$D,2,0)</f>
        <v>d</v>
      </c>
      <c r="H334" s="29" t="str">
        <f>VLOOKUP(A334,'Courier Company - Invoice'!$B:$H,7,0)</f>
        <v>Forward charges</v>
      </c>
      <c r="I334" s="29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</row>
    <row r="335" ht="15.75" customHeight="1">
      <c r="A335" s="29" t="s">
        <v>106</v>
      </c>
      <c r="B335" s="29">
        <v>8.90422381885E12</v>
      </c>
      <c r="C335" s="30">
        <f>VLOOKUP(B335,'Company X - SKU Master'!$A:$D,2,0)</f>
        <v>240</v>
      </c>
      <c r="D335" s="29">
        <v>1.0</v>
      </c>
      <c r="E335" s="25">
        <f t="shared" si="1"/>
        <v>240</v>
      </c>
      <c r="F335" s="25" t="str">
        <f>VLOOKUP(A335,'Courier Company - Invoice'!$B:$F,5,0)</f>
        <v>121003452001</v>
      </c>
      <c r="G335" s="29" t="str">
        <f>VLOOKUP(F335,'Company X - Pincode Zones'!$C:$D,2,0)</f>
        <v>d</v>
      </c>
      <c r="H335" s="29" t="str">
        <f>VLOOKUP(A335,'Courier Company - Invoice'!$B:$H,7,0)</f>
        <v>Forward charges</v>
      </c>
      <c r="I335" s="29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</row>
    <row r="336" ht="15.75" customHeight="1">
      <c r="A336" s="29" t="s">
        <v>106</v>
      </c>
      <c r="B336" s="29">
        <v>8.904223819512E12</v>
      </c>
      <c r="C336" s="30">
        <f>VLOOKUP(B336,'Company X - SKU Master'!$A:$D,2,0)</f>
        <v>210</v>
      </c>
      <c r="D336" s="29">
        <v>1.0</v>
      </c>
      <c r="E336" s="25">
        <f t="shared" si="1"/>
        <v>210</v>
      </c>
      <c r="F336" s="25" t="str">
        <f>VLOOKUP(A336,'Courier Company - Invoice'!$B:$F,5,0)</f>
        <v>121003452001</v>
      </c>
      <c r="G336" s="29" t="str">
        <f>VLOOKUP(F336,'Company X - Pincode Zones'!$C:$D,2,0)</f>
        <v>d</v>
      </c>
      <c r="H336" s="29" t="str">
        <f>VLOOKUP(A336,'Courier Company - Invoice'!$B:$H,7,0)</f>
        <v>Forward charges</v>
      </c>
      <c r="I336" s="29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</row>
    <row r="337" ht="15.75" customHeight="1">
      <c r="A337" s="29" t="s">
        <v>106</v>
      </c>
      <c r="B337" s="29">
        <v>8.904223819468E12</v>
      </c>
      <c r="C337" s="30">
        <f>VLOOKUP(B337,'Company X - SKU Master'!$A:$D,2,0)</f>
        <v>500</v>
      </c>
      <c r="D337" s="29">
        <v>1.0</v>
      </c>
      <c r="E337" s="25">
        <f t="shared" si="1"/>
        <v>500</v>
      </c>
      <c r="F337" s="25" t="str">
        <f>VLOOKUP(A337,'Courier Company - Invoice'!$B:$F,5,0)</f>
        <v>121003452001</v>
      </c>
      <c r="G337" s="29" t="str">
        <f>VLOOKUP(F337,'Company X - Pincode Zones'!$C:$D,2,0)</f>
        <v>d</v>
      </c>
      <c r="H337" s="29" t="str">
        <f>VLOOKUP(A337,'Courier Company - Invoice'!$B:$H,7,0)</f>
        <v>Forward charges</v>
      </c>
      <c r="I337" s="29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</row>
    <row r="338" ht="15.75" customHeight="1">
      <c r="A338" s="29" t="s">
        <v>110</v>
      </c>
      <c r="B338" s="29">
        <v>8.904223818706E12</v>
      </c>
      <c r="C338" s="30">
        <f>VLOOKUP(B338,'Company X - SKU Master'!$A:$D,2,0)</f>
        <v>127</v>
      </c>
      <c r="D338" s="29">
        <v>1.0</v>
      </c>
      <c r="E338" s="25">
        <f t="shared" si="1"/>
        <v>127</v>
      </c>
      <c r="F338" s="25" t="str">
        <f>VLOOKUP(A338,'Courier Company - Invoice'!$B:$F,5,0)</f>
        <v>121003831002</v>
      </c>
      <c r="G338" s="29" t="str">
        <f>VLOOKUP(F338,'Company X - Pincode Zones'!$C:$D,2,0)</f>
        <v>d</v>
      </c>
      <c r="H338" s="29" t="str">
        <f>VLOOKUP(A338,'Courier Company - Invoice'!$B:$H,7,0)</f>
        <v>Forward charges</v>
      </c>
      <c r="I338" s="29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</row>
    <row r="339" ht="15.75" customHeight="1">
      <c r="A339" s="29" t="s">
        <v>110</v>
      </c>
      <c r="B339" s="29">
        <v>8.904223818942E12</v>
      </c>
      <c r="C339" s="30">
        <f>VLOOKUP(B339,'Company X - SKU Master'!$A:$D,2,0)</f>
        <v>133</v>
      </c>
      <c r="D339" s="29">
        <v>1.0</v>
      </c>
      <c r="E339" s="25">
        <f t="shared" si="1"/>
        <v>133</v>
      </c>
      <c r="F339" s="25" t="str">
        <f>VLOOKUP(A339,'Courier Company - Invoice'!$B:$F,5,0)</f>
        <v>121003831002</v>
      </c>
      <c r="G339" s="29" t="str">
        <f>VLOOKUP(F339,'Company X - Pincode Zones'!$C:$D,2,0)</f>
        <v>d</v>
      </c>
      <c r="H339" s="29" t="str">
        <f>VLOOKUP(A339,'Courier Company - Invoice'!$B:$H,7,0)</f>
        <v>Forward charges</v>
      </c>
      <c r="I339" s="29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</row>
    <row r="340" ht="15.75" customHeight="1">
      <c r="A340" s="29" t="s">
        <v>110</v>
      </c>
      <c r="B340" s="29">
        <v>8.90422381885E12</v>
      </c>
      <c r="C340" s="30">
        <f>VLOOKUP(B340,'Company X - SKU Master'!$A:$D,2,0)</f>
        <v>240</v>
      </c>
      <c r="D340" s="29">
        <v>1.0</v>
      </c>
      <c r="E340" s="25">
        <f t="shared" si="1"/>
        <v>240</v>
      </c>
      <c r="F340" s="25" t="str">
        <f>VLOOKUP(A340,'Courier Company - Invoice'!$B:$F,5,0)</f>
        <v>121003831002</v>
      </c>
      <c r="G340" s="29" t="str">
        <f>VLOOKUP(F340,'Company X - Pincode Zones'!$C:$D,2,0)</f>
        <v>d</v>
      </c>
      <c r="H340" s="29" t="str">
        <f>VLOOKUP(A340,'Courier Company - Invoice'!$B:$H,7,0)</f>
        <v>Forward charges</v>
      </c>
      <c r="I340" s="29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</row>
    <row r="341" ht="15.75" customHeight="1">
      <c r="A341" s="29" t="s">
        <v>24</v>
      </c>
      <c r="B341" s="29">
        <v>8.904223819468E12</v>
      </c>
      <c r="C341" s="30">
        <f>VLOOKUP(B341,'Company X - SKU Master'!$A:$D,2,0)</f>
        <v>500</v>
      </c>
      <c r="D341" s="29">
        <v>1.0</v>
      </c>
      <c r="E341" s="25">
        <f t="shared" si="1"/>
        <v>500</v>
      </c>
      <c r="F341" s="25" t="str">
        <f>VLOOKUP(A341,'Courier Company - Invoice'!$B:$F,5,0)</f>
        <v>121003326502</v>
      </c>
      <c r="G341" s="29" t="str">
        <f>VLOOKUP(F341,'Company X - Pincode Zones'!$C:$D,2,0)</f>
        <v>d</v>
      </c>
      <c r="H341" s="29" t="str">
        <f>VLOOKUP(A341,'Courier Company - Invoice'!$B:$H,7,0)</f>
        <v>Forward charges</v>
      </c>
      <c r="I341" s="29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</row>
    <row r="342" ht="15.75" customHeight="1">
      <c r="A342" s="29" t="s">
        <v>104</v>
      </c>
      <c r="B342" s="29">
        <v>8.904223818706E12</v>
      </c>
      <c r="C342" s="30">
        <f>VLOOKUP(B342,'Company X - SKU Master'!$A:$D,2,0)</f>
        <v>127</v>
      </c>
      <c r="D342" s="29">
        <v>1.0</v>
      </c>
      <c r="E342" s="25">
        <f t="shared" si="1"/>
        <v>127</v>
      </c>
      <c r="F342" s="25" t="str">
        <f>VLOOKUP(A342,'Courier Company - Invoice'!$B:$F,5,0)</f>
        <v>121003403401</v>
      </c>
      <c r="G342" s="29" t="str">
        <f>VLOOKUP(F342,'Company X - Pincode Zones'!$C:$D,2,0)</f>
        <v>d</v>
      </c>
      <c r="H342" s="29" t="str">
        <f>VLOOKUP(A342,'Courier Company - Invoice'!$B:$H,7,0)</f>
        <v>Forward charges</v>
      </c>
      <c r="I342" s="29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</row>
    <row r="343" ht="15.75" customHeight="1">
      <c r="A343" s="29" t="s">
        <v>104</v>
      </c>
      <c r="B343" s="29">
        <v>8.904223818942E12</v>
      </c>
      <c r="C343" s="30">
        <f>VLOOKUP(B343,'Company X - SKU Master'!$A:$D,2,0)</f>
        <v>133</v>
      </c>
      <c r="D343" s="29">
        <v>1.0</v>
      </c>
      <c r="E343" s="25">
        <f t="shared" si="1"/>
        <v>133</v>
      </c>
      <c r="F343" s="25" t="str">
        <f>VLOOKUP(A343,'Courier Company - Invoice'!$B:$F,5,0)</f>
        <v>121003403401</v>
      </c>
      <c r="G343" s="29" t="str">
        <f>VLOOKUP(F343,'Company X - Pincode Zones'!$C:$D,2,0)</f>
        <v>d</v>
      </c>
      <c r="H343" s="29" t="str">
        <f>VLOOKUP(A343,'Courier Company - Invoice'!$B:$H,7,0)</f>
        <v>Forward charges</v>
      </c>
      <c r="I343" s="29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</row>
    <row r="344" ht="15.75" customHeight="1">
      <c r="A344" s="29" t="s">
        <v>104</v>
      </c>
      <c r="B344" s="29">
        <v>8.90422381885E12</v>
      </c>
      <c r="C344" s="30">
        <f>VLOOKUP(B344,'Company X - SKU Master'!$A:$D,2,0)</f>
        <v>240</v>
      </c>
      <c r="D344" s="29">
        <v>1.0</v>
      </c>
      <c r="E344" s="25">
        <f t="shared" si="1"/>
        <v>240</v>
      </c>
      <c r="F344" s="25" t="str">
        <f>VLOOKUP(A344,'Courier Company - Invoice'!$B:$F,5,0)</f>
        <v>121003403401</v>
      </c>
      <c r="G344" s="29" t="str">
        <f>VLOOKUP(F344,'Company X - Pincode Zones'!$C:$D,2,0)</f>
        <v>d</v>
      </c>
      <c r="H344" s="29" t="str">
        <f>VLOOKUP(A344,'Courier Company - Invoice'!$B:$H,7,0)</f>
        <v>Forward charges</v>
      </c>
      <c r="I344" s="29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</row>
    <row r="345" ht="15.75" customHeight="1">
      <c r="A345" s="29" t="s">
        <v>102</v>
      </c>
      <c r="B345" s="29">
        <v>8.904223818669E12</v>
      </c>
      <c r="C345" s="30">
        <f>VLOOKUP(B345,'Company X - SKU Master'!$A:$D,2,0)</f>
        <v>240</v>
      </c>
      <c r="D345" s="29">
        <v>1.0</v>
      </c>
      <c r="E345" s="25">
        <f t="shared" si="1"/>
        <v>240</v>
      </c>
      <c r="F345" s="25" t="str">
        <f>VLOOKUP(A345,'Courier Company - Invoice'!$B:$F,5,0)</f>
        <v>121003144001</v>
      </c>
      <c r="G345" s="29" t="str">
        <f>VLOOKUP(F345,'Company X - Pincode Zones'!$C:$D,2,0)</f>
        <v>b</v>
      </c>
      <c r="H345" s="29" t="str">
        <f>VLOOKUP(A345,'Courier Company - Invoice'!$B:$H,7,0)</f>
        <v>Forward charges</v>
      </c>
      <c r="I345" s="29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</row>
    <row r="346" ht="15.75" customHeight="1">
      <c r="A346" s="29" t="s">
        <v>102</v>
      </c>
      <c r="B346" s="29">
        <v>8.904223818683E12</v>
      </c>
      <c r="C346" s="30">
        <f>VLOOKUP(B346,'Company X - SKU Master'!$A:$D,2,0)</f>
        <v>121</v>
      </c>
      <c r="D346" s="29">
        <v>1.0</v>
      </c>
      <c r="E346" s="25">
        <f t="shared" si="1"/>
        <v>121</v>
      </c>
      <c r="F346" s="25" t="str">
        <f>VLOOKUP(A346,'Courier Company - Invoice'!$B:$F,5,0)</f>
        <v>121003144001</v>
      </c>
      <c r="G346" s="29" t="str">
        <f>VLOOKUP(F346,'Company X - Pincode Zones'!$C:$D,2,0)</f>
        <v>b</v>
      </c>
      <c r="H346" s="29" t="str">
        <f>VLOOKUP(A346,'Courier Company - Invoice'!$B:$H,7,0)</f>
        <v>Forward charges</v>
      </c>
      <c r="I346" s="29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</row>
    <row r="347" ht="15.75" customHeight="1">
      <c r="A347" s="29" t="s">
        <v>102</v>
      </c>
      <c r="B347" s="29">
        <v>8.904223818935E12</v>
      </c>
      <c r="C347" s="30">
        <f>VLOOKUP(B347,'Company X - SKU Master'!$A:$D,2,0)</f>
        <v>120</v>
      </c>
      <c r="D347" s="29">
        <v>1.0</v>
      </c>
      <c r="E347" s="25">
        <f t="shared" si="1"/>
        <v>120</v>
      </c>
      <c r="F347" s="25" t="str">
        <f>VLOOKUP(A347,'Courier Company - Invoice'!$B:$F,5,0)</f>
        <v>121003144001</v>
      </c>
      <c r="G347" s="29" t="str">
        <f>VLOOKUP(F347,'Company X - Pincode Zones'!$C:$D,2,0)</f>
        <v>b</v>
      </c>
      <c r="H347" s="29" t="str">
        <f>VLOOKUP(A347,'Courier Company - Invoice'!$B:$H,7,0)</f>
        <v>Forward charges</v>
      </c>
      <c r="I347" s="29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</row>
    <row r="348" ht="15.75" customHeight="1">
      <c r="A348" s="29" t="s">
        <v>102</v>
      </c>
      <c r="B348" s="29">
        <v>8.904223818713E12</v>
      </c>
      <c r="C348" s="30">
        <f>VLOOKUP(B348,'Company X - SKU Master'!$A:$D,2,0)</f>
        <v>120</v>
      </c>
      <c r="D348" s="29">
        <v>1.0</v>
      </c>
      <c r="E348" s="25">
        <f t="shared" si="1"/>
        <v>120</v>
      </c>
      <c r="F348" s="25" t="str">
        <f>VLOOKUP(A348,'Courier Company - Invoice'!$B:$F,5,0)</f>
        <v>121003144001</v>
      </c>
      <c r="G348" s="29" t="str">
        <f>VLOOKUP(F348,'Company X - Pincode Zones'!$C:$D,2,0)</f>
        <v>b</v>
      </c>
      <c r="H348" s="29" t="str">
        <f>VLOOKUP(A348,'Courier Company - Invoice'!$B:$H,7,0)</f>
        <v>Forward charges</v>
      </c>
      <c r="I348" s="29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</row>
    <row r="349" ht="15.75" customHeight="1">
      <c r="A349" s="29" t="s">
        <v>102</v>
      </c>
      <c r="B349" s="29">
        <v>8.904223819024E12</v>
      </c>
      <c r="C349" s="30">
        <f>VLOOKUP(B349,'Company X - SKU Master'!$A:$D,2,0)</f>
        <v>112</v>
      </c>
      <c r="D349" s="29">
        <v>1.0</v>
      </c>
      <c r="E349" s="25">
        <f t="shared" si="1"/>
        <v>112</v>
      </c>
      <c r="F349" s="25" t="str">
        <f>VLOOKUP(A349,'Courier Company - Invoice'!$B:$F,5,0)</f>
        <v>121003144001</v>
      </c>
      <c r="G349" s="29" t="str">
        <f>VLOOKUP(F349,'Company X - Pincode Zones'!$C:$D,2,0)</f>
        <v>b</v>
      </c>
      <c r="H349" s="29" t="str">
        <f>VLOOKUP(A349,'Courier Company - Invoice'!$B:$H,7,0)</f>
        <v>Forward charges</v>
      </c>
      <c r="I349" s="29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</row>
    <row r="350" ht="15.75" customHeight="1">
      <c r="A350" s="29" t="s">
        <v>102</v>
      </c>
      <c r="B350" s="29">
        <v>8.904223819123E12</v>
      </c>
      <c r="C350" s="30">
        <f>VLOOKUP(B350,'Company X - SKU Master'!$A:$D,2,0)</f>
        <v>250</v>
      </c>
      <c r="D350" s="29">
        <v>1.0</v>
      </c>
      <c r="E350" s="25">
        <f t="shared" si="1"/>
        <v>250</v>
      </c>
      <c r="F350" s="25" t="str">
        <f>VLOOKUP(A350,'Courier Company - Invoice'!$B:$F,5,0)</f>
        <v>121003144001</v>
      </c>
      <c r="G350" s="29" t="str">
        <f>VLOOKUP(F350,'Company X - Pincode Zones'!$C:$D,2,0)</f>
        <v>b</v>
      </c>
      <c r="H350" s="29" t="str">
        <f>VLOOKUP(A350,'Courier Company - Invoice'!$B:$H,7,0)</f>
        <v>Forward charges</v>
      </c>
      <c r="I350" s="29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</row>
    <row r="351" ht="15.75" customHeight="1">
      <c r="A351" s="29" t="s">
        <v>100</v>
      </c>
      <c r="B351" s="29">
        <v>8.904223818706E12</v>
      </c>
      <c r="C351" s="30">
        <f>VLOOKUP(B351,'Company X - SKU Master'!$A:$D,2,0)</f>
        <v>127</v>
      </c>
      <c r="D351" s="29">
        <v>1.0</v>
      </c>
      <c r="E351" s="25">
        <f t="shared" si="1"/>
        <v>127</v>
      </c>
      <c r="F351" s="25" t="str">
        <f>VLOOKUP(A351,'Courier Company - Invoice'!$B:$F,5,0)</f>
        <v>121003248001</v>
      </c>
      <c r="G351" s="29" t="str">
        <f>VLOOKUP(F351,'Company X - Pincode Zones'!$C:$D,2,0)</f>
        <v>b</v>
      </c>
      <c r="H351" s="29" t="str">
        <f>VLOOKUP(A351,'Courier Company - Invoice'!$B:$H,7,0)</f>
        <v>Forward charges</v>
      </c>
      <c r="I351" s="29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</row>
    <row r="352" ht="15.75" customHeight="1">
      <c r="A352" s="29" t="s">
        <v>100</v>
      </c>
      <c r="B352" s="29">
        <v>8.904223818942E12</v>
      </c>
      <c r="C352" s="30">
        <f>VLOOKUP(B352,'Company X - SKU Master'!$A:$D,2,0)</f>
        <v>133</v>
      </c>
      <c r="D352" s="29">
        <v>1.0</v>
      </c>
      <c r="E352" s="25">
        <f t="shared" si="1"/>
        <v>133</v>
      </c>
      <c r="F352" s="25" t="str">
        <f>VLOOKUP(A352,'Courier Company - Invoice'!$B:$F,5,0)</f>
        <v>121003248001</v>
      </c>
      <c r="G352" s="29" t="str">
        <f>VLOOKUP(F352,'Company X - Pincode Zones'!$C:$D,2,0)</f>
        <v>b</v>
      </c>
      <c r="H352" s="29" t="str">
        <f>VLOOKUP(A352,'Courier Company - Invoice'!$B:$H,7,0)</f>
        <v>Forward charges</v>
      </c>
      <c r="I352" s="29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</row>
    <row r="353" ht="15.75" customHeight="1">
      <c r="A353" s="29" t="s">
        <v>100</v>
      </c>
      <c r="B353" s="29">
        <v>8.90422381885E12</v>
      </c>
      <c r="C353" s="30">
        <f>VLOOKUP(B353,'Company X - SKU Master'!$A:$D,2,0)</f>
        <v>240</v>
      </c>
      <c r="D353" s="29">
        <v>1.0</v>
      </c>
      <c r="E353" s="25">
        <f t="shared" si="1"/>
        <v>240</v>
      </c>
      <c r="F353" s="25" t="str">
        <f>VLOOKUP(A353,'Courier Company - Invoice'!$B:$F,5,0)</f>
        <v>121003248001</v>
      </c>
      <c r="G353" s="29" t="str">
        <f>VLOOKUP(F353,'Company X - Pincode Zones'!$C:$D,2,0)</f>
        <v>b</v>
      </c>
      <c r="H353" s="29" t="str">
        <f>VLOOKUP(A353,'Courier Company - Invoice'!$B:$H,7,0)</f>
        <v>Forward charges</v>
      </c>
      <c r="I353" s="29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</row>
    <row r="354" ht="15.75" customHeight="1">
      <c r="A354" s="29" t="s">
        <v>98</v>
      </c>
      <c r="B354" s="29">
        <v>8.904223818591E12</v>
      </c>
      <c r="C354" s="30">
        <f>VLOOKUP(B354,'Company X - SKU Master'!$A:$D,2,0)</f>
        <v>120</v>
      </c>
      <c r="D354" s="29">
        <v>1.0</v>
      </c>
      <c r="E354" s="25">
        <f t="shared" si="1"/>
        <v>120</v>
      </c>
      <c r="F354" s="25" t="str">
        <f>VLOOKUP(A354,'Courier Company - Invoice'!$B:$F,5,0)</f>
        <v>121003370201</v>
      </c>
      <c r="G354" s="29" t="str">
        <f>VLOOKUP(F354,'Company X - Pincode Zones'!$C:$D,2,0)</f>
        <v>d</v>
      </c>
      <c r="H354" s="29" t="str">
        <f>VLOOKUP(A354,'Courier Company - Invoice'!$B:$H,7,0)</f>
        <v>Forward charges</v>
      </c>
      <c r="I354" s="29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</row>
    <row r="355" ht="15.75" customHeight="1">
      <c r="A355" s="29" t="s">
        <v>98</v>
      </c>
      <c r="B355" s="29">
        <v>8.904223816214E12</v>
      </c>
      <c r="C355" s="30">
        <f>VLOOKUP(B355,'Company X - SKU Master'!$A:$D,2,0)</f>
        <v>120</v>
      </c>
      <c r="D355" s="29">
        <v>1.0</v>
      </c>
      <c r="E355" s="25">
        <f t="shared" si="1"/>
        <v>120</v>
      </c>
      <c r="F355" s="25" t="str">
        <f>VLOOKUP(A355,'Courier Company - Invoice'!$B:$F,5,0)</f>
        <v>121003370201</v>
      </c>
      <c r="G355" s="29" t="str">
        <f>VLOOKUP(F355,'Company X - Pincode Zones'!$C:$D,2,0)</f>
        <v>d</v>
      </c>
      <c r="H355" s="29" t="str">
        <f>VLOOKUP(A355,'Courier Company - Invoice'!$B:$H,7,0)</f>
        <v>Forward charges</v>
      </c>
      <c r="I355" s="29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</row>
    <row r="356" ht="15.75" customHeight="1">
      <c r="A356" s="29" t="s">
        <v>98</v>
      </c>
      <c r="B356" s="29">
        <v>8.904223819024E12</v>
      </c>
      <c r="C356" s="30">
        <f>VLOOKUP(B356,'Company X - SKU Master'!$A:$D,2,0)</f>
        <v>112</v>
      </c>
      <c r="D356" s="29">
        <v>1.0</v>
      </c>
      <c r="E356" s="25">
        <f t="shared" si="1"/>
        <v>112</v>
      </c>
      <c r="F356" s="25" t="str">
        <f>VLOOKUP(A356,'Courier Company - Invoice'!$B:$F,5,0)</f>
        <v>121003370201</v>
      </c>
      <c r="G356" s="29" t="str">
        <f>VLOOKUP(F356,'Company X - Pincode Zones'!$C:$D,2,0)</f>
        <v>d</v>
      </c>
      <c r="H356" s="29" t="str">
        <f>VLOOKUP(A356,'Courier Company - Invoice'!$B:$H,7,0)</f>
        <v>Forward charges</v>
      </c>
      <c r="I356" s="29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</row>
    <row r="357" ht="15.75" customHeight="1">
      <c r="A357" s="29" t="s">
        <v>98</v>
      </c>
      <c r="B357" s="29">
        <v>8.904223819253E12</v>
      </c>
      <c r="C357" s="30">
        <f>VLOOKUP(B357,'Company X - SKU Master'!$A:$D,2,0)</f>
        <v>290</v>
      </c>
      <c r="D357" s="29">
        <v>1.0</v>
      </c>
      <c r="E357" s="25">
        <f t="shared" si="1"/>
        <v>290</v>
      </c>
      <c r="F357" s="25" t="str">
        <f>VLOOKUP(A357,'Courier Company - Invoice'!$B:$F,5,0)</f>
        <v>121003370201</v>
      </c>
      <c r="G357" s="29" t="str">
        <f>VLOOKUP(F357,'Company X - Pincode Zones'!$C:$D,2,0)</f>
        <v>d</v>
      </c>
      <c r="H357" s="29" t="str">
        <f>VLOOKUP(A357,'Courier Company - Invoice'!$B:$H,7,0)</f>
        <v>Forward charges</v>
      </c>
      <c r="I357" s="29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</row>
    <row r="358" ht="15.75" customHeight="1">
      <c r="A358" s="29" t="s">
        <v>98</v>
      </c>
      <c r="B358" s="29">
        <v>8.904223815804E12</v>
      </c>
      <c r="C358" s="30">
        <f>VLOOKUP(B358,'Company X - SKU Master'!$A:$D,2,0)</f>
        <v>160</v>
      </c>
      <c r="D358" s="29">
        <v>1.0</v>
      </c>
      <c r="E358" s="25">
        <f t="shared" si="1"/>
        <v>160</v>
      </c>
      <c r="F358" s="25" t="str">
        <f>VLOOKUP(A358,'Courier Company - Invoice'!$B:$F,5,0)</f>
        <v>121003370201</v>
      </c>
      <c r="G358" s="29" t="str">
        <f>VLOOKUP(F358,'Company X - Pincode Zones'!$C:$D,2,0)</f>
        <v>d</v>
      </c>
      <c r="H358" s="29" t="str">
        <f>VLOOKUP(A358,'Courier Company - Invoice'!$B:$H,7,0)</f>
        <v>Forward charges</v>
      </c>
      <c r="I358" s="29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</row>
    <row r="359" ht="15.75" customHeight="1">
      <c r="A359" s="29" t="s">
        <v>98</v>
      </c>
      <c r="B359" s="29">
        <v>8.904223818577E12</v>
      </c>
      <c r="C359" s="30">
        <f>VLOOKUP(B359,'Company X - SKU Master'!$A:$D,2,0)</f>
        <v>150</v>
      </c>
      <c r="D359" s="29">
        <v>1.0</v>
      </c>
      <c r="E359" s="25">
        <f t="shared" si="1"/>
        <v>150</v>
      </c>
      <c r="F359" s="25" t="str">
        <f>VLOOKUP(A359,'Courier Company - Invoice'!$B:$F,5,0)</f>
        <v>121003370201</v>
      </c>
      <c r="G359" s="29" t="str">
        <f>VLOOKUP(F359,'Company X - Pincode Zones'!$C:$D,2,0)</f>
        <v>d</v>
      </c>
      <c r="H359" s="29" t="str">
        <f>VLOOKUP(A359,'Courier Company - Invoice'!$B:$H,7,0)</f>
        <v>Forward charges</v>
      </c>
      <c r="I359" s="29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</row>
    <row r="360" ht="15.75" customHeight="1">
      <c r="A360" s="29" t="s">
        <v>96</v>
      </c>
      <c r="B360" s="29">
        <v>8.904223818706E12</v>
      </c>
      <c r="C360" s="30">
        <f>VLOOKUP(B360,'Company X - SKU Master'!$A:$D,2,0)</f>
        <v>127</v>
      </c>
      <c r="D360" s="29">
        <v>1.0</v>
      </c>
      <c r="E360" s="25">
        <f t="shared" si="1"/>
        <v>127</v>
      </c>
      <c r="F360" s="25" t="str">
        <f>VLOOKUP(A360,'Courier Company - Invoice'!$B:$F,5,0)</f>
        <v>121003283102</v>
      </c>
      <c r="G360" s="29" t="str">
        <f>VLOOKUP(F360,'Company X - Pincode Zones'!$C:$D,2,0)</f>
        <v>b</v>
      </c>
      <c r="H360" s="29" t="str">
        <f>VLOOKUP(A360,'Courier Company - Invoice'!$B:$H,7,0)</f>
        <v>Forward charges</v>
      </c>
      <c r="I360" s="29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</row>
    <row r="361" ht="15.75" customHeight="1">
      <c r="A361" s="29" t="s">
        <v>94</v>
      </c>
      <c r="B361" s="29">
        <v>8.904223818706E12</v>
      </c>
      <c r="C361" s="30">
        <f>VLOOKUP(B361,'Company X - SKU Master'!$A:$D,2,0)</f>
        <v>127</v>
      </c>
      <c r="D361" s="29">
        <v>1.0</v>
      </c>
      <c r="E361" s="25">
        <f t="shared" si="1"/>
        <v>127</v>
      </c>
      <c r="F361" s="25" t="str">
        <f>VLOOKUP(A361,'Courier Company - Invoice'!$B:$F,5,0)</f>
        <v>121003711303</v>
      </c>
      <c r="G361" s="29" t="str">
        <f>VLOOKUP(F361,'Company X - Pincode Zones'!$C:$D,2,0)</f>
        <v>d</v>
      </c>
      <c r="H361" s="29" t="str">
        <f>VLOOKUP(A361,'Courier Company - Invoice'!$B:$H,7,0)</f>
        <v>Forward charges</v>
      </c>
      <c r="I361" s="29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</row>
    <row r="362" ht="15.75" customHeight="1">
      <c r="A362" s="29" t="s">
        <v>94</v>
      </c>
      <c r="B362" s="29">
        <v>8.904223818942E12</v>
      </c>
      <c r="C362" s="30">
        <f>VLOOKUP(B362,'Company X - SKU Master'!$A:$D,2,0)</f>
        <v>133</v>
      </c>
      <c r="D362" s="29">
        <v>1.0</v>
      </c>
      <c r="E362" s="25">
        <f t="shared" si="1"/>
        <v>133</v>
      </c>
      <c r="F362" s="25" t="str">
        <f>VLOOKUP(A362,'Courier Company - Invoice'!$B:$F,5,0)</f>
        <v>121003711303</v>
      </c>
      <c r="G362" s="29" t="str">
        <f>VLOOKUP(F362,'Company X - Pincode Zones'!$C:$D,2,0)</f>
        <v>d</v>
      </c>
      <c r="H362" s="29" t="str">
        <f>VLOOKUP(A362,'Courier Company - Invoice'!$B:$H,7,0)</f>
        <v>Forward charges</v>
      </c>
      <c r="I362" s="29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</row>
    <row r="363" ht="15.75" customHeight="1">
      <c r="A363" s="29" t="s">
        <v>94</v>
      </c>
      <c r="B363" s="29">
        <v>8.90422381885E12</v>
      </c>
      <c r="C363" s="30">
        <f>VLOOKUP(B363,'Company X - SKU Master'!$A:$D,2,0)</f>
        <v>240</v>
      </c>
      <c r="D363" s="29">
        <v>1.0</v>
      </c>
      <c r="E363" s="25">
        <f t="shared" si="1"/>
        <v>240</v>
      </c>
      <c r="F363" s="25" t="str">
        <f>VLOOKUP(A363,'Courier Company - Invoice'!$B:$F,5,0)</f>
        <v>121003711303</v>
      </c>
      <c r="G363" s="29" t="str">
        <f>VLOOKUP(F363,'Company X - Pincode Zones'!$C:$D,2,0)</f>
        <v>d</v>
      </c>
      <c r="H363" s="29" t="str">
        <f>VLOOKUP(A363,'Courier Company - Invoice'!$B:$H,7,0)</f>
        <v>Forward charges</v>
      </c>
      <c r="I363" s="29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</row>
    <row r="364" ht="15.75" customHeight="1">
      <c r="A364" s="29" t="s">
        <v>132</v>
      </c>
      <c r="B364" s="29">
        <v>8.904223818706E12</v>
      </c>
      <c r="C364" s="30">
        <f>VLOOKUP(B364,'Company X - SKU Master'!$A:$D,2,0)</f>
        <v>127</v>
      </c>
      <c r="D364" s="29">
        <v>2.0</v>
      </c>
      <c r="E364" s="25">
        <f t="shared" si="1"/>
        <v>254</v>
      </c>
      <c r="F364" s="25" t="str">
        <f>VLOOKUP(A364,'Courier Company - Invoice'!$B:$F,5,0)</f>
        <v>121003313027</v>
      </c>
      <c r="G364" s="29" t="str">
        <f>VLOOKUP(F364,'Company X - Pincode Zones'!$C:$D,2,0)</f>
        <v>b</v>
      </c>
      <c r="H364" s="29" t="str">
        <f>VLOOKUP(A364,'Courier Company - Invoice'!$B:$H,7,0)</f>
        <v>Forward charges</v>
      </c>
      <c r="I364" s="29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</row>
    <row r="365" ht="15.75" customHeight="1">
      <c r="A365" s="29" t="s">
        <v>132</v>
      </c>
      <c r="B365" s="29">
        <v>8.904223818942E12</v>
      </c>
      <c r="C365" s="30">
        <f>VLOOKUP(B365,'Company X - SKU Master'!$A:$D,2,0)</f>
        <v>133</v>
      </c>
      <c r="D365" s="29">
        <v>2.0</v>
      </c>
      <c r="E365" s="25">
        <f t="shared" si="1"/>
        <v>266</v>
      </c>
      <c r="F365" s="25" t="str">
        <f>VLOOKUP(A365,'Courier Company - Invoice'!$B:$F,5,0)</f>
        <v>121003313027</v>
      </c>
      <c r="G365" s="29" t="str">
        <f>VLOOKUP(F365,'Company X - Pincode Zones'!$C:$D,2,0)</f>
        <v>b</v>
      </c>
      <c r="H365" s="29" t="str">
        <f>VLOOKUP(A365,'Courier Company - Invoice'!$B:$H,7,0)</f>
        <v>Forward charges</v>
      </c>
      <c r="I365" s="29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</row>
    <row r="366" ht="15.75" customHeight="1">
      <c r="A366" s="29" t="s">
        <v>132</v>
      </c>
      <c r="B366" s="29">
        <v>8.90422381885E12</v>
      </c>
      <c r="C366" s="30">
        <f>VLOOKUP(B366,'Company X - SKU Master'!$A:$D,2,0)</f>
        <v>240</v>
      </c>
      <c r="D366" s="29">
        <v>2.0</v>
      </c>
      <c r="E366" s="25">
        <f t="shared" si="1"/>
        <v>480</v>
      </c>
      <c r="F366" s="25" t="str">
        <f>VLOOKUP(A366,'Courier Company - Invoice'!$B:$F,5,0)</f>
        <v>121003313027</v>
      </c>
      <c r="G366" s="29" t="str">
        <f>VLOOKUP(F366,'Company X - Pincode Zones'!$C:$D,2,0)</f>
        <v>b</v>
      </c>
      <c r="H366" s="29" t="str">
        <f>VLOOKUP(A366,'Courier Company - Invoice'!$B:$H,7,0)</f>
        <v>Forward charges</v>
      </c>
      <c r="I366" s="29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</row>
    <row r="367" ht="15.75" customHeight="1">
      <c r="A367" s="29" t="s">
        <v>132</v>
      </c>
      <c r="B367" s="29">
        <v>8.904223818706E12</v>
      </c>
      <c r="C367" s="30">
        <f>VLOOKUP(B367,'Company X - SKU Master'!$A:$D,2,0)</f>
        <v>127</v>
      </c>
      <c r="D367" s="29">
        <v>1.0</v>
      </c>
      <c r="E367" s="25">
        <f t="shared" si="1"/>
        <v>127</v>
      </c>
      <c r="F367" s="25" t="str">
        <f>VLOOKUP(A367,'Courier Company - Invoice'!$B:$F,5,0)</f>
        <v>121003313027</v>
      </c>
      <c r="G367" s="29" t="str">
        <f>VLOOKUP(F367,'Company X - Pincode Zones'!$C:$D,2,0)</f>
        <v>b</v>
      </c>
      <c r="H367" s="29" t="str">
        <f>VLOOKUP(A367,'Courier Company - Invoice'!$B:$H,7,0)</f>
        <v>Forward charges</v>
      </c>
      <c r="I367" s="29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</row>
    <row r="368" ht="15.75" customHeight="1">
      <c r="A368" s="29" t="s">
        <v>132</v>
      </c>
      <c r="B368" s="29">
        <v>8.904223818942E12</v>
      </c>
      <c r="C368" s="30">
        <f>VLOOKUP(B368,'Company X - SKU Master'!$A:$D,2,0)</f>
        <v>133</v>
      </c>
      <c r="D368" s="29">
        <v>1.0</v>
      </c>
      <c r="E368" s="25">
        <f t="shared" si="1"/>
        <v>133</v>
      </c>
      <c r="F368" s="25" t="str">
        <f>VLOOKUP(A368,'Courier Company - Invoice'!$B:$F,5,0)</f>
        <v>121003313027</v>
      </c>
      <c r="G368" s="29" t="str">
        <f>VLOOKUP(F368,'Company X - Pincode Zones'!$C:$D,2,0)</f>
        <v>b</v>
      </c>
      <c r="H368" s="29" t="str">
        <f>VLOOKUP(A368,'Courier Company - Invoice'!$B:$H,7,0)</f>
        <v>Forward charges</v>
      </c>
      <c r="I368" s="29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</row>
    <row r="369" ht="15.75" customHeight="1">
      <c r="A369" s="29" t="s">
        <v>132</v>
      </c>
      <c r="B369" s="29">
        <v>8.90422381885E12</v>
      </c>
      <c r="C369" s="30">
        <f>VLOOKUP(B369,'Company X - SKU Master'!$A:$D,2,0)</f>
        <v>240</v>
      </c>
      <c r="D369" s="29">
        <v>1.0</v>
      </c>
      <c r="E369" s="25">
        <f t="shared" si="1"/>
        <v>240</v>
      </c>
      <c r="F369" s="25" t="str">
        <f>VLOOKUP(A369,'Courier Company - Invoice'!$B:$F,5,0)</f>
        <v>121003313027</v>
      </c>
      <c r="G369" s="29" t="str">
        <f>VLOOKUP(F369,'Company X - Pincode Zones'!$C:$D,2,0)</f>
        <v>b</v>
      </c>
      <c r="H369" s="29" t="str">
        <f>VLOOKUP(A369,'Courier Company - Invoice'!$B:$H,7,0)</f>
        <v>Forward charges</v>
      </c>
      <c r="I369" s="29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</row>
    <row r="370" ht="15.75" customHeight="1">
      <c r="A370" s="29" t="s">
        <v>132</v>
      </c>
      <c r="B370" s="29">
        <v>8.904223818683E12</v>
      </c>
      <c r="C370" s="30">
        <f>VLOOKUP(B370,'Company X - SKU Master'!$A:$D,2,0)</f>
        <v>121</v>
      </c>
      <c r="D370" s="29">
        <v>1.0</v>
      </c>
      <c r="E370" s="25">
        <f t="shared" si="1"/>
        <v>121</v>
      </c>
      <c r="F370" s="25" t="str">
        <f>VLOOKUP(A370,'Courier Company - Invoice'!$B:$F,5,0)</f>
        <v>121003313027</v>
      </c>
      <c r="G370" s="29" t="str">
        <f>VLOOKUP(F370,'Company X - Pincode Zones'!$C:$D,2,0)</f>
        <v>b</v>
      </c>
      <c r="H370" s="29" t="str">
        <f>VLOOKUP(A370,'Courier Company - Invoice'!$B:$H,7,0)</f>
        <v>Forward charges</v>
      </c>
      <c r="I370" s="29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</row>
    <row r="371" ht="15.75" customHeight="1">
      <c r="A371" s="29" t="s">
        <v>20</v>
      </c>
      <c r="B371" s="29">
        <v>8.904223819284E12</v>
      </c>
      <c r="C371" s="30">
        <f>VLOOKUP(B371,'Company X - SKU Master'!$A:$D,2,0)</f>
        <v>350</v>
      </c>
      <c r="D371" s="29">
        <v>1.0</v>
      </c>
      <c r="E371" s="25">
        <f t="shared" si="1"/>
        <v>350</v>
      </c>
      <c r="F371" s="25" t="str">
        <f>VLOOKUP(A371,'Courier Company - Invoice'!$B:$F,5,0)</f>
        <v>121003143001</v>
      </c>
      <c r="G371" s="29" t="str">
        <f>VLOOKUP(F371,'Company X - Pincode Zones'!$C:$D,2,0)</f>
        <v>b</v>
      </c>
      <c r="H371" s="29" t="str">
        <f>VLOOKUP(A371,'Courier Company - Invoice'!$B:$H,7,0)</f>
        <v>Forward charges</v>
      </c>
      <c r="I371" s="29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</row>
    <row r="372" ht="15.75" customHeight="1">
      <c r="A372" s="29" t="s">
        <v>20</v>
      </c>
      <c r="B372" s="29">
        <v>8.904223818478E12</v>
      </c>
      <c r="C372" s="30">
        <f>VLOOKUP(B372,'Company X - SKU Master'!$A:$D,2,0)</f>
        <v>350</v>
      </c>
      <c r="D372" s="29">
        <v>1.0</v>
      </c>
      <c r="E372" s="25">
        <f t="shared" si="1"/>
        <v>350</v>
      </c>
      <c r="F372" s="25" t="str">
        <f>VLOOKUP(A372,'Courier Company - Invoice'!$B:$F,5,0)</f>
        <v>121003143001</v>
      </c>
      <c r="G372" s="29" t="str">
        <f>VLOOKUP(F372,'Company X - Pincode Zones'!$C:$D,2,0)</f>
        <v>b</v>
      </c>
      <c r="H372" s="29" t="str">
        <f>VLOOKUP(A372,'Courier Company - Invoice'!$B:$H,7,0)</f>
        <v>Forward charges</v>
      </c>
      <c r="I372" s="29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</row>
    <row r="373" ht="15.75" customHeight="1">
      <c r="A373" s="29" t="s">
        <v>92</v>
      </c>
      <c r="B373" s="29">
        <v>8.904223818706E12</v>
      </c>
      <c r="C373" s="30">
        <f>VLOOKUP(B373,'Company X - SKU Master'!$A:$D,2,0)</f>
        <v>127</v>
      </c>
      <c r="D373" s="29">
        <v>1.0</v>
      </c>
      <c r="E373" s="25">
        <f t="shared" si="1"/>
        <v>127</v>
      </c>
      <c r="F373" s="25" t="str">
        <f>VLOOKUP(A373,'Courier Company - Invoice'!$B:$F,5,0)</f>
        <v>121003382830</v>
      </c>
      <c r="G373" s="29" t="str">
        <f>VLOOKUP(F373,'Company X - Pincode Zones'!$C:$D,2,0)</f>
        <v>d</v>
      </c>
      <c r="H373" s="29" t="str">
        <f>VLOOKUP(A373,'Courier Company - Invoice'!$B:$H,7,0)</f>
        <v>Forward charges</v>
      </c>
      <c r="I373" s="29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</row>
    <row r="374" ht="15.75" customHeight="1">
      <c r="A374" s="29" t="s">
        <v>92</v>
      </c>
      <c r="B374" s="29">
        <v>8.904223818942E12</v>
      </c>
      <c r="C374" s="30">
        <f>VLOOKUP(B374,'Company X - SKU Master'!$A:$D,2,0)</f>
        <v>133</v>
      </c>
      <c r="D374" s="29">
        <v>1.0</v>
      </c>
      <c r="E374" s="25">
        <f t="shared" si="1"/>
        <v>133</v>
      </c>
      <c r="F374" s="25" t="str">
        <f>VLOOKUP(A374,'Courier Company - Invoice'!$B:$F,5,0)</f>
        <v>121003382830</v>
      </c>
      <c r="G374" s="29" t="str">
        <f>VLOOKUP(F374,'Company X - Pincode Zones'!$C:$D,2,0)</f>
        <v>d</v>
      </c>
      <c r="H374" s="29" t="str">
        <f>VLOOKUP(A374,'Courier Company - Invoice'!$B:$H,7,0)</f>
        <v>Forward charges</v>
      </c>
      <c r="I374" s="29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</row>
    <row r="375" ht="15.75" customHeight="1">
      <c r="A375" s="29" t="s">
        <v>92</v>
      </c>
      <c r="B375" s="29">
        <v>8.90422381885E12</v>
      </c>
      <c r="C375" s="30">
        <f>VLOOKUP(B375,'Company X - SKU Master'!$A:$D,2,0)</f>
        <v>240</v>
      </c>
      <c r="D375" s="29">
        <v>1.0</v>
      </c>
      <c r="E375" s="25">
        <f t="shared" si="1"/>
        <v>240</v>
      </c>
      <c r="F375" s="25" t="str">
        <f>VLOOKUP(A375,'Courier Company - Invoice'!$B:$F,5,0)</f>
        <v>121003382830</v>
      </c>
      <c r="G375" s="29" t="str">
        <f>VLOOKUP(F375,'Company X - Pincode Zones'!$C:$D,2,0)</f>
        <v>d</v>
      </c>
      <c r="H375" s="29" t="str">
        <f>VLOOKUP(A375,'Courier Company - Invoice'!$B:$H,7,0)</f>
        <v>Forward charges</v>
      </c>
      <c r="I375" s="29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</row>
    <row r="376" ht="15.75" customHeight="1">
      <c r="A376" s="29" t="s">
        <v>18</v>
      </c>
      <c r="B376" s="29">
        <v>8.904223819437E12</v>
      </c>
      <c r="C376" s="30">
        <f>VLOOKUP(B376,'Company X - SKU Master'!$A:$D,2,0)</f>
        <v>552</v>
      </c>
      <c r="D376" s="29">
        <v>2.0</v>
      </c>
      <c r="E376" s="25">
        <f t="shared" si="1"/>
        <v>1104</v>
      </c>
      <c r="F376" s="25" t="str">
        <f>VLOOKUP(A376,'Courier Company - Invoice'!$B:$F,5,0)</f>
        <v>121003532484</v>
      </c>
      <c r="G376" s="29" t="str">
        <f>VLOOKUP(F376,'Company X - Pincode Zones'!$C:$D,2,0)</f>
        <v>d</v>
      </c>
      <c r="H376" s="29" t="str">
        <f>VLOOKUP(A376,'Courier Company - Invoice'!$B:$H,7,0)</f>
        <v>Forward charges</v>
      </c>
      <c r="I376" s="29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</row>
    <row r="377" ht="15.75" customHeight="1">
      <c r="A377" s="29" t="s">
        <v>18</v>
      </c>
      <c r="B377" s="29">
        <v>8.904223819352E12</v>
      </c>
      <c r="C377" s="30">
        <f>VLOOKUP(B377,'Company X - SKU Master'!$A:$D,2,0)</f>
        <v>165</v>
      </c>
      <c r="D377" s="29">
        <v>1.0</v>
      </c>
      <c r="E377" s="25">
        <f t="shared" si="1"/>
        <v>165</v>
      </c>
      <c r="F377" s="25" t="str">
        <f>VLOOKUP(A377,'Courier Company - Invoice'!$B:$F,5,0)</f>
        <v>121003532484</v>
      </c>
      <c r="G377" s="29" t="str">
        <f>VLOOKUP(F377,'Company X - Pincode Zones'!$C:$D,2,0)</f>
        <v>d</v>
      </c>
      <c r="H377" s="29" t="str">
        <f>VLOOKUP(A377,'Courier Company - Invoice'!$B:$H,7,0)</f>
        <v>Forward charges</v>
      </c>
      <c r="I377" s="29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</row>
    <row r="378" ht="15.75" customHeight="1">
      <c r="A378" s="29" t="s">
        <v>18</v>
      </c>
      <c r="B378" s="29">
        <v>8.904223819024E12</v>
      </c>
      <c r="C378" s="30">
        <f>VLOOKUP(B378,'Company X - SKU Master'!$A:$D,2,0)</f>
        <v>112</v>
      </c>
      <c r="D378" s="29">
        <v>8.0</v>
      </c>
      <c r="E378" s="25">
        <f t="shared" si="1"/>
        <v>896</v>
      </c>
      <c r="F378" s="25" t="str">
        <f>VLOOKUP(A378,'Courier Company - Invoice'!$B:$F,5,0)</f>
        <v>121003532484</v>
      </c>
      <c r="G378" s="29" t="str">
        <f>VLOOKUP(F378,'Company X - Pincode Zones'!$C:$D,2,0)</f>
        <v>d</v>
      </c>
      <c r="H378" s="29" t="str">
        <f>VLOOKUP(A378,'Courier Company - Invoice'!$B:$H,7,0)</f>
        <v>Forward charges</v>
      </c>
      <c r="I378" s="29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</row>
    <row r="379" ht="15.75" customHeight="1">
      <c r="A379" s="29" t="s">
        <v>18</v>
      </c>
      <c r="B379" s="29">
        <v>8.904223818874E12</v>
      </c>
      <c r="C379" s="30">
        <f>VLOOKUP(B379,'Company X - SKU Master'!$A:$D,2,0)</f>
        <v>100</v>
      </c>
      <c r="D379" s="29">
        <v>1.0</v>
      </c>
      <c r="E379" s="25">
        <f t="shared" si="1"/>
        <v>100</v>
      </c>
      <c r="F379" s="25" t="str">
        <f>VLOOKUP(A379,'Courier Company - Invoice'!$B:$F,5,0)</f>
        <v>121003532484</v>
      </c>
      <c r="G379" s="29" t="str">
        <f>VLOOKUP(F379,'Company X - Pincode Zones'!$C:$D,2,0)</f>
        <v>d</v>
      </c>
      <c r="H379" s="29" t="str">
        <f>VLOOKUP(A379,'Courier Company - Invoice'!$B:$H,7,0)</f>
        <v>Forward charges</v>
      </c>
      <c r="I379" s="29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</row>
    <row r="380" ht="15.75" customHeight="1">
      <c r="A380" s="29" t="s">
        <v>90</v>
      </c>
      <c r="B380" s="29">
        <v>8.904223818706E12</v>
      </c>
      <c r="C380" s="30">
        <f>VLOOKUP(B380,'Company X - SKU Master'!$A:$D,2,0)</f>
        <v>127</v>
      </c>
      <c r="D380" s="29">
        <v>1.0</v>
      </c>
      <c r="E380" s="25">
        <f t="shared" si="1"/>
        <v>127</v>
      </c>
      <c r="F380" s="25" t="str">
        <f>VLOOKUP(A380,'Courier Company - Invoice'!$B:$F,5,0)</f>
        <v>121003392150</v>
      </c>
      <c r="G380" s="29" t="str">
        <f>VLOOKUP(F380,'Company X - Pincode Zones'!$C:$D,2,0)</f>
        <v>d</v>
      </c>
      <c r="H380" s="29" t="str">
        <f>VLOOKUP(A380,'Courier Company - Invoice'!$B:$H,7,0)</f>
        <v>Forward charges</v>
      </c>
      <c r="I380" s="29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</row>
    <row r="381" ht="15.75" customHeight="1">
      <c r="A381" s="29" t="s">
        <v>90</v>
      </c>
      <c r="B381" s="29">
        <v>8.904223818942E12</v>
      </c>
      <c r="C381" s="30">
        <f>VLOOKUP(B381,'Company X - SKU Master'!$A:$D,2,0)</f>
        <v>133</v>
      </c>
      <c r="D381" s="29">
        <v>1.0</v>
      </c>
      <c r="E381" s="25">
        <f t="shared" si="1"/>
        <v>133</v>
      </c>
      <c r="F381" s="25" t="str">
        <f>VLOOKUP(A381,'Courier Company - Invoice'!$B:$F,5,0)</f>
        <v>121003392150</v>
      </c>
      <c r="G381" s="29" t="str">
        <f>VLOOKUP(F381,'Company X - Pincode Zones'!$C:$D,2,0)</f>
        <v>d</v>
      </c>
      <c r="H381" s="29" t="str">
        <f>VLOOKUP(A381,'Courier Company - Invoice'!$B:$H,7,0)</f>
        <v>Forward charges</v>
      </c>
      <c r="I381" s="29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</row>
    <row r="382" ht="15.75" customHeight="1">
      <c r="A382" s="29" t="s">
        <v>90</v>
      </c>
      <c r="B382" s="29">
        <v>8.90422381885E12</v>
      </c>
      <c r="C382" s="30">
        <f>VLOOKUP(B382,'Company X - SKU Master'!$A:$D,2,0)</f>
        <v>240</v>
      </c>
      <c r="D382" s="29">
        <v>1.0</v>
      </c>
      <c r="E382" s="25">
        <f t="shared" si="1"/>
        <v>240</v>
      </c>
      <c r="F382" s="25" t="str">
        <f>VLOOKUP(A382,'Courier Company - Invoice'!$B:$F,5,0)</f>
        <v>121003392150</v>
      </c>
      <c r="G382" s="29" t="str">
        <f>VLOOKUP(F382,'Company X - Pincode Zones'!$C:$D,2,0)</f>
        <v>d</v>
      </c>
      <c r="H382" s="29" t="str">
        <f>VLOOKUP(A382,'Courier Company - Invoice'!$B:$H,7,0)</f>
        <v>Forward charges</v>
      </c>
      <c r="I382" s="29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</row>
    <row r="383" ht="15.75" customHeight="1">
      <c r="A383" s="29" t="s">
        <v>194</v>
      </c>
      <c r="B383" s="29">
        <v>8.904223818706E12</v>
      </c>
      <c r="C383" s="30">
        <f>VLOOKUP(B383,'Company X - SKU Master'!$A:$D,2,0)</f>
        <v>127</v>
      </c>
      <c r="D383" s="29">
        <v>1.0</v>
      </c>
      <c r="E383" s="25">
        <f t="shared" si="1"/>
        <v>127</v>
      </c>
      <c r="F383" s="25" t="str">
        <f>VLOOKUP(A383,'Courier Company - Invoice'!$B:$F,5,0)</f>
        <v>121003302017</v>
      </c>
      <c r="G383" s="29" t="str">
        <f>VLOOKUP(F383,'Company X - Pincode Zones'!$C:$D,2,0)</f>
        <v>b</v>
      </c>
      <c r="H383" s="29" t="str">
        <f>VLOOKUP(A383,'Courier Company - Invoice'!$B:$H,7,0)</f>
        <v>Forward charges</v>
      </c>
      <c r="I383" s="29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</row>
    <row r="384" ht="15.75" customHeight="1">
      <c r="A384" s="29" t="s">
        <v>194</v>
      </c>
      <c r="B384" s="29">
        <v>8.904223818942E12</v>
      </c>
      <c r="C384" s="30">
        <f>VLOOKUP(B384,'Company X - SKU Master'!$A:$D,2,0)</f>
        <v>133</v>
      </c>
      <c r="D384" s="29">
        <v>1.0</v>
      </c>
      <c r="E384" s="25">
        <f t="shared" si="1"/>
        <v>133</v>
      </c>
      <c r="F384" s="25" t="str">
        <f>VLOOKUP(A384,'Courier Company - Invoice'!$B:$F,5,0)</f>
        <v>121003302017</v>
      </c>
      <c r="G384" s="29" t="str">
        <f>VLOOKUP(F384,'Company X - Pincode Zones'!$C:$D,2,0)</f>
        <v>b</v>
      </c>
      <c r="H384" s="29" t="str">
        <f>VLOOKUP(A384,'Courier Company - Invoice'!$B:$H,7,0)</f>
        <v>Forward charges</v>
      </c>
      <c r="I384" s="29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</row>
    <row r="385" ht="15.75" customHeight="1">
      <c r="A385" s="29" t="s">
        <v>194</v>
      </c>
      <c r="B385" s="29">
        <v>8.90422381885E12</v>
      </c>
      <c r="C385" s="30">
        <f>VLOOKUP(B385,'Company X - SKU Master'!$A:$D,2,0)</f>
        <v>240</v>
      </c>
      <c r="D385" s="29">
        <v>1.0</v>
      </c>
      <c r="E385" s="25">
        <f t="shared" si="1"/>
        <v>240</v>
      </c>
      <c r="F385" s="25" t="str">
        <f>VLOOKUP(A385,'Courier Company - Invoice'!$B:$F,5,0)</f>
        <v>121003302017</v>
      </c>
      <c r="G385" s="29" t="str">
        <f>VLOOKUP(F385,'Company X - Pincode Zones'!$C:$D,2,0)</f>
        <v>b</v>
      </c>
      <c r="H385" s="29" t="str">
        <f>VLOOKUP(A385,'Courier Company - Invoice'!$B:$H,7,0)</f>
        <v>Forward charges</v>
      </c>
      <c r="I385" s="29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</row>
    <row r="386" ht="15.75" customHeight="1">
      <c r="A386" s="29" t="s">
        <v>16</v>
      </c>
      <c r="B386" s="29">
        <v>8.904223819017E12</v>
      </c>
      <c r="C386" s="30">
        <f>VLOOKUP(B386,'Company X - SKU Master'!$A:$D,2,0)</f>
        <v>115</v>
      </c>
      <c r="D386" s="29">
        <v>1.0</v>
      </c>
      <c r="E386" s="25">
        <f t="shared" si="1"/>
        <v>115</v>
      </c>
      <c r="F386" s="25" t="str">
        <f>VLOOKUP(A386,'Courier Company - Invoice'!$B:$F,5,0)</f>
        <v>121003486886</v>
      </c>
      <c r="G386" s="29" t="str">
        <f>VLOOKUP(F386,'Company X - Pincode Zones'!$C:$D,2,0)</f>
        <v>d</v>
      </c>
      <c r="H386" s="29" t="str">
        <f>VLOOKUP(A386,'Courier Company - Invoice'!$B:$H,7,0)</f>
        <v>Forward charges</v>
      </c>
      <c r="I386" s="29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</row>
    <row r="387" ht="15.75" customHeight="1">
      <c r="A387" s="29" t="s">
        <v>16</v>
      </c>
      <c r="B387" s="29">
        <v>8.904223818706E12</v>
      </c>
      <c r="C387" s="30">
        <f>VLOOKUP(B387,'Company X - SKU Master'!$A:$D,2,0)</f>
        <v>127</v>
      </c>
      <c r="D387" s="29">
        <v>1.0</v>
      </c>
      <c r="E387" s="25">
        <f t="shared" si="1"/>
        <v>127</v>
      </c>
      <c r="F387" s="25" t="str">
        <f>VLOOKUP(A387,'Courier Company - Invoice'!$B:$F,5,0)</f>
        <v>121003486886</v>
      </c>
      <c r="G387" s="29" t="str">
        <f>VLOOKUP(F387,'Company X - Pincode Zones'!$C:$D,2,0)</f>
        <v>d</v>
      </c>
      <c r="H387" s="29" t="str">
        <f>VLOOKUP(A387,'Courier Company - Invoice'!$B:$H,7,0)</f>
        <v>Forward charges</v>
      </c>
      <c r="I387" s="29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</row>
    <row r="388" ht="15.75" customHeight="1">
      <c r="A388" s="29" t="s">
        <v>16</v>
      </c>
      <c r="B388" s="29">
        <v>8.904223818942E12</v>
      </c>
      <c r="C388" s="30">
        <f>VLOOKUP(B388,'Company X - SKU Master'!$A:$D,2,0)</f>
        <v>133</v>
      </c>
      <c r="D388" s="29">
        <v>1.0</v>
      </c>
      <c r="E388" s="25">
        <f t="shared" si="1"/>
        <v>133</v>
      </c>
      <c r="F388" s="25" t="str">
        <f>VLOOKUP(A388,'Courier Company - Invoice'!$B:$F,5,0)</f>
        <v>121003486886</v>
      </c>
      <c r="G388" s="29" t="str">
        <f>VLOOKUP(F388,'Company X - Pincode Zones'!$C:$D,2,0)</f>
        <v>d</v>
      </c>
      <c r="H388" s="29" t="str">
        <f>VLOOKUP(A388,'Courier Company - Invoice'!$B:$H,7,0)</f>
        <v>Forward charges</v>
      </c>
      <c r="I388" s="29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</row>
    <row r="389" ht="15.75" customHeight="1">
      <c r="A389" s="29" t="s">
        <v>16</v>
      </c>
      <c r="B389" s="29">
        <v>8.90422381885E12</v>
      </c>
      <c r="C389" s="30">
        <f>VLOOKUP(B389,'Company X - SKU Master'!$A:$D,2,0)</f>
        <v>240</v>
      </c>
      <c r="D389" s="29">
        <v>1.0</v>
      </c>
      <c r="E389" s="25">
        <f t="shared" si="1"/>
        <v>240</v>
      </c>
      <c r="F389" s="25" t="str">
        <f>VLOOKUP(A389,'Courier Company - Invoice'!$B:$F,5,0)</f>
        <v>121003486886</v>
      </c>
      <c r="G389" s="29" t="str">
        <f>VLOOKUP(F389,'Company X - Pincode Zones'!$C:$D,2,0)</f>
        <v>d</v>
      </c>
      <c r="H389" s="29" t="str">
        <f>VLOOKUP(A389,'Courier Company - Invoice'!$B:$H,7,0)</f>
        <v>Forward charges</v>
      </c>
      <c r="I389" s="29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</row>
    <row r="390" ht="15.75" customHeight="1">
      <c r="A390" s="29" t="s">
        <v>88</v>
      </c>
      <c r="B390" s="29">
        <v>8.904223819161E12</v>
      </c>
      <c r="C390" s="30">
        <f>VLOOKUP(B390,'Company X - SKU Master'!$A:$D,2,0)</f>
        <v>115</v>
      </c>
      <c r="D390" s="29">
        <v>1.0</v>
      </c>
      <c r="E390" s="25">
        <f t="shared" si="1"/>
        <v>115</v>
      </c>
      <c r="F390" s="25" t="str">
        <f>VLOOKUP(A390,'Courier Company - Invoice'!$B:$F,5,0)</f>
        <v>121003743263</v>
      </c>
      <c r="G390" s="29" t="str">
        <f>VLOOKUP(F390,'Company X - Pincode Zones'!$C:$D,2,0)</f>
        <v>d</v>
      </c>
      <c r="H390" s="29" t="str">
        <f>VLOOKUP(A390,'Courier Company - Invoice'!$B:$H,7,0)</f>
        <v>Forward charges</v>
      </c>
      <c r="I390" s="29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</row>
    <row r="391" ht="15.75" customHeight="1">
      <c r="A391" s="29" t="s">
        <v>88</v>
      </c>
      <c r="B391" s="29">
        <v>8.90422381926E12</v>
      </c>
      <c r="C391" s="30">
        <f>VLOOKUP(B391,'Company X - SKU Master'!$A:$D,2,0)</f>
        <v>240</v>
      </c>
      <c r="D391" s="29">
        <v>1.0</v>
      </c>
      <c r="E391" s="25">
        <f t="shared" si="1"/>
        <v>240</v>
      </c>
      <c r="F391" s="25" t="str">
        <f>VLOOKUP(A391,'Courier Company - Invoice'!$B:$F,5,0)</f>
        <v>121003743263</v>
      </c>
      <c r="G391" s="29" t="str">
        <f>VLOOKUP(F391,'Company X - Pincode Zones'!$C:$D,2,0)</f>
        <v>d</v>
      </c>
      <c r="H391" s="29" t="str">
        <f>VLOOKUP(A391,'Courier Company - Invoice'!$B:$H,7,0)</f>
        <v>Forward charges</v>
      </c>
      <c r="I391" s="29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</row>
    <row r="392" ht="15.75" customHeight="1">
      <c r="A392" s="29" t="s">
        <v>86</v>
      </c>
      <c r="B392" s="29">
        <v>8.904223819161E12</v>
      </c>
      <c r="C392" s="30">
        <f>VLOOKUP(B392,'Company X - SKU Master'!$A:$D,2,0)</f>
        <v>115</v>
      </c>
      <c r="D392" s="29">
        <v>1.0</v>
      </c>
      <c r="E392" s="25">
        <f t="shared" si="1"/>
        <v>115</v>
      </c>
      <c r="F392" s="25" t="str">
        <f>VLOOKUP(A392,'Courier Company - Invoice'!$B:$F,5,0)</f>
        <v>121003263139</v>
      </c>
      <c r="G392" s="29" t="str">
        <f>VLOOKUP(F392,'Company X - Pincode Zones'!$C:$D,2,0)</f>
        <v>b</v>
      </c>
      <c r="H392" s="29" t="str">
        <f>VLOOKUP(A392,'Courier Company - Invoice'!$B:$H,7,0)</f>
        <v>Forward charges</v>
      </c>
      <c r="I392" s="29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</row>
    <row r="393" ht="15.75" customHeight="1">
      <c r="A393" s="29" t="s">
        <v>86</v>
      </c>
      <c r="B393" s="29">
        <v>8.90422381926E12</v>
      </c>
      <c r="C393" s="30">
        <f>VLOOKUP(B393,'Company X - SKU Master'!$A:$D,2,0)</f>
        <v>240</v>
      </c>
      <c r="D393" s="29">
        <v>1.0</v>
      </c>
      <c r="E393" s="25">
        <f t="shared" si="1"/>
        <v>240</v>
      </c>
      <c r="F393" s="25" t="str">
        <f>VLOOKUP(A393,'Courier Company - Invoice'!$B:$F,5,0)</f>
        <v>121003263139</v>
      </c>
      <c r="G393" s="29" t="str">
        <f>VLOOKUP(F393,'Company X - Pincode Zones'!$C:$D,2,0)</f>
        <v>b</v>
      </c>
      <c r="H393" s="29" t="str">
        <f>VLOOKUP(A393,'Courier Company - Invoice'!$B:$H,7,0)</f>
        <v>Forward charges</v>
      </c>
      <c r="I393" s="29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</row>
    <row r="394" ht="15.75" customHeight="1">
      <c r="A394" s="29" t="s">
        <v>14</v>
      </c>
      <c r="B394" s="29">
        <v>8.904223818645E12</v>
      </c>
      <c r="C394" s="30">
        <f>VLOOKUP(B394,'Company X - SKU Master'!$A:$D,2,0)</f>
        <v>137</v>
      </c>
      <c r="D394" s="29">
        <v>6.0</v>
      </c>
      <c r="E394" s="25">
        <f t="shared" si="1"/>
        <v>822</v>
      </c>
      <c r="F394" s="25" t="str">
        <f>VLOOKUP(A394,'Courier Company - Invoice'!$B:$F,5,0)</f>
        <v>121003507101</v>
      </c>
      <c r="G394" s="29" t="str">
        <f>VLOOKUP(F394,'Company X - Pincode Zones'!$C:$D,2,0)</f>
        <v>d</v>
      </c>
      <c r="H394" s="29" t="str">
        <f>VLOOKUP(A394,'Courier Company - Invoice'!$B:$H,7,0)</f>
        <v>Forward charges</v>
      </c>
      <c r="I394" s="29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</row>
    <row r="395" ht="15.75" customHeight="1">
      <c r="A395" s="29" t="s">
        <v>14</v>
      </c>
      <c r="B395" s="29">
        <v>8.904223819147E12</v>
      </c>
      <c r="C395" s="30">
        <f>VLOOKUP(B395,'Company X - SKU Master'!$A:$D,2,0)</f>
        <v>240</v>
      </c>
      <c r="D395" s="29">
        <v>2.0</v>
      </c>
      <c r="E395" s="25">
        <f t="shared" si="1"/>
        <v>480</v>
      </c>
      <c r="F395" s="25" t="str">
        <f>VLOOKUP(A395,'Courier Company - Invoice'!$B:$F,5,0)</f>
        <v>121003507101</v>
      </c>
      <c r="G395" s="29" t="str">
        <f>VLOOKUP(F395,'Company X - Pincode Zones'!$C:$D,2,0)</f>
        <v>d</v>
      </c>
      <c r="H395" s="29" t="str">
        <f>VLOOKUP(A395,'Courier Company - Invoice'!$B:$H,7,0)</f>
        <v>Forward charges</v>
      </c>
      <c r="I395" s="29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</row>
    <row r="396" ht="15.75" customHeight="1">
      <c r="A396" s="29" t="s">
        <v>84</v>
      </c>
      <c r="B396" s="29">
        <v>8.904223818706E12</v>
      </c>
      <c r="C396" s="30">
        <f>VLOOKUP(B396,'Company X - SKU Master'!$A:$D,2,0)</f>
        <v>127</v>
      </c>
      <c r="D396" s="29">
        <v>1.0</v>
      </c>
      <c r="E396" s="25">
        <f t="shared" si="1"/>
        <v>127</v>
      </c>
      <c r="F396" s="25" t="str">
        <f>VLOOKUP(A396,'Courier Company - Invoice'!$B:$F,5,0)</f>
        <v>121003421204</v>
      </c>
      <c r="G396" s="29" t="str">
        <f>VLOOKUP(F396,'Company X - Pincode Zones'!$C:$D,2,0)</f>
        <v>d</v>
      </c>
      <c r="H396" s="29" t="str">
        <f>VLOOKUP(A396,'Courier Company - Invoice'!$B:$H,7,0)</f>
        <v>Forward charges</v>
      </c>
      <c r="I396" s="29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</row>
    <row r="397" ht="15.75" customHeight="1">
      <c r="A397" s="29" t="s">
        <v>84</v>
      </c>
      <c r="B397" s="29">
        <v>8.904223818942E12</v>
      </c>
      <c r="C397" s="30">
        <f>VLOOKUP(B397,'Company X - SKU Master'!$A:$D,2,0)</f>
        <v>133</v>
      </c>
      <c r="D397" s="29">
        <v>1.0</v>
      </c>
      <c r="E397" s="25">
        <f t="shared" si="1"/>
        <v>133</v>
      </c>
      <c r="F397" s="25" t="str">
        <f>VLOOKUP(A397,'Courier Company - Invoice'!$B:$F,5,0)</f>
        <v>121003421204</v>
      </c>
      <c r="G397" s="29" t="str">
        <f>VLOOKUP(F397,'Company X - Pincode Zones'!$C:$D,2,0)</f>
        <v>d</v>
      </c>
      <c r="H397" s="29" t="str">
        <f>VLOOKUP(A397,'Courier Company - Invoice'!$B:$H,7,0)</f>
        <v>Forward charges</v>
      </c>
      <c r="I397" s="29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</row>
    <row r="398" ht="15.75" customHeight="1">
      <c r="A398" s="29" t="s">
        <v>84</v>
      </c>
      <c r="B398" s="29">
        <v>8.90422381885E12</v>
      </c>
      <c r="C398" s="30">
        <f>VLOOKUP(B398,'Company X - SKU Master'!$A:$D,2,0)</f>
        <v>240</v>
      </c>
      <c r="D398" s="29">
        <v>1.0</v>
      </c>
      <c r="E398" s="25">
        <f t="shared" si="1"/>
        <v>240</v>
      </c>
      <c r="F398" s="25" t="str">
        <f>VLOOKUP(A398,'Courier Company - Invoice'!$B:$F,5,0)</f>
        <v>121003421204</v>
      </c>
      <c r="G398" s="29" t="str">
        <f>VLOOKUP(F398,'Company X - Pincode Zones'!$C:$D,2,0)</f>
        <v>d</v>
      </c>
      <c r="H398" s="29" t="str">
        <f>VLOOKUP(A398,'Courier Company - Invoice'!$B:$H,7,0)</f>
        <v>Forward charges</v>
      </c>
      <c r="I398" s="29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</row>
    <row r="399" ht="15.75" customHeight="1">
      <c r="A399" s="29" t="s">
        <v>82</v>
      </c>
      <c r="B399" s="29">
        <v>8.90422381885E12</v>
      </c>
      <c r="C399" s="30">
        <f>VLOOKUP(B399,'Company X - SKU Master'!$A:$D,2,0)</f>
        <v>240</v>
      </c>
      <c r="D399" s="29">
        <v>2.0</v>
      </c>
      <c r="E399" s="25">
        <f t="shared" si="1"/>
        <v>480</v>
      </c>
      <c r="F399" s="25" t="str">
        <f>VLOOKUP(A399,'Courier Company - Invoice'!$B:$F,5,0)</f>
        <v>121003723146</v>
      </c>
      <c r="G399" s="29" t="str">
        <f>VLOOKUP(F399,'Company X - Pincode Zones'!$C:$D,2,0)</f>
        <v>d</v>
      </c>
      <c r="H399" s="29" t="str">
        <f>VLOOKUP(A399,'Courier Company - Invoice'!$B:$H,7,0)</f>
        <v>Forward charges</v>
      </c>
      <c r="I399" s="29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</row>
    <row r="400" ht="15.75" customHeight="1">
      <c r="A400" s="29" t="s">
        <v>80</v>
      </c>
      <c r="B400" s="29">
        <v>8.904223816214E12</v>
      </c>
      <c r="C400" s="30">
        <f>VLOOKUP(B400,'Company X - SKU Master'!$A:$D,2,0)</f>
        <v>120</v>
      </c>
      <c r="D400" s="29">
        <v>1.0</v>
      </c>
      <c r="E400" s="25">
        <f t="shared" si="1"/>
        <v>120</v>
      </c>
      <c r="F400" s="25" t="str">
        <f>VLOOKUP(A400,'Courier Company - Invoice'!$B:$F,5,0)</f>
        <v>121003140604</v>
      </c>
      <c r="G400" s="29" t="str">
        <f>VLOOKUP(F400,'Company X - Pincode Zones'!$C:$D,2,0)</f>
        <v>b</v>
      </c>
      <c r="H400" s="29" t="str">
        <f>VLOOKUP(A400,'Courier Company - Invoice'!$B:$H,7,0)</f>
        <v>Forward charges</v>
      </c>
      <c r="I400" s="29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</row>
    <row r="401" ht="15.75" customHeight="1">
      <c r="A401" s="29" t="s">
        <v>80</v>
      </c>
      <c r="B401" s="29">
        <v>8.904223818874E12</v>
      </c>
      <c r="C401" s="30">
        <f>VLOOKUP(B401,'Company X - SKU Master'!$A:$D,2,0)</f>
        <v>100</v>
      </c>
      <c r="D401" s="29">
        <v>1.0</v>
      </c>
      <c r="E401" s="25">
        <f t="shared" si="1"/>
        <v>100</v>
      </c>
      <c r="F401" s="25" t="str">
        <f>VLOOKUP(A401,'Courier Company - Invoice'!$B:$F,5,0)</f>
        <v>121003140604</v>
      </c>
      <c r="G401" s="29" t="str">
        <f>VLOOKUP(F401,'Company X - Pincode Zones'!$C:$D,2,0)</f>
        <v>b</v>
      </c>
      <c r="H401" s="29" t="str">
        <f>VLOOKUP(A401,'Courier Company - Invoice'!$B:$H,7,0)</f>
        <v>Forward charges</v>
      </c>
      <c r="I401" s="29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3.0"/>
    <col customWidth="1" min="3" max="6" width="12.63"/>
  </cols>
  <sheetData>
    <row r="1" ht="15.75" customHeight="1">
      <c r="A1" s="31" t="s">
        <v>284</v>
      </c>
      <c r="B1" s="32" t="s">
        <v>295</v>
      </c>
      <c r="C1" s="32" t="s">
        <v>296</v>
      </c>
      <c r="D1" s="29"/>
      <c r="E1" s="25"/>
      <c r="F1" s="25"/>
      <c r="G1" s="25"/>
      <c r="H1" s="29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ht="15.75" customHeight="1">
      <c r="A2" s="29">
        <v>8.904223815682E12</v>
      </c>
      <c r="B2" s="30">
        <v>210.0</v>
      </c>
      <c r="C2" s="25">
        <f t="shared" ref="C2:C67" si="1">B2/1000</f>
        <v>0.21</v>
      </c>
      <c r="D2" s="29"/>
      <c r="E2" s="25"/>
      <c r="F2" s="25"/>
      <c r="G2" s="25"/>
      <c r="H2" s="29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ht="15.75" customHeight="1">
      <c r="A3" s="29">
        <v>8.904223815859E12</v>
      </c>
      <c r="B3" s="30">
        <v>165.0</v>
      </c>
      <c r="C3" s="25">
        <f t="shared" si="1"/>
        <v>0.165</v>
      </c>
      <c r="D3" s="29"/>
      <c r="E3" s="25"/>
      <c r="F3" s="25"/>
      <c r="G3" s="25"/>
      <c r="H3" s="29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ht="15.75" customHeight="1">
      <c r="A4" s="29">
        <v>8.904223815866E12</v>
      </c>
      <c r="B4" s="30">
        <v>113.0</v>
      </c>
      <c r="C4" s="25">
        <f t="shared" si="1"/>
        <v>0.113</v>
      </c>
      <c r="D4" s="29"/>
      <c r="E4" s="25"/>
      <c r="F4" s="25"/>
      <c r="G4" s="25"/>
      <c r="H4" s="29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ht="15.75" customHeight="1">
      <c r="A5" s="29">
        <v>8.904223815873E12</v>
      </c>
      <c r="B5" s="30">
        <v>65.0</v>
      </c>
      <c r="C5" s="25">
        <f t="shared" si="1"/>
        <v>0.065</v>
      </c>
      <c r="D5" s="29"/>
      <c r="E5" s="25"/>
      <c r="F5" s="25"/>
      <c r="G5" s="25"/>
      <c r="H5" s="2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ht="15.75" customHeight="1">
      <c r="A6" s="29">
        <v>8.904223816214E12</v>
      </c>
      <c r="B6" s="30">
        <v>120.0</v>
      </c>
      <c r="C6" s="25">
        <f t="shared" si="1"/>
        <v>0.12</v>
      </c>
      <c r="D6" s="29"/>
      <c r="E6" s="25"/>
      <c r="F6" s="25"/>
      <c r="G6" s="25"/>
      <c r="H6" s="29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ht="15.75" customHeight="1">
      <c r="A7" s="29">
        <v>8.904223816665E12</v>
      </c>
      <c r="B7" s="30">
        <v>102.0</v>
      </c>
      <c r="C7" s="25">
        <f t="shared" si="1"/>
        <v>0.102</v>
      </c>
      <c r="D7" s="29"/>
      <c r="E7" s="25"/>
      <c r="F7" s="25"/>
      <c r="G7" s="25"/>
      <c r="H7" s="29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ht="15.75" customHeight="1">
      <c r="A8" s="29">
        <v>8.904223817273E12</v>
      </c>
      <c r="B8" s="30">
        <v>65.0</v>
      </c>
      <c r="C8" s="25">
        <f t="shared" si="1"/>
        <v>0.065</v>
      </c>
      <c r="D8" s="29"/>
      <c r="E8" s="25"/>
      <c r="F8" s="25"/>
      <c r="G8" s="25"/>
      <c r="H8" s="29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ht="15.75" customHeight="1">
      <c r="A9" s="29">
        <v>8.904223817334E12</v>
      </c>
      <c r="B9" s="30">
        <v>170.0</v>
      </c>
      <c r="C9" s="25">
        <f t="shared" si="1"/>
        <v>0.17</v>
      </c>
      <c r="D9" s="29"/>
      <c r="E9" s="25"/>
      <c r="F9" s="25"/>
      <c r="G9" s="25"/>
      <c r="H9" s="29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ht="15.75" customHeight="1">
      <c r="A10" s="29">
        <v>8.904223817501E12</v>
      </c>
      <c r="B10" s="30">
        <v>350.0</v>
      </c>
      <c r="C10" s="25">
        <f t="shared" si="1"/>
        <v>0.35</v>
      </c>
      <c r="D10" s="29"/>
      <c r="E10" s="25"/>
      <c r="F10" s="25"/>
      <c r="G10" s="25"/>
      <c r="H10" s="2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ht="15.75" customHeight="1">
      <c r="A11" s="29">
        <v>8.90422381843E12</v>
      </c>
      <c r="B11" s="30">
        <v>165.0</v>
      </c>
      <c r="C11" s="25">
        <f t="shared" si="1"/>
        <v>0.165</v>
      </c>
      <c r="D11" s="29"/>
      <c r="E11" s="25"/>
      <c r="F11" s="25"/>
      <c r="G11" s="25"/>
      <c r="H11" s="2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ht="15.75" customHeight="1">
      <c r="A12" s="29">
        <v>8.904223818478E12</v>
      </c>
      <c r="B12" s="30">
        <v>350.0</v>
      </c>
      <c r="C12" s="25">
        <f t="shared" si="1"/>
        <v>0.35</v>
      </c>
      <c r="D12" s="29"/>
      <c r="E12" s="25"/>
      <c r="F12" s="25"/>
      <c r="G12" s="25"/>
      <c r="H12" s="2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ht="15.75" customHeight="1">
      <c r="A13" s="29">
        <v>8.904223818553E12</v>
      </c>
      <c r="B13" s="30">
        <v>115.0</v>
      </c>
      <c r="C13" s="25">
        <f t="shared" si="1"/>
        <v>0.115</v>
      </c>
      <c r="D13" s="29"/>
      <c r="E13" s="25"/>
      <c r="F13" s="25"/>
      <c r="G13" s="25"/>
      <c r="H13" s="2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ht="15.75" customHeight="1">
      <c r="A14" s="29">
        <v>8.904223818577E12</v>
      </c>
      <c r="B14" s="30">
        <v>150.0</v>
      </c>
      <c r="C14" s="25">
        <f t="shared" si="1"/>
        <v>0.15</v>
      </c>
      <c r="D14" s="29"/>
      <c r="E14" s="25"/>
      <c r="F14" s="25"/>
      <c r="G14" s="25"/>
      <c r="H14" s="2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ht="15.75" customHeight="1">
      <c r="A15" s="29">
        <v>8.904223818591E12</v>
      </c>
      <c r="B15" s="30">
        <v>120.0</v>
      </c>
      <c r="C15" s="25">
        <f t="shared" si="1"/>
        <v>0.12</v>
      </c>
      <c r="D15" s="29"/>
      <c r="E15" s="25"/>
      <c r="F15" s="25"/>
      <c r="G15" s="25"/>
      <c r="H15" s="2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ht="15.75" customHeight="1">
      <c r="A16" s="29">
        <v>8.904223818614E12</v>
      </c>
      <c r="B16" s="30">
        <v>65.0</v>
      </c>
      <c r="C16" s="25">
        <f t="shared" si="1"/>
        <v>0.065</v>
      </c>
      <c r="D16" s="29"/>
      <c r="E16" s="25"/>
      <c r="F16" s="25"/>
      <c r="G16" s="25"/>
      <c r="H16" s="2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ht="15.75" customHeight="1">
      <c r="A17" s="29">
        <v>8.904223818638E12</v>
      </c>
      <c r="B17" s="30">
        <v>137.0</v>
      </c>
      <c r="C17" s="25">
        <f t="shared" si="1"/>
        <v>0.137</v>
      </c>
      <c r="D17" s="29"/>
      <c r="E17" s="25"/>
      <c r="F17" s="25"/>
      <c r="G17" s="25"/>
      <c r="H17" s="2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ht="15.75" customHeight="1">
      <c r="A18" s="29">
        <v>8.904223818645E12</v>
      </c>
      <c r="B18" s="30">
        <v>137.0</v>
      </c>
      <c r="C18" s="25">
        <f t="shared" si="1"/>
        <v>0.137</v>
      </c>
      <c r="D18" s="29"/>
      <c r="E18" s="25"/>
      <c r="F18" s="25"/>
      <c r="G18" s="25"/>
      <c r="H18" s="2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ht="15.75" customHeight="1">
      <c r="A19" s="29">
        <v>8.904223818669E12</v>
      </c>
      <c r="B19" s="30">
        <v>240.0</v>
      </c>
      <c r="C19" s="25">
        <f t="shared" si="1"/>
        <v>0.24</v>
      </c>
      <c r="D19" s="29"/>
      <c r="E19" s="25"/>
      <c r="F19" s="25"/>
      <c r="G19" s="25"/>
      <c r="H19" s="2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ht="15.75" customHeight="1">
      <c r="A20" s="29">
        <v>8.904223818683E12</v>
      </c>
      <c r="B20" s="30">
        <v>121.0</v>
      </c>
      <c r="C20" s="25">
        <f t="shared" si="1"/>
        <v>0.121</v>
      </c>
      <c r="D20" s="29"/>
      <c r="E20" s="25"/>
      <c r="F20" s="25"/>
      <c r="G20" s="25"/>
      <c r="H20" s="2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ht="15.75" customHeight="1">
      <c r="A21" s="29">
        <v>8.904223818706E12</v>
      </c>
      <c r="B21" s="30">
        <v>127.0</v>
      </c>
      <c r="C21" s="25">
        <f t="shared" si="1"/>
        <v>0.127</v>
      </c>
      <c r="D21" s="29"/>
      <c r="E21" s="25"/>
      <c r="F21" s="25"/>
      <c r="G21" s="25"/>
      <c r="H21" s="29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ht="15.75" customHeight="1">
      <c r="A22" s="29">
        <v>8.904223818713E12</v>
      </c>
      <c r="B22" s="30">
        <v>120.0</v>
      </c>
      <c r="C22" s="25">
        <f t="shared" si="1"/>
        <v>0.12</v>
      </c>
      <c r="D22" s="29"/>
      <c r="E22" s="25"/>
      <c r="F22" s="25"/>
      <c r="G22" s="25"/>
      <c r="H22" s="29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ht="15.75" customHeight="1">
      <c r="A23" s="29">
        <v>8.904223815804E12</v>
      </c>
      <c r="B23" s="30">
        <v>160.0</v>
      </c>
      <c r="C23" s="25">
        <f t="shared" si="1"/>
        <v>0.16</v>
      </c>
      <c r="D23" s="29"/>
      <c r="E23" s="25"/>
      <c r="F23" s="25"/>
      <c r="G23" s="25"/>
      <c r="H23" s="29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ht="15.75" customHeight="1">
      <c r="A24" s="29">
        <v>8.904223818454E12</v>
      </c>
      <c r="B24" s="30">
        <v>232.0</v>
      </c>
      <c r="C24" s="25">
        <f t="shared" si="1"/>
        <v>0.232</v>
      </c>
      <c r="D24" s="29"/>
      <c r="E24" s="25"/>
      <c r="F24" s="25"/>
      <c r="G24" s="25"/>
      <c r="H24" s="29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ht="15.75" customHeight="1">
      <c r="A25" s="29">
        <v>8.904223818751E12</v>
      </c>
      <c r="B25" s="30">
        <v>113.0</v>
      </c>
      <c r="C25" s="25">
        <f t="shared" si="1"/>
        <v>0.113</v>
      </c>
      <c r="D25" s="29"/>
      <c r="E25" s="25"/>
      <c r="F25" s="25"/>
      <c r="G25" s="25"/>
      <c r="H25" s="2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ht="15.75" customHeight="1">
      <c r="A26" s="29">
        <v>8.90422381885E12</v>
      </c>
      <c r="B26" s="30">
        <v>240.0</v>
      </c>
      <c r="C26" s="25">
        <f t="shared" si="1"/>
        <v>0.24</v>
      </c>
      <c r="D26" s="29"/>
      <c r="E26" s="25"/>
      <c r="F26" s="25"/>
      <c r="G26" s="25"/>
      <c r="H26" s="29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ht="15.75" customHeight="1">
      <c r="A27" s="29">
        <v>8.904223818935E12</v>
      </c>
      <c r="B27" s="30">
        <v>120.0</v>
      </c>
      <c r="C27" s="25">
        <f t="shared" si="1"/>
        <v>0.12</v>
      </c>
      <c r="D27" s="29"/>
      <c r="E27" s="25"/>
      <c r="F27" s="25"/>
      <c r="G27" s="25"/>
      <c r="H27" s="29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ht="15.75" customHeight="1">
      <c r="A28" s="29">
        <v>8.904223818874E12</v>
      </c>
      <c r="B28" s="30">
        <v>100.0</v>
      </c>
      <c r="C28" s="25">
        <f t="shared" si="1"/>
        <v>0.1</v>
      </c>
      <c r="D28" s="29"/>
      <c r="E28" s="25"/>
      <c r="F28" s="25"/>
      <c r="G28" s="25"/>
      <c r="H28" s="29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ht="15.75" customHeight="1">
      <c r="A29" s="29">
        <v>8.904223818997E12</v>
      </c>
      <c r="B29" s="30">
        <v>490.0</v>
      </c>
      <c r="C29" s="25">
        <f t="shared" si="1"/>
        <v>0.49</v>
      </c>
      <c r="D29" s="29"/>
      <c r="E29" s="25"/>
      <c r="F29" s="25"/>
      <c r="G29" s="25"/>
      <c r="H29" s="29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ht="15.75" customHeight="1">
      <c r="A30" s="29">
        <v>8.904223818942E12</v>
      </c>
      <c r="B30" s="30">
        <v>133.0</v>
      </c>
      <c r="C30" s="25">
        <f t="shared" si="1"/>
        <v>0.133</v>
      </c>
      <c r="D30" s="29"/>
      <c r="E30" s="25"/>
      <c r="F30" s="25"/>
      <c r="G30" s="25"/>
      <c r="H30" s="29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ht="15.75" customHeight="1">
      <c r="A31" s="29">
        <v>8.904223819024E12</v>
      </c>
      <c r="B31" s="30">
        <v>112.0</v>
      </c>
      <c r="C31" s="25">
        <f t="shared" si="1"/>
        <v>0.112</v>
      </c>
      <c r="D31" s="29"/>
      <c r="E31" s="25"/>
      <c r="F31" s="25"/>
      <c r="G31" s="25"/>
      <c r="H31" s="29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ht="15.75" customHeight="1">
      <c r="A32" s="29">
        <v>8.904223819031E12</v>
      </c>
      <c r="B32" s="30">
        <v>112.0</v>
      </c>
      <c r="C32" s="25">
        <f t="shared" si="1"/>
        <v>0.112</v>
      </c>
      <c r="D32" s="29"/>
      <c r="E32" s="25"/>
      <c r="F32" s="25"/>
      <c r="G32" s="25"/>
      <c r="H32" s="29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ht="15.75" customHeight="1">
      <c r="A33" s="29">
        <v>8.90422381898E12</v>
      </c>
      <c r="B33" s="30">
        <v>110.0</v>
      </c>
      <c r="C33" s="25">
        <f t="shared" si="1"/>
        <v>0.11</v>
      </c>
      <c r="D33" s="29"/>
      <c r="E33" s="25"/>
      <c r="F33" s="25"/>
      <c r="G33" s="25"/>
      <c r="H33" s="2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ht="15.75" customHeight="1">
      <c r="A34" s="29">
        <v>8.904223819017E12</v>
      </c>
      <c r="B34" s="30">
        <v>115.0</v>
      </c>
      <c r="C34" s="25">
        <f t="shared" si="1"/>
        <v>0.115</v>
      </c>
      <c r="D34" s="29"/>
      <c r="E34" s="25"/>
      <c r="F34" s="25"/>
      <c r="G34" s="25"/>
      <c r="H34" s="29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ht="15.75" customHeight="1">
      <c r="A35" s="29">
        <v>8.904223819093E12</v>
      </c>
      <c r="B35" s="30">
        <v>150.0</v>
      </c>
      <c r="C35" s="25">
        <f t="shared" si="1"/>
        <v>0.15</v>
      </c>
      <c r="D35" s="29"/>
      <c r="E35" s="25"/>
      <c r="F35" s="25"/>
      <c r="G35" s="25"/>
      <c r="H35" s="2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ht="15.75" customHeight="1">
      <c r="A36" s="29">
        <v>8.904223819109E12</v>
      </c>
      <c r="B36" s="30">
        <v>100.0</v>
      </c>
      <c r="C36" s="25">
        <f t="shared" si="1"/>
        <v>0.1</v>
      </c>
      <c r="D36" s="29"/>
      <c r="E36" s="25"/>
      <c r="F36" s="25"/>
      <c r="G36" s="25"/>
      <c r="H36" s="29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ht="15.75" customHeight="1">
      <c r="A37" s="29">
        <v>8.904223819116E12</v>
      </c>
      <c r="B37" s="30">
        <v>30.0</v>
      </c>
      <c r="C37" s="25">
        <f t="shared" si="1"/>
        <v>0.03</v>
      </c>
      <c r="D37" s="29"/>
      <c r="E37" s="25"/>
      <c r="F37" s="25"/>
      <c r="G37" s="25"/>
      <c r="H37" s="29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ht="15.75" customHeight="1">
      <c r="A38" s="29">
        <v>8.904223819161E12</v>
      </c>
      <c r="B38" s="30">
        <v>115.0</v>
      </c>
      <c r="C38" s="25">
        <f t="shared" si="1"/>
        <v>0.115</v>
      </c>
      <c r="D38" s="29"/>
      <c r="E38" s="25"/>
      <c r="F38" s="25"/>
      <c r="G38" s="25"/>
      <c r="H38" s="29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ht="15.75" customHeight="1">
      <c r="A39" s="29">
        <v>8.904223819147E12</v>
      </c>
      <c r="B39" s="30">
        <v>240.0</v>
      </c>
      <c r="C39" s="25">
        <f t="shared" si="1"/>
        <v>0.24</v>
      </c>
      <c r="D39" s="29"/>
      <c r="E39" s="25"/>
      <c r="F39" s="25"/>
      <c r="G39" s="25"/>
      <c r="H39" s="29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ht="15.75" customHeight="1">
      <c r="A40" s="29">
        <v>8.90422381913E12</v>
      </c>
      <c r="B40" s="30">
        <v>350.0</v>
      </c>
      <c r="C40" s="25">
        <f t="shared" si="1"/>
        <v>0.35</v>
      </c>
      <c r="D40" s="29"/>
      <c r="E40" s="25"/>
      <c r="F40" s="25"/>
      <c r="G40" s="25"/>
      <c r="H40" s="29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ht="15.75" customHeight="1">
      <c r="A41" s="29">
        <v>8.904223818881E12</v>
      </c>
      <c r="B41" s="30">
        <v>140.0</v>
      </c>
      <c r="C41" s="25">
        <f t="shared" si="1"/>
        <v>0.14</v>
      </c>
      <c r="D41" s="29"/>
      <c r="E41" s="25"/>
      <c r="F41" s="25"/>
      <c r="G41" s="25"/>
      <c r="H41" s="29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</row>
    <row r="42" ht="15.75" customHeight="1">
      <c r="A42" s="29">
        <v>8.904223818898E12</v>
      </c>
      <c r="B42" s="30">
        <v>140.0</v>
      </c>
      <c r="C42" s="25">
        <f t="shared" si="1"/>
        <v>0.14</v>
      </c>
      <c r="D42" s="29"/>
      <c r="E42" s="25"/>
      <c r="F42" s="25"/>
      <c r="G42" s="25"/>
      <c r="H42" s="29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</row>
    <row r="43" ht="15.75" customHeight="1">
      <c r="A43" s="29">
        <v>8.904223819277E12</v>
      </c>
      <c r="B43" s="30">
        <v>350.0</v>
      </c>
      <c r="C43" s="25">
        <f t="shared" si="1"/>
        <v>0.35</v>
      </c>
      <c r="D43" s="29"/>
      <c r="E43" s="25"/>
      <c r="F43" s="25"/>
      <c r="G43" s="25"/>
      <c r="H43" s="29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</row>
    <row r="44" ht="15.75" customHeight="1">
      <c r="A44" s="29">
        <v>8.904223819284E12</v>
      </c>
      <c r="B44" s="30">
        <v>350.0</v>
      </c>
      <c r="C44" s="25">
        <f t="shared" si="1"/>
        <v>0.35</v>
      </c>
      <c r="D44" s="29"/>
      <c r="E44" s="25"/>
      <c r="F44" s="25"/>
      <c r="G44" s="25"/>
      <c r="H44" s="29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ht="15.75" customHeight="1">
      <c r="A45" s="29">
        <v>8.904223819345E12</v>
      </c>
      <c r="B45" s="30">
        <v>165.0</v>
      </c>
      <c r="C45" s="25">
        <f t="shared" si="1"/>
        <v>0.165</v>
      </c>
      <c r="D45" s="29"/>
      <c r="E45" s="25"/>
      <c r="F45" s="25"/>
      <c r="G45" s="25"/>
      <c r="H45" s="29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 ht="15.75" customHeight="1">
      <c r="A46" s="29">
        <v>8.904223819352E12</v>
      </c>
      <c r="B46" s="30">
        <v>165.0</v>
      </c>
      <c r="C46" s="25">
        <f t="shared" si="1"/>
        <v>0.165</v>
      </c>
      <c r="D46" s="29"/>
      <c r="E46" s="25"/>
      <c r="F46" s="25"/>
      <c r="G46" s="25"/>
      <c r="H46" s="2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ht="15.75" customHeight="1">
      <c r="A47" s="29">
        <v>8.904223819239E12</v>
      </c>
      <c r="B47" s="30">
        <v>290.0</v>
      </c>
      <c r="C47" s="25">
        <f t="shared" si="1"/>
        <v>0.29</v>
      </c>
      <c r="D47" s="29"/>
      <c r="E47" s="25"/>
      <c r="F47" s="25"/>
      <c r="G47" s="25"/>
      <c r="H47" s="29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ht="15.75" customHeight="1">
      <c r="A48" s="29">
        <v>8.904223819246E12</v>
      </c>
      <c r="B48" s="30">
        <v>290.0</v>
      </c>
      <c r="C48" s="25">
        <f t="shared" si="1"/>
        <v>0.29</v>
      </c>
      <c r="D48" s="29"/>
      <c r="E48" s="25"/>
      <c r="F48" s="25"/>
      <c r="G48" s="25"/>
      <c r="H48" s="29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ht="15.75" customHeight="1">
      <c r="A49" s="29">
        <v>8.904223819253E12</v>
      </c>
      <c r="B49" s="30">
        <v>290.0</v>
      </c>
      <c r="C49" s="25">
        <f t="shared" si="1"/>
        <v>0.29</v>
      </c>
      <c r="D49" s="29"/>
      <c r="E49" s="25"/>
      <c r="F49" s="25"/>
      <c r="G49" s="25"/>
      <c r="H49" s="2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ht="15.75" customHeight="1">
      <c r="A50" s="29">
        <v>8.904223819291E12</v>
      </c>
      <c r="B50" s="30">
        <v>112.0</v>
      </c>
      <c r="C50" s="25">
        <f t="shared" si="1"/>
        <v>0.112</v>
      </c>
      <c r="D50" s="29"/>
      <c r="E50" s="25"/>
      <c r="F50" s="25"/>
      <c r="G50" s="25"/>
      <c r="H50" s="29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ht="15.75" customHeight="1">
      <c r="A51" s="29">
        <v>8.904223819437E12</v>
      </c>
      <c r="B51" s="30">
        <v>552.0</v>
      </c>
      <c r="C51" s="25">
        <f t="shared" si="1"/>
        <v>0.552</v>
      </c>
      <c r="D51" s="29"/>
      <c r="E51" s="25"/>
      <c r="F51" s="25"/>
      <c r="G51" s="25"/>
      <c r="H51" s="29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</row>
    <row r="52" ht="15.75" customHeight="1">
      <c r="A52" s="29" t="s">
        <v>294</v>
      </c>
      <c r="B52" s="30">
        <v>500.0</v>
      </c>
      <c r="C52" s="25">
        <f t="shared" si="1"/>
        <v>0.5</v>
      </c>
      <c r="D52" s="29"/>
      <c r="E52" s="25"/>
      <c r="F52" s="25"/>
      <c r="G52" s="25"/>
      <c r="H52" s="29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</row>
    <row r="53" ht="15.75" customHeight="1">
      <c r="A53" s="29" t="s">
        <v>293</v>
      </c>
      <c r="B53" s="30">
        <v>500.0</v>
      </c>
      <c r="C53" s="25">
        <f t="shared" si="1"/>
        <v>0.5</v>
      </c>
      <c r="D53" s="29"/>
      <c r="E53" s="25"/>
      <c r="F53" s="25"/>
      <c r="G53" s="25"/>
      <c r="H53" s="29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</row>
    <row r="54" ht="15.75" customHeight="1">
      <c r="A54" s="29" t="s">
        <v>290</v>
      </c>
      <c r="B54" s="30">
        <v>500.0</v>
      </c>
      <c r="C54" s="25">
        <f t="shared" si="1"/>
        <v>0.5</v>
      </c>
      <c r="D54" s="29"/>
      <c r="E54" s="25"/>
      <c r="F54" s="25"/>
      <c r="G54" s="25"/>
      <c r="H54" s="29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</row>
    <row r="55" ht="15.75" customHeight="1">
      <c r="A55" s="29">
        <v>8.904223819369E12</v>
      </c>
      <c r="B55" s="30">
        <v>170.0</v>
      </c>
      <c r="C55" s="25">
        <f t="shared" si="1"/>
        <v>0.17</v>
      </c>
      <c r="D55" s="29"/>
      <c r="E55" s="25"/>
      <c r="F55" s="25"/>
      <c r="G55" s="25"/>
      <c r="H55" s="29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</row>
    <row r="56" ht="15.75" customHeight="1">
      <c r="A56" s="29" t="s">
        <v>292</v>
      </c>
      <c r="B56" s="30">
        <v>500.0</v>
      </c>
      <c r="C56" s="25">
        <f t="shared" si="1"/>
        <v>0.5</v>
      </c>
      <c r="D56" s="29"/>
      <c r="E56" s="25"/>
      <c r="F56" s="25"/>
      <c r="G56" s="25"/>
      <c r="H56" s="29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</row>
    <row r="57" ht="15.75" customHeight="1">
      <c r="A57" s="29">
        <v>8.904223819123E12</v>
      </c>
      <c r="B57" s="30">
        <v>250.0</v>
      </c>
      <c r="C57" s="25">
        <f t="shared" si="1"/>
        <v>0.25</v>
      </c>
      <c r="D57" s="29"/>
      <c r="E57" s="25"/>
      <c r="F57" s="25"/>
      <c r="G57" s="25"/>
      <c r="H57" s="29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</row>
    <row r="58" ht="15.75" customHeight="1">
      <c r="A58" s="29">
        <v>8.904223819468E12</v>
      </c>
      <c r="B58" s="30">
        <v>500.0</v>
      </c>
      <c r="C58" s="25">
        <f t="shared" si="1"/>
        <v>0.5</v>
      </c>
      <c r="D58" s="29"/>
      <c r="E58" s="25"/>
      <c r="F58" s="25"/>
      <c r="G58" s="25"/>
      <c r="H58" s="29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</row>
    <row r="59" ht="15.75" customHeight="1">
      <c r="A59" s="29">
        <v>8.90422381926E12</v>
      </c>
      <c r="B59" s="30">
        <v>240.0</v>
      </c>
      <c r="C59" s="25">
        <f t="shared" si="1"/>
        <v>0.24</v>
      </c>
      <c r="D59" s="29"/>
      <c r="E59" s="25"/>
      <c r="F59" s="25"/>
      <c r="G59" s="25"/>
      <c r="H59" s="29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</row>
    <row r="60" ht="15.75" customHeight="1">
      <c r="A60" s="29">
        <v>8.904223819321E12</v>
      </c>
      <c r="B60" s="30">
        <v>130.0</v>
      </c>
      <c r="C60" s="25">
        <f t="shared" si="1"/>
        <v>0.13</v>
      </c>
      <c r="D60" s="29"/>
      <c r="E60" s="25"/>
      <c r="F60" s="25"/>
      <c r="G60" s="25"/>
      <c r="H60" s="29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</row>
    <row r="61" ht="15.75" customHeight="1">
      <c r="A61" s="29">
        <v>8.904223819338E12</v>
      </c>
      <c r="B61" s="30">
        <v>600.0</v>
      </c>
      <c r="C61" s="25">
        <f t="shared" si="1"/>
        <v>0.6</v>
      </c>
      <c r="D61" s="29"/>
      <c r="E61" s="25"/>
      <c r="F61" s="25"/>
      <c r="G61" s="25"/>
      <c r="H61" s="29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</row>
    <row r="62" ht="15.75" customHeight="1">
      <c r="A62" s="29">
        <v>8.904223819505E12</v>
      </c>
      <c r="B62" s="30">
        <v>600.0</v>
      </c>
      <c r="C62" s="25">
        <f t="shared" si="1"/>
        <v>0.6</v>
      </c>
      <c r="D62" s="29"/>
      <c r="E62" s="25"/>
      <c r="F62" s="25"/>
      <c r="G62" s="25"/>
      <c r="H62" s="29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ht="15.75" customHeight="1">
      <c r="A63" s="29">
        <v>8.904223819499E12</v>
      </c>
      <c r="B63" s="30">
        <v>210.0</v>
      </c>
      <c r="C63" s="25">
        <f t="shared" si="1"/>
        <v>0.21</v>
      </c>
      <c r="D63" s="29"/>
      <c r="E63" s="25"/>
      <c r="F63" s="25"/>
      <c r="G63" s="25"/>
      <c r="H63" s="29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</row>
    <row r="64" ht="15.75" customHeight="1">
      <c r="A64" s="29">
        <v>8.904223819512E12</v>
      </c>
      <c r="B64" s="30">
        <v>210.0</v>
      </c>
      <c r="C64" s="25">
        <f t="shared" si="1"/>
        <v>0.21</v>
      </c>
      <c r="D64" s="29"/>
      <c r="E64" s="25"/>
      <c r="F64" s="25"/>
      <c r="G64" s="25"/>
      <c r="H64" s="29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65" ht="15.75" customHeight="1">
      <c r="A65" s="29">
        <v>8.904223819543E12</v>
      </c>
      <c r="B65" s="30">
        <v>210.0</v>
      </c>
      <c r="C65" s="25">
        <f t="shared" si="1"/>
        <v>0.21</v>
      </c>
      <c r="D65" s="29"/>
      <c r="E65" s="25"/>
      <c r="F65" s="25"/>
      <c r="G65" s="25"/>
      <c r="H65" s="29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</row>
    <row r="66" ht="15.75" customHeight="1">
      <c r="A66" s="29" t="s">
        <v>291</v>
      </c>
      <c r="B66" s="30">
        <v>300.0</v>
      </c>
      <c r="C66" s="25">
        <f t="shared" si="1"/>
        <v>0.3</v>
      </c>
      <c r="D66" s="29"/>
      <c r="E66" s="25"/>
      <c r="F66" s="25"/>
      <c r="G66" s="25"/>
      <c r="H66" s="29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</row>
    <row r="67" ht="15.75" customHeight="1">
      <c r="A67" s="25"/>
      <c r="B67" s="30">
        <v>10.0</v>
      </c>
      <c r="C67" s="25">
        <f t="shared" si="1"/>
        <v>0.01</v>
      </c>
      <c r="D67" s="25"/>
      <c r="E67" s="25"/>
      <c r="F67" s="25"/>
      <c r="G67" s="25"/>
      <c r="H67" s="2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</row>
    <row r="68" ht="15.75" hidden="1" customHeight="1"/>
    <row r="69" ht="15.75" hidden="1" customHeight="1"/>
    <row r="70" ht="15.75" hidden="1" customHeight="1"/>
    <row r="71" ht="15.75" hidden="1" customHeight="1"/>
    <row r="72" ht="15.75" hidden="1" customHeight="1"/>
    <row r="73" ht="15.75" hidden="1" customHeight="1"/>
    <row r="74" ht="15.75" hidden="1" customHeight="1"/>
    <row r="75" ht="15.75" hidden="1" customHeight="1"/>
    <row r="76" ht="15.75" hidden="1" customHeight="1"/>
    <row r="77" ht="15.75" hidden="1" customHeight="1"/>
    <row r="78" ht="15.75" hidden="1" customHeight="1"/>
    <row r="79" ht="15.75" hidden="1" customHeight="1"/>
    <row r="80" ht="15.75" hidden="1" customHeight="1"/>
    <row r="81" ht="15.75" hidden="1" customHeight="1"/>
    <row r="82" ht="15.75" hidden="1" customHeight="1"/>
    <row r="83" ht="15.75" hidden="1" customHeight="1"/>
    <row r="84" ht="15.75" hidden="1" customHeight="1"/>
    <row r="85" ht="15.75" hidden="1" customHeight="1"/>
    <row r="86" ht="15.75" hidden="1" customHeight="1"/>
    <row r="87" ht="15.75" hidden="1" customHeight="1"/>
    <row r="88" ht="15.75" hidden="1" customHeight="1"/>
    <row r="89" ht="15.75" hidden="1" customHeight="1"/>
    <row r="90" ht="15.75" hidden="1" customHeight="1"/>
    <row r="91" ht="15.75" hidden="1" customHeight="1"/>
    <row r="92" ht="15.75" hidden="1" customHeight="1"/>
    <row r="93" ht="15.75" hidden="1" customHeight="1"/>
    <row r="94" ht="15.75" hidden="1" customHeight="1"/>
    <row r="95" ht="15.75" hidden="1" customHeight="1"/>
    <row r="96" ht="15.75" hidden="1" customHeight="1"/>
    <row r="97" ht="15.75" hidden="1" customHeight="1"/>
    <row r="98" ht="15.75" hidden="1" customHeight="1"/>
    <row r="99" ht="15.75" hidden="1" customHeight="1"/>
    <row r="100" ht="15.75" hidden="1" customHeight="1"/>
    <row r="101" ht="15.75" hidden="1" customHeight="1"/>
    <row r="102" ht="15.75" hidden="1" customHeight="1"/>
    <row r="103" ht="15.75" hidden="1" customHeight="1"/>
    <row r="104" ht="15.75" hidden="1" customHeight="1"/>
    <row r="105" ht="15.75" hidden="1" customHeight="1"/>
    <row r="106" ht="15.75" hidden="1" customHeight="1"/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hidden="1" customHeight="1"/>
    <row r="222" ht="15.75" hidden="1" customHeight="1"/>
    <row r="223" ht="15.75" hidden="1" customHeight="1"/>
    <row r="224" ht="15.75" hidden="1" customHeight="1"/>
    <row r="225" ht="15.75" hidden="1" customHeight="1"/>
    <row r="226" ht="15.75" hidden="1" customHeight="1"/>
    <row r="227" ht="15.75" hidden="1" customHeight="1"/>
    <row r="228" ht="15.75" hidden="1" customHeight="1"/>
    <row r="229" ht="15.75" hidden="1" customHeight="1"/>
    <row r="230" ht="15.75" hidden="1" customHeight="1"/>
    <row r="231" ht="15.75" hidden="1" customHeight="1"/>
    <row r="232" ht="15.75" hidden="1" customHeight="1"/>
    <row r="233" ht="15.75" hidden="1" customHeight="1"/>
    <row r="234" ht="15.75" hidden="1" customHeight="1"/>
    <row r="235" ht="15.75" hidden="1" customHeight="1"/>
    <row r="236" ht="15.75" hidden="1" customHeight="1"/>
    <row r="237" ht="15.75" hidden="1" customHeight="1"/>
    <row r="238" ht="15.75" hidden="1" customHeight="1"/>
    <row r="239" ht="15.75" hidden="1" customHeight="1"/>
    <row r="240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C$1:$C$267">
    <filterColumn colId="0">
      <filters>
        <filter val="0.127"/>
        <filter val="0.165"/>
        <filter val="0.121"/>
        <filter val="0.11"/>
        <filter val="0.12"/>
        <filter val="0.065"/>
        <filter val="0.102"/>
        <filter val="0.29"/>
        <filter val="0.49"/>
        <filter val="0.24"/>
        <filter val="0.03"/>
        <filter val="0.25"/>
        <filter val="0.232"/>
        <filter val="0.133"/>
        <filter val="0.01"/>
        <filter val="0.21"/>
        <filter val="0.115"/>
        <filter val="0.137"/>
        <filter val="0.112"/>
        <filter val="0.552"/>
        <filter val="0.113"/>
        <filter val="0.17"/>
        <filter val="0.1"/>
        <filter val="0.15"/>
        <filter val="0.16"/>
        <filter val="0.3"/>
        <filter val="0.35"/>
        <filter val="0.13"/>
        <filter val="0.14"/>
        <filter val="0.5"/>
        <filter val="0.6"/>
      </filters>
    </filterColumn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8" max="8" width="16.38"/>
    <col customWidth="1" min="9" max="9" width="16.25"/>
    <col customWidth="1" min="12" max="12" width="16.63"/>
  </cols>
  <sheetData>
    <row r="1" ht="15.75" customHeight="1">
      <c r="A1" s="1" t="s">
        <v>1</v>
      </c>
      <c r="B1" s="1" t="s">
        <v>0</v>
      </c>
      <c r="C1" s="1" t="s">
        <v>297</v>
      </c>
      <c r="D1" s="1" t="s">
        <v>298</v>
      </c>
      <c r="E1" s="1" t="s">
        <v>299</v>
      </c>
      <c r="F1" s="1" t="s">
        <v>300</v>
      </c>
      <c r="G1" s="1" t="s">
        <v>301</v>
      </c>
      <c r="H1" s="1" t="s">
        <v>8</v>
      </c>
      <c r="I1" s="1" t="s">
        <v>302</v>
      </c>
      <c r="J1" s="25"/>
      <c r="K1" s="33"/>
      <c r="L1" s="34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ht="15.75" customHeight="1">
      <c r="A2" s="29" t="s">
        <v>15</v>
      </c>
      <c r="B2" s="29" t="s">
        <v>14</v>
      </c>
      <c r="C2" s="29" t="s">
        <v>303</v>
      </c>
      <c r="D2" s="29">
        <v>121003.0</v>
      </c>
      <c r="E2" s="29" t="s">
        <v>304</v>
      </c>
      <c r="F2" s="29" t="str">
        <f t="shared" ref="F2:F125" si="1">CONCATENATE(D2,E2)</f>
        <v>121003507101</v>
      </c>
      <c r="G2" s="29" t="s">
        <v>305</v>
      </c>
      <c r="H2" s="29" t="s">
        <v>306</v>
      </c>
      <c r="I2" s="29" t="s">
        <v>307</v>
      </c>
      <c r="J2" s="25"/>
      <c r="K2" s="29"/>
      <c r="L2" s="29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ht="15.75" customHeight="1">
      <c r="A3" s="29" t="s">
        <v>17</v>
      </c>
      <c r="B3" s="29" t="s">
        <v>16</v>
      </c>
      <c r="C3" s="29" t="s">
        <v>308</v>
      </c>
      <c r="D3" s="29">
        <v>121003.0</v>
      </c>
      <c r="E3" s="29" t="s">
        <v>309</v>
      </c>
      <c r="F3" s="29" t="str">
        <f t="shared" si="1"/>
        <v>121003486886</v>
      </c>
      <c r="G3" s="29" t="s">
        <v>305</v>
      </c>
      <c r="H3" s="29" t="s">
        <v>306</v>
      </c>
      <c r="I3" s="29" t="s">
        <v>310</v>
      </c>
      <c r="J3" s="25"/>
      <c r="K3" s="29"/>
      <c r="L3" s="29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ht="15.75" customHeight="1">
      <c r="A4" s="29" t="s">
        <v>19</v>
      </c>
      <c r="B4" s="29" t="s">
        <v>18</v>
      </c>
      <c r="C4" s="29" t="s">
        <v>311</v>
      </c>
      <c r="D4" s="29">
        <v>121003.0</v>
      </c>
      <c r="E4" s="29" t="s">
        <v>312</v>
      </c>
      <c r="F4" s="29" t="str">
        <f t="shared" si="1"/>
        <v>121003532484</v>
      </c>
      <c r="G4" s="29" t="s">
        <v>305</v>
      </c>
      <c r="H4" s="29" t="s">
        <v>306</v>
      </c>
      <c r="I4" s="29" t="s">
        <v>313</v>
      </c>
      <c r="J4" s="25"/>
      <c r="K4" s="29"/>
      <c r="L4" s="29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ht="15.75" customHeight="1">
      <c r="A5" s="29" t="s">
        <v>21</v>
      </c>
      <c r="B5" s="29" t="s">
        <v>20</v>
      </c>
      <c r="C5" s="29" t="s">
        <v>308</v>
      </c>
      <c r="D5" s="29">
        <v>121003.0</v>
      </c>
      <c r="E5" s="29" t="s">
        <v>314</v>
      </c>
      <c r="F5" s="29" t="str">
        <f t="shared" si="1"/>
        <v>121003143001</v>
      </c>
      <c r="G5" s="29" t="s">
        <v>315</v>
      </c>
      <c r="H5" s="29" t="s">
        <v>306</v>
      </c>
      <c r="I5" s="29" t="s">
        <v>316</v>
      </c>
      <c r="J5" s="25"/>
      <c r="K5" s="29"/>
      <c r="L5" s="29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ht="15.75" customHeight="1">
      <c r="A6" s="29" t="s">
        <v>23</v>
      </c>
      <c r="B6" s="29" t="s">
        <v>22</v>
      </c>
      <c r="C6" s="29" t="s">
        <v>317</v>
      </c>
      <c r="D6" s="29">
        <v>121003.0</v>
      </c>
      <c r="E6" s="29" t="s">
        <v>318</v>
      </c>
      <c r="F6" s="29" t="str">
        <f t="shared" si="1"/>
        <v>121003515591</v>
      </c>
      <c r="G6" s="29" t="s">
        <v>305</v>
      </c>
      <c r="H6" s="29" t="s">
        <v>306</v>
      </c>
      <c r="I6" s="29" t="s">
        <v>319</v>
      </c>
      <c r="J6" s="25"/>
      <c r="K6" s="29"/>
      <c r="L6" s="29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ht="15.75" customHeight="1">
      <c r="A7" s="29" t="s">
        <v>25</v>
      </c>
      <c r="B7" s="29" t="s">
        <v>24</v>
      </c>
      <c r="C7" s="29" t="s">
        <v>317</v>
      </c>
      <c r="D7" s="29">
        <v>121003.0</v>
      </c>
      <c r="E7" s="29" t="s">
        <v>320</v>
      </c>
      <c r="F7" s="29" t="str">
        <f t="shared" si="1"/>
        <v>121003326502</v>
      </c>
      <c r="G7" s="29" t="s">
        <v>305</v>
      </c>
      <c r="H7" s="29" t="s">
        <v>306</v>
      </c>
      <c r="I7" s="29" t="s">
        <v>319</v>
      </c>
      <c r="J7" s="25"/>
      <c r="K7" s="29"/>
      <c r="L7" s="29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ht="15.75" customHeight="1">
      <c r="A8" s="29" t="s">
        <v>27</v>
      </c>
      <c r="B8" s="29" t="s">
        <v>26</v>
      </c>
      <c r="C8" s="29" t="s">
        <v>308</v>
      </c>
      <c r="D8" s="29">
        <v>121003.0</v>
      </c>
      <c r="E8" s="29" t="s">
        <v>321</v>
      </c>
      <c r="F8" s="29" t="str">
        <f t="shared" si="1"/>
        <v>121003208019</v>
      </c>
      <c r="G8" s="29" t="s">
        <v>315</v>
      </c>
      <c r="H8" s="29" t="s">
        <v>306</v>
      </c>
      <c r="I8" s="29" t="s">
        <v>316</v>
      </c>
      <c r="J8" s="25"/>
      <c r="K8" s="29"/>
      <c r="L8" s="29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ht="15.75" customHeight="1">
      <c r="A9" s="29" t="s">
        <v>29</v>
      </c>
      <c r="B9" s="29" t="s">
        <v>28</v>
      </c>
      <c r="C9" s="29" t="s">
        <v>322</v>
      </c>
      <c r="D9" s="29">
        <v>121003.0</v>
      </c>
      <c r="E9" s="29" t="s">
        <v>323</v>
      </c>
      <c r="F9" s="29" t="str">
        <f t="shared" si="1"/>
        <v>121003140301</v>
      </c>
      <c r="G9" s="29" t="s">
        <v>315</v>
      </c>
      <c r="H9" s="29" t="s">
        <v>306</v>
      </c>
      <c r="I9" s="29" t="s">
        <v>324</v>
      </c>
      <c r="J9" s="25"/>
      <c r="K9" s="29"/>
      <c r="L9" s="29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ht="15.75" customHeight="1">
      <c r="A10" s="29" t="s">
        <v>31</v>
      </c>
      <c r="B10" s="29" t="s">
        <v>30</v>
      </c>
      <c r="C10" s="29" t="s">
        <v>325</v>
      </c>
      <c r="D10" s="29">
        <v>121003.0</v>
      </c>
      <c r="E10" s="29" t="s">
        <v>326</v>
      </c>
      <c r="F10" s="29" t="str">
        <f t="shared" si="1"/>
        <v>121003396001</v>
      </c>
      <c r="G10" s="29" t="s">
        <v>305</v>
      </c>
      <c r="H10" s="29" t="s">
        <v>306</v>
      </c>
      <c r="I10" s="29" t="s">
        <v>319</v>
      </c>
      <c r="J10" s="25"/>
      <c r="K10" s="29"/>
      <c r="L10" s="29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ht="15.75" customHeight="1">
      <c r="A11" s="29" t="s">
        <v>33</v>
      </c>
      <c r="B11" s="29" t="s">
        <v>32</v>
      </c>
      <c r="C11" s="29" t="s">
        <v>325</v>
      </c>
      <c r="D11" s="29">
        <v>121003.0</v>
      </c>
      <c r="E11" s="29" t="s">
        <v>327</v>
      </c>
      <c r="F11" s="29" t="str">
        <f t="shared" si="1"/>
        <v>121003711106</v>
      </c>
      <c r="G11" s="29" t="s">
        <v>305</v>
      </c>
      <c r="H11" s="29" t="s">
        <v>306</v>
      </c>
      <c r="I11" s="29" t="s">
        <v>319</v>
      </c>
      <c r="J11" s="25"/>
      <c r="K11" s="29"/>
      <c r="L11" s="29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ht="15.75" customHeight="1">
      <c r="A12" s="29" t="s">
        <v>35</v>
      </c>
      <c r="B12" s="29" t="s">
        <v>34</v>
      </c>
      <c r="C12" s="29" t="s">
        <v>328</v>
      </c>
      <c r="D12" s="29">
        <v>121003.0</v>
      </c>
      <c r="E12" s="29" t="s">
        <v>329</v>
      </c>
      <c r="F12" s="29" t="str">
        <f t="shared" si="1"/>
        <v>121003284001</v>
      </c>
      <c r="G12" s="29" t="s">
        <v>315</v>
      </c>
      <c r="H12" s="29" t="s">
        <v>306</v>
      </c>
      <c r="I12" s="29" t="s">
        <v>316</v>
      </c>
      <c r="J12" s="25"/>
      <c r="K12" s="29"/>
      <c r="L12" s="29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ht="15.75" customHeight="1">
      <c r="A13" s="29" t="s">
        <v>37</v>
      </c>
      <c r="B13" s="29" t="s">
        <v>36</v>
      </c>
      <c r="C13" s="29" t="s">
        <v>330</v>
      </c>
      <c r="D13" s="29">
        <v>121003.0</v>
      </c>
      <c r="E13" s="29" t="s">
        <v>331</v>
      </c>
      <c r="F13" s="29" t="str">
        <f t="shared" si="1"/>
        <v>121003441601</v>
      </c>
      <c r="G13" s="29" t="s">
        <v>305</v>
      </c>
      <c r="H13" s="29" t="s">
        <v>306</v>
      </c>
      <c r="I13" s="29" t="s">
        <v>310</v>
      </c>
      <c r="J13" s="25"/>
      <c r="K13" s="29"/>
      <c r="L13" s="29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ht="15.75" customHeight="1">
      <c r="A14" s="29" t="s">
        <v>39</v>
      </c>
      <c r="B14" s="29" t="s">
        <v>38</v>
      </c>
      <c r="C14" s="29" t="s">
        <v>332</v>
      </c>
      <c r="D14" s="29">
        <v>121003.0</v>
      </c>
      <c r="E14" s="29" t="s">
        <v>333</v>
      </c>
      <c r="F14" s="29" t="str">
        <f t="shared" si="1"/>
        <v>121003248006</v>
      </c>
      <c r="G14" s="29" t="s">
        <v>315</v>
      </c>
      <c r="H14" s="29" t="s">
        <v>306</v>
      </c>
      <c r="I14" s="29" t="s">
        <v>324</v>
      </c>
      <c r="J14" s="25"/>
      <c r="K14" s="29"/>
      <c r="L14" s="29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ht="15.75" customHeight="1">
      <c r="A15" s="29" t="s">
        <v>41</v>
      </c>
      <c r="B15" s="29" t="s">
        <v>40</v>
      </c>
      <c r="C15" s="29" t="s">
        <v>308</v>
      </c>
      <c r="D15" s="29">
        <v>121003.0</v>
      </c>
      <c r="E15" s="29" t="s">
        <v>334</v>
      </c>
      <c r="F15" s="29" t="str">
        <f t="shared" si="1"/>
        <v>121003485001</v>
      </c>
      <c r="G15" s="29" t="s">
        <v>305</v>
      </c>
      <c r="H15" s="29" t="s">
        <v>306</v>
      </c>
      <c r="I15" s="29" t="s">
        <v>310</v>
      </c>
      <c r="J15" s="25"/>
      <c r="K15" s="29"/>
      <c r="L15" s="29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ht="15.75" customHeight="1">
      <c r="A16" s="29" t="s">
        <v>43</v>
      </c>
      <c r="B16" s="29" t="s">
        <v>42</v>
      </c>
      <c r="C16" s="29" t="s">
        <v>317</v>
      </c>
      <c r="D16" s="29">
        <v>121003.0</v>
      </c>
      <c r="E16" s="29" t="s">
        <v>335</v>
      </c>
      <c r="F16" s="29" t="str">
        <f t="shared" si="1"/>
        <v>121003845438</v>
      </c>
      <c r="G16" s="29" t="s">
        <v>305</v>
      </c>
      <c r="H16" s="29" t="s">
        <v>306</v>
      </c>
      <c r="I16" s="29" t="s">
        <v>319</v>
      </c>
      <c r="J16" s="25"/>
      <c r="K16" s="29"/>
      <c r="L16" s="29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ht="15.75" customHeight="1">
      <c r="A17" s="29" t="s">
        <v>45</v>
      </c>
      <c r="B17" s="29" t="s">
        <v>44</v>
      </c>
      <c r="C17" s="29" t="s">
        <v>336</v>
      </c>
      <c r="D17" s="29">
        <v>121003.0</v>
      </c>
      <c r="E17" s="29" t="s">
        <v>337</v>
      </c>
      <c r="F17" s="29" t="str">
        <f t="shared" si="1"/>
        <v>121003463106</v>
      </c>
      <c r="G17" s="29" t="s">
        <v>305</v>
      </c>
      <c r="H17" s="29" t="s">
        <v>306</v>
      </c>
      <c r="I17" s="29" t="s">
        <v>307</v>
      </c>
      <c r="J17" s="25"/>
      <c r="K17" s="29"/>
      <c r="L17" s="29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ht="15.75" customHeight="1">
      <c r="A18" s="29" t="s">
        <v>47</v>
      </c>
      <c r="B18" s="29" t="s">
        <v>46</v>
      </c>
      <c r="C18" s="29" t="s">
        <v>325</v>
      </c>
      <c r="D18" s="29">
        <v>121003.0</v>
      </c>
      <c r="E18" s="29" t="s">
        <v>323</v>
      </c>
      <c r="F18" s="29" t="str">
        <f t="shared" si="1"/>
        <v>121003140301</v>
      </c>
      <c r="G18" s="29" t="s">
        <v>315</v>
      </c>
      <c r="H18" s="29" t="s">
        <v>306</v>
      </c>
      <c r="I18" s="29" t="s">
        <v>338</v>
      </c>
      <c r="J18" s="25"/>
      <c r="K18" s="29"/>
      <c r="L18" s="29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ht="15.75" customHeight="1">
      <c r="A19" s="29" t="s">
        <v>49</v>
      </c>
      <c r="B19" s="29" t="s">
        <v>48</v>
      </c>
      <c r="C19" s="29" t="s">
        <v>328</v>
      </c>
      <c r="D19" s="29">
        <v>121003.0</v>
      </c>
      <c r="E19" s="29" t="s">
        <v>339</v>
      </c>
      <c r="F19" s="29" t="str">
        <f t="shared" si="1"/>
        <v>121003495671</v>
      </c>
      <c r="G19" s="29" t="s">
        <v>305</v>
      </c>
      <c r="H19" s="29" t="s">
        <v>306</v>
      </c>
      <c r="I19" s="29" t="s">
        <v>310</v>
      </c>
      <c r="J19" s="25"/>
      <c r="K19" s="29"/>
      <c r="L19" s="29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ht="15.75" customHeight="1">
      <c r="A20" s="29" t="s">
        <v>51</v>
      </c>
      <c r="B20" s="29" t="s">
        <v>50</v>
      </c>
      <c r="C20" s="29" t="s">
        <v>340</v>
      </c>
      <c r="D20" s="29">
        <v>121003.0</v>
      </c>
      <c r="E20" s="29" t="s">
        <v>341</v>
      </c>
      <c r="F20" s="29" t="str">
        <f t="shared" si="1"/>
        <v>121003673002</v>
      </c>
      <c r="G20" s="29" t="s">
        <v>342</v>
      </c>
      <c r="H20" s="29" t="s">
        <v>343</v>
      </c>
      <c r="I20" s="29" t="s">
        <v>344</v>
      </c>
      <c r="J20" s="25"/>
      <c r="K20" s="29"/>
      <c r="L20" s="29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ht="15.75" customHeight="1">
      <c r="A21" s="29" t="s">
        <v>53</v>
      </c>
      <c r="B21" s="29" t="s">
        <v>52</v>
      </c>
      <c r="C21" s="29" t="s">
        <v>328</v>
      </c>
      <c r="D21" s="29">
        <v>121003.0</v>
      </c>
      <c r="E21" s="29" t="s">
        <v>345</v>
      </c>
      <c r="F21" s="29" t="str">
        <f t="shared" si="1"/>
        <v>121003208002</v>
      </c>
      <c r="G21" s="29" t="s">
        <v>315</v>
      </c>
      <c r="H21" s="29" t="s">
        <v>306</v>
      </c>
      <c r="I21" s="29" t="s">
        <v>316</v>
      </c>
      <c r="J21" s="25"/>
      <c r="K21" s="29"/>
      <c r="L21" s="29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ht="15.75" customHeight="1">
      <c r="A22" s="29" t="s">
        <v>55</v>
      </c>
      <c r="B22" s="29" t="s">
        <v>54</v>
      </c>
      <c r="C22" s="29" t="s">
        <v>346</v>
      </c>
      <c r="D22" s="29">
        <v>121003.0</v>
      </c>
      <c r="E22" s="29" t="s">
        <v>347</v>
      </c>
      <c r="F22" s="29" t="str">
        <f t="shared" si="1"/>
        <v>121003416010</v>
      </c>
      <c r="G22" s="29" t="s">
        <v>305</v>
      </c>
      <c r="H22" s="29" t="s">
        <v>306</v>
      </c>
      <c r="I22" s="29" t="s">
        <v>310</v>
      </c>
      <c r="J22" s="25"/>
      <c r="K22" s="29"/>
      <c r="L22" s="29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ht="15.75" customHeight="1">
      <c r="A23" s="29" t="s">
        <v>57</v>
      </c>
      <c r="B23" s="29" t="s">
        <v>56</v>
      </c>
      <c r="C23" s="29" t="s">
        <v>348</v>
      </c>
      <c r="D23" s="29">
        <v>121003.0</v>
      </c>
      <c r="E23" s="29" t="s">
        <v>349</v>
      </c>
      <c r="F23" s="29" t="str">
        <f t="shared" si="1"/>
        <v>121003226010</v>
      </c>
      <c r="G23" s="29" t="s">
        <v>315</v>
      </c>
      <c r="H23" s="29" t="s">
        <v>306</v>
      </c>
      <c r="I23" s="29" t="s">
        <v>324</v>
      </c>
      <c r="J23" s="25"/>
      <c r="K23" s="29"/>
      <c r="L23" s="29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ht="15.75" customHeight="1">
      <c r="A24" s="29" t="s">
        <v>59</v>
      </c>
      <c r="B24" s="29" t="s">
        <v>58</v>
      </c>
      <c r="C24" s="29" t="s">
        <v>350</v>
      </c>
      <c r="D24" s="29">
        <v>121003.0</v>
      </c>
      <c r="E24" s="29" t="s">
        <v>351</v>
      </c>
      <c r="F24" s="29" t="str">
        <f t="shared" si="1"/>
        <v>121003400705</v>
      </c>
      <c r="G24" s="29" t="s">
        <v>305</v>
      </c>
      <c r="H24" s="29" t="s">
        <v>343</v>
      </c>
      <c r="I24" s="29" t="s">
        <v>352</v>
      </c>
      <c r="J24" s="25"/>
      <c r="K24" s="29"/>
      <c r="L24" s="29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ht="15.75" customHeight="1">
      <c r="A25" s="29" t="s">
        <v>61</v>
      </c>
      <c r="B25" s="29" t="s">
        <v>60</v>
      </c>
      <c r="C25" s="29" t="s">
        <v>353</v>
      </c>
      <c r="D25" s="29">
        <v>121003.0</v>
      </c>
      <c r="E25" s="29" t="s">
        <v>354</v>
      </c>
      <c r="F25" s="29" t="str">
        <f t="shared" si="1"/>
        <v>121003262405</v>
      </c>
      <c r="G25" s="29" t="s">
        <v>315</v>
      </c>
      <c r="H25" s="29" t="s">
        <v>343</v>
      </c>
      <c r="I25" s="29" t="s">
        <v>355</v>
      </c>
      <c r="J25" s="25"/>
      <c r="K25" s="29"/>
      <c r="L25" s="29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ht="15.75" customHeight="1">
      <c r="A26" s="29" t="s">
        <v>63</v>
      </c>
      <c r="B26" s="29" t="s">
        <v>62</v>
      </c>
      <c r="C26" s="29" t="s">
        <v>356</v>
      </c>
      <c r="D26" s="29">
        <v>121003.0</v>
      </c>
      <c r="E26" s="29" t="s">
        <v>357</v>
      </c>
      <c r="F26" s="29" t="str">
        <f t="shared" si="1"/>
        <v>121003394210</v>
      </c>
      <c r="G26" s="29" t="s">
        <v>305</v>
      </c>
      <c r="H26" s="29" t="s">
        <v>343</v>
      </c>
      <c r="I26" s="29" t="s">
        <v>352</v>
      </c>
      <c r="J26" s="25"/>
      <c r="K26" s="29"/>
      <c r="L26" s="29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ht="15.75" customHeight="1">
      <c r="A27" s="29" t="s">
        <v>65</v>
      </c>
      <c r="B27" s="29" t="s">
        <v>64</v>
      </c>
      <c r="C27" s="29" t="s">
        <v>350</v>
      </c>
      <c r="D27" s="29">
        <v>121003.0</v>
      </c>
      <c r="E27" s="29" t="s">
        <v>358</v>
      </c>
      <c r="F27" s="29" t="str">
        <f t="shared" si="1"/>
        <v>121003411014</v>
      </c>
      <c r="G27" s="29" t="s">
        <v>305</v>
      </c>
      <c r="H27" s="29" t="s">
        <v>343</v>
      </c>
      <c r="I27" s="29" t="s">
        <v>352</v>
      </c>
      <c r="J27" s="25"/>
      <c r="K27" s="29"/>
      <c r="L27" s="29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ht="15.75" customHeight="1">
      <c r="A28" s="29" t="s">
        <v>67</v>
      </c>
      <c r="B28" s="29" t="s">
        <v>66</v>
      </c>
      <c r="C28" s="29" t="s">
        <v>359</v>
      </c>
      <c r="D28" s="29">
        <v>121003.0</v>
      </c>
      <c r="E28" s="29" t="s">
        <v>360</v>
      </c>
      <c r="F28" s="29" t="str">
        <f t="shared" si="1"/>
        <v>121003783301</v>
      </c>
      <c r="G28" s="29" t="s">
        <v>342</v>
      </c>
      <c r="H28" s="29" t="s">
        <v>343</v>
      </c>
      <c r="I28" s="29" t="s">
        <v>361</v>
      </c>
      <c r="J28" s="25"/>
      <c r="K28" s="29"/>
      <c r="L28" s="29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ht="15.75" customHeight="1">
      <c r="A29" s="29" t="s">
        <v>69</v>
      </c>
      <c r="B29" s="29" t="s">
        <v>68</v>
      </c>
      <c r="C29" s="29" t="s">
        <v>348</v>
      </c>
      <c r="D29" s="29">
        <v>121003.0</v>
      </c>
      <c r="E29" s="29" t="s">
        <v>362</v>
      </c>
      <c r="F29" s="29" t="str">
        <f t="shared" si="1"/>
        <v>121003486661</v>
      </c>
      <c r="G29" s="29" t="s">
        <v>305</v>
      </c>
      <c r="H29" s="29" t="s">
        <v>343</v>
      </c>
      <c r="I29" s="29" t="s">
        <v>363</v>
      </c>
      <c r="J29" s="25"/>
      <c r="K29" s="29"/>
      <c r="L29" s="29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ht="15.75" customHeight="1">
      <c r="A30" s="29" t="s">
        <v>71</v>
      </c>
      <c r="B30" s="29" t="s">
        <v>70</v>
      </c>
      <c r="C30" s="29" t="s">
        <v>303</v>
      </c>
      <c r="D30" s="29">
        <v>121003.0</v>
      </c>
      <c r="E30" s="29" t="s">
        <v>364</v>
      </c>
      <c r="F30" s="29" t="str">
        <f t="shared" si="1"/>
        <v>121003244001</v>
      </c>
      <c r="G30" s="29" t="s">
        <v>315</v>
      </c>
      <c r="H30" s="29" t="s">
        <v>343</v>
      </c>
      <c r="I30" s="29" t="s">
        <v>365</v>
      </c>
      <c r="J30" s="25"/>
      <c r="K30" s="29"/>
      <c r="L30" s="29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ht="15.75" customHeight="1">
      <c r="A31" s="29" t="s">
        <v>73</v>
      </c>
      <c r="B31" s="29" t="s">
        <v>72</v>
      </c>
      <c r="C31" s="29" t="s">
        <v>350</v>
      </c>
      <c r="D31" s="29">
        <v>121003.0</v>
      </c>
      <c r="E31" s="29" t="s">
        <v>366</v>
      </c>
      <c r="F31" s="29" t="str">
        <f t="shared" si="1"/>
        <v>121003492001</v>
      </c>
      <c r="G31" s="29" t="s">
        <v>305</v>
      </c>
      <c r="H31" s="29" t="s">
        <v>343</v>
      </c>
      <c r="I31" s="29" t="s">
        <v>352</v>
      </c>
      <c r="J31" s="25"/>
      <c r="K31" s="29"/>
      <c r="L31" s="29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ht="15.75" customHeight="1">
      <c r="A32" s="29" t="s">
        <v>75</v>
      </c>
      <c r="B32" s="29" t="s">
        <v>74</v>
      </c>
      <c r="C32" s="29" t="s">
        <v>367</v>
      </c>
      <c r="D32" s="29">
        <v>121003.0</v>
      </c>
      <c r="E32" s="29" t="s">
        <v>368</v>
      </c>
      <c r="F32" s="29" t="str">
        <f t="shared" si="1"/>
        <v>121003517128</v>
      </c>
      <c r="G32" s="29" t="s">
        <v>305</v>
      </c>
      <c r="H32" s="29" t="s">
        <v>343</v>
      </c>
      <c r="I32" s="29" t="s">
        <v>369</v>
      </c>
      <c r="J32" s="25"/>
      <c r="K32" s="29"/>
      <c r="L32" s="29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ht="15.75" customHeight="1">
      <c r="A33" s="29" t="s">
        <v>77</v>
      </c>
      <c r="B33" s="29" t="s">
        <v>76</v>
      </c>
      <c r="C33" s="29" t="s">
        <v>370</v>
      </c>
      <c r="D33" s="29">
        <v>121003.0</v>
      </c>
      <c r="E33" s="29" t="s">
        <v>371</v>
      </c>
      <c r="F33" s="29" t="str">
        <f t="shared" si="1"/>
        <v>121003562110</v>
      </c>
      <c r="G33" s="29" t="s">
        <v>305</v>
      </c>
      <c r="H33" s="29" t="s">
        <v>343</v>
      </c>
      <c r="I33" s="29" t="s">
        <v>363</v>
      </c>
      <c r="J33" s="25"/>
      <c r="K33" s="29"/>
      <c r="L33" s="29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ht="15.75" customHeight="1">
      <c r="A34" s="29" t="s">
        <v>79</v>
      </c>
      <c r="B34" s="29" t="s">
        <v>78</v>
      </c>
      <c r="C34" s="29" t="s">
        <v>353</v>
      </c>
      <c r="D34" s="29">
        <v>121003.0</v>
      </c>
      <c r="E34" s="29" t="s">
        <v>372</v>
      </c>
      <c r="F34" s="29" t="str">
        <f t="shared" si="1"/>
        <v>121003831006</v>
      </c>
      <c r="G34" s="29" t="s">
        <v>305</v>
      </c>
      <c r="H34" s="29" t="s">
        <v>343</v>
      </c>
      <c r="I34" s="29" t="s">
        <v>352</v>
      </c>
      <c r="J34" s="25"/>
      <c r="K34" s="29"/>
      <c r="L34" s="29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ht="15.75" customHeight="1">
      <c r="A35" s="29" t="s">
        <v>81</v>
      </c>
      <c r="B35" s="29" t="s">
        <v>80</v>
      </c>
      <c r="C35" s="29" t="s">
        <v>373</v>
      </c>
      <c r="D35" s="29">
        <v>121003.0</v>
      </c>
      <c r="E35" s="29" t="s">
        <v>374</v>
      </c>
      <c r="F35" s="29" t="str">
        <f t="shared" si="1"/>
        <v>121003140604</v>
      </c>
      <c r="G35" s="29" t="s">
        <v>315</v>
      </c>
      <c r="H35" s="29" t="s">
        <v>306</v>
      </c>
      <c r="I35" s="29" t="s">
        <v>375</v>
      </c>
      <c r="J35" s="25"/>
      <c r="K35" s="29"/>
      <c r="L35" s="29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ht="15.75" customHeight="1">
      <c r="A36" s="29" t="s">
        <v>83</v>
      </c>
      <c r="B36" s="29" t="s">
        <v>82</v>
      </c>
      <c r="C36" s="29" t="s">
        <v>376</v>
      </c>
      <c r="D36" s="29">
        <v>121003.0</v>
      </c>
      <c r="E36" s="29" t="s">
        <v>377</v>
      </c>
      <c r="F36" s="29" t="str">
        <f t="shared" si="1"/>
        <v>121003723146</v>
      </c>
      <c r="G36" s="29" t="s">
        <v>305</v>
      </c>
      <c r="H36" s="29" t="s">
        <v>306</v>
      </c>
      <c r="I36" s="29" t="s">
        <v>310</v>
      </c>
      <c r="J36" s="25"/>
      <c r="K36" s="29"/>
      <c r="L36" s="29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ht="15.75" customHeight="1">
      <c r="A37" s="29" t="s">
        <v>85</v>
      </c>
      <c r="B37" s="29" t="s">
        <v>84</v>
      </c>
      <c r="C37" s="29" t="s">
        <v>378</v>
      </c>
      <c r="D37" s="29">
        <v>121003.0</v>
      </c>
      <c r="E37" s="29" t="s">
        <v>379</v>
      </c>
      <c r="F37" s="29" t="str">
        <f t="shared" si="1"/>
        <v>121003421204</v>
      </c>
      <c r="G37" s="29" t="s">
        <v>305</v>
      </c>
      <c r="H37" s="29" t="s">
        <v>306</v>
      </c>
      <c r="I37" s="29" t="s">
        <v>310</v>
      </c>
      <c r="J37" s="25"/>
      <c r="K37" s="29"/>
      <c r="L37" s="29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ht="15.75" customHeight="1">
      <c r="A38" s="29" t="s">
        <v>87</v>
      </c>
      <c r="B38" s="29" t="s">
        <v>86</v>
      </c>
      <c r="C38" s="29" t="s">
        <v>380</v>
      </c>
      <c r="D38" s="29">
        <v>121003.0</v>
      </c>
      <c r="E38" s="29" t="s">
        <v>381</v>
      </c>
      <c r="F38" s="29" t="str">
        <f t="shared" si="1"/>
        <v>121003263139</v>
      </c>
      <c r="G38" s="29" t="s">
        <v>315</v>
      </c>
      <c r="H38" s="29" t="s">
        <v>306</v>
      </c>
      <c r="I38" s="29" t="s">
        <v>316</v>
      </c>
      <c r="J38" s="25"/>
      <c r="K38" s="29"/>
      <c r="L38" s="29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ht="15.75" customHeight="1">
      <c r="A39" s="29" t="s">
        <v>89</v>
      </c>
      <c r="B39" s="29" t="s">
        <v>88</v>
      </c>
      <c r="C39" s="29" t="s">
        <v>382</v>
      </c>
      <c r="D39" s="29">
        <v>121003.0</v>
      </c>
      <c r="E39" s="29" t="s">
        <v>383</v>
      </c>
      <c r="F39" s="29" t="str">
        <f t="shared" si="1"/>
        <v>121003743263</v>
      </c>
      <c r="G39" s="29" t="s">
        <v>305</v>
      </c>
      <c r="H39" s="29" t="s">
        <v>306</v>
      </c>
      <c r="I39" s="29" t="s">
        <v>307</v>
      </c>
      <c r="J39" s="25"/>
      <c r="K39" s="29"/>
      <c r="L39" s="29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ht="15.75" customHeight="1">
      <c r="A40" s="29" t="s">
        <v>91</v>
      </c>
      <c r="B40" s="29" t="s">
        <v>90</v>
      </c>
      <c r="C40" s="29" t="s">
        <v>350</v>
      </c>
      <c r="D40" s="29">
        <v>121003.0</v>
      </c>
      <c r="E40" s="29" t="s">
        <v>384</v>
      </c>
      <c r="F40" s="29" t="str">
        <f t="shared" si="1"/>
        <v>121003392150</v>
      </c>
      <c r="G40" s="29" t="s">
        <v>305</v>
      </c>
      <c r="H40" s="29" t="s">
        <v>306</v>
      </c>
      <c r="I40" s="29" t="s">
        <v>310</v>
      </c>
      <c r="J40" s="25"/>
      <c r="K40" s="29"/>
      <c r="L40" s="29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ht="15.75" customHeight="1">
      <c r="A41" s="29" t="s">
        <v>93</v>
      </c>
      <c r="B41" s="29" t="s">
        <v>92</v>
      </c>
      <c r="C41" s="29" t="s">
        <v>385</v>
      </c>
      <c r="D41" s="29">
        <v>121003.0</v>
      </c>
      <c r="E41" s="29" t="s">
        <v>386</v>
      </c>
      <c r="F41" s="29" t="str">
        <f t="shared" si="1"/>
        <v>121003382830</v>
      </c>
      <c r="G41" s="29" t="s">
        <v>305</v>
      </c>
      <c r="H41" s="29" t="s">
        <v>306</v>
      </c>
      <c r="I41" s="29" t="s">
        <v>310</v>
      </c>
      <c r="J41" s="25"/>
      <c r="K41" s="29"/>
      <c r="L41" s="29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ht="15.75" customHeight="1">
      <c r="A42" s="29" t="s">
        <v>95</v>
      </c>
      <c r="B42" s="29" t="s">
        <v>94</v>
      </c>
      <c r="C42" s="29" t="s">
        <v>376</v>
      </c>
      <c r="D42" s="29">
        <v>121003.0</v>
      </c>
      <c r="E42" s="29" t="s">
        <v>387</v>
      </c>
      <c r="F42" s="29" t="str">
        <f t="shared" si="1"/>
        <v>121003711303</v>
      </c>
      <c r="G42" s="29" t="s">
        <v>305</v>
      </c>
      <c r="H42" s="29" t="s">
        <v>306</v>
      </c>
      <c r="I42" s="29" t="s">
        <v>310</v>
      </c>
      <c r="J42" s="25"/>
      <c r="K42" s="29"/>
      <c r="L42" s="29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ht="15.75" customHeight="1">
      <c r="A43" s="29" t="s">
        <v>97</v>
      </c>
      <c r="B43" s="29" t="s">
        <v>96</v>
      </c>
      <c r="C43" s="29" t="s">
        <v>308</v>
      </c>
      <c r="D43" s="29">
        <v>121003.0</v>
      </c>
      <c r="E43" s="29" t="s">
        <v>388</v>
      </c>
      <c r="F43" s="29" t="str">
        <f t="shared" si="1"/>
        <v>121003283102</v>
      </c>
      <c r="G43" s="29" t="s">
        <v>315</v>
      </c>
      <c r="H43" s="29" t="s">
        <v>306</v>
      </c>
      <c r="I43" s="29" t="s">
        <v>316</v>
      </c>
      <c r="J43" s="25"/>
      <c r="K43" s="29"/>
      <c r="L43" s="29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ht="15.75" customHeight="1">
      <c r="A44" s="29" t="s">
        <v>99</v>
      </c>
      <c r="B44" s="29" t="s">
        <v>98</v>
      </c>
      <c r="C44" s="29" t="s">
        <v>389</v>
      </c>
      <c r="D44" s="29">
        <v>121003.0</v>
      </c>
      <c r="E44" s="29" t="s">
        <v>390</v>
      </c>
      <c r="F44" s="29" t="str">
        <f t="shared" si="1"/>
        <v>121003370201</v>
      </c>
      <c r="G44" s="29" t="s">
        <v>305</v>
      </c>
      <c r="H44" s="29" t="s">
        <v>306</v>
      </c>
      <c r="I44" s="29" t="s">
        <v>307</v>
      </c>
      <c r="J44" s="25"/>
      <c r="K44" s="29"/>
      <c r="L44" s="29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ht="15.75" customHeight="1">
      <c r="A45" s="29" t="s">
        <v>101</v>
      </c>
      <c r="B45" s="29" t="s">
        <v>100</v>
      </c>
      <c r="C45" s="29" t="s">
        <v>376</v>
      </c>
      <c r="D45" s="29">
        <v>121003.0</v>
      </c>
      <c r="E45" s="29" t="s">
        <v>391</v>
      </c>
      <c r="F45" s="29" t="str">
        <f t="shared" si="1"/>
        <v>121003248001</v>
      </c>
      <c r="G45" s="29" t="s">
        <v>315</v>
      </c>
      <c r="H45" s="29" t="s">
        <v>306</v>
      </c>
      <c r="I45" s="29" t="s">
        <v>316</v>
      </c>
      <c r="J45" s="25"/>
      <c r="K45" s="29"/>
      <c r="L45" s="29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ht="15.75" customHeight="1">
      <c r="A46" s="29" t="s">
        <v>103</v>
      </c>
      <c r="B46" s="29" t="s">
        <v>102</v>
      </c>
      <c r="C46" s="29" t="s">
        <v>332</v>
      </c>
      <c r="D46" s="29">
        <v>121003.0</v>
      </c>
      <c r="E46" s="29" t="s">
        <v>392</v>
      </c>
      <c r="F46" s="29" t="str">
        <f t="shared" si="1"/>
        <v>121003144001</v>
      </c>
      <c r="G46" s="29" t="s">
        <v>315</v>
      </c>
      <c r="H46" s="29" t="s">
        <v>306</v>
      </c>
      <c r="I46" s="29" t="s">
        <v>324</v>
      </c>
      <c r="J46" s="25"/>
      <c r="K46" s="29"/>
      <c r="L46" s="29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ht="15.75" customHeight="1">
      <c r="A47" s="29" t="s">
        <v>105</v>
      </c>
      <c r="B47" s="29" t="s">
        <v>104</v>
      </c>
      <c r="C47" s="29" t="s">
        <v>385</v>
      </c>
      <c r="D47" s="29">
        <v>121003.0</v>
      </c>
      <c r="E47" s="29" t="s">
        <v>393</v>
      </c>
      <c r="F47" s="29" t="str">
        <f t="shared" si="1"/>
        <v>121003403401</v>
      </c>
      <c r="G47" s="29" t="s">
        <v>305</v>
      </c>
      <c r="H47" s="29" t="s">
        <v>306</v>
      </c>
      <c r="I47" s="29" t="s">
        <v>310</v>
      </c>
      <c r="J47" s="25"/>
      <c r="K47" s="29"/>
      <c r="L47" s="29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ht="15.75" customHeight="1">
      <c r="A48" s="29" t="s">
        <v>107</v>
      </c>
      <c r="B48" s="29" t="s">
        <v>106</v>
      </c>
      <c r="C48" s="29" t="s">
        <v>370</v>
      </c>
      <c r="D48" s="29">
        <v>121003.0</v>
      </c>
      <c r="E48" s="29" t="s">
        <v>394</v>
      </c>
      <c r="F48" s="29" t="str">
        <f t="shared" si="1"/>
        <v>121003452001</v>
      </c>
      <c r="G48" s="29" t="s">
        <v>305</v>
      </c>
      <c r="H48" s="29" t="s">
        <v>306</v>
      </c>
      <c r="I48" s="29" t="s">
        <v>307</v>
      </c>
      <c r="J48" s="25"/>
      <c r="K48" s="29"/>
      <c r="L48" s="29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ht="15.75" customHeight="1">
      <c r="A49" s="29" t="s">
        <v>109</v>
      </c>
      <c r="B49" s="29" t="s">
        <v>108</v>
      </c>
      <c r="C49" s="29" t="s">
        <v>385</v>
      </c>
      <c r="D49" s="29">
        <v>121003.0</v>
      </c>
      <c r="E49" s="29" t="s">
        <v>395</v>
      </c>
      <c r="F49" s="29" t="str">
        <f t="shared" si="1"/>
        <v>121003721636</v>
      </c>
      <c r="G49" s="29" t="s">
        <v>305</v>
      </c>
      <c r="H49" s="29" t="s">
        <v>306</v>
      </c>
      <c r="I49" s="29" t="s">
        <v>310</v>
      </c>
      <c r="J49" s="25"/>
      <c r="K49" s="29"/>
      <c r="L49" s="29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ht="15.75" customHeight="1">
      <c r="A50" s="29" t="s">
        <v>111</v>
      </c>
      <c r="B50" s="29" t="s">
        <v>110</v>
      </c>
      <c r="C50" s="29" t="s">
        <v>376</v>
      </c>
      <c r="D50" s="29">
        <v>121003.0</v>
      </c>
      <c r="E50" s="29" t="s">
        <v>396</v>
      </c>
      <c r="F50" s="29" t="str">
        <f t="shared" si="1"/>
        <v>121003831002</v>
      </c>
      <c r="G50" s="29" t="s">
        <v>305</v>
      </c>
      <c r="H50" s="29" t="s">
        <v>306</v>
      </c>
      <c r="I50" s="29" t="s">
        <v>310</v>
      </c>
      <c r="J50" s="25"/>
      <c r="K50" s="29"/>
      <c r="L50" s="29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ht="15.75" customHeight="1">
      <c r="A51" s="29" t="s">
        <v>113</v>
      </c>
      <c r="B51" s="29" t="s">
        <v>112</v>
      </c>
      <c r="C51" s="29" t="s">
        <v>397</v>
      </c>
      <c r="D51" s="29">
        <v>121003.0</v>
      </c>
      <c r="E51" s="29" t="s">
        <v>398</v>
      </c>
      <c r="F51" s="29" t="str">
        <f t="shared" si="1"/>
        <v>121003226004</v>
      </c>
      <c r="G51" s="29" t="s">
        <v>315</v>
      </c>
      <c r="H51" s="29" t="s">
        <v>306</v>
      </c>
      <c r="I51" s="29" t="s">
        <v>375</v>
      </c>
      <c r="J51" s="25"/>
      <c r="K51" s="29"/>
      <c r="L51" s="29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ht="15.75" customHeight="1">
      <c r="A52" s="29" t="s">
        <v>115</v>
      </c>
      <c r="B52" s="29" t="s">
        <v>114</v>
      </c>
      <c r="C52" s="29" t="s">
        <v>399</v>
      </c>
      <c r="D52" s="29">
        <v>121003.0</v>
      </c>
      <c r="E52" s="29" t="s">
        <v>391</v>
      </c>
      <c r="F52" s="29" t="str">
        <f t="shared" si="1"/>
        <v>121003248001</v>
      </c>
      <c r="G52" s="29" t="s">
        <v>315</v>
      </c>
      <c r="H52" s="29" t="s">
        <v>306</v>
      </c>
      <c r="I52" s="29" t="s">
        <v>324</v>
      </c>
      <c r="J52" s="25"/>
      <c r="K52" s="29"/>
      <c r="L52" s="29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ht="15.75" customHeight="1">
      <c r="A53" s="29" t="s">
        <v>117</v>
      </c>
      <c r="B53" s="29" t="s">
        <v>116</v>
      </c>
      <c r="C53" s="29" t="s">
        <v>376</v>
      </c>
      <c r="D53" s="29">
        <v>121003.0</v>
      </c>
      <c r="E53" s="29" t="s">
        <v>400</v>
      </c>
      <c r="F53" s="29" t="str">
        <f t="shared" si="1"/>
        <v>121003410206</v>
      </c>
      <c r="G53" s="29" t="s">
        <v>305</v>
      </c>
      <c r="H53" s="29" t="s">
        <v>306</v>
      </c>
      <c r="I53" s="29" t="s">
        <v>310</v>
      </c>
      <c r="J53" s="25"/>
      <c r="K53" s="29"/>
      <c r="L53" s="29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ht="15.75" customHeight="1">
      <c r="A54" s="29" t="s">
        <v>119</v>
      </c>
      <c r="B54" s="29" t="s">
        <v>118</v>
      </c>
      <c r="C54" s="29" t="s">
        <v>401</v>
      </c>
      <c r="D54" s="29">
        <v>121003.0</v>
      </c>
      <c r="E54" s="29" t="s">
        <v>402</v>
      </c>
      <c r="F54" s="29" t="str">
        <f t="shared" si="1"/>
        <v>121003516503</v>
      </c>
      <c r="G54" s="29" t="s">
        <v>305</v>
      </c>
      <c r="H54" s="29" t="s">
        <v>306</v>
      </c>
      <c r="I54" s="29" t="s">
        <v>403</v>
      </c>
      <c r="J54" s="25"/>
      <c r="K54" s="29"/>
      <c r="L54" s="29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ht="15.75" customHeight="1">
      <c r="A55" s="29" t="s">
        <v>121</v>
      </c>
      <c r="B55" s="29" t="s">
        <v>120</v>
      </c>
      <c r="C55" s="29" t="s">
        <v>404</v>
      </c>
      <c r="D55" s="29">
        <v>121003.0</v>
      </c>
      <c r="E55" s="29" t="s">
        <v>405</v>
      </c>
      <c r="F55" s="29" t="str">
        <f t="shared" si="1"/>
        <v>121003742103</v>
      </c>
      <c r="G55" s="29" t="s">
        <v>305</v>
      </c>
      <c r="H55" s="29" t="s">
        <v>306</v>
      </c>
      <c r="I55" s="29" t="s">
        <v>310</v>
      </c>
      <c r="J55" s="25"/>
      <c r="K55" s="29"/>
      <c r="L55" s="29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ht="15.75" customHeight="1">
      <c r="A56" s="29" t="s">
        <v>123</v>
      </c>
      <c r="B56" s="29" t="s">
        <v>122</v>
      </c>
      <c r="C56" s="29" t="s">
        <v>406</v>
      </c>
      <c r="D56" s="29">
        <v>121003.0</v>
      </c>
      <c r="E56" s="29" t="s">
        <v>407</v>
      </c>
      <c r="F56" s="29" t="str">
        <f t="shared" si="1"/>
        <v>121003452018</v>
      </c>
      <c r="G56" s="29" t="s">
        <v>305</v>
      </c>
      <c r="H56" s="29" t="s">
        <v>306</v>
      </c>
      <c r="I56" s="29" t="s">
        <v>403</v>
      </c>
      <c r="J56" s="25"/>
      <c r="K56" s="29"/>
      <c r="L56" s="29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ht="15.75" customHeight="1">
      <c r="A57" s="29" t="s">
        <v>125</v>
      </c>
      <c r="B57" s="29" t="s">
        <v>124</v>
      </c>
      <c r="C57" s="29" t="s">
        <v>308</v>
      </c>
      <c r="D57" s="29">
        <v>121003.0</v>
      </c>
      <c r="E57" s="29" t="s">
        <v>408</v>
      </c>
      <c r="F57" s="29" t="str">
        <f t="shared" si="1"/>
        <v>121003208001</v>
      </c>
      <c r="G57" s="29" t="s">
        <v>315</v>
      </c>
      <c r="H57" s="29" t="s">
        <v>306</v>
      </c>
      <c r="I57" s="29" t="s">
        <v>316</v>
      </c>
      <c r="J57" s="25"/>
      <c r="K57" s="29"/>
      <c r="L57" s="29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ht="15.75" customHeight="1">
      <c r="A58" s="29" t="s">
        <v>127</v>
      </c>
      <c r="B58" s="29" t="s">
        <v>126</v>
      </c>
      <c r="C58" s="29" t="s">
        <v>409</v>
      </c>
      <c r="D58" s="29">
        <v>121003.0</v>
      </c>
      <c r="E58" s="29" t="s">
        <v>410</v>
      </c>
      <c r="F58" s="29" t="str">
        <f t="shared" si="1"/>
        <v>121003244713</v>
      </c>
      <c r="G58" s="29" t="s">
        <v>315</v>
      </c>
      <c r="H58" s="29" t="s">
        <v>306</v>
      </c>
      <c r="I58" s="29" t="s">
        <v>324</v>
      </c>
      <c r="J58" s="25"/>
      <c r="K58" s="29"/>
      <c r="L58" s="29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ht="15.75" customHeight="1">
      <c r="A59" s="29" t="s">
        <v>129</v>
      </c>
      <c r="B59" s="29" t="s">
        <v>128</v>
      </c>
      <c r="C59" s="29" t="s">
        <v>409</v>
      </c>
      <c r="D59" s="29">
        <v>121003.0</v>
      </c>
      <c r="E59" s="29" t="s">
        <v>411</v>
      </c>
      <c r="F59" s="29" t="str">
        <f t="shared" si="1"/>
        <v>121003580007</v>
      </c>
      <c r="G59" s="29" t="s">
        <v>305</v>
      </c>
      <c r="H59" s="29" t="s">
        <v>306</v>
      </c>
      <c r="I59" s="29" t="s">
        <v>307</v>
      </c>
      <c r="J59" s="25"/>
      <c r="K59" s="29"/>
      <c r="L59" s="29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ht="15.75" customHeight="1">
      <c r="A60" s="29" t="s">
        <v>131</v>
      </c>
      <c r="B60" s="29" t="s">
        <v>130</v>
      </c>
      <c r="C60" s="29" t="s">
        <v>412</v>
      </c>
      <c r="D60" s="29">
        <v>121003.0</v>
      </c>
      <c r="E60" s="29" t="s">
        <v>413</v>
      </c>
      <c r="F60" s="29" t="str">
        <f t="shared" si="1"/>
        <v>121003360005</v>
      </c>
      <c r="G60" s="29" t="s">
        <v>305</v>
      </c>
      <c r="H60" s="29" t="s">
        <v>306</v>
      </c>
      <c r="I60" s="29" t="s">
        <v>414</v>
      </c>
      <c r="J60" s="25"/>
      <c r="K60" s="29"/>
      <c r="L60" s="29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ht="15.75" customHeight="1">
      <c r="A61" s="29" t="s">
        <v>133</v>
      </c>
      <c r="B61" s="29" t="s">
        <v>132</v>
      </c>
      <c r="C61" s="29" t="s">
        <v>415</v>
      </c>
      <c r="D61" s="29">
        <v>121003.0</v>
      </c>
      <c r="E61" s="29" t="s">
        <v>416</v>
      </c>
      <c r="F61" s="29" t="str">
        <f t="shared" si="1"/>
        <v>121003313027</v>
      </c>
      <c r="G61" s="29" t="s">
        <v>305</v>
      </c>
      <c r="H61" s="29" t="s">
        <v>306</v>
      </c>
      <c r="I61" s="29" t="s">
        <v>403</v>
      </c>
      <c r="J61" s="25"/>
      <c r="K61" s="29"/>
      <c r="L61" s="29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ht="15.75" customHeight="1">
      <c r="A62" s="29" t="s">
        <v>135</v>
      </c>
      <c r="B62" s="29" t="s">
        <v>134</v>
      </c>
      <c r="C62" s="29" t="s">
        <v>328</v>
      </c>
      <c r="D62" s="29">
        <v>121003.0</v>
      </c>
      <c r="E62" s="29" t="s">
        <v>417</v>
      </c>
      <c r="F62" s="29" t="str">
        <f t="shared" si="1"/>
        <v>121003341001</v>
      </c>
      <c r="G62" s="29" t="s">
        <v>305</v>
      </c>
      <c r="H62" s="29" t="s">
        <v>306</v>
      </c>
      <c r="I62" s="29" t="s">
        <v>310</v>
      </c>
      <c r="J62" s="25"/>
      <c r="K62" s="29"/>
      <c r="L62" s="29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ht="15.75" customHeight="1">
      <c r="A63" s="29" t="s">
        <v>137</v>
      </c>
      <c r="B63" s="29" t="s">
        <v>136</v>
      </c>
      <c r="C63" s="29" t="s">
        <v>325</v>
      </c>
      <c r="D63" s="29">
        <v>121003.0</v>
      </c>
      <c r="E63" s="29" t="s">
        <v>418</v>
      </c>
      <c r="F63" s="29" t="str">
        <f t="shared" si="1"/>
        <v>121003332715</v>
      </c>
      <c r="G63" s="29" t="s">
        <v>305</v>
      </c>
      <c r="H63" s="29" t="s">
        <v>306</v>
      </c>
      <c r="I63" s="29" t="s">
        <v>319</v>
      </c>
      <c r="J63" s="25"/>
      <c r="K63" s="29"/>
      <c r="L63" s="29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ht="15.75" customHeight="1">
      <c r="A64" s="29" t="s">
        <v>139</v>
      </c>
      <c r="B64" s="29" t="s">
        <v>138</v>
      </c>
      <c r="C64" s="29" t="s">
        <v>419</v>
      </c>
      <c r="D64" s="29">
        <v>121003.0</v>
      </c>
      <c r="E64" s="29" t="s">
        <v>420</v>
      </c>
      <c r="F64" s="29" t="str">
        <f t="shared" si="1"/>
        <v>121003302031</v>
      </c>
      <c r="G64" s="29" t="s">
        <v>305</v>
      </c>
      <c r="H64" s="29" t="s">
        <v>306</v>
      </c>
      <c r="I64" s="29" t="s">
        <v>310</v>
      </c>
      <c r="J64" s="25"/>
      <c r="K64" s="29"/>
      <c r="L64" s="29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ht="15.75" customHeight="1">
      <c r="A65" s="29" t="s">
        <v>141</v>
      </c>
      <c r="B65" s="29" t="s">
        <v>140</v>
      </c>
      <c r="C65" s="29" t="s">
        <v>359</v>
      </c>
      <c r="D65" s="29">
        <v>121003.0</v>
      </c>
      <c r="E65" s="29" t="s">
        <v>421</v>
      </c>
      <c r="F65" s="29" t="str">
        <f t="shared" si="1"/>
        <v>121003335001</v>
      </c>
      <c r="G65" s="29" t="s">
        <v>305</v>
      </c>
      <c r="H65" s="29" t="s">
        <v>306</v>
      </c>
      <c r="I65" s="29" t="s">
        <v>310</v>
      </c>
      <c r="J65" s="25"/>
      <c r="K65" s="29"/>
      <c r="L65" s="29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ht="15.75" customHeight="1">
      <c r="A66" s="29" t="s">
        <v>143</v>
      </c>
      <c r="B66" s="29" t="s">
        <v>142</v>
      </c>
      <c r="C66" s="29" t="s">
        <v>422</v>
      </c>
      <c r="D66" s="29">
        <v>121003.0</v>
      </c>
      <c r="E66" s="29" t="s">
        <v>423</v>
      </c>
      <c r="F66" s="29" t="str">
        <f t="shared" si="1"/>
        <v>121003334004</v>
      </c>
      <c r="G66" s="29" t="s">
        <v>305</v>
      </c>
      <c r="H66" s="29" t="s">
        <v>306</v>
      </c>
      <c r="I66" s="29" t="s">
        <v>310</v>
      </c>
      <c r="J66" s="25"/>
      <c r="K66" s="29"/>
      <c r="L66" s="29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ht="15.75" customHeight="1">
      <c r="A67" s="29" t="s">
        <v>145</v>
      </c>
      <c r="B67" s="29" t="s">
        <v>144</v>
      </c>
      <c r="C67" s="29" t="s">
        <v>422</v>
      </c>
      <c r="D67" s="29">
        <v>121003.0</v>
      </c>
      <c r="E67" s="29" t="s">
        <v>424</v>
      </c>
      <c r="F67" s="29" t="str">
        <f t="shared" si="1"/>
        <v>121003321001</v>
      </c>
      <c r="G67" s="29" t="s">
        <v>305</v>
      </c>
      <c r="H67" s="29" t="s">
        <v>306</v>
      </c>
      <c r="I67" s="29" t="s">
        <v>310</v>
      </c>
      <c r="J67" s="25"/>
      <c r="K67" s="29"/>
      <c r="L67" s="29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ht="15.75" customHeight="1">
      <c r="A68" s="29" t="s">
        <v>147</v>
      </c>
      <c r="B68" s="29" t="s">
        <v>146</v>
      </c>
      <c r="C68" s="29" t="s">
        <v>353</v>
      </c>
      <c r="D68" s="29">
        <v>121003.0</v>
      </c>
      <c r="E68" s="29" t="s">
        <v>425</v>
      </c>
      <c r="F68" s="29" t="str">
        <f t="shared" si="1"/>
        <v>121003324001</v>
      </c>
      <c r="G68" s="29" t="s">
        <v>305</v>
      </c>
      <c r="H68" s="29" t="s">
        <v>306</v>
      </c>
      <c r="I68" s="29" t="s">
        <v>310</v>
      </c>
      <c r="J68" s="25"/>
      <c r="K68" s="29"/>
      <c r="L68" s="29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ht="15.75" customHeight="1">
      <c r="A69" s="29" t="s">
        <v>149</v>
      </c>
      <c r="B69" s="29" t="s">
        <v>148</v>
      </c>
      <c r="C69" s="29" t="s">
        <v>426</v>
      </c>
      <c r="D69" s="29">
        <v>121003.0</v>
      </c>
      <c r="E69" s="29" t="s">
        <v>427</v>
      </c>
      <c r="F69" s="29" t="str">
        <f t="shared" si="1"/>
        <v>121003321608</v>
      </c>
      <c r="G69" s="29" t="s">
        <v>305</v>
      </c>
      <c r="H69" s="29" t="s">
        <v>306</v>
      </c>
      <c r="I69" s="29" t="s">
        <v>310</v>
      </c>
      <c r="J69" s="25"/>
      <c r="K69" s="29"/>
      <c r="L69" s="29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ht="15.75" customHeight="1">
      <c r="A70" s="29" t="s">
        <v>151</v>
      </c>
      <c r="B70" s="29" t="s">
        <v>150</v>
      </c>
      <c r="C70" s="29" t="s">
        <v>359</v>
      </c>
      <c r="D70" s="29">
        <v>121003.0</v>
      </c>
      <c r="E70" s="29" t="s">
        <v>428</v>
      </c>
      <c r="F70" s="29" t="str">
        <f t="shared" si="1"/>
        <v>121003302002</v>
      </c>
      <c r="G70" s="29" t="s">
        <v>305</v>
      </c>
      <c r="H70" s="29" t="s">
        <v>306</v>
      </c>
      <c r="I70" s="29" t="s">
        <v>310</v>
      </c>
      <c r="J70" s="25"/>
      <c r="K70" s="29"/>
      <c r="L70" s="29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ht="15.75" customHeight="1">
      <c r="A71" s="29" t="s">
        <v>153</v>
      </c>
      <c r="B71" s="29" t="s">
        <v>152</v>
      </c>
      <c r="C71" s="29" t="s">
        <v>325</v>
      </c>
      <c r="D71" s="29">
        <v>121003.0</v>
      </c>
      <c r="E71" s="29" t="s">
        <v>429</v>
      </c>
      <c r="F71" s="29" t="str">
        <f t="shared" si="1"/>
        <v>121003311011</v>
      </c>
      <c r="G71" s="29" t="s">
        <v>305</v>
      </c>
      <c r="H71" s="29" t="s">
        <v>343</v>
      </c>
      <c r="I71" s="29" t="s">
        <v>430</v>
      </c>
      <c r="J71" s="25"/>
      <c r="K71" s="29"/>
      <c r="L71" s="29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ht="15.75" customHeight="1">
      <c r="A72" s="29" t="s">
        <v>155</v>
      </c>
      <c r="B72" s="29" t="s">
        <v>154</v>
      </c>
      <c r="C72" s="29" t="s">
        <v>431</v>
      </c>
      <c r="D72" s="29">
        <v>121003.0</v>
      </c>
      <c r="E72" s="29" t="s">
        <v>432</v>
      </c>
      <c r="F72" s="29" t="str">
        <f t="shared" si="1"/>
        <v>121003306302</v>
      </c>
      <c r="G72" s="29" t="s">
        <v>305</v>
      </c>
      <c r="H72" s="29" t="s">
        <v>306</v>
      </c>
      <c r="I72" s="29" t="s">
        <v>414</v>
      </c>
      <c r="J72" s="25"/>
      <c r="K72" s="29"/>
      <c r="L72" s="29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ht="15.75" customHeight="1">
      <c r="A73" s="29" t="s">
        <v>157</v>
      </c>
      <c r="B73" s="29" t="s">
        <v>156</v>
      </c>
      <c r="C73" s="29" t="s">
        <v>308</v>
      </c>
      <c r="D73" s="29">
        <v>121003.0</v>
      </c>
      <c r="E73" s="29" t="s">
        <v>433</v>
      </c>
      <c r="F73" s="29" t="str">
        <f t="shared" si="1"/>
        <v>121003313001</v>
      </c>
      <c r="G73" s="29" t="s">
        <v>305</v>
      </c>
      <c r="H73" s="29" t="s">
        <v>306</v>
      </c>
      <c r="I73" s="29" t="s">
        <v>310</v>
      </c>
      <c r="J73" s="25"/>
      <c r="K73" s="29"/>
      <c r="L73" s="29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ht="15.75" customHeight="1">
      <c r="A74" s="29" t="s">
        <v>159</v>
      </c>
      <c r="B74" s="29" t="s">
        <v>158</v>
      </c>
      <c r="C74" s="29" t="s">
        <v>434</v>
      </c>
      <c r="D74" s="29">
        <v>121003.0</v>
      </c>
      <c r="E74" s="29" t="s">
        <v>428</v>
      </c>
      <c r="F74" s="29" t="str">
        <f t="shared" si="1"/>
        <v>121003302002</v>
      </c>
      <c r="G74" s="29" t="s">
        <v>305</v>
      </c>
      <c r="H74" s="29" t="s">
        <v>306</v>
      </c>
      <c r="I74" s="29" t="s">
        <v>310</v>
      </c>
      <c r="J74" s="25"/>
      <c r="K74" s="29"/>
      <c r="L74" s="29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ht="15.75" customHeight="1">
      <c r="A75" s="29" t="s">
        <v>161</v>
      </c>
      <c r="B75" s="29" t="s">
        <v>160</v>
      </c>
      <c r="C75" s="29" t="s">
        <v>317</v>
      </c>
      <c r="D75" s="29">
        <v>121003.0</v>
      </c>
      <c r="E75" s="29" t="s">
        <v>435</v>
      </c>
      <c r="F75" s="29" t="str">
        <f t="shared" si="1"/>
        <v>121003322255</v>
      </c>
      <c r="G75" s="29" t="s">
        <v>305</v>
      </c>
      <c r="H75" s="29" t="s">
        <v>343</v>
      </c>
      <c r="I75" s="29" t="s">
        <v>430</v>
      </c>
      <c r="J75" s="25"/>
      <c r="K75" s="29"/>
      <c r="L75" s="29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ht="15.75" customHeight="1">
      <c r="A76" s="29" t="s">
        <v>163</v>
      </c>
      <c r="B76" s="29" t="s">
        <v>162</v>
      </c>
      <c r="C76" s="29" t="s">
        <v>340</v>
      </c>
      <c r="D76" s="29">
        <v>121003.0</v>
      </c>
      <c r="E76" s="29" t="s">
        <v>436</v>
      </c>
      <c r="F76" s="29" t="str">
        <f t="shared" si="1"/>
        <v>121003302017</v>
      </c>
      <c r="G76" s="29" t="s">
        <v>305</v>
      </c>
      <c r="H76" s="29" t="s">
        <v>306</v>
      </c>
      <c r="I76" s="29" t="s">
        <v>319</v>
      </c>
      <c r="J76" s="25"/>
      <c r="K76" s="29"/>
      <c r="L76" s="29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ht="15.75" customHeight="1">
      <c r="A77" s="29" t="s">
        <v>165</v>
      </c>
      <c r="B77" s="29" t="s">
        <v>164</v>
      </c>
      <c r="C77" s="29" t="s">
        <v>350</v>
      </c>
      <c r="D77" s="29">
        <v>121003.0</v>
      </c>
      <c r="E77" s="29" t="s">
        <v>436</v>
      </c>
      <c r="F77" s="29" t="str">
        <f t="shared" si="1"/>
        <v>121003302017</v>
      </c>
      <c r="G77" s="29" t="s">
        <v>305</v>
      </c>
      <c r="H77" s="29" t="s">
        <v>306</v>
      </c>
      <c r="I77" s="29" t="s">
        <v>310</v>
      </c>
      <c r="J77" s="25"/>
      <c r="K77" s="29"/>
      <c r="L77" s="29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ht="15.75" customHeight="1">
      <c r="A78" s="29" t="s">
        <v>167</v>
      </c>
      <c r="B78" s="29" t="s">
        <v>166</v>
      </c>
      <c r="C78" s="29" t="s">
        <v>325</v>
      </c>
      <c r="D78" s="29">
        <v>121003.0</v>
      </c>
      <c r="E78" s="29" t="s">
        <v>437</v>
      </c>
      <c r="F78" s="29" t="str">
        <f t="shared" si="1"/>
        <v>121003335512</v>
      </c>
      <c r="G78" s="29" t="s">
        <v>305</v>
      </c>
      <c r="H78" s="29" t="s">
        <v>306</v>
      </c>
      <c r="I78" s="29" t="s">
        <v>319</v>
      </c>
      <c r="J78" s="25"/>
      <c r="K78" s="29"/>
      <c r="L78" s="29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ht="15.75" customHeight="1">
      <c r="A79" s="29" t="s">
        <v>169</v>
      </c>
      <c r="B79" s="29" t="s">
        <v>168</v>
      </c>
      <c r="C79" s="29" t="s">
        <v>438</v>
      </c>
      <c r="D79" s="29">
        <v>121003.0</v>
      </c>
      <c r="E79" s="29" t="s">
        <v>433</v>
      </c>
      <c r="F79" s="29" t="str">
        <f t="shared" si="1"/>
        <v>121003313001</v>
      </c>
      <c r="G79" s="29" t="s">
        <v>305</v>
      </c>
      <c r="H79" s="29" t="s">
        <v>306</v>
      </c>
      <c r="I79" s="29" t="s">
        <v>313</v>
      </c>
      <c r="J79" s="25"/>
      <c r="K79" s="29"/>
      <c r="L79" s="29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ht="15.75" customHeight="1">
      <c r="A80" s="29" t="s">
        <v>171</v>
      </c>
      <c r="B80" s="29" t="s">
        <v>170</v>
      </c>
      <c r="C80" s="29" t="s">
        <v>340</v>
      </c>
      <c r="D80" s="29">
        <v>121003.0</v>
      </c>
      <c r="E80" s="29" t="s">
        <v>433</v>
      </c>
      <c r="F80" s="29" t="str">
        <f t="shared" si="1"/>
        <v>121003313001</v>
      </c>
      <c r="G80" s="29" t="s">
        <v>305</v>
      </c>
      <c r="H80" s="29" t="s">
        <v>306</v>
      </c>
      <c r="I80" s="29" t="s">
        <v>319</v>
      </c>
      <c r="J80" s="25"/>
      <c r="K80" s="29"/>
      <c r="L80" s="29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ht="15.75" customHeight="1">
      <c r="A81" s="29" t="s">
        <v>173</v>
      </c>
      <c r="B81" s="29" t="s">
        <v>172</v>
      </c>
      <c r="C81" s="29" t="s">
        <v>340</v>
      </c>
      <c r="D81" s="29">
        <v>121003.0</v>
      </c>
      <c r="E81" s="29" t="s">
        <v>439</v>
      </c>
      <c r="F81" s="29" t="str">
        <f t="shared" si="1"/>
        <v>121003307026</v>
      </c>
      <c r="G81" s="29" t="s">
        <v>305</v>
      </c>
      <c r="H81" s="29" t="s">
        <v>306</v>
      </c>
      <c r="I81" s="29" t="s">
        <v>319</v>
      </c>
      <c r="J81" s="25"/>
      <c r="K81" s="29"/>
      <c r="L81" s="29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ht="15.75" customHeight="1">
      <c r="A82" s="29" t="s">
        <v>175</v>
      </c>
      <c r="B82" s="29" t="s">
        <v>174</v>
      </c>
      <c r="C82" s="29" t="s">
        <v>317</v>
      </c>
      <c r="D82" s="29">
        <v>121003.0</v>
      </c>
      <c r="E82" s="29" t="s">
        <v>440</v>
      </c>
      <c r="F82" s="29" t="str">
        <f t="shared" si="1"/>
        <v>121003327025</v>
      </c>
      <c r="G82" s="29" t="s">
        <v>305</v>
      </c>
      <c r="H82" s="29" t="s">
        <v>306</v>
      </c>
      <c r="I82" s="29" t="s">
        <v>319</v>
      </c>
      <c r="J82" s="25"/>
      <c r="K82" s="29"/>
      <c r="L82" s="29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ht="15.75" customHeight="1">
      <c r="A83" s="29" t="s">
        <v>177</v>
      </c>
      <c r="B83" s="29" t="s">
        <v>176</v>
      </c>
      <c r="C83" s="29" t="s">
        <v>359</v>
      </c>
      <c r="D83" s="29">
        <v>121003.0</v>
      </c>
      <c r="E83" s="29" t="s">
        <v>441</v>
      </c>
      <c r="F83" s="29" t="str">
        <f t="shared" si="1"/>
        <v>121003313333</v>
      </c>
      <c r="G83" s="29" t="s">
        <v>305</v>
      </c>
      <c r="H83" s="29" t="s">
        <v>306</v>
      </c>
      <c r="I83" s="29" t="s">
        <v>310</v>
      </c>
      <c r="J83" s="25"/>
      <c r="K83" s="29"/>
      <c r="L83" s="29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ht="15.75" customHeight="1">
      <c r="A84" s="29" t="s">
        <v>179</v>
      </c>
      <c r="B84" s="29" t="s">
        <v>178</v>
      </c>
      <c r="C84" s="29" t="s">
        <v>340</v>
      </c>
      <c r="D84" s="29">
        <v>121003.0</v>
      </c>
      <c r="E84" s="29" t="s">
        <v>433</v>
      </c>
      <c r="F84" s="29" t="str">
        <f t="shared" si="1"/>
        <v>121003313001</v>
      </c>
      <c r="G84" s="29" t="s">
        <v>305</v>
      </c>
      <c r="H84" s="29" t="s">
        <v>306</v>
      </c>
      <c r="I84" s="29" t="s">
        <v>319</v>
      </c>
      <c r="J84" s="25"/>
      <c r="K84" s="29"/>
      <c r="L84" s="29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ht="15.75" customHeight="1">
      <c r="A85" s="29" t="s">
        <v>181</v>
      </c>
      <c r="B85" s="29" t="s">
        <v>180</v>
      </c>
      <c r="C85" s="29" t="s">
        <v>325</v>
      </c>
      <c r="D85" s="29">
        <v>121003.0</v>
      </c>
      <c r="E85" s="29" t="s">
        <v>442</v>
      </c>
      <c r="F85" s="29" t="str">
        <f t="shared" si="1"/>
        <v>121003342008</v>
      </c>
      <c r="G85" s="29" t="s">
        <v>305</v>
      </c>
      <c r="H85" s="29" t="s">
        <v>306</v>
      </c>
      <c r="I85" s="29" t="s">
        <v>319</v>
      </c>
      <c r="J85" s="25"/>
      <c r="K85" s="29"/>
      <c r="L85" s="29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ht="15.75" customHeight="1">
      <c r="A86" s="29" t="s">
        <v>183</v>
      </c>
      <c r="B86" s="29" t="s">
        <v>182</v>
      </c>
      <c r="C86" s="29" t="s">
        <v>353</v>
      </c>
      <c r="D86" s="29">
        <v>121003.0</v>
      </c>
      <c r="E86" s="29" t="s">
        <v>443</v>
      </c>
      <c r="F86" s="29" t="str">
        <f t="shared" si="1"/>
        <v>121003314401</v>
      </c>
      <c r="G86" s="29" t="s">
        <v>305</v>
      </c>
      <c r="H86" s="29" t="s">
        <v>306</v>
      </c>
      <c r="I86" s="29" t="s">
        <v>310</v>
      </c>
      <c r="J86" s="25"/>
      <c r="K86" s="29"/>
      <c r="L86" s="29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ht="15.75" customHeight="1">
      <c r="A87" s="29" t="s">
        <v>185</v>
      </c>
      <c r="B87" s="29" t="s">
        <v>184</v>
      </c>
      <c r="C87" s="29" t="s">
        <v>444</v>
      </c>
      <c r="D87" s="29">
        <v>121003.0</v>
      </c>
      <c r="E87" s="29" t="s">
        <v>445</v>
      </c>
      <c r="F87" s="29" t="str">
        <f t="shared" si="1"/>
        <v>121003342301</v>
      </c>
      <c r="G87" s="29" t="s">
        <v>305</v>
      </c>
      <c r="H87" s="29" t="s">
        <v>306</v>
      </c>
      <c r="I87" s="29" t="s">
        <v>307</v>
      </c>
      <c r="J87" s="25"/>
      <c r="K87" s="29"/>
      <c r="L87" s="29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ht="15.75" customHeight="1">
      <c r="A88" s="29" t="s">
        <v>187</v>
      </c>
      <c r="B88" s="29" t="s">
        <v>186</v>
      </c>
      <c r="C88" s="29" t="s">
        <v>317</v>
      </c>
      <c r="D88" s="29">
        <v>121003.0</v>
      </c>
      <c r="E88" s="29" t="s">
        <v>446</v>
      </c>
      <c r="F88" s="29" t="str">
        <f t="shared" si="1"/>
        <v>121003313003</v>
      </c>
      <c r="G88" s="29" t="s">
        <v>305</v>
      </c>
      <c r="H88" s="29" t="s">
        <v>306</v>
      </c>
      <c r="I88" s="29" t="s">
        <v>319</v>
      </c>
      <c r="J88" s="25"/>
      <c r="K88" s="29"/>
      <c r="L88" s="29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ht="15.75" customHeight="1">
      <c r="A89" s="29" t="s">
        <v>189</v>
      </c>
      <c r="B89" s="29" t="s">
        <v>188</v>
      </c>
      <c r="C89" s="29" t="s">
        <v>359</v>
      </c>
      <c r="D89" s="29">
        <v>121003.0</v>
      </c>
      <c r="E89" s="29" t="s">
        <v>447</v>
      </c>
      <c r="F89" s="29" t="str">
        <f t="shared" si="1"/>
        <v>121003173212</v>
      </c>
      <c r="G89" s="29" t="s">
        <v>315</v>
      </c>
      <c r="H89" s="29" t="s">
        <v>306</v>
      </c>
      <c r="I89" s="29" t="s">
        <v>316</v>
      </c>
      <c r="J89" s="25"/>
      <c r="K89" s="29"/>
      <c r="L89" s="29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ht="15.75" customHeight="1">
      <c r="A90" s="29" t="s">
        <v>191</v>
      </c>
      <c r="B90" s="29" t="s">
        <v>190</v>
      </c>
      <c r="C90" s="29" t="s">
        <v>448</v>
      </c>
      <c r="D90" s="29">
        <v>121003.0</v>
      </c>
      <c r="E90" s="29" t="s">
        <v>449</v>
      </c>
      <c r="F90" s="29" t="str">
        <f t="shared" si="1"/>
        <v>121003174101</v>
      </c>
      <c r="G90" s="29" t="s">
        <v>315</v>
      </c>
      <c r="H90" s="29" t="s">
        <v>306</v>
      </c>
      <c r="I90" s="29" t="s">
        <v>338</v>
      </c>
      <c r="J90" s="25"/>
      <c r="K90" s="29"/>
      <c r="L90" s="29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ht="15.75" customHeight="1">
      <c r="A91" s="29" t="s">
        <v>193</v>
      </c>
      <c r="B91" s="29" t="s">
        <v>192</v>
      </c>
      <c r="C91" s="29" t="s">
        <v>367</v>
      </c>
      <c r="D91" s="29">
        <v>121003.0</v>
      </c>
      <c r="E91" s="29" t="s">
        <v>450</v>
      </c>
      <c r="F91" s="29" t="str">
        <f t="shared" si="1"/>
        <v>121003173213</v>
      </c>
      <c r="G91" s="29" t="s">
        <v>315</v>
      </c>
      <c r="H91" s="29" t="s">
        <v>306</v>
      </c>
      <c r="I91" s="29" t="s">
        <v>451</v>
      </c>
      <c r="J91" s="25"/>
      <c r="K91" s="29"/>
      <c r="L91" s="29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ht="15.75" customHeight="1">
      <c r="A92" s="29" t="s">
        <v>195</v>
      </c>
      <c r="B92" s="29" t="s">
        <v>194</v>
      </c>
      <c r="C92" s="29" t="s">
        <v>378</v>
      </c>
      <c r="D92" s="29">
        <v>121003.0</v>
      </c>
      <c r="E92" s="29" t="s">
        <v>436</v>
      </c>
      <c r="F92" s="29" t="str">
        <f t="shared" si="1"/>
        <v>121003302017</v>
      </c>
      <c r="G92" s="29" t="s">
        <v>305</v>
      </c>
      <c r="H92" s="29" t="s">
        <v>306</v>
      </c>
      <c r="I92" s="29" t="s">
        <v>310</v>
      </c>
      <c r="J92" s="25"/>
      <c r="K92" s="29"/>
      <c r="L92" s="29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ht="15.75" customHeight="1">
      <c r="A93" s="29" t="s">
        <v>197</v>
      </c>
      <c r="B93" s="29" t="s">
        <v>196</v>
      </c>
      <c r="C93" s="29" t="s">
        <v>452</v>
      </c>
      <c r="D93" s="29">
        <v>121003.0</v>
      </c>
      <c r="E93" s="29" t="s">
        <v>453</v>
      </c>
      <c r="F93" s="29" t="str">
        <f t="shared" si="1"/>
        <v>121003322201</v>
      </c>
      <c r="G93" s="29" t="s">
        <v>305</v>
      </c>
      <c r="H93" s="29" t="s">
        <v>306</v>
      </c>
      <c r="I93" s="29" t="s">
        <v>307</v>
      </c>
      <c r="J93" s="25"/>
      <c r="K93" s="29"/>
      <c r="L93" s="29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ht="15.75" customHeight="1">
      <c r="A94" s="29" t="s">
        <v>199</v>
      </c>
      <c r="B94" s="29" t="s">
        <v>198</v>
      </c>
      <c r="C94" s="29" t="s">
        <v>426</v>
      </c>
      <c r="D94" s="29">
        <v>121003.0</v>
      </c>
      <c r="E94" s="29" t="s">
        <v>454</v>
      </c>
      <c r="F94" s="29" t="str">
        <f t="shared" si="1"/>
        <v>121003314001</v>
      </c>
      <c r="G94" s="29" t="s">
        <v>305</v>
      </c>
      <c r="H94" s="29" t="s">
        <v>306</v>
      </c>
      <c r="I94" s="29" t="s">
        <v>310</v>
      </c>
      <c r="J94" s="25"/>
      <c r="K94" s="29"/>
      <c r="L94" s="29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ht="15.75" customHeight="1">
      <c r="A95" s="29" t="s">
        <v>201</v>
      </c>
      <c r="B95" s="29" t="s">
        <v>200</v>
      </c>
      <c r="C95" s="29" t="s">
        <v>385</v>
      </c>
      <c r="D95" s="29">
        <v>121003.0</v>
      </c>
      <c r="E95" s="29" t="s">
        <v>455</v>
      </c>
      <c r="F95" s="29" t="str">
        <f t="shared" si="1"/>
        <v>121003331022</v>
      </c>
      <c r="G95" s="29" t="s">
        <v>305</v>
      </c>
      <c r="H95" s="29" t="s">
        <v>306</v>
      </c>
      <c r="I95" s="29" t="s">
        <v>310</v>
      </c>
      <c r="J95" s="25"/>
      <c r="K95" s="29"/>
      <c r="L95" s="29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ht="15.75" customHeight="1">
      <c r="A96" s="29" t="s">
        <v>203</v>
      </c>
      <c r="B96" s="29" t="s">
        <v>202</v>
      </c>
      <c r="C96" s="29" t="s">
        <v>376</v>
      </c>
      <c r="D96" s="29">
        <v>121003.0</v>
      </c>
      <c r="E96" s="29" t="s">
        <v>456</v>
      </c>
      <c r="F96" s="29" t="str">
        <f t="shared" si="1"/>
        <v>121003305801</v>
      </c>
      <c r="G96" s="29" t="s">
        <v>305</v>
      </c>
      <c r="H96" s="29" t="s">
        <v>306</v>
      </c>
      <c r="I96" s="29" t="s">
        <v>310</v>
      </c>
      <c r="J96" s="25"/>
      <c r="K96" s="29"/>
      <c r="L96" s="29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ht="15.75" customHeight="1">
      <c r="A97" s="29" t="s">
        <v>205</v>
      </c>
      <c r="B97" s="29" t="s">
        <v>204</v>
      </c>
      <c r="C97" s="29" t="s">
        <v>457</v>
      </c>
      <c r="D97" s="29">
        <v>121003.0</v>
      </c>
      <c r="E97" s="29" t="s">
        <v>458</v>
      </c>
      <c r="F97" s="29" t="str">
        <f t="shared" si="1"/>
        <v>121003335502</v>
      </c>
      <c r="G97" s="29" t="s">
        <v>305</v>
      </c>
      <c r="H97" s="29" t="s">
        <v>306</v>
      </c>
      <c r="I97" s="29" t="s">
        <v>313</v>
      </c>
      <c r="J97" s="25"/>
      <c r="K97" s="29"/>
      <c r="L97" s="29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ht="15.75" customHeight="1">
      <c r="A98" s="29" t="s">
        <v>207</v>
      </c>
      <c r="B98" s="29" t="s">
        <v>206</v>
      </c>
      <c r="C98" s="29" t="s">
        <v>376</v>
      </c>
      <c r="D98" s="29">
        <v>121003.0</v>
      </c>
      <c r="E98" s="29" t="s">
        <v>459</v>
      </c>
      <c r="F98" s="29" t="str">
        <f t="shared" si="1"/>
        <v>121003306116</v>
      </c>
      <c r="G98" s="29" t="s">
        <v>305</v>
      </c>
      <c r="H98" s="29" t="s">
        <v>306</v>
      </c>
      <c r="I98" s="29" t="s">
        <v>310</v>
      </c>
      <c r="J98" s="25"/>
      <c r="K98" s="29"/>
      <c r="L98" s="29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ht="15.75" customHeight="1">
      <c r="A99" s="29" t="s">
        <v>209</v>
      </c>
      <c r="B99" s="29" t="s">
        <v>208</v>
      </c>
      <c r="C99" s="29" t="s">
        <v>460</v>
      </c>
      <c r="D99" s="29">
        <v>121003.0</v>
      </c>
      <c r="E99" s="29" t="s">
        <v>461</v>
      </c>
      <c r="F99" s="29" t="str">
        <f t="shared" si="1"/>
        <v>121003311001</v>
      </c>
      <c r="G99" s="29" t="s">
        <v>305</v>
      </c>
      <c r="H99" s="29" t="s">
        <v>306</v>
      </c>
      <c r="I99" s="29" t="s">
        <v>310</v>
      </c>
      <c r="J99" s="25"/>
      <c r="K99" s="29"/>
      <c r="L99" s="29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ht="15.75" customHeight="1">
      <c r="A100" s="29" t="s">
        <v>211</v>
      </c>
      <c r="B100" s="29" t="s">
        <v>210</v>
      </c>
      <c r="C100" s="29" t="s">
        <v>462</v>
      </c>
      <c r="D100" s="29">
        <v>121003.0</v>
      </c>
      <c r="E100" s="29" t="s">
        <v>463</v>
      </c>
      <c r="F100" s="29" t="str">
        <f t="shared" si="1"/>
        <v>121003302019</v>
      </c>
      <c r="G100" s="29" t="s">
        <v>305</v>
      </c>
      <c r="H100" s="29" t="s">
        <v>306</v>
      </c>
      <c r="I100" s="29" t="s">
        <v>464</v>
      </c>
      <c r="J100" s="25"/>
      <c r="K100" s="29"/>
      <c r="L100" s="29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ht="15.75" customHeight="1">
      <c r="A101" s="29" t="s">
        <v>213</v>
      </c>
      <c r="B101" s="29" t="s">
        <v>212</v>
      </c>
      <c r="C101" s="29" t="s">
        <v>465</v>
      </c>
      <c r="D101" s="29">
        <v>121003.0</v>
      </c>
      <c r="E101" s="29" t="s">
        <v>466</v>
      </c>
      <c r="F101" s="29" t="str">
        <f t="shared" si="1"/>
        <v>121003302039</v>
      </c>
      <c r="G101" s="29" t="s">
        <v>305</v>
      </c>
      <c r="H101" s="29" t="s">
        <v>306</v>
      </c>
      <c r="I101" s="29" t="s">
        <v>310</v>
      </c>
      <c r="J101" s="25"/>
      <c r="K101" s="29"/>
      <c r="L101" s="29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ht="15.75" customHeight="1">
      <c r="A102" s="29" t="s">
        <v>215</v>
      </c>
      <c r="B102" s="29" t="s">
        <v>214</v>
      </c>
      <c r="C102" s="29" t="s">
        <v>467</v>
      </c>
      <c r="D102" s="29">
        <v>121003.0</v>
      </c>
      <c r="E102" s="29" t="s">
        <v>468</v>
      </c>
      <c r="F102" s="29" t="str">
        <f t="shared" si="1"/>
        <v>121003335803</v>
      </c>
      <c r="G102" s="29" t="s">
        <v>305</v>
      </c>
      <c r="H102" s="29" t="s">
        <v>306</v>
      </c>
      <c r="I102" s="29" t="s">
        <v>307</v>
      </c>
      <c r="J102" s="25"/>
      <c r="K102" s="29"/>
      <c r="L102" s="29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ht="15.75" customHeight="1">
      <c r="A103" s="29" t="s">
        <v>217</v>
      </c>
      <c r="B103" s="29" t="s">
        <v>216</v>
      </c>
      <c r="C103" s="29" t="s">
        <v>350</v>
      </c>
      <c r="D103" s="29">
        <v>121003.0</v>
      </c>
      <c r="E103" s="29" t="s">
        <v>421</v>
      </c>
      <c r="F103" s="29" t="str">
        <f t="shared" si="1"/>
        <v>121003335001</v>
      </c>
      <c r="G103" s="29" t="s">
        <v>305</v>
      </c>
      <c r="H103" s="29" t="s">
        <v>306</v>
      </c>
      <c r="I103" s="29" t="s">
        <v>310</v>
      </c>
      <c r="J103" s="25"/>
      <c r="K103" s="29"/>
      <c r="L103" s="29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ht="15.75" customHeight="1">
      <c r="A104" s="29" t="s">
        <v>219</v>
      </c>
      <c r="B104" s="29" t="s">
        <v>218</v>
      </c>
      <c r="C104" s="29" t="s">
        <v>330</v>
      </c>
      <c r="D104" s="29">
        <v>121003.0</v>
      </c>
      <c r="E104" s="29" t="s">
        <v>469</v>
      </c>
      <c r="F104" s="29" t="str">
        <f t="shared" si="1"/>
        <v>121003175101</v>
      </c>
      <c r="G104" s="29" t="s">
        <v>315</v>
      </c>
      <c r="H104" s="29" t="s">
        <v>306</v>
      </c>
      <c r="I104" s="29" t="s">
        <v>316</v>
      </c>
      <c r="J104" s="25"/>
      <c r="K104" s="29"/>
      <c r="L104" s="29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ht="15.75" customHeight="1">
      <c r="A105" s="29" t="s">
        <v>221</v>
      </c>
      <c r="B105" s="29" t="s">
        <v>220</v>
      </c>
      <c r="C105" s="29" t="s">
        <v>330</v>
      </c>
      <c r="D105" s="29">
        <v>121003.0</v>
      </c>
      <c r="E105" s="29" t="s">
        <v>470</v>
      </c>
      <c r="F105" s="29" t="str">
        <f t="shared" si="1"/>
        <v>121003303903</v>
      </c>
      <c r="G105" s="29" t="s">
        <v>305</v>
      </c>
      <c r="H105" s="29" t="s">
        <v>306</v>
      </c>
      <c r="I105" s="29" t="s">
        <v>310</v>
      </c>
      <c r="J105" s="25"/>
      <c r="K105" s="29"/>
      <c r="L105" s="29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ht="15.75" customHeight="1">
      <c r="A106" s="29" t="s">
        <v>223</v>
      </c>
      <c r="B106" s="29" t="s">
        <v>222</v>
      </c>
      <c r="C106" s="29" t="s">
        <v>471</v>
      </c>
      <c r="D106" s="29">
        <v>121003.0</v>
      </c>
      <c r="E106" s="29" t="s">
        <v>472</v>
      </c>
      <c r="F106" s="29" t="str">
        <f t="shared" si="1"/>
        <v>121003342012</v>
      </c>
      <c r="G106" s="29" t="s">
        <v>305</v>
      </c>
      <c r="H106" s="29" t="s">
        <v>306</v>
      </c>
      <c r="I106" s="29" t="s">
        <v>403</v>
      </c>
      <c r="J106" s="25"/>
      <c r="K106" s="29"/>
      <c r="L106" s="29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ht="15.75" customHeight="1">
      <c r="A107" s="29" t="s">
        <v>225</v>
      </c>
      <c r="B107" s="29" t="s">
        <v>224</v>
      </c>
      <c r="C107" s="29" t="s">
        <v>473</v>
      </c>
      <c r="D107" s="29">
        <v>121003.0</v>
      </c>
      <c r="E107" s="29" t="s">
        <v>474</v>
      </c>
      <c r="F107" s="29" t="str">
        <f t="shared" si="1"/>
        <v>121003334001</v>
      </c>
      <c r="G107" s="29" t="s">
        <v>305</v>
      </c>
      <c r="H107" s="29" t="s">
        <v>306</v>
      </c>
      <c r="I107" s="29" t="s">
        <v>313</v>
      </c>
      <c r="J107" s="25"/>
      <c r="K107" s="29"/>
      <c r="L107" s="29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ht="15.75" customHeight="1">
      <c r="A108" s="29" t="s">
        <v>227</v>
      </c>
      <c r="B108" s="29" t="s">
        <v>226</v>
      </c>
      <c r="C108" s="29" t="s">
        <v>404</v>
      </c>
      <c r="D108" s="29">
        <v>121003.0</v>
      </c>
      <c r="E108" s="29" t="s">
        <v>420</v>
      </c>
      <c r="F108" s="29" t="str">
        <f t="shared" si="1"/>
        <v>121003302031</v>
      </c>
      <c r="G108" s="29" t="s">
        <v>305</v>
      </c>
      <c r="H108" s="29" t="s">
        <v>306</v>
      </c>
      <c r="I108" s="29" t="s">
        <v>310</v>
      </c>
      <c r="J108" s="25"/>
      <c r="K108" s="29"/>
      <c r="L108" s="29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ht="15.75" customHeight="1">
      <c r="A109" s="29" t="s">
        <v>229</v>
      </c>
      <c r="B109" s="29" t="s">
        <v>228</v>
      </c>
      <c r="C109" s="29" t="s">
        <v>330</v>
      </c>
      <c r="D109" s="29">
        <v>121003.0</v>
      </c>
      <c r="E109" s="29" t="s">
        <v>475</v>
      </c>
      <c r="F109" s="29" t="str">
        <f t="shared" si="1"/>
        <v>121003302012</v>
      </c>
      <c r="G109" s="29" t="s">
        <v>305</v>
      </c>
      <c r="H109" s="29" t="s">
        <v>306</v>
      </c>
      <c r="I109" s="29" t="s">
        <v>310</v>
      </c>
      <c r="J109" s="25"/>
      <c r="K109" s="29"/>
      <c r="L109" s="29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ht="15.75" customHeight="1">
      <c r="A110" s="29" t="s">
        <v>231</v>
      </c>
      <c r="B110" s="29" t="s">
        <v>230</v>
      </c>
      <c r="C110" s="29" t="s">
        <v>330</v>
      </c>
      <c r="D110" s="29">
        <v>121003.0</v>
      </c>
      <c r="E110" s="29" t="s">
        <v>476</v>
      </c>
      <c r="F110" s="29" t="str">
        <f t="shared" si="1"/>
        <v>121003342014</v>
      </c>
      <c r="G110" s="29" t="s">
        <v>305</v>
      </c>
      <c r="H110" s="29" t="s">
        <v>306</v>
      </c>
      <c r="I110" s="29" t="s">
        <v>310</v>
      </c>
      <c r="J110" s="25"/>
      <c r="K110" s="29"/>
      <c r="L110" s="29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ht="15.75" customHeight="1">
      <c r="A111" s="29" t="s">
        <v>233</v>
      </c>
      <c r="B111" s="29" t="s">
        <v>232</v>
      </c>
      <c r="C111" s="29" t="s">
        <v>376</v>
      </c>
      <c r="D111" s="29">
        <v>121003.0</v>
      </c>
      <c r="E111" s="29" t="s">
        <v>477</v>
      </c>
      <c r="F111" s="29" t="str">
        <f t="shared" si="1"/>
        <v>121003324005</v>
      </c>
      <c r="G111" s="29" t="s">
        <v>305</v>
      </c>
      <c r="H111" s="29" t="s">
        <v>306</v>
      </c>
      <c r="I111" s="29" t="s">
        <v>310</v>
      </c>
      <c r="J111" s="25"/>
      <c r="K111" s="29"/>
      <c r="L111" s="29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ht="15.75" customHeight="1">
      <c r="A112" s="29" t="s">
        <v>235</v>
      </c>
      <c r="B112" s="29" t="s">
        <v>234</v>
      </c>
      <c r="C112" s="29" t="s">
        <v>478</v>
      </c>
      <c r="D112" s="29">
        <v>121003.0</v>
      </c>
      <c r="E112" s="29" t="s">
        <v>479</v>
      </c>
      <c r="F112" s="29" t="str">
        <f t="shared" si="1"/>
        <v>121003302001</v>
      </c>
      <c r="G112" s="29" t="s">
        <v>305</v>
      </c>
      <c r="H112" s="29" t="s">
        <v>306</v>
      </c>
      <c r="I112" s="29" t="s">
        <v>310</v>
      </c>
      <c r="J112" s="25"/>
      <c r="K112" s="29"/>
      <c r="L112" s="29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ht="15.75" customHeight="1">
      <c r="A113" s="29" t="s">
        <v>237</v>
      </c>
      <c r="B113" s="29" t="s">
        <v>236</v>
      </c>
      <c r="C113" s="29" t="s">
        <v>480</v>
      </c>
      <c r="D113" s="29">
        <v>121003.0</v>
      </c>
      <c r="E113" s="29" t="s">
        <v>481</v>
      </c>
      <c r="F113" s="29" t="str">
        <f t="shared" si="1"/>
        <v>121003302004</v>
      </c>
      <c r="G113" s="29" t="s">
        <v>305</v>
      </c>
      <c r="H113" s="29" t="s">
        <v>306</v>
      </c>
      <c r="I113" s="29" t="s">
        <v>310</v>
      </c>
      <c r="J113" s="25"/>
      <c r="K113" s="29"/>
      <c r="L113" s="29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ht="15.75" customHeight="1">
      <c r="A114" s="29" t="s">
        <v>239</v>
      </c>
      <c r="B114" s="29" t="s">
        <v>238</v>
      </c>
      <c r="C114" s="29" t="s">
        <v>376</v>
      </c>
      <c r="D114" s="29">
        <v>121003.0</v>
      </c>
      <c r="E114" s="29" t="s">
        <v>482</v>
      </c>
      <c r="F114" s="29" t="str">
        <f t="shared" si="1"/>
        <v>121003302018</v>
      </c>
      <c r="G114" s="29" t="s">
        <v>305</v>
      </c>
      <c r="H114" s="29" t="s">
        <v>306</v>
      </c>
      <c r="I114" s="29" t="s">
        <v>310</v>
      </c>
      <c r="J114" s="25"/>
      <c r="K114" s="29"/>
      <c r="L114" s="29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ht="15.75" customHeight="1">
      <c r="A115" s="29" t="s">
        <v>241</v>
      </c>
      <c r="B115" s="29" t="s">
        <v>240</v>
      </c>
      <c r="C115" s="29" t="s">
        <v>483</v>
      </c>
      <c r="D115" s="29">
        <v>121003.0</v>
      </c>
      <c r="E115" s="29" t="s">
        <v>436</v>
      </c>
      <c r="F115" s="29" t="str">
        <f t="shared" si="1"/>
        <v>121003302017</v>
      </c>
      <c r="G115" s="29" t="s">
        <v>305</v>
      </c>
      <c r="H115" s="29" t="s">
        <v>306</v>
      </c>
      <c r="I115" s="29" t="s">
        <v>403</v>
      </c>
      <c r="J115" s="25"/>
      <c r="K115" s="29"/>
      <c r="L115" s="29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ht="15.75" customHeight="1">
      <c r="A116" s="29" t="s">
        <v>243</v>
      </c>
      <c r="B116" s="29" t="s">
        <v>242</v>
      </c>
      <c r="C116" s="29" t="s">
        <v>484</v>
      </c>
      <c r="D116" s="29">
        <v>121003.0</v>
      </c>
      <c r="E116" s="29" t="s">
        <v>485</v>
      </c>
      <c r="F116" s="29" t="str">
        <f t="shared" si="1"/>
        <v>121003324008</v>
      </c>
      <c r="G116" s="29" t="s">
        <v>305</v>
      </c>
      <c r="H116" s="29" t="s">
        <v>306</v>
      </c>
      <c r="I116" s="29" t="s">
        <v>313</v>
      </c>
      <c r="J116" s="25"/>
      <c r="K116" s="29"/>
      <c r="L116" s="29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ht="15.75" customHeight="1">
      <c r="A117" s="29" t="s">
        <v>245</v>
      </c>
      <c r="B117" s="29" t="s">
        <v>244</v>
      </c>
      <c r="C117" s="29" t="s">
        <v>376</v>
      </c>
      <c r="D117" s="29">
        <v>121003.0</v>
      </c>
      <c r="E117" s="29" t="s">
        <v>486</v>
      </c>
      <c r="F117" s="29" t="str">
        <f t="shared" si="1"/>
        <v>121003302020</v>
      </c>
      <c r="G117" s="29" t="s">
        <v>305</v>
      </c>
      <c r="H117" s="29" t="s">
        <v>306</v>
      </c>
      <c r="I117" s="29" t="s">
        <v>310</v>
      </c>
      <c r="J117" s="25"/>
      <c r="K117" s="29"/>
      <c r="L117" s="29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ht="15.75" customHeight="1">
      <c r="A118" s="29" t="s">
        <v>247</v>
      </c>
      <c r="B118" s="29" t="s">
        <v>246</v>
      </c>
      <c r="C118" s="29" t="s">
        <v>330</v>
      </c>
      <c r="D118" s="29">
        <v>121003.0</v>
      </c>
      <c r="E118" s="29" t="s">
        <v>482</v>
      </c>
      <c r="F118" s="29" t="str">
        <f t="shared" si="1"/>
        <v>121003302018</v>
      </c>
      <c r="G118" s="29" t="s">
        <v>305</v>
      </c>
      <c r="H118" s="29" t="s">
        <v>306</v>
      </c>
      <c r="I118" s="29" t="s">
        <v>310</v>
      </c>
      <c r="J118" s="25"/>
      <c r="K118" s="29"/>
      <c r="L118" s="29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ht="15.75" customHeight="1">
      <c r="A119" s="29" t="s">
        <v>249</v>
      </c>
      <c r="B119" s="29" t="s">
        <v>248</v>
      </c>
      <c r="C119" s="29" t="s">
        <v>444</v>
      </c>
      <c r="D119" s="29">
        <v>121003.0</v>
      </c>
      <c r="E119" s="29" t="s">
        <v>436</v>
      </c>
      <c r="F119" s="29" t="str">
        <f t="shared" si="1"/>
        <v>121003302017</v>
      </c>
      <c r="G119" s="29" t="s">
        <v>305</v>
      </c>
      <c r="H119" s="29" t="s">
        <v>306</v>
      </c>
      <c r="I119" s="29" t="s">
        <v>307</v>
      </c>
      <c r="J119" s="25"/>
      <c r="K119" s="29"/>
      <c r="L119" s="29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ht="15.75" customHeight="1">
      <c r="A120" s="29" t="s">
        <v>251</v>
      </c>
      <c r="B120" s="29" t="s">
        <v>250</v>
      </c>
      <c r="C120" s="29" t="s">
        <v>404</v>
      </c>
      <c r="D120" s="29">
        <v>121003.0</v>
      </c>
      <c r="E120" s="29" t="s">
        <v>475</v>
      </c>
      <c r="F120" s="29" t="str">
        <f t="shared" si="1"/>
        <v>121003302012</v>
      </c>
      <c r="G120" s="29" t="s">
        <v>305</v>
      </c>
      <c r="H120" s="29" t="s">
        <v>306</v>
      </c>
      <c r="I120" s="29" t="s">
        <v>310</v>
      </c>
      <c r="J120" s="25"/>
      <c r="K120" s="29"/>
      <c r="L120" s="29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ht="15.75" customHeight="1">
      <c r="A121" s="29" t="s">
        <v>253</v>
      </c>
      <c r="B121" s="29" t="s">
        <v>252</v>
      </c>
      <c r="C121" s="29" t="s">
        <v>465</v>
      </c>
      <c r="D121" s="29">
        <v>121003.0</v>
      </c>
      <c r="E121" s="29" t="s">
        <v>487</v>
      </c>
      <c r="F121" s="29" t="str">
        <f t="shared" si="1"/>
        <v>121003325207</v>
      </c>
      <c r="G121" s="29" t="s">
        <v>305</v>
      </c>
      <c r="H121" s="29" t="s">
        <v>306</v>
      </c>
      <c r="I121" s="29" t="s">
        <v>310</v>
      </c>
      <c r="J121" s="25"/>
      <c r="K121" s="29"/>
      <c r="L121" s="29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ht="15.75" customHeight="1">
      <c r="A122" s="29" t="s">
        <v>255</v>
      </c>
      <c r="B122" s="29" t="s">
        <v>254</v>
      </c>
      <c r="C122" s="29" t="s">
        <v>325</v>
      </c>
      <c r="D122" s="29">
        <v>121003.0</v>
      </c>
      <c r="E122" s="29" t="s">
        <v>488</v>
      </c>
      <c r="F122" s="29" t="str">
        <f t="shared" si="1"/>
        <v>121003303702</v>
      </c>
      <c r="G122" s="29" t="s">
        <v>305</v>
      </c>
      <c r="H122" s="29" t="s">
        <v>343</v>
      </c>
      <c r="I122" s="29" t="s">
        <v>430</v>
      </c>
      <c r="J122" s="25"/>
      <c r="K122" s="29"/>
      <c r="L122" s="29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ht="15.75" customHeight="1">
      <c r="A123" s="29" t="s">
        <v>257</v>
      </c>
      <c r="B123" s="29" t="s">
        <v>256</v>
      </c>
      <c r="C123" s="29" t="s">
        <v>325</v>
      </c>
      <c r="D123" s="29">
        <v>121003.0</v>
      </c>
      <c r="E123" s="29" t="s">
        <v>489</v>
      </c>
      <c r="F123" s="29" t="str">
        <f t="shared" si="1"/>
        <v>121003313301</v>
      </c>
      <c r="G123" s="29" t="s">
        <v>305</v>
      </c>
      <c r="H123" s="29" t="s">
        <v>306</v>
      </c>
      <c r="I123" s="29" t="s">
        <v>319</v>
      </c>
      <c r="J123" s="25"/>
      <c r="K123" s="29"/>
      <c r="L123" s="29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ht="15.75" customHeight="1">
      <c r="A124" s="29" t="s">
        <v>259</v>
      </c>
      <c r="B124" s="29" t="s">
        <v>258</v>
      </c>
      <c r="C124" s="29" t="s">
        <v>325</v>
      </c>
      <c r="D124" s="29">
        <v>121003.0</v>
      </c>
      <c r="E124" s="29" t="s">
        <v>447</v>
      </c>
      <c r="F124" s="29" t="str">
        <f t="shared" si="1"/>
        <v>121003173212</v>
      </c>
      <c r="G124" s="29" t="s">
        <v>315</v>
      </c>
      <c r="H124" s="29" t="s">
        <v>306</v>
      </c>
      <c r="I124" s="29" t="s">
        <v>338</v>
      </c>
      <c r="J124" s="25"/>
      <c r="K124" s="29"/>
      <c r="L124" s="29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ht="15.75" customHeight="1">
      <c r="A125" s="29" t="s">
        <v>261</v>
      </c>
      <c r="B125" s="29" t="s">
        <v>260</v>
      </c>
      <c r="C125" s="29" t="s">
        <v>325</v>
      </c>
      <c r="D125" s="29">
        <v>121003.0</v>
      </c>
      <c r="E125" s="29" t="s">
        <v>486</v>
      </c>
      <c r="F125" s="29" t="str">
        <f t="shared" si="1"/>
        <v>121003302020</v>
      </c>
      <c r="G125" s="29" t="s">
        <v>305</v>
      </c>
      <c r="H125" s="29" t="s">
        <v>306</v>
      </c>
      <c r="I125" s="29" t="s">
        <v>319</v>
      </c>
      <c r="J125" s="25"/>
      <c r="K125" s="29"/>
      <c r="L125" s="29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38"/>
    <col customWidth="1" min="2" max="3" width="15.13"/>
    <col customWidth="1" min="4" max="4" width="12.75"/>
    <col customWidth="1" min="5" max="9" width="16.88"/>
    <col customWidth="1" min="10" max="10" width="4.88"/>
  </cols>
  <sheetData>
    <row r="1" ht="15.75" customHeight="1">
      <c r="A1" s="1" t="s">
        <v>298</v>
      </c>
      <c r="B1" s="1" t="s">
        <v>299</v>
      </c>
      <c r="C1" s="1" t="s">
        <v>288</v>
      </c>
      <c r="D1" s="1" t="s">
        <v>301</v>
      </c>
      <c r="E1" s="35"/>
      <c r="H1" s="35"/>
      <c r="I1" s="35"/>
      <c r="J1" s="35"/>
    </row>
    <row r="2" ht="15.75" customHeight="1">
      <c r="A2" s="4">
        <v>121003.0</v>
      </c>
      <c r="B2" s="4">
        <v>507101.0</v>
      </c>
      <c r="C2" s="4" t="str">
        <f t="shared" ref="C2:C125" si="1">CONCATENATE(A2,B2)</f>
        <v>121003507101</v>
      </c>
      <c r="D2" s="4" t="s">
        <v>305</v>
      </c>
      <c r="E2" s="35"/>
      <c r="H2" s="35"/>
      <c r="I2" s="35"/>
      <c r="J2" s="35"/>
    </row>
    <row r="3" ht="15.75" customHeight="1">
      <c r="A3" s="4">
        <v>121003.0</v>
      </c>
      <c r="B3" s="4">
        <v>486886.0</v>
      </c>
      <c r="C3" s="4" t="str">
        <f t="shared" si="1"/>
        <v>121003486886</v>
      </c>
      <c r="D3" s="4" t="s">
        <v>305</v>
      </c>
      <c r="E3" s="35"/>
      <c r="H3" s="35"/>
      <c r="I3" s="35"/>
      <c r="J3" s="35"/>
    </row>
    <row r="4" ht="15.75" customHeight="1">
      <c r="A4" s="4">
        <v>121003.0</v>
      </c>
      <c r="B4" s="4">
        <v>532484.0</v>
      </c>
      <c r="C4" s="4" t="str">
        <f t="shared" si="1"/>
        <v>121003532484</v>
      </c>
      <c r="D4" s="4" t="s">
        <v>305</v>
      </c>
      <c r="E4" s="35"/>
      <c r="H4" s="35"/>
      <c r="I4" s="35"/>
      <c r="J4" s="35"/>
    </row>
    <row r="5" ht="15.75" customHeight="1">
      <c r="A5" s="4">
        <v>121003.0</v>
      </c>
      <c r="B5" s="4">
        <v>143001.0</v>
      </c>
      <c r="C5" s="4" t="str">
        <f t="shared" si="1"/>
        <v>121003143001</v>
      </c>
      <c r="D5" s="4" t="s">
        <v>315</v>
      </c>
      <c r="E5" s="35"/>
      <c r="H5" s="35"/>
      <c r="I5" s="35"/>
      <c r="J5" s="35"/>
    </row>
    <row r="6" ht="15.75" customHeight="1">
      <c r="A6" s="4">
        <v>121003.0</v>
      </c>
      <c r="B6" s="4">
        <v>515591.0</v>
      </c>
      <c r="C6" s="4" t="str">
        <f t="shared" si="1"/>
        <v>121003515591</v>
      </c>
      <c r="D6" s="4" t="s">
        <v>305</v>
      </c>
      <c r="E6" s="35"/>
      <c r="H6" s="35"/>
      <c r="I6" s="35"/>
      <c r="J6" s="35"/>
    </row>
    <row r="7" ht="15.75" customHeight="1">
      <c r="A7" s="4">
        <v>121003.0</v>
      </c>
      <c r="B7" s="4">
        <v>326502.0</v>
      </c>
      <c r="C7" s="4" t="str">
        <f t="shared" si="1"/>
        <v>121003326502</v>
      </c>
      <c r="D7" s="4" t="s">
        <v>305</v>
      </c>
      <c r="E7" s="35"/>
      <c r="H7" s="35"/>
      <c r="I7" s="35"/>
      <c r="J7" s="35"/>
    </row>
    <row r="8" ht="15.75" customHeight="1">
      <c r="A8" s="4">
        <v>121003.0</v>
      </c>
      <c r="B8" s="4">
        <v>208019.0</v>
      </c>
      <c r="C8" s="4" t="str">
        <f t="shared" si="1"/>
        <v>121003208019</v>
      </c>
      <c r="D8" s="4" t="s">
        <v>315</v>
      </c>
      <c r="E8" s="35"/>
      <c r="H8" s="35"/>
      <c r="I8" s="35"/>
      <c r="J8" s="35"/>
    </row>
    <row r="9" ht="15.75" customHeight="1">
      <c r="A9" s="4">
        <v>121003.0</v>
      </c>
      <c r="B9" s="4">
        <v>140301.0</v>
      </c>
      <c r="C9" s="4" t="str">
        <f t="shared" si="1"/>
        <v>121003140301</v>
      </c>
      <c r="D9" s="4" t="s">
        <v>315</v>
      </c>
      <c r="E9" s="35"/>
      <c r="H9" s="35"/>
      <c r="I9" s="35"/>
      <c r="J9" s="35"/>
    </row>
    <row r="10" ht="15.75" customHeight="1">
      <c r="A10" s="4">
        <v>121003.0</v>
      </c>
      <c r="B10" s="4">
        <v>396001.0</v>
      </c>
      <c r="C10" s="4" t="str">
        <f t="shared" si="1"/>
        <v>121003396001</v>
      </c>
      <c r="D10" s="4" t="s">
        <v>305</v>
      </c>
      <c r="E10" s="35"/>
      <c r="H10" s="35"/>
      <c r="I10" s="35"/>
      <c r="J10" s="35"/>
    </row>
    <row r="11" ht="15.75" customHeight="1">
      <c r="A11" s="4">
        <v>121003.0</v>
      </c>
      <c r="B11" s="4">
        <v>711106.0</v>
      </c>
      <c r="C11" s="4" t="str">
        <f t="shared" si="1"/>
        <v>121003711106</v>
      </c>
      <c r="D11" s="4" t="s">
        <v>305</v>
      </c>
      <c r="E11" s="35"/>
      <c r="H11" s="35"/>
      <c r="I11" s="35"/>
      <c r="J11" s="35"/>
    </row>
    <row r="12" ht="15.75" customHeight="1">
      <c r="A12" s="4">
        <v>121003.0</v>
      </c>
      <c r="B12" s="4">
        <v>284001.0</v>
      </c>
      <c r="C12" s="4" t="str">
        <f t="shared" si="1"/>
        <v>121003284001</v>
      </c>
      <c r="D12" s="4" t="s">
        <v>315</v>
      </c>
      <c r="E12" s="35"/>
      <c r="H12" s="35"/>
      <c r="I12" s="35"/>
      <c r="J12" s="35"/>
    </row>
    <row r="13" ht="15.75" customHeight="1">
      <c r="A13" s="4">
        <v>121003.0</v>
      </c>
      <c r="B13" s="4">
        <v>441601.0</v>
      </c>
      <c r="C13" s="4" t="str">
        <f t="shared" si="1"/>
        <v>121003441601</v>
      </c>
      <c r="D13" s="4" t="s">
        <v>305</v>
      </c>
      <c r="E13" s="35"/>
      <c r="H13" s="35"/>
      <c r="I13" s="35"/>
      <c r="J13" s="35"/>
    </row>
    <row r="14" ht="15.75" customHeight="1">
      <c r="A14" s="4">
        <v>121003.0</v>
      </c>
      <c r="B14" s="4">
        <v>248006.0</v>
      </c>
      <c r="C14" s="4" t="str">
        <f t="shared" si="1"/>
        <v>121003248006</v>
      </c>
      <c r="D14" s="4" t="s">
        <v>315</v>
      </c>
      <c r="E14" s="35"/>
      <c r="H14" s="35"/>
      <c r="I14" s="35"/>
      <c r="J14" s="35"/>
    </row>
    <row r="15" ht="15.75" customHeight="1">
      <c r="A15" s="4">
        <v>121003.0</v>
      </c>
      <c r="B15" s="4">
        <v>485001.0</v>
      </c>
      <c r="C15" s="4" t="str">
        <f t="shared" si="1"/>
        <v>121003485001</v>
      </c>
      <c r="D15" s="4" t="s">
        <v>305</v>
      </c>
      <c r="E15" s="35"/>
      <c r="H15" s="35"/>
      <c r="I15" s="35"/>
      <c r="J15" s="35"/>
    </row>
    <row r="16" ht="15.75" customHeight="1">
      <c r="A16" s="4">
        <v>121003.0</v>
      </c>
      <c r="B16" s="4">
        <v>845438.0</v>
      </c>
      <c r="C16" s="4" t="str">
        <f t="shared" si="1"/>
        <v>121003845438</v>
      </c>
      <c r="D16" s="4" t="s">
        <v>305</v>
      </c>
      <c r="E16" s="35"/>
      <c r="H16" s="35"/>
      <c r="I16" s="35"/>
      <c r="J16" s="35"/>
    </row>
    <row r="17" ht="15.75" customHeight="1">
      <c r="A17" s="4">
        <v>121003.0</v>
      </c>
      <c r="B17" s="4">
        <v>463106.0</v>
      </c>
      <c r="C17" s="4" t="str">
        <f t="shared" si="1"/>
        <v>121003463106</v>
      </c>
      <c r="D17" s="4" t="s">
        <v>305</v>
      </c>
      <c r="E17" s="35"/>
      <c r="H17" s="35"/>
      <c r="I17" s="35"/>
      <c r="J17" s="35"/>
    </row>
    <row r="18" ht="15.75" customHeight="1">
      <c r="A18" s="4">
        <v>121003.0</v>
      </c>
      <c r="B18" s="4">
        <v>140301.0</v>
      </c>
      <c r="C18" s="4" t="str">
        <f t="shared" si="1"/>
        <v>121003140301</v>
      </c>
      <c r="D18" s="4" t="s">
        <v>315</v>
      </c>
      <c r="E18" s="35"/>
      <c r="H18" s="35"/>
      <c r="I18" s="35"/>
      <c r="J18" s="35"/>
    </row>
    <row r="19" ht="15.75" customHeight="1">
      <c r="A19" s="4">
        <v>121003.0</v>
      </c>
      <c r="B19" s="4">
        <v>495671.0</v>
      </c>
      <c r="C19" s="4" t="str">
        <f t="shared" si="1"/>
        <v>121003495671</v>
      </c>
      <c r="D19" s="4" t="s">
        <v>305</v>
      </c>
      <c r="E19" s="35"/>
      <c r="H19" s="35"/>
      <c r="I19" s="35"/>
      <c r="J19" s="35"/>
    </row>
    <row r="20" ht="15.75" customHeight="1">
      <c r="A20" s="4">
        <v>121003.0</v>
      </c>
      <c r="B20" s="4">
        <v>673002.0</v>
      </c>
      <c r="C20" s="4" t="str">
        <f t="shared" si="1"/>
        <v>121003673002</v>
      </c>
      <c r="D20" s="4" t="s">
        <v>342</v>
      </c>
      <c r="E20" s="35"/>
      <c r="H20" s="35"/>
      <c r="I20" s="35"/>
      <c r="J20" s="35"/>
    </row>
    <row r="21" ht="15.75" customHeight="1">
      <c r="A21" s="4">
        <v>121003.0</v>
      </c>
      <c r="B21" s="4">
        <v>208002.0</v>
      </c>
      <c r="C21" s="4" t="str">
        <f t="shared" si="1"/>
        <v>121003208002</v>
      </c>
      <c r="D21" s="4" t="s">
        <v>315</v>
      </c>
      <c r="E21" s="35"/>
      <c r="H21" s="35"/>
      <c r="I21" s="35"/>
      <c r="J21" s="35"/>
    </row>
    <row r="22" ht="15.75" customHeight="1">
      <c r="A22" s="4">
        <v>121003.0</v>
      </c>
      <c r="B22" s="4">
        <v>416010.0</v>
      </c>
      <c r="C22" s="4" t="str">
        <f t="shared" si="1"/>
        <v>121003416010</v>
      </c>
      <c r="D22" s="4" t="s">
        <v>305</v>
      </c>
      <c r="E22" s="35"/>
      <c r="H22" s="35"/>
      <c r="I22" s="35"/>
      <c r="J22" s="35"/>
    </row>
    <row r="23" ht="15.75" customHeight="1">
      <c r="A23" s="4">
        <v>121003.0</v>
      </c>
      <c r="B23" s="4">
        <v>226010.0</v>
      </c>
      <c r="C23" s="4" t="str">
        <f t="shared" si="1"/>
        <v>121003226010</v>
      </c>
      <c r="D23" s="4" t="s">
        <v>315</v>
      </c>
      <c r="E23" s="35"/>
      <c r="H23" s="35"/>
      <c r="I23" s="35"/>
      <c r="J23" s="35"/>
    </row>
    <row r="24" ht="15.75" customHeight="1">
      <c r="A24" s="4">
        <v>121003.0</v>
      </c>
      <c r="B24" s="4">
        <v>400705.0</v>
      </c>
      <c r="C24" s="4" t="str">
        <f t="shared" si="1"/>
        <v>121003400705</v>
      </c>
      <c r="D24" s="4" t="s">
        <v>305</v>
      </c>
      <c r="E24" s="35"/>
      <c r="H24" s="35"/>
      <c r="I24" s="35"/>
      <c r="J24" s="35"/>
    </row>
    <row r="25" ht="15.75" customHeight="1">
      <c r="A25" s="4">
        <v>121003.0</v>
      </c>
      <c r="B25" s="4">
        <v>262405.0</v>
      </c>
      <c r="C25" s="4" t="str">
        <f t="shared" si="1"/>
        <v>121003262405</v>
      </c>
      <c r="D25" s="4" t="s">
        <v>315</v>
      </c>
      <c r="E25" s="35"/>
      <c r="H25" s="35"/>
      <c r="I25" s="35"/>
      <c r="J25" s="35"/>
    </row>
    <row r="26" ht="15.75" customHeight="1">
      <c r="A26" s="4">
        <v>121003.0</v>
      </c>
      <c r="B26" s="4">
        <v>394210.0</v>
      </c>
      <c r="C26" s="4" t="str">
        <f t="shared" si="1"/>
        <v>121003394210</v>
      </c>
      <c r="D26" s="4" t="s">
        <v>305</v>
      </c>
      <c r="E26" s="35"/>
      <c r="H26" s="35"/>
      <c r="I26" s="35"/>
      <c r="J26" s="35"/>
    </row>
    <row r="27" ht="15.75" customHeight="1">
      <c r="A27" s="4">
        <v>121003.0</v>
      </c>
      <c r="B27" s="4">
        <v>411014.0</v>
      </c>
      <c r="C27" s="4" t="str">
        <f t="shared" si="1"/>
        <v>121003411014</v>
      </c>
      <c r="D27" s="4" t="s">
        <v>305</v>
      </c>
      <c r="E27" s="35"/>
      <c r="H27" s="35"/>
      <c r="I27" s="35"/>
      <c r="J27" s="35"/>
    </row>
    <row r="28" ht="15.75" customHeight="1">
      <c r="A28" s="4">
        <v>121003.0</v>
      </c>
      <c r="B28" s="4">
        <v>783301.0</v>
      </c>
      <c r="C28" s="4" t="str">
        <f t="shared" si="1"/>
        <v>121003783301</v>
      </c>
      <c r="D28" s="4" t="s">
        <v>342</v>
      </c>
      <c r="E28" s="35"/>
      <c r="H28" s="35"/>
      <c r="I28" s="35"/>
      <c r="J28" s="35"/>
    </row>
    <row r="29" ht="15.75" customHeight="1">
      <c r="A29" s="4">
        <v>121003.0</v>
      </c>
      <c r="B29" s="4">
        <v>486661.0</v>
      </c>
      <c r="C29" s="4" t="str">
        <f t="shared" si="1"/>
        <v>121003486661</v>
      </c>
      <c r="D29" s="4" t="s">
        <v>305</v>
      </c>
      <c r="E29" s="35"/>
      <c r="H29" s="35"/>
      <c r="I29" s="35"/>
      <c r="J29" s="35"/>
    </row>
    <row r="30" ht="15.75" customHeight="1">
      <c r="A30" s="4">
        <v>121003.0</v>
      </c>
      <c r="B30" s="4">
        <v>244001.0</v>
      </c>
      <c r="C30" s="4" t="str">
        <f t="shared" si="1"/>
        <v>121003244001</v>
      </c>
      <c r="D30" s="4" t="s">
        <v>315</v>
      </c>
      <c r="E30" s="35"/>
      <c r="H30" s="35"/>
      <c r="I30" s="35"/>
      <c r="J30" s="35"/>
    </row>
    <row r="31" ht="15.75" customHeight="1">
      <c r="A31" s="4">
        <v>121003.0</v>
      </c>
      <c r="B31" s="4">
        <v>492001.0</v>
      </c>
      <c r="C31" s="4" t="str">
        <f t="shared" si="1"/>
        <v>121003492001</v>
      </c>
      <c r="D31" s="4" t="s">
        <v>305</v>
      </c>
      <c r="E31" s="35"/>
      <c r="H31" s="35"/>
      <c r="I31" s="35"/>
      <c r="J31" s="35"/>
    </row>
    <row r="32" ht="15.75" customHeight="1">
      <c r="A32" s="4">
        <v>121003.0</v>
      </c>
      <c r="B32" s="4">
        <v>517128.0</v>
      </c>
      <c r="C32" s="4" t="str">
        <f t="shared" si="1"/>
        <v>121003517128</v>
      </c>
      <c r="D32" s="4" t="s">
        <v>305</v>
      </c>
      <c r="E32" s="35"/>
      <c r="H32" s="35"/>
      <c r="I32" s="35"/>
      <c r="J32" s="35"/>
    </row>
    <row r="33" ht="15.75" customHeight="1">
      <c r="A33" s="4">
        <v>121003.0</v>
      </c>
      <c r="B33" s="4">
        <v>562110.0</v>
      </c>
      <c r="C33" s="4" t="str">
        <f t="shared" si="1"/>
        <v>121003562110</v>
      </c>
      <c r="D33" s="4" t="s">
        <v>305</v>
      </c>
      <c r="E33" s="35"/>
      <c r="H33" s="35"/>
      <c r="I33" s="35"/>
      <c r="J33" s="35"/>
    </row>
    <row r="34" ht="15.75" customHeight="1">
      <c r="A34" s="4">
        <v>121003.0</v>
      </c>
      <c r="B34" s="4">
        <v>831006.0</v>
      </c>
      <c r="C34" s="4" t="str">
        <f t="shared" si="1"/>
        <v>121003831006</v>
      </c>
      <c r="D34" s="4" t="s">
        <v>305</v>
      </c>
      <c r="E34" s="35"/>
      <c r="H34" s="35"/>
      <c r="I34" s="35"/>
      <c r="J34" s="35"/>
    </row>
    <row r="35" ht="15.75" customHeight="1">
      <c r="A35" s="4">
        <v>121003.0</v>
      </c>
      <c r="B35" s="4">
        <v>140604.0</v>
      </c>
      <c r="C35" s="4" t="str">
        <f t="shared" si="1"/>
        <v>121003140604</v>
      </c>
      <c r="D35" s="4" t="s">
        <v>315</v>
      </c>
      <c r="E35" s="35"/>
      <c r="H35" s="35"/>
      <c r="I35" s="35"/>
      <c r="J35" s="35"/>
    </row>
    <row r="36" ht="15.75" customHeight="1">
      <c r="A36" s="4">
        <v>121003.0</v>
      </c>
      <c r="B36" s="4">
        <v>723146.0</v>
      </c>
      <c r="C36" s="4" t="str">
        <f t="shared" si="1"/>
        <v>121003723146</v>
      </c>
      <c r="D36" s="4" t="s">
        <v>305</v>
      </c>
      <c r="E36" s="35"/>
      <c r="H36" s="35"/>
      <c r="I36" s="35"/>
      <c r="J36" s="35"/>
    </row>
    <row r="37" ht="15.75" customHeight="1">
      <c r="A37" s="4">
        <v>121003.0</v>
      </c>
      <c r="B37" s="4">
        <v>421204.0</v>
      </c>
      <c r="C37" s="4" t="str">
        <f t="shared" si="1"/>
        <v>121003421204</v>
      </c>
      <c r="D37" s="4" t="s">
        <v>305</v>
      </c>
      <c r="E37" s="35"/>
      <c r="H37" s="35"/>
      <c r="I37" s="35"/>
      <c r="J37" s="35"/>
    </row>
    <row r="38" ht="15.75" customHeight="1">
      <c r="A38" s="4">
        <v>121003.0</v>
      </c>
      <c r="B38" s="4">
        <v>263139.0</v>
      </c>
      <c r="C38" s="4" t="str">
        <f t="shared" si="1"/>
        <v>121003263139</v>
      </c>
      <c r="D38" s="4" t="s">
        <v>315</v>
      </c>
      <c r="E38" s="35"/>
      <c r="H38" s="35"/>
      <c r="I38" s="35"/>
      <c r="J38" s="35"/>
    </row>
    <row r="39" ht="15.75" customHeight="1">
      <c r="A39" s="4">
        <v>121003.0</v>
      </c>
      <c r="B39" s="4">
        <v>743263.0</v>
      </c>
      <c r="C39" s="4" t="str">
        <f t="shared" si="1"/>
        <v>121003743263</v>
      </c>
      <c r="D39" s="4" t="s">
        <v>305</v>
      </c>
      <c r="E39" s="35"/>
      <c r="H39" s="35"/>
      <c r="I39" s="35"/>
      <c r="J39" s="35"/>
    </row>
    <row r="40" ht="15.75" customHeight="1">
      <c r="A40" s="4">
        <v>121003.0</v>
      </c>
      <c r="B40" s="4">
        <v>392150.0</v>
      </c>
      <c r="C40" s="4" t="str">
        <f t="shared" si="1"/>
        <v>121003392150</v>
      </c>
      <c r="D40" s="4" t="s">
        <v>305</v>
      </c>
      <c r="E40" s="35"/>
      <c r="H40" s="35"/>
      <c r="I40" s="35"/>
      <c r="J40" s="35"/>
    </row>
    <row r="41" ht="15.75" customHeight="1">
      <c r="A41" s="4">
        <v>121003.0</v>
      </c>
      <c r="B41" s="4">
        <v>382830.0</v>
      </c>
      <c r="C41" s="4" t="str">
        <f t="shared" si="1"/>
        <v>121003382830</v>
      </c>
      <c r="D41" s="4" t="s">
        <v>305</v>
      </c>
      <c r="E41" s="35"/>
      <c r="H41" s="35"/>
      <c r="I41" s="35"/>
      <c r="J41" s="35"/>
    </row>
    <row r="42" ht="15.75" customHeight="1">
      <c r="A42" s="4">
        <v>121003.0</v>
      </c>
      <c r="B42" s="4">
        <v>711303.0</v>
      </c>
      <c r="C42" s="4" t="str">
        <f t="shared" si="1"/>
        <v>121003711303</v>
      </c>
      <c r="D42" s="4" t="s">
        <v>305</v>
      </c>
      <c r="E42" s="35"/>
      <c r="H42" s="35"/>
      <c r="I42" s="35"/>
      <c r="J42" s="35"/>
    </row>
    <row r="43" ht="15.75" customHeight="1">
      <c r="A43" s="4">
        <v>121003.0</v>
      </c>
      <c r="B43" s="4">
        <v>283102.0</v>
      </c>
      <c r="C43" s="4" t="str">
        <f t="shared" si="1"/>
        <v>121003283102</v>
      </c>
      <c r="D43" s="4" t="s">
        <v>315</v>
      </c>
      <c r="E43" s="35"/>
      <c r="H43" s="35"/>
      <c r="I43" s="35"/>
      <c r="J43" s="35"/>
    </row>
    <row r="44" ht="15.75" customHeight="1">
      <c r="A44" s="4">
        <v>121003.0</v>
      </c>
      <c r="B44" s="4">
        <v>370201.0</v>
      </c>
      <c r="C44" s="4" t="str">
        <f t="shared" si="1"/>
        <v>121003370201</v>
      </c>
      <c r="D44" s="4" t="s">
        <v>305</v>
      </c>
      <c r="E44" s="35"/>
      <c r="H44" s="35"/>
      <c r="I44" s="35"/>
      <c r="J44" s="35"/>
    </row>
    <row r="45" ht="15.75" customHeight="1">
      <c r="A45" s="4">
        <v>121003.0</v>
      </c>
      <c r="B45" s="4">
        <v>248001.0</v>
      </c>
      <c r="C45" s="4" t="str">
        <f t="shared" si="1"/>
        <v>121003248001</v>
      </c>
      <c r="D45" s="4" t="s">
        <v>315</v>
      </c>
      <c r="E45" s="35"/>
      <c r="H45" s="35"/>
      <c r="I45" s="35"/>
      <c r="J45" s="35"/>
    </row>
    <row r="46" ht="15.75" customHeight="1">
      <c r="A46" s="4">
        <v>121003.0</v>
      </c>
      <c r="B46" s="4">
        <v>144001.0</v>
      </c>
      <c r="C46" s="4" t="str">
        <f t="shared" si="1"/>
        <v>121003144001</v>
      </c>
      <c r="D46" s="4" t="s">
        <v>315</v>
      </c>
      <c r="E46" s="35"/>
      <c r="H46" s="35"/>
      <c r="I46" s="35"/>
      <c r="J46" s="35"/>
    </row>
    <row r="47" ht="15.75" customHeight="1">
      <c r="A47" s="4">
        <v>121003.0</v>
      </c>
      <c r="B47" s="4">
        <v>403401.0</v>
      </c>
      <c r="C47" s="4" t="str">
        <f t="shared" si="1"/>
        <v>121003403401</v>
      </c>
      <c r="D47" s="4" t="s">
        <v>305</v>
      </c>
      <c r="E47" s="35"/>
      <c r="H47" s="35"/>
      <c r="I47" s="35"/>
      <c r="J47" s="35"/>
    </row>
    <row r="48" ht="15.75" customHeight="1">
      <c r="A48" s="4">
        <v>121003.0</v>
      </c>
      <c r="B48" s="4">
        <v>452001.0</v>
      </c>
      <c r="C48" s="4" t="str">
        <f t="shared" si="1"/>
        <v>121003452001</v>
      </c>
      <c r="D48" s="4" t="s">
        <v>305</v>
      </c>
      <c r="E48" s="35"/>
      <c r="H48" s="35"/>
      <c r="I48" s="35"/>
      <c r="J48" s="35"/>
    </row>
    <row r="49" ht="15.75" customHeight="1">
      <c r="A49" s="4">
        <v>121003.0</v>
      </c>
      <c r="B49" s="4">
        <v>721636.0</v>
      </c>
      <c r="C49" s="4" t="str">
        <f t="shared" si="1"/>
        <v>121003721636</v>
      </c>
      <c r="D49" s="4" t="s">
        <v>305</v>
      </c>
      <c r="E49" s="35"/>
      <c r="H49" s="35"/>
      <c r="I49" s="35"/>
      <c r="J49" s="35"/>
    </row>
    <row r="50" ht="15.75" customHeight="1">
      <c r="A50" s="4">
        <v>121003.0</v>
      </c>
      <c r="B50" s="4">
        <v>831002.0</v>
      </c>
      <c r="C50" s="4" t="str">
        <f t="shared" si="1"/>
        <v>121003831002</v>
      </c>
      <c r="D50" s="4" t="s">
        <v>305</v>
      </c>
      <c r="E50" s="35"/>
      <c r="H50" s="35"/>
      <c r="I50" s="35"/>
      <c r="J50" s="35"/>
    </row>
    <row r="51" ht="15.75" customHeight="1">
      <c r="A51" s="4">
        <v>121003.0</v>
      </c>
      <c r="B51" s="4">
        <v>226004.0</v>
      </c>
      <c r="C51" s="4" t="str">
        <f t="shared" si="1"/>
        <v>121003226004</v>
      </c>
      <c r="D51" s="4" t="s">
        <v>315</v>
      </c>
      <c r="E51" s="35"/>
      <c r="H51" s="35"/>
      <c r="I51" s="35"/>
      <c r="J51" s="35"/>
    </row>
    <row r="52" ht="15.75" customHeight="1">
      <c r="A52" s="4">
        <v>121003.0</v>
      </c>
      <c r="B52" s="4">
        <v>248001.0</v>
      </c>
      <c r="C52" s="4" t="str">
        <f t="shared" si="1"/>
        <v>121003248001</v>
      </c>
      <c r="D52" s="4" t="s">
        <v>315</v>
      </c>
      <c r="E52" s="35"/>
      <c r="H52" s="35"/>
      <c r="I52" s="35"/>
      <c r="J52" s="35"/>
    </row>
    <row r="53" ht="15.75" customHeight="1">
      <c r="A53" s="4">
        <v>121003.0</v>
      </c>
      <c r="B53" s="4">
        <v>410206.0</v>
      </c>
      <c r="C53" s="4" t="str">
        <f t="shared" si="1"/>
        <v>121003410206</v>
      </c>
      <c r="D53" s="4" t="s">
        <v>305</v>
      </c>
      <c r="E53" s="35"/>
      <c r="H53" s="35"/>
      <c r="I53" s="35"/>
      <c r="J53" s="35"/>
    </row>
    <row r="54" ht="15.75" customHeight="1">
      <c r="A54" s="4">
        <v>121003.0</v>
      </c>
      <c r="B54" s="4">
        <v>516503.0</v>
      </c>
      <c r="C54" s="4" t="str">
        <f t="shared" si="1"/>
        <v>121003516503</v>
      </c>
      <c r="D54" s="4" t="s">
        <v>305</v>
      </c>
      <c r="E54" s="35"/>
      <c r="H54" s="35"/>
      <c r="I54" s="35"/>
      <c r="J54" s="35"/>
    </row>
    <row r="55" ht="15.75" customHeight="1">
      <c r="A55" s="4">
        <v>121003.0</v>
      </c>
      <c r="B55" s="4">
        <v>742103.0</v>
      </c>
      <c r="C55" s="4" t="str">
        <f t="shared" si="1"/>
        <v>121003742103</v>
      </c>
      <c r="D55" s="4" t="s">
        <v>305</v>
      </c>
      <c r="E55" s="35"/>
      <c r="H55" s="35"/>
      <c r="I55" s="35"/>
      <c r="J55" s="35"/>
    </row>
    <row r="56" ht="15.75" customHeight="1">
      <c r="A56" s="4">
        <v>121003.0</v>
      </c>
      <c r="B56" s="4">
        <v>452018.0</v>
      </c>
      <c r="C56" s="4" t="str">
        <f t="shared" si="1"/>
        <v>121003452018</v>
      </c>
      <c r="D56" s="4" t="s">
        <v>305</v>
      </c>
      <c r="E56" s="35"/>
      <c r="H56" s="35"/>
      <c r="I56" s="35"/>
      <c r="J56" s="35"/>
    </row>
    <row r="57" ht="15.75" customHeight="1">
      <c r="A57" s="4">
        <v>121003.0</v>
      </c>
      <c r="B57" s="4">
        <v>208001.0</v>
      </c>
      <c r="C57" s="4" t="str">
        <f t="shared" si="1"/>
        <v>121003208001</v>
      </c>
      <c r="D57" s="4" t="s">
        <v>315</v>
      </c>
      <c r="E57" s="35"/>
      <c r="H57" s="35"/>
      <c r="I57" s="35"/>
      <c r="J57" s="35"/>
    </row>
    <row r="58" ht="15.75" customHeight="1">
      <c r="A58" s="4">
        <v>121003.0</v>
      </c>
      <c r="B58" s="4">
        <v>244713.0</v>
      </c>
      <c r="C58" s="4" t="str">
        <f t="shared" si="1"/>
        <v>121003244713</v>
      </c>
      <c r="D58" s="4" t="s">
        <v>315</v>
      </c>
      <c r="E58" s="35"/>
      <c r="H58" s="35"/>
      <c r="I58" s="35"/>
      <c r="J58" s="35"/>
    </row>
    <row r="59" ht="15.75" customHeight="1">
      <c r="A59" s="4">
        <v>121003.0</v>
      </c>
      <c r="B59" s="4">
        <v>580007.0</v>
      </c>
      <c r="C59" s="4" t="str">
        <f t="shared" si="1"/>
        <v>121003580007</v>
      </c>
      <c r="D59" s="4" t="s">
        <v>305</v>
      </c>
      <c r="E59" s="35"/>
      <c r="H59" s="35"/>
      <c r="I59" s="35"/>
      <c r="J59" s="35"/>
    </row>
    <row r="60" ht="15.75" customHeight="1">
      <c r="A60" s="4">
        <v>121003.0</v>
      </c>
      <c r="B60" s="4">
        <v>360005.0</v>
      </c>
      <c r="C60" s="4" t="str">
        <f t="shared" si="1"/>
        <v>121003360005</v>
      </c>
      <c r="D60" s="4" t="s">
        <v>305</v>
      </c>
      <c r="E60" s="35"/>
      <c r="H60" s="35"/>
      <c r="I60" s="35"/>
      <c r="J60" s="35"/>
    </row>
    <row r="61" ht="15.75" customHeight="1">
      <c r="A61" s="4">
        <v>121003.0</v>
      </c>
      <c r="B61" s="4">
        <v>313027.0</v>
      </c>
      <c r="C61" s="4" t="str">
        <f t="shared" si="1"/>
        <v>121003313027</v>
      </c>
      <c r="D61" s="4" t="s">
        <v>315</v>
      </c>
      <c r="E61" s="35"/>
      <c r="H61" s="35"/>
      <c r="I61" s="35"/>
      <c r="J61" s="35"/>
    </row>
    <row r="62" ht="15.75" customHeight="1">
      <c r="A62" s="4">
        <v>121003.0</v>
      </c>
      <c r="B62" s="4">
        <v>341001.0</v>
      </c>
      <c r="C62" s="4" t="str">
        <f t="shared" si="1"/>
        <v>121003341001</v>
      </c>
      <c r="D62" s="4" t="s">
        <v>315</v>
      </c>
      <c r="E62" s="35"/>
      <c r="H62" s="35"/>
      <c r="I62" s="35"/>
      <c r="J62" s="35"/>
    </row>
    <row r="63" ht="15.75" customHeight="1">
      <c r="A63" s="4">
        <v>121003.0</v>
      </c>
      <c r="B63" s="4">
        <v>332715.0</v>
      </c>
      <c r="C63" s="4" t="str">
        <f t="shared" si="1"/>
        <v>121003332715</v>
      </c>
      <c r="D63" s="4" t="s">
        <v>315</v>
      </c>
      <c r="E63" s="35"/>
      <c r="H63" s="35"/>
      <c r="I63" s="35"/>
      <c r="J63" s="35"/>
    </row>
    <row r="64" ht="15.75" customHeight="1">
      <c r="A64" s="4">
        <v>121003.0</v>
      </c>
      <c r="B64" s="4">
        <v>302031.0</v>
      </c>
      <c r="C64" s="4" t="str">
        <f t="shared" si="1"/>
        <v>121003302031</v>
      </c>
      <c r="D64" s="4" t="s">
        <v>315</v>
      </c>
      <c r="E64" s="35"/>
      <c r="H64" s="35"/>
      <c r="I64" s="35"/>
      <c r="J64" s="35"/>
    </row>
    <row r="65" ht="15.75" customHeight="1">
      <c r="A65" s="4">
        <v>121003.0</v>
      </c>
      <c r="B65" s="4">
        <v>335001.0</v>
      </c>
      <c r="C65" s="4" t="str">
        <f t="shared" si="1"/>
        <v>121003335001</v>
      </c>
      <c r="D65" s="4" t="s">
        <v>315</v>
      </c>
      <c r="E65" s="35"/>
      <c r="H65" s="35"/>
      <c r="I65" s="35"/>
      <c r="J65" s="35"/>
    </row>
    <row r="66" ht="15.75" customHeight="1">
      <c r="A66" s="4">
        <v>121003.0</v>
      </c>
      <c r="B66" s="4">
        <v>334004.0</v>
      </c>
      <c r="C66" s="4" t="str">
        <f t="shared" si="1"/>
        <v>121003334004</v>
      </c>
      <c r="D66" s="4" t="s">
        <v>315</v>
      </c>
      <c r="E66" s="35"/>
      <c r="H66" s="35"/>
      <c r="I66" s="35"/>
      <c r="J66" s="35"/>
    </row>
    <row r="67" ht="15.75" customHeight="1">
      <c r="A67" s="4">
        <v>121003.0</v>
      </c>
      <c r="B67" s="4">
        <v>321001.0</v>
      </c>
      <c r="C67" s="4" t="str">
        <f t="shared" si="1"/>
        <v>121003321001</v>
      </c>
      <c r="D67" s="4" t="s">
        <v>315</v>
      </c>
      <c r="E67" s="35"/>
      <c r="H67" s="35"/>
      <c r="I67" s="35"/>
      <c r="J67" s="35"/>
    </row>
    <row r="68" ht="15.75" customHeight="1">
      <c r="A68" s="4">
        <v>121003.0</v>
      </c>
      <c r="B68" s="4">
        <v>324001.0</v>
      </c>
      <c r="C68" s="4" t="str">
        <f t="shared" si="1"/>
        <v>121003324001</v>
      </c>
      <c r="D68" s="4" t="s">
        <v>315</v>
      </c>
      <c r="E68" s="35"/>
      <c r="H68" s="35"/>
      <c r="I68" s="35"/>
      <c r="J68" s="35"/>
    </row>
    <row r="69" ht="15.75" customHeight="1">
      <c r="A69" s="4">
        <v>121003.0</v>
      </c>
      <c r="B69" s="4">
        <v>321608.0</v>
      </c>
      <c r="C69" s="4" t="str">
        <f t="shared" si="1"/>
        <v>121003321608</v>
      </c>
      <c r="D69" s="4" t="s">
        <v>315</v>
      </c>
      <c r="E69" s="35"/>
      <c r="H69" s="35"/>
      <c r="I69" s="35"/>
      <c r="J69" s="35"/>
    </row>
    <row r="70" ht="15.75" customHeight="1">
      <c r="A70" s="4">
        <v>121003.0</v>
      </c>
      <c r="B70" s="4">
        <v>302002.0</v>
      </c>
      <c r="C70" s="4" t="str">
        <f t="shared" si="1"/>
        <v>121003302002</v>
      </c>
      <c r="D70" s="4" t="s">
        <v>315</v>
      </c>
      <c r="E70" s="35"/>
      <c r="H70" s="35"/>
      <c r="I70" s="35"/>
      <c r="J70" s="35"/>
    </row>
    <row r="71" ht="15.75" customHeight="1">
      <c r="A71" s="4">
        <v>121003.0</v>
      </c>
      <c r="B71" s="4">
        <v>311011.0</v>
      </c>
      <c r="C71" s="4" t="str">
        <f t="shared" si="1"/>
        <v>121003311011</v>
      </c>
      <c r="D71" s="4" t="s">
        <v>315</v>
      </c>
      <c r="E71" s="35"/>
      <c r="H71" s="35"/>
      <c r="I71" s="35"/>
      <c r="J71" s="35"/>
    </row>
    <row r="72" ht="15.75" customHeight="1">
      <c r="A72" s="4">
        <v>121003.0</v>
      </c>
      <c r="B72" s="4">
        <v>306302.0</v>
      </c>
      <c r="C72" s="4" t="str">
        <f t="shared" si="1"/>
        <v>121003306302</v>
      </c>
      <c r="D72" s="4" t="s">
        <v>315</v>
      </c>
      <c r="E72" s="35"/>
      <c r="H72" s="35"/>
      <c r="I72" s="35"/>
      <c r="J72" s="35"/>
    </row>
    <row r="73" ht="15.75" customHeight="1">
      <c r="A73" s="4">
        <v>121003.0</v>
      </c>
      <c r="B73" s="4">
        <v>313001.0</v>
      </c>
      <c r="C73" s="4" t="str">
        <f t="shared" si="1"/>
        <v>121003313001</v>
      </c>
      <c r="D73" s="4" t="s">
        <v>315</v>
      </c>
      <c r="E73" s="35"/>
      <c r="H73" s="35"/>
      <c r="I73" s="35"/>
      <c r="J73" s="35"/>
    </row>
    <row r="74" ht="15.75" customHeight="1">
      <c r="A74" s="4">
        <v>121003.0</v>
      </c>
      <c r="B74" s="4">
        <v>302002.0</v>
      </c>
      <c r="C74" s="4" t="str">
        <f t="shared" si="1"/>
        <v>121003302002</v>
      </c>
      <c r="D74" s="4" t="s">
        <v>315</v>
      </c>
      <c r="E74" s="35"/>
      <c r="H74" s="35"/>
      <c r="I74" s="35"/>
      <c r="J74" s="35"/>
    </row>
    <row r="75" ht="15.75" customHeight="1">
      <c r="A75" s="4">
        <v>121003.0</v>
      </c>
      <c r="B75" s="4">
        <v>322255.0</v>
      </c>
      <c r="C75" s="4" t="str">
        <f t="shared" si="1"/>
        <v>121003322255</v>
      </c>
      <c r="D75" s="4" t="s">
        <v>315</v>
      </c>
      <c r="E75" s="35"/>
      <c r="H75" s="35"/>
      <c r="I75" s="35"/>
      <c r="J75" s="35"/>
    </row>
    <row r="76" ht="15.75" customHeight="1">
      <c r="A76" s="4">
        <v>121003.0</v>
      </c>
      <c r="B76" s="4">
        <v>302017.0</v>
      </c>
      <c r="C76" s="4" t="str">
        <f t="shared" si="1"/>
        <v>121003302017</v>
      </c>
      <c r="D76" s="4" t="s">
        <v>315</v>
      </c>
      <c r="E76" s="35"/>
      <c r="H76" s="35"/>
      <c r="I76" s="35"/>
      <c r="J76" s="35"/>
    </row>
    <row r="77" ht="15.75" customHeight="1">
      <c r="A77" s="4">
        <v>121003.0</v>
      </c>
      <c r="B77" s="4">
        <v>302017.0</v>
      </c>
      <c r="C77" s="4" t="str">
        <f t="shared" si="1"/>
        <v>121003302017</v>
      </c>
      <c r="D77" s="4" t="s">
        <v>315</v>
      </c>
      <c r="E77" s="35"/>
      <c r="H77" s="35"/>
      <c r="I77" s="35"/>
      <c r="J77" s="35"/>
    </row>
    <row r="78" ht="15.75" customHeight="1">
      <c r="A78" s="4">
        <v>121003.0</v>
      </c>
      <c r="B78" s="4">
        <v>335512.0</v>
      </c>
      <c r="C78" s="4" t="str">
        <f t="shared" si="1"/>
        <v>121003335512</v>
      </c>
      <c r="D78" s="4" t="s">
        <v>315</v>
      </c>
      <c r="E78" s="35"/>
      <c r="H78" s="35"/>
      <c r="I78" s="35"/>
      <c r="J78" s="35"/>
    </row>
    <row r="79" ht="15.75" customHeight="1">
      <c r="A79" s="4">
        <v>121003.0</v>
      </c>
      <c r="B79" s="4">
        <v>313001.0</v>
      </c>
      <c r="C79" s="4" t="str">
        <f t="shared" si="1"/>
        <v>121003313001</v>
      </c>
      <c r="D79" s="4" t="s">
        <v>315</v>
      </c>
      <c r="E79" s="35"/>
      <c r="H79" s="35"/>
      <c r="I79" s="35"/>
      <c r="J79" s="35"/>
    </row>
    <row r="80" ht="15.75" customHeight="1">
      <c r="A80" s="4">
        <v>121003.0</v>
      </c>
      <c r="B80" s="4">
        <v>313001.0</v>
      </c>
      <c r="C80" s="4" t="str">
        <f t="shared" si="1"/>
        <v>121003313001</v>
      </c>
      <c r="D80" s="4" t="s">
        <v>315</v>
      </c>
      <c r="E80" s="35"/>
      <c r="H80" s="35"/>
      <c r="I80" s="35"/>
      <c r="J80" s="35"/>
    </row>
    <row r="81" ht="15.75" customHeight="1">
      <c r="A81" s="4">
        <v>121003.0</v>
      </c>
      <c r="B81" s="4">
        <v>307026.0</v>
      </c>
      <c r="C81" s="4" t="str">
        <f t="shared" si="1"/>
        <v>121003307026</v>
      </c>
      <c r="D81" s="4" t="s">
        <v>315</v>
      </c>
      <c r="E81" s="35"/>
      <c r="H81" s="35"/>
      <c r="I81" s="35"/>
      <c r="J81" s="35"/>
    </row>
    <row r="82" ht="15.75" customHeight="1">
      <c r="A82" s="4">
        <v>121003.0</v>
      </c>
      <c r="B82" s="4">
        <v>327025.0</v>
      </c>
      <c r="C82" s="4" t="str">
        <f t="shared" si="1"/>
        <v>121003327025</v>
      </c>
      <c r="D82" s="4" t="s">
        <v>315</v>
      </c>
      <c r="E82" s="35"/>
      <c r="H82" s="35"/>
      <c r="I82" s="35"/>
      <c r="J82" s="35"/>
    </row>
    <row r="83" ht="15.75" customHeight="1">
      <c r="A83" s="4">
        <v>121003.0</v>
      </c>
      <c r="B83" s="4">
        <v>313333.0</v>
      </c>
      <c r="C83" s="4" t="str">
        <f t="shared" si="1"/>
        <v>121003313333</v>
      </c>
      <c r="D83" s="4" t="s">
        <v>315</v>
      </c>
      <c r="E83" s="35"/>
      <c r="H83" s="35"/>
      <c r="I83" s="35"/>
      <c r="J83" s="35"/>
    </row>
    <row r="84" ht="15.75" customHeight="1">
      <c r="A84" s="4">
        <v>121003.0</v>
      </c>
      <c r="B84" s="4">
        <v>313001.0</v>
      </c>
      <c r="C84" s="4" t="str">
        <f t="shared" si="1"/>
        <v>121003313001</v>
      </c>
      <c r="D84" s="4" t="s">
        <v>315</v>
      </c>
      <c r="E84" s="35"/>
      <c r="H84" s="35"/>
      <c r="I84" s="35"/>
      <c r="J84" s="35"/>
    </row>
    <row r="85" ht="15.75" customHeight="1">
      <c r="A85" s="4">
        <v>121003.0</v>
      </c>
      <c r="B85" s="4">
        <v>342008.0</v>
      </c>
      <c r="C85" s="4" t="str">
        <f t="shared" si="1"/>
        <v>121003342008</v>
      </c>
      <c r="D85" s="4" t="s">
        <v>315</v>
      </c>
      <c r="E85" s="35"/>
      <c r="H85" s="35"/>
      <c r="I85" s="35"/>
      <c r="J85" s="35"/>
    </row>
    <row r="86" ht="15.75" customHeight="1">
      <c r="A86" s="4">
        <v>121003.0</v>
      </c>
      <c r="B86" s="4">
        <v>314401.0</v>
      </c>
      <c r="C86" s="4" t="str">
        <f t="shared" si="1"/>
        <v>121003314401</v>
      </c>
      <c r="D86" s="4" t="s">
        <v>315</v>
      </c>
      <c r="E86" s="35"/>
      <c r="H86" s="35"/>
      <c r="I86" s="35"/>
      <c r="J86" s="35"/>
    </row>
    <row r="87" ht="15.75" customHeight="1">
      <c r="A87" s="4">
        <v>121003.0</v>
      </c>
      <c r="B87" s="4">
        <v>342301.0</v>
      </c>
      <c r="C87" s="4" t="str">
        <f t="shared" si="1"/>
        <v>121003342301</v>
      </c>
      <c r="D87" s="4" t="s">
        <v>315</v>
      </c>
      <c r="E87" s="35"/>
      <c r="H87" s="35"/>
      <c r="I87" s="35"/>
      <c r="J87" s="35"/>
    </row>
    <row r="88" ht="15.75" customHeight="1">
      <c r="A88" s="4">
        <v>121003.0</v>
      </c>
      <c r="B88" s="4">
        <v>313003.0</v>
      </c>
      <c r="C88" s="4" t="str">
        <f t="shared" si="1"/>
        <v>121003313003</v>
      </c>
      <c r="D88" s="4" t="s">
        <v>315</v>
      </c>
      <c r="E88" s="35"/>
      <c r="H88" s="35"/>
      <c r="I88" s="35"/>
      <c r="J88" s="35"/>
    </row>
    <row r="89" ht="15.75" customHeight="1">
      <c r="A89" s="4">
        <v>121003.0</v>
      </c>
      <c r="B89" s="4">
        <v>173212.0</v>
      </c>
      <c r="C89" s="4" t="str">
        <f t="shared" si="1"/>
        <v>121003173212</v>
      </c>
      <c r="D89" s="4" t="s">
        <v>342</v>
      </c>
      <c r="E89" s="35"/>
      <c r="H89" s="35"/>
      <c r="I89" s="35"/>
      <c r="J89" s="35"/>
    </row>
    <row r="90" ht="15.75" customHeight="1">
      <c r="A90" s="4">
        <v>121003.0</v>
      </c>
      <c r="B90" s="4">
        <v>174101.0</v>
      </c>
      <c r="C90" s="4" t="str">
        <f t="shared" si="1"/>
        <v>121003174101</v>
      </c>
      <c r="D90" s="4" t="s">
        <v>342</v>
      </c>
      <c r="E90" s="35"/>
      <c r="H90" s="35"/>
      <c r="I90" s="35"/>
      <c r="J90" s="35"/>
    </row>
    <row r="91" ht="15.75" customHeight="1">
      <c r="A91" s="4">
        <v>121003.0</v>
      </c>
      <c r="B91" s="4">
        <v>173213.0</v>
      </c>
      <c r="C91" s="4" t="str">
        <f t="shared" si="1"/>
        <v>121003173213</v>
      </c>
      <c r="D91" s="4" t="s">
        <v>342</v>
      </c>
      <c r="E91" s="35"/>
      <c r="H91" s="35"/>
      <c r="I91" s="35"/>
      <c r="J91" s="35"/>
    </row>
    <row r="92" ht="15.75" customHeight="1">
      <c r="A92" s="4">
        <v>121003.0</v>
      </c>
      <c r="B92" s="4">
        <v>302017.0</v>
      </c>
      <c r="C92" s="4" t="str">
        <f t="shared" si="1"/>
        <v>121003302017</v>
      </c>
      <c r="D92" s="4" t="s">
        <v>315</v>
      </c>
      <c r="E92" s="35"/>
      <c r="H92" s="35"/>
      <c r="I92" s="35"/>
      <c r="J92" s="35"/>
    </row>
    <row r="93" ht="15.75" customHeight="1">
      <c r="A93" s="4">
        <v>121003.0</v>
      </c>
      <c r="B93" s="4">
        <v>322201.0</v>
      </c>
      <c r="C93" s="4" t="str">
        <f t="shared" si="1"/>
        <v>121003322201</v>
      </c>
      <c r="D93" s="4" t="s">
        <v>315</v>
      </c>
      <c r="E93" s="35"/>
      <c r="H93" s="35"/>
      <c r="I93" s="35"/>
      <c r="J93" s="35"/>
    </row>
    <row r="94" ht="15.75" customHeight="1">
      <c r="A94" s="4">
        <v>121003.0</v>
      </c>
      <c r="B94" s="4">
        <v>314001.0</v>
      </c>
      <c r="C94" s="4" t="str">
        <f t="shared" si="1"/>
        <v>121003314001</v>
      </c>
      <c r="D94" s="4" t="s">
        <v>315</v>
      </c>
      <c r="E94" s="35"/>
      <c r="H94" s="35"/>
      <c r="I94" s="35"/>
      <c r="J94" s="35"/>
    </row>
    <row r="95" ht="15.75" customHeight="1">
      <c r="A95" s="4">
        <v>121003.0</v>
      </c>
      <c r="B95" s="4">
        <v>331022.0</v>
      </c>
      <c r="C95" s="4" t="str">
        <f t="shared" si="1"/>
        <v>121003331022</v>
      </c>
      <c r="D95" s="4" t="s">
        <v>315</v>
      </c>
      <c r="E95" s="35"/>
      <c r="H95" s="35"/>
      <c r="I95" s="35"/>
      <c r="J95" s="35"/>
    </row>
    <row r="96" ht="15.75" customHeight="1">
      <c r="A96" s="4">
        <v>121003.0</v>
      </c>
      <c r="B96" s="4">
        <v>305801.0</v>
      </c>
      <c r="C96" s="4" t="str">
        <f t="shared" si="1"/>
        <v>121003305801</v>
      </c>
      <c r="D96" s="4" t="s">
        <v>315</v>
      </c>
      <c r="E96" s="35"/>
      <c r="H96" s="35"/>
      <c r="I96" s="35"/>
      <c r="J96" s="35"/>
    </row>
    <row r="97" ht="15.75" customHeight="1">
      <c r="A97" s="4">
        <v>121003.0</v>
      </c>
      <c r="B97" s="4">
        <v>335502.0</v>
      </c>
      <c r="C97" s="4" t="str">
        <f t="shared" si="1"/>
        <v>121003335502</v>
      </c>
      <c r="D97" s="4" t="s">
        <v>315</v>
      </c>
      <c r="E97" s="35"/>
      <c r="H97" s="35"/>
      <c r="I97" s="35"/>
      <c r="J97" s="35"/>
    </row>
    <row r="98" ht="15.75" customHeight="1">
      <c r="A98" s="4">
        <v>121003.0</v>
      </c>
      <c r="B98" s="4">
        <v>306116.0</v>
      </c>
      <c r="C98" s="4" t="str">
        <f t="shared" si="1"/>
        <v>121003306116</v>
      </c>
      <c r="D98" s="4" t="s">
        <v>315</v>
      </c>
      <c r="E98" s="35"/>
      <c r="H98" s="35"/>
      <c r="I98" s="35"/>
      <c r="J98" s="35"/>
    </row>
    <row r="99" ht="15.75" customHeight="1">
      <c r="A99" s="4">
        <v>121003.0</v>
      </c>
      <c r="B99" s="4">
        <v>311001.0</v>
      </c>
      <c r="C99" s="4" t="str">
        <f t="shared" si="1"/>
        <v>121003311001</v>
      </c>
      <c r="D99" s="4" t="s">
        <v>315</v>
      </c>
      <c r="E99" s="35"/>
      <c r="H99" s="35"/>
      <c r="I99" s="35"/>
      <c r="J99" s="35"/>
    </row>
    <row r="100" ht="15.75" customHeight="1">
      <c r="A100" s="4">
        <v>121003.0</v>
      </c>
      <c r="B100" s="4">
        <v>302019.0</v>
      </c>
      <c r="C100" s="4" t="str">
        <f t="shared" si="1"/>
        <v>121003302019</v>
      </c>
      <c r="D100" s="4" t="s">
        <v>315</v>
      </c>
      <c r="E100" s="35"/>
      <c r="H100" s="35"/>
      <c r="I100" s="35"/>
      <c r="J100" s="35"/>
    </row>
    <row r="101" ht="15.75" customHeight="1">
      <c r="A101" s="4">
        <v>121003.0</v>
      </c>
      <c r="B101" s="4">
        <v>302039.0</v>
      </c>
      <c r="C101" s="4" t="str">
        <f t="shared" si="1"/>
        <v>121003302039</v>
      </c>
      <c r="D101" s="4" t="s">
        <v>315</v>
      </c>
      <c r="E101" s="35"/>
      <c r="H101" s="35"/>
      <c r="I101" s="35"/>
      <c r="J101" s="35"/>
    </row>
    <row r="102" ht="15.75" customHeight="1">
      <c r="A102" s="4">
        <v>121003.0</v>
      </c>
      <c r="B102" s="4">
        <v>335803.0</v>
      </c>
      <c r="C102" s="4" t="str">
        <f t="shared" si="1"/>
        <v>121003335803</v>
      </c>
      <c r="D102" s="4" t="s">
        <v>315</v>
      </c>
      <c r="E102" s="35"/>
      <c r="H102" s="35"/>
      <c r="I102" s="35"/>
      <c r="J102" s="35"/>
    </row>
    <row r="103" ht="15.75" customHeight="1">
      <c r="A103" s="4">
        <v>121003.0</v>
      </c>
      <c r="B103" s="4">
        <v>335001.0</v>
      </c>
      <c r="C103" s="4" t="str">
        <f t="shared" si="1"/>
        <v>121003335001</v>
      </c>
      <c r="D103" s="4" t="s">
        <v>315</v>
      </c>
      <c r="E103" s="35"/>
      <c r="H103" s="35"/>
      <c r="I103" s="35"/>
      <c r="J103" s="35"/>
    </row>
    <row r="104" ht="15.75" customHeight="1">
      <c r="A104" s="4">
        <v>121003.0</v>
      </c>
      <c r="B104" s="4">
        <v>175101.0</v>
      </c>
      <c r="C104" s="4" t="str">
        <f t="shared" si="1"/>
        <v>121003175101</v>
      </c>
      <c r="D104" s="4" t="s">
        <v>342</v>
      </c>
      <c r="E104" s="35"/>
      <c r="H104" s="35"/>
      <c r="I104" s="35"/>
      <c r="J104" s="35"/>
    </row>
    <row r="105" ht="15.75" customHeight="1">
      <c r="A105" s="4">
        <v>121003.0</v>
      </c>
      <c r="B105" s="4">
        <v>303903.0</v>
      </c>
      <c r="C105" s="4" t="str">
        <f t="shared" si="1"/>
        <v>121003303903</v>
      </c>
      <c r="D105" s="4" t="s">
        <v>315</v>
      </c>
      <c r="E105" s="35"/>
      <c r="H105" s="35"/>
      <c r="I105" s="35"/>
      <c r="J105" s="35"/>
    </row>
    <row r="106" ht="15.75" customHeight="1">
      <c r="A106" s="4">
        <v>121003.0</v>
      </c>
      <c r="B106" s="4">
        <v>342012.0</v>
      </c>
      <c r="C106" s="4" t="str">
        <f t="shared" si="1"/>
        <v>121003342012</v>
      </c>
      <c r="D106" s="4" t="s">
        <v>315</v>
      </c>
      <c r="E106" s="35"/>
      <c r="H106" s="35"/>
      <c r="I106" s="35"/>
      <c r="J106" s="35"/>
    </row>
    <row r="107" ht="15.75" customHeight="1">
      <c r="A107" s="4">
        <v>121003.0</v>
      </c>
      <c r="B107" s="4">
        <v>334001.0</v>
      </c>
      <c r="C107" s="4" t="str">
        <f t="shared" si="1"/>
        <v>121003334001</v>
      </c>
      <c r="D107" s="4" t="s">
        <v>315</v>
      </c>
      <c r="E107" s="35"/>
      <c r="H107" s="35"/>
      <c r="I107" s="35"/>
      <c r="J107" s="35"/>
    </row>
    <row r="108" ht="15.75" customHeight="1">
      <c r="A108" s="4">
        <v>121003.0</v>
      </c>
      <c r="B108" s="4">
        <v>302031.0</v>
      </c>
      <c r="C108" s="4" t="str">
        <f t="shared" si="1"/>
        <v>121003302031</v>
      </c>
      <c r="D108" s="4" t="s">
        <v>315</v>
      </c>
      <c r="E108" s="35"/>
      <c r="H108" s="35"/>
      <c r="I108" s="35"/>
      <c r="J108" s="35"/>
    </row>
    <row r="109" ht="15.75" customHeight="1">
      <c r="A109" s="4">
        <v>121003.0</v>
      </c>
      <c r="B109" s="4">
        <v>302012.0</v>
      </c>
      <c r="C109" s="4" t="str">
        <f t="shared" si="1"/>
        <v>121003302012</v>
      </c>
      <c r="D109" s="4" t="s">
        <v>315</v>
      </c>
      <c r="E109" s="35"/>
      <c r="H109" s="35"/>
      <c r="I109" s="35"/>
      <c r="J109" s="35"/>
    </row>
    <row r="110" ht="15.75" customHeight="1">
      <c r="A110" s="4">
        <v>121003.0</v>
      </c>
      <c r="B110" s="4">
        <v>342014.0</v>
      </c>
      <c r="C110" s="4" t="str">
        <f t="shared" si="1"/>
        <v>121003342014</v>
      </c>
      <c r="D110" s="4" t="s">
        <v>315</v>
      </c>
      <c r="E110" s="35"/>
      <c r="H110" s="35"/>
      <c r="I110" s="35"/>
      <c r="J110" s="35"/>
    </row>
    <row r="111" ht="15.75" customHeight="1">
      <c r="A111" s="4">
        <v>121003.0</v>
      </c>
      <c r="B111" s="4">
        <v>324005.0</v>
      </c>
      <c r="C111" s="4" t="str">
        <f t="shared" si="1"/>
        <v>121003324005</v>
      </c>
      <c r="D111" s="4" t="s">
        <v>315</v>
      </c>
      <c r="E111" s="35"/>
      <c r="H111" s="35"/>
      <c r="I111" s="35"/>
      <c r="J111" s="35"/>
    </row>
    <row r="112" ht="15.75" customHeight="1">
      <c r="A112" s="4">
        <v>121003.0</v>
      </c>
      <c r="B112" s="4">
        <v>302001.0</v>
      </c>
      <c r="C112" s="4" t="str">
        <f t="shared" si="1"/>
        <v>121003302001</v>
      </c>
      <c r="D112" s="4" t="s">
        <v>315</v>
      </c>
      <c r="E112" s="35"/>
      <c r="H112" s="35"/>
      <c r="I112" s="35"/>
      <c r="J112" s="35"/>
    </row>
    <row r="113" ht="15.75" customHeight="1">
      <c r="A113" s="4">
        <v>121003.0</v>
      </c>
      <c r="B113" s="4">
        <v>302004.0</v>
      </c>
      <c r="C113" s="4" t="str">
        <f t="shared" si="1"/>
        <v>121003302004</v>
      </c>
      <c r="D113" s="4" t="s">
        <v>315</v>
      </c>
      <c r="E113" s="35"/>
      <c r="H113" s="35"/>
      <c r="I113" s="35"/>
      <c r="J113" s="35"/>
    </row>
    <row r="114" ht="15.75" customHeight="1">
      <c r="A114" s="4">
        <v>121003.0</v>
      </c>
      <c r="B114" s="4">
        <v>302018.0</v>
      </c>
      <c r="C114" s="4" t="str">
        <f t="shared" si="1"/>
        <v>121003302018</v>
      </c>
      <c r="D114" s="4" t="s">
        <v>315</v>
      </c>
      <c r="E114" s="35"/>
      <c r="H114" s="35"/>
      <c r="I114" s="35"/>
      <c r="J114" s="35"/>
    </row>
    <row r="115" ht="15.75" customHeight="1">
      <c r="A115" s="4">
        <v>121003.0</v>
      </c>
      <c r="B115" s="4">
        <v>302017.0</v>
      </c>
      <c r="C115" s="4" t="str">
        <f t="shared" si="1"/>
        <v>121003302017</v>
      </c>
      <c r="D115" s="4" t="s">
        <v>315</v>
      </c>
      <c r="E115" s="35"/>
      <c r="H115" s="35"/>
      <c r="I115" s="35"/>
      <c r="J115" s="35"/>
    </row>
    <row r="116" ht="15.75" customHeight="1">
      <c r="A116" s="4">
        <v>121003.0</v>
      </c>
      <c r="B116" s="4">
        <v>324008.0</v>
      </c>
      <c r="C116" s="4" t="str">
        <f t="shared" si="1"/>
        <v>121003324008</v>
      </c>
      <c r="D116" s="4" t="s">
        <v>315</v>
      </c>
      <c r="E116" s="35"/>
      <c r="H116" s="35"/>
      <c r="I116" s="35"/>
      <c r="J116" s="35"/>
    </row>
    <row r="117" ht="15.75" customHeight="1">
      <c r="A117" s="4">
        <v>121003.0</v>
      </c>
      <c r="B117" s="4">
        <v>302020.0</v>
      </c>
      <c r="C117" s="4" t="str">
        <f t="shared" si="1"/>
        <v>121003302020</v>
      </c>
      <c r="D117" s="4" t="s">
        <v>315</v>
      </c>
      <c r="E117" s="35"/>
      <c r="H117" s="35"/>
      <c r="I117" s="35"/>
      <c r="J117" s="35"/>
    </row>
    <row r="118" ht="15.75" customHeight="1">
      <c r="A118" s="4">
        <v>121003.0</v>
      </c>
      <c r="B118" s="4">
        <v>302018.0</v>
      </c>
      <c r="C118" s="4" t="str">
        <f t="shared" si="1"/>
        <v>121003302018</v>
      </c>
      <c r="D118" s="4" t="s">
        <v>315</v>
      </c>
      <c r="E118" s="35"/>
      <c r="H118" s="35"/>
      <c r="I118" s="35"/>
      <c r="J118" s="35"/>
    </row>
    <row r="119" ht="15.75" customHeight="1">
      <c r="A119" s="4">
        <v>121003.0</v>
      </c>
      <c r="B119" s="4">
        <v>302017.0</v>
      </c>
      <c r="C119" s="4" t="str">
        <f t="shared" si="1"/>
        <v>121003302017</v>
      </c>
      <c r="D119" s="4" t="s">
        <v>315</v>
      </c>
      <c r="E119" s="35"/>
      <c r="H119" s="35"/>
      <c r="I119" s="35"/>
      <c r="J119" s="35"/>
    </row>
    <row r="120" ht="15.75" customHeight="1">
      <c r="A120" s="4">
        <v>121003.0</v>
      </c>
      <c r="B120" s="4">
        <v>302012.0</v>
      </c>
      <c r="C120" s="4" t="str">
        <f t="shared" si="1"/>
        <v>121003302012</v>
      </c>
      <c r="D120" s="4" t="s">
        <v>315</v>
      </c>
      <c r="E120" s="35"/>
      <c r="H120" s="35"/>
      <c r="I120" s="35"/>
      <c r="J120" s="35"/>
    </row>
    <row r="121" ht="15.75" customHeight="1">
      <c r="A121" s="4">
        <v>121003.0</v>
      </c>
      <c r="B121" s="4">
        <v>325207.0</v>
      </c>
      <c r="C121" s="4" t="str">
        <f t="shared" si="1"/>
        <v>121003325207</v>
      </c>
      <c r="D121" s="4" t="s">
        <v>315</v>
      </c>
      <c r="E121" s="35"/>
      <c r="H121" s="35"/>
      <c r="I121" s="35"/>
      <c r="J121" s="35"/>
    </row>
    <row r="122" ht="15.75" customHeight="1">
      <c r="A122" s="4">
        <v>121003.0</v>
      </c>
      <c r="B122" s="4">
        <v>303702.0</v>
      </c>
      <c r="C122" s="4" t="str">
        <f t="shared" si="1"/>
        <v>121003303702</v>
      </c>
      <c r="D122" s="4" t="s">
        <v>315</v>
      </c>
      <c r="E122" s="35"/>
      <c r="H122" s="35"/>
      <c r="I122" s="35"/>
      <c r="J122" s="35"/>
    </row>
    <row r="123" ht="15.75" customHeight="1">
      <c r="A123" s="4">
        <v>121003.0</v>
      </c>
      <c r="B123" s="4">
        <v>313301.0</v>
      </c>
      <c r="C123" s="4" t="str">
        <f t="shared" si="1"/>
        <v>121003313301</v>
      </c>
      <c r="D123" s="4" t="s">
        <v>315</v>
      </c>
      <c r="E123" s="35"/>
      <c r="H123" s="35"/>
      <c r="I123" s="35"/>
      <c r="J123" s="35"/>
    </row>
    <row r="124" ht="15.75" customHeight="1">
      <c r="A124" s="4">
        <v>121003.0</v>
      </c>
      <c r="B124" s="4">
        <v>173212.0</v>
      </c>
      <c r="C124" s="4" t="str">
        <f t="shared" si="1"/>
        <v>121003173212</v>
      </c>
      <c r="D124" s="4" t="s">
        <v>342</v>
      </c>
      <c r="E124" s="35"/>
      <c r="H124" s="35"/>
      <c r="I124" s="35"/>
      <c r="J124" s="35"/>
    </row>
    <row r="125" ht="15.75" customHeight="1">
      <c r="A125" s="4">
        <v>121003.0</v>
      </c>
      <c r="B125" s="4">
        <v>302020.0</v>
      </c>
      <c r="C125" s="4" t="str">
        <f t="shared" si="1"/>
        <v>121003302020</v>
      </c>
      <c r="D125" s="4" t="s">
        <v>315</v>
      </c>
      <c r="E125" s="35"/>
      <c r="H125" s="35"/>
      <c r="I125" s="35"/>
      <c r="J125" s="35"/>
    </row>
    <row r="126" ht="15.75" customHeight="1">
      <c r="B126" s="36"/>
      <c r="C126" s="36"/>
      <c r="D126" s="36"/>
      <c r="E126" s="37"/>
      <c r="H126" s="37"/>
      <c r="I126" s="37"/>
    </row>
    <row r="127" ht="15.75" customHeight="1">
      <c r="B127" s="36"/>
      <c r="C127" s="36"/>
      <c r="D127" s="36"/>
      <c r="E127" s="37"/>
      <c r="H127" s="37"/>
      <c r="I127" s="37"/>
    </row>
    <row r="128" ht="15.75" customHeight="1">
      <c r="B128" s="36"/>
      <c r="C128" s="36"/>
      <c r="D128" s="36"/>
      <c r="E128" s="37"/>
      <c r="H128" s="37"/>
      <c r="I128" s="37"/>
    </row>
    <row r="129" ht="15.75" customHeight="1">
      <c r="B129" s="36"/>
      <c r="C129" s="36"/>
      <c r="D129" s="36"/>
      <c r="E129" s="37"/>
      <c r="H129" s="37"/>
      <c r="I129" s="37"/>
    </row>
    <row r="130" ht="15.75" customHeight="1">
      <c r="B130" s="36"/>
      <c r="C130" s="36"/>
      <c r="D130" s="36"/>
      <c r="E130" s="37"/>
      <c r="H130" s="37"/>
      <c r="I130" s="37"/>
    </row>
    <row r="131" ht="15.75" customHeight="1">
      <c r="B131" s="36"/>
      <c r="C131" s="36"/>
      <c r="D131" s="36"/>
      <c r="E131" s="37"/>
      <c r="H131" s="37"/>
      <c r="I131" s="37"/>
    </row>
    <row r="132" ht="15.75" customHeight="1">
      <c r="B132" s="36"/>
      <c r="C132" s="36"/>
      <c r="D132" s="36"/>
      <c r="E132" s="37"/>
      <c r="H132" s="37"/>
      <c r="I132" s="37"/>
    </row>
    <row r="133" ht="15.75" customHeight="1">
      <c r="B133" s="36"/>
      <c r="C133" s="36"/>
      <c r="D133" s="36"/>
      <c r="E133" s="37"/>
      <c r="H133" s="37"/>
      <c r="I133" s="37"/>
    </row>
    <row r="134" ht="15.75" customHeight="1">
      <c r="B134" s="36"/>
      <c r="C134" s="36"/>
      <c r="D134" s="36"/>
      <c r="E134" s="37"/>
      <c r="H134" s="37"/>
      <c r="I134" s="37"/>
    </row>
    <row r="135" ht="15.75" customHeight="1">
      <c r="B135" s="36"/>
      <c r="C135" s="36"/>
      <c r="D135" s="36"/>
      <c r="E135" s="37"/>
      <c r="H135" s="37"/>
      <c r="I135" s="37"/>
    </row>
    <row r="136" ht="15.75" customHeight="1">
      <c r="B136" s="36"/>
      <c r="C136" s="36"/>
      <c r="D136" s="36"/>
      <c r="E136" s="37"/>
      <c r="H136" s="37"/>
      <c r="I136" s="37"/>
    </row>
    <row r="137" ht="15.75" customHeight="1">
      <c r="B137" s="36"/>
      <c r="C137" s="36"/>
      <c r="D137" s="36"/>
      <c r="E137" s="37"/>
      <c r="H137" s="37"/>
      <c r="I137" s="37"/>
    </row>
    <row r="138" ht="15.75" customHeight="1">
      <c r="B138" s="36"/>
      <c r="C138" s="36"/>
      <c r="D138" s="36"/>
      <c r="E138" s="37"/>
      <c r="H138" s="37"/>
      <c r="I138" s="37"/>
    </row>
    <row r="139" ht="15.75" customHeight="1">
      <c r="B139" s="36"/>
      <c r="C139" s="36"/>
      <c r="D139" s="36"/>
      <c r="E139" s="37"/>
      <c r="H139" s="37"/>
      <c r="I139" s="37"/>
    </row>
    <row r="140" ht="15.75" customHeight="1">
      <c r="B140" s="36"/>
      <c r="C140" s="36"/>
      <c r="D140" s="36"/>
      <c r="E140" s="37"/>
      <c r="H140" s="37"/>
      <c r="I140" s="37"/>
    </row>
    <row r="141" ht="15.75" customHeight="1">
      <c r="B141" s="36"/>
      <c r="C141" s="36"/>
      <c r="D141" s="36"/>
      <c r="E141" s="37"/>
      <c r="H141" s="37"/>
      <c r="I141" s="37"/>
    </row>
    <row r="142" ht="15.75" customHeight="1">
      <c r="B142" s="36"/>
      <c r="C142" s="36"/>
      <c r="D142" s="36"/>
      <c r="E142" s="37"/>
      <c r="H142" s="37"/>
      <c r="I142" s="37"/>
    </row>
    <row r="143" ht="15.75" customHeight="1">
      <c r="B143" s="36"/>
      <c r="C143" s="36"/>
      <c r="D143" s="36"/>
      <c r="E143" s="37"/>
      <c r="H143" s="37"/>
      <c r="I143" s="37"/>
    </row>
    <row r="144" ht="15.75" customHeight="1">
      <c r="B144" s="36"/>
      <c r="C144" s="36"/>
      <c r="D144" s="36"/>
      <c r="E144" s="37"/>
      <c r="H144" s="37"/>
      <c r="I144" s="37"/>
    </row>
    <row r="145" ht="15.75" customHeight="1">
      <c r="B145" s="36"/>
      <c r="C145" s="36"/>
      <c r="D145" s="36"/>
      <c r="E145" s="37"/>
      <c r="H145" s="37"/>
      <c r="I145" s="37"/>
    </row>
    <row r="146" ht="15.75" customHeight="1">
      <c r="B146" s="36"/>
      <c r="C146" s="36"/>
      <c r="D146" s="36"/>
      <c r="E146" s="37"/>
      <c r="H146" s="37"/>
      <c r="I146" s="37"/>
    </row>
    <row r="147" ht="15.75" customHeight="1">
      <c r="B147" s="36"/>
      <c r="C147" s="36"/>
      <c r="D147" s="36"/>
      <c r="E147" s="37"/>
      <c r="H147" s="37"/>
      <c r="I147" s="37"/>
    </row>
    <row r="148" ht="15.75" customHeight="1">
      <c r="B148" s="36"/>
      <c r="C148" s="36"/>
      <c r="D148" s="36"/>
      <c r="E148" s="37"/>
      <c r="H148" s="37"/>
      <c r="I148" s="37"/>
    </row>
    <row r="149" ht="15.75" customHeight="1">
      <c r="B149" s="36"/>
      <c r="C149" s="36"/>
      <c r="D149" s="36"/>
      <c r="E149" s="37"/>
      <c r="H149" s="37"/>
      <c r="I149" s="37"/>
    </row>
    <row r="150" ht="15.75" customHeight="1">
      <c r="B150" s="36"/>
      <c r="C150" s="36"/>
      <c r="D150" s="36"/>
      <c r="E150" s="37"/>
      <c r="H150" s="37"/>
      <c r="I150" s="37"/>
    </row>
    <row r="151" ht="15.75" customHeight="1">
      <c r="B151" s="36"/>
      <c r="C151" s="36"/>
      <c r="D151" s="36"/>
      <c r="E151" s="37"/>
      <c r="H151" s="37"/>
      <c r="I151" s="37"/>
    </row>
    <row r="152" ht="15.75" customHeight="1">
      <c r="B152" s="36"/>
      <c r="C152" s="36"/>
      <c r="D152" s="36"/>
      <c r="E152" s="37"/>
      <c r="H152" s="37"/>
      <c r="I152" s="37"/>
    </row>
    <row r="153" ht="15.75" customHeight="1">
      <c r="B153" s="36"/>
      <c r="C153" s="36"/>
      <c r="D153" s="36"/>
      <c r="E153" s="37"/>
      <c r="H153" s="37"/>
      <c r="I153" s="37"/>
    </row>
    <row r="154" ht="15.75" customHeight="1">
      <c r="B154" s="36"/>
      <c r="C154" s="36"/>
      <c r="D154" s="36"/>
      <c r="E154" s="37"/>
      <c r="H154" s="37"/>
      <c r="I154" s="37"/>
    </row>
    <row r="155" ht="15.75" customHeight="1">
      <c r="B155" s="36"/>
      <c r="C155" s="36"/>
      <c r="D155" s="36"/>
      <c r="E155" s="37"/>
      <c r="H155" s="37"/>
      <c r="I155" s="37"/>
    </row>
    <row r="156" ht="15.75" customHeight="1">
      <c r="B156" s="36"/>
      <c r="C156" s="36"/>
      <c r="D156" s="36"/>
      <c r="E156" s="37"/>
      <c r="H156" s="37"/>
      <c r="I156" s="37"/>
    </row>
    <row r="157" ht="15.75" customHeight="1">
      <c r="B157" s="36"/>
      <c r="C157" s="36"/>
      <c r="D157" s="36"/>
      <c r="E157" s="37"/>
      <c r="H157" s="37"/>
      <c r="I157" s="37"/>
    </row>
    <row r="158" ht="15.75" customHeight="1">
      <c r="B158" s="36"/>
      <c r="C158" s="36"/>
      <c r="D158" s="36"/>
      <c r="E158" s="37"/>
      <c r="H158" s="37"/>
      <c r="I158" s="37"/>
    </row>
    <row r="159" ht="15.75" customHeight="1">
      <c r="B159" s="36"/>
      <c r="C159" s="36"/>
      <c r="D159" s="36"/>
      <c r="E159" s="37"/>
      <c r="H159" s="37"/>
      <c r="I159" s="37"/>
    </row>
    <row r="160" ht="15.75" customHeight="1">
      <c r="B160" s="36"/>
      <c r="C160" s="36"/>
      <c r="D160" s="36"/>
      <c r="E160" s="37"/>
      <c r="H160" s="37"/>
      <c r="I160" s="37"/>
    </row>
    <row r="161" ht="15.75" customHeight="1">
      <c r="B161" s="36"/>
      <c r="C161" s="36"/>
      <c r="D161" s="36"/>
      <c r="E161" s="37"/>
      <c r="H161" s="37"/>
      <c r="I161" s="37"/>
    </row>
    <row r="162" ht="15.75" customHeight="1">
      <c r="B162" s="36"/>
      <c r="C162" s="36"/>
      <c r="D162" s="36"/>
      <c r="E162" s="37"/>
      <c r="H162" s="37"/>
      <c r="I162" s="37"/>
    </row>
    <row r="163" ht="15.75" customHeight="1">
      <c r="B163" s="36"/>
      <c r="C163" s="36"/>
      <c r="D163" s="36"/>
      <c r="E163" s="37"/>
      <c r="H163" s="37"/>
      <c r="I163" s="37"/>
    </row>
    <row r="164" ht="15.75" customHeight="1">
      <c r="B164" s="36"/>
      <c r="C164" s="36"/>
      <c r="D164" s="36"/>
      <c r="E164" s="37"/>
      <c r="H164" s="37"/>
      <c r="I164" s="37"/>
    </row>
    <row r="165" ht="15.75" customHeight="1">
      <c r="B165" s="36"/>
      <c r="C165" s="36"/>
      <c r="D165" s="36"/>
      <c r="E165" s="37"/>
      <c r="H165" s="37"/>
      <c r="I165" s="37"/>
    </row>
    <row r="166" ht="15.75" customHeight="1">
      <c r="B166" s="36"/>
      <c r="C166" s="36"/>
      <c r="D166" s="36"/>
      <c r="E166" s="37"/>
      <c r="H166" s="37"/>
      <c r="I166" s="37"/>
    </row>
    <row r="167" ht="15.75" customHeight="1">
      <c r="B167" s="36"/>
      <c r="C167" s="36"/>
      <c r="D167" s="36"/>
      <c r="E167" s="37"/>
      <c r="H167" s="37"/>
      <c r="I167" s="37"/>
    </row>
    <row r="168" ht="15.75" customHeight="1">
      <c r="B168" s="36"/>
      <c r="C168" s="36"/>
      <c r="D168" s="36"/>
      <c r="E168" s="37"/>
      <c r="H168" s="37"/>
      <c r="I168" s="37"/>
    </row>
    <row r="169" ht="15.75" customHeight="1">
      <c r="B169" s="36"/>
      <c r="C169" s="36"/>
      <c r="D169" s="36"/>
      <c r="E169" s="37"/>
      <c r="H169" s="37"/>
      <c r="I169" s="37"/>
    </row>
    <row r="170" ht="15.75" customHeight="1">
      <c r="B170" s="36"/>
      <c r="C170" s="36"/>
      <c r="D170" s="36"/>
      <c r="E170" s="37"/>
      <c r="H170" s="37"/>
      <c r="I170" s="37"/>
    </row>
    <row r="171" ht="15.75" customHeight="1">
      <c r="B171" s="36"/>
      <c r="C171" s="36"/>
      <c r="D171" s="36"/>
      <c r="E171" s="37"/>
      <c r="H171" s="37"/>
      <c r="I171" s="37"/>
    </row>
    <row r="172" ht="15.75" customHeight="1">
      <c r="B172" s="36"/>
      <c r="C172" s="36"/>
      <c r="D172" s="36"/>
      <c r="E172" s="37"/>
      <c r="H172" s="37"/>
      <c r="I172" s="37"/>
    </row>
    <row r="173" ht="15.75" customHeight="1">
      <c r="B173" s="36"/>
      <c r="C173" s="36"/>
      <c r="D173" s="36"/>
      <c r="E173" s="37"/>
      <c r="H173" s="37"/>
      <c r="I173" s="37"/>
    </row>
    <row r="174" ht="15.75" customHeight="1">
      <c r="B174" s="36"/>
      <c r="C174" s="36"/>
      <c r="D174" s="36"/>
      <c r="E174" s="37"/>
      <c r="H174" s="37"/>
      <c r="I174" s="37"/>
    </row>
    <row r="175" ht="15.75" customHeight="1">
      <c r="B175" s="36"/>
      <c r="C175" s="36"/>
      <c r="D175" s="36"/>
      <c r="E175" s="37"/>
      <c r="H175" s="37"/>
      <c r="I175" s="37"/>
    </row>
    <row r="176" ht="15.75" customHeight="1">
      <c r="B176" s="36"/>
      <c r="C176" s="36"/>
      <c r="D176" s="36"/>
      <c r="E176" s="37"/>
      <c r="H176" s="37"/>
      <c r="I176" s="37"/>
    </row>
    <row r="177" ht="15.75" customHeight="1">
      <c r="B177" s="36"/>
      <c r="C177" s="36"/>
      <c r="D177" s="36"/>
      <c r="E177" s="37"/>
      <c r="H177" s="37"/>
      <c r="I177" s="37"/>
    </row>
    <row r="178" ht="15.75" customHeight="1">
      <c r="B178" s="36"/>
      <c r="C178" s="36"/>
      <c r="D178" s="36"/>
      <c r="E178" s="37"/>
      <c r="H178" s="37"/>
      <c r="I178" s="37"/>
    </row>
    <row r="179" ht="15.75" customHeight="1">
      <c r="B179" s="36"/>
      <c r="C179" s="36"/>
      <c r="D179" s="36"/>
      <c r="E179" s="37"/>
      <c r="H179" s="37"/>
      <c r="I179" s="37"/>
    </row>
    <row r="180" ht="15.75" customHeight="1">
      <c r="B180" s="36"/>
      <c r="C180" s="36"/>
      <c r="D180" s="36"/>
      <c r="E180" s="37"/>
      <c r="H180" s="37"/>
      <c r="I180" s="37"/>
    </row>
    <row r="181" ht="15.75" customHeight="1">
      <c r="B181" s="36"/>
      <c r="C181" s="36"/>
      <c r="D181" s="36"/>
      <c r="E181" s="37"/>
      <c r="H181" s="37"/>
      <c r="I181" s="37"/>
    </row>
    <row r="182" ht="15.75" customHeight="1">
      <c r="B182" s="36"/>
      <c r="C182" s="36"/>
      <c r="D182" s="36"/>
      <c r="E182" s="37"/>
      <c r="H182" s="37"/>
      <c r="I182" s="37"/>
    </row>
    <row r="183" ht="15.75" customHeight="1">
      <c r="B183" s="36"/>
      <c r="C183" s="36"/>
      <c r="D183" s="36"/>
      <c r="E183" s="37"/>
      <c r="H183" s="37"/>
      <c r="I183" s="37"/>
    </row>
    <row r="184" ht="15.75" customHeight="1">
      <c r="B184" s="36"/>
      <c r="C184" s="36"/>
      <c r="D184" s="36"/>
      <c r="E184" s="37"/>
      <c r="H184" s="37"/>
      <c r="I184" s="37"/>
    </row>
    <row r="185" ht="15.75" customHeight="1">
      <c r="B185" s="36"/>
      <c r="C185" s="36"/>
      <c r="D185" s="36"/>
      <c r="E185" s="37"/>
      <c r="H185" s="37"/>
      <c r="I185" s="37"/>
    </row>
    <row r="186" ht="15.75" customHeight="1">
      <c r="B186" s="36"/>
      <c r="C186" s="36"/>
      <c r="D186" s="36"/>
      <c r="E186" s="37"/>
      <c r="H186" s="37"/>
      <c r="I186" s="37"/>
    </row>
    <row r="187" ht="15.75" customHeight="1">
      <c r="B187" s="36"/>
      <c r="C187" s="36"/>
      <c r="D187" s="36"/>
      <c r="E187" s="37"/>
      <c r="H187" s="37"/>
      <c r="I187" s="37"/>
    </row>
    <row r="188" ht="15.75" customHeight="1">
      <c r="B188" s="36"/>
      <c r="C188" s="36"/>
      <c r="D188" s="36"/>
      <c r="E188" s="37"/>
      <c r="H188" s="37"/>
      <c r="I188" s="37"/>
    </row>
    <row r="189" ht="15.75" customHeight="1">
      <c r="B189" s="36"/>
      <c r="C189" s="36"/>
      <c r="D189" s="36"/>
      <c r="E189" s="37"/>
      <c r="H189" s="37"/>
      <c r="I189" s="37"/>
    </row>
    <row r="190" ht="15.75" customHeight="1">
      <c r="B190" s="36"/>
      <c r="C190" s="36"/>
      <c r="D190" s="36"/>
      <c r="E190" s="37"/>
      <c r="H190" s="37"/>
      <c r="I190" s="37"/>
    </row>
    <row r="191" ht="15.75" customHeight="1">
      <c r="B191" s="36"/>
      <c r="C191" s="36"/>
      <c r="D191" s="36"/>
      <c r="E191" s="37"/>
      <c r="H191" s="37"/>
      <c r="I191" s="37"/>
    </row>
    <row r="192" ht="15.75" customHeight="1">
      <c r="B192" s="36"/>
      <c r="C192" s="36"/>
      <c r="D192" s="36"/>
      <c r="E192" s="37"/>
      <c r="H192" s="37"/>
      <c r="I192" s="37"/>
    </row>
    <row r="193" ht="15.75" customHeight="1">
      <c r="B193" s="36"/>
      <c r="C193" s="36"/>
      <c r="D193" s="36"/>
      <c r="E193" s="37"/>
      <c r="H193" s="37"/>
      <c r="I193" s="37"/>
    </row>
    <row r="194" ht="15.75" customHeight="1">
      <c r="B194" s="36"/>
      <c r="C194" s="36"/>
      <c r="D194" s="36"/>
      <c r="E194" s="37"/>
      <c r="H194" s="37"/>
      <c r="I194" s="37"/>
    </row>
    <row r="195" ht="15.75" customHeight="1">
      <c r="B195" s="36"/>
      <c r="C195" s="36"/>
      <c r="D195" s="36"/>
      <c r="E195" s="37"/>
      <c r="H195" s="37"/>
      <c r="I195" s="37"/>
    </row>
    <row r="196" ht="15.75" customHeight="1">
      <c r="B196" s="36"/>
      <c r="C196" s="36"/>
      <c r="D196" s="36"/>
      <c r="E196" s="37"/>
      <c r="H196" s="37"/>
      <c r="I196" s="37"/>
    </row>
    <row r="197" ht="15.75" customHeight="1">
      <c r="B197" s="36"/>
      <c r="C197" s="36"/>
      <c r="D197" s="36"/>
      <c r="E197" s="37"/>
      <c r="H197" s="37"/>
      <c r="I197" s="37"/>
    </row>
    <row r="198" ht="15.75" customHeight="1">
      <c r="B198" s="36"/>
      <c r="C198" s="36"/>
      <c r="D198" s="36"/>
      <c r="E198" s="37"/>
      <c r="H198" s="37"/>
      <c r="I198" s="37"/>
    </row>
    <row r="199" ht="15.75" customHeight="1">
      <c r="B199" s="36"/>
      <c r="C199" s="36"/>
      <c r="D199" s="36"/>
      <c r="E199" s="37"/>
      <c r="H199" s="37"/>
      <c r="I199" s="37"/>
    </row>
    <row r="200" ht="15.75" customHeight="1">
      <c r="B200" s="36"/>
      <c r="C200" s="36"/>
      <c r="D200" s="36"/>
      <c r="E200" s="37"/>
      <c r="H200" s="37"/>
      <c r="I200" s="37"/>
    </row>
    <row r="201" ht="15.75" customHeight="1">
      <c r="B201" s="36"/>
      <c r="C201" s="36"/>
      <c r="D201" s="36"/>
      <c r="E201" s="37"/>
      <c r="H201" s="37"/>
      <c r="I201" s="37"/>
    </row>
    <row r="202" ht="15.75" customHeight="1">
      <c r="B202" s="36"/>
      <c r="C202" s="36"/>
      <c r="D202" s="36"/>
      <c r="E202" s="37"/>
      <c r="H202" s="37"/>
      <c r="I202" s="37"/>
    </row>
    <row r="203" ht="15.75" customHeight="1">
      <c r="B203" s="36"/>
      <c r="C203" s="36"/>
      <c r="D203" s="36"/>
      <c r="E203" s="37"/>
      <c r="H203" s="37"/>
      <c r="I203" s="37"/>
    </row>
    <row r="204" ht="15.75" customHeight="1">
      <c r="B204" s="36"/>
      <c r="C204" s="36"/>
      <c r="D204" s="36"/>
      <c r="E204" s="37"/>
      <c r="H204" s="37"/>
      <c r="I204" s="37"/>
    </row>
    <row r="205" ht="15.75" customHeight="1">
      <c r="B205" s="36"/>
      <c r="C205" s="36"/>
      <c r="D205" s="36"/>
      <c r="E205" s="37"/>
      <c r="H205" s="37"/>
      <c r="I205" s="37"/>
    </row>
    <row r="206" ht="15.75" customHeight="1">
      <c r="B206" s="36"/>
      <c r="C206" s="36"/>
      <c r="D206" s="36"/>
      <c r="E206" s="37"/>
      <c r="H206" s="37"/>
      <c r="I206" s="37"/>
    </row>
    <row r="207" ht="15.75" customHeight="1">
      <c r="B207" s="36"/>
      <c r="C207" s="36"/>
      <c r="D207" s="36"/>
      <c r="E207" s="37"/>
      <c r="H207" s="37"/>
      <c r="I207" s="37"/>
    </row>
    <row r="208" ht="15.75" customHeight="1">
      <c r="B208" s="36"/>
      <c r="C208" s="36"/>
      <c r="D208" s="36"/>
      <c r="E208" s="37"/>
      <c r="H208" s="37"/>
      <c r="I208" s="37"/>
    </row>
    <row r="209" ht="15.75" customHeight="1">
      <c r="B209" s="36"/>
      <c r="C209" s="36"/>
      <c r="D209" s="36"/>
      <c r="E209" s="37"/>
      <c r="H209" s="37"/>
      <c r="I209" s="37"/>
    </row>
    <row r="210" ht="15.75" customHeight="1">
      <c r="B210" s="36"/>
      <c r="C210" s="36"/>
      <c r="D210" s="36"/>
      <c r="E210" s="37"/>
      <c r="H210" s="37"/>
      <c r="I210" s="37"/>
    </row>
    <row r="211" ht="15.75" customHeight="1">
      <c r="B211" s="36"/>
      <c r="C211" s="36"/>
      <c r="D211" s="36"/>
      <c r="E211" s="37"/>
      <c r="H211" s="37"/>
      <c r="I211" s="37"/>
    </row>
    <row r="212" ht="15.75" customHeight="1">
      <c r="B212" s="36"/>
      <c r="C212" s="36"/>
      <c r="D212" s="36"/>
      <c r="E212" s="37"/>
      <c r="H212" s="37"/>
      <c r="I212" s="37"/>
    </row>
    <row r="213" ht="15.75" customHeight="1">
      <c r="B213" s="36"/>
      <c r="C213" s="36"/>
      <c r="D213" s="36"/>
      <c r="E213" s="37"/>
      <c r="H213" s="37"/>
      <c r="I213" s="37"/>
    </row>
    <row r="214" ht="15.75" customHeight="1">
      <c r="B214" s="36"/>
      <c r="C214" s="36"/>
      <c r="D214" s="36"/>
      <c r="E214" s="37"/>
      <c r="H214" s="37"/>
      <c r="I214" s="37"/>
    </row>
    <row r="215" ht="15.75" customHeight="1">
      <c r="B215" s="36"/>
      <c r="C215" s="36"/>
      <c r="D215" s="36"/>
      <c r="E215" s="37"/>
      <c r="H215" s="37"/>
      <c r="I215" s="37"/>
    </row>
    <row r="216" ht="15.75" customHeight="1">
      <c r="B216" s="36"/>
      <c r="C216" s="36"/>
      <c r="D216" s="36"/>
      <c r="E216" s="37"/>
      <c r="H216" s="37"/>
      <c r="I216" s="37"/>
    </row>
    <row r="217" ht="15.75" customHeight="1">
      <c r="B217" s="36"/>
      <c r="C217" s="36"/>
      <c r="D217" s="36"/>
      <c r="E217" s="37"/>
      <c r="H217" s="37"/>
      <c r="I217" s="37"/>
    </row>
    <row r="218" ht="15.75" customHeight="1">
      <c r="B218" s="36"/>
      <c r="C218" s="36"/>
      <c r="D218" s="36"/>
      <c r="E218" s="37"/>
      <c r="H218" s="37"/>
      <c r="I218" s="37"/>
    </row>
    <row r="219" ht="15.75" customHeight="1">
      <c r="B219" s="36"/>
      <c r="C219" s="36"/>
      <c r="D219" s="36"/>
      <c r="E219" s="37"/>
      <c r="H219" s="37"/>
      <c r="I219" s="37"/>
    </row>
    <row r="220" ht="15.75" customHeight="1">
      <c r="B220" s="36"/>
      <c r="C220" s="36"/>
      <c r="D220" s="36"/>
      <c r="E220" s="37"/>
      <c r="H220" s="37"/>
      <c r="I220" s="37"/>
    </row>
    <row r="221" ht="15.75" customHeight="1">
      <c r="B221" s="36"/>
      <c r="C221" s="36"/>
      <c r="D221" s="36"/>
      <c r="E221" s="37"/>
      <c r="H221" s="37"/>
      <c r="I221" s="37"/>
    </row>
    <row r="222" ht="15.75" customHeight="1">
      <c r="B222" s="36"/>
      <c r="C222" s="36"/>
      <c r="D222" s="36"/>
      <c r="E222" s="37"/>
      <c r="H222" s="37"/>
      <c r="I222" s="37"/>
    </row>
    <row r="223" ht="15.75" customHeight="1">
      <c r="B223" s="36"/>
      <c r="C223" s="36"/>
      <c r="D223" s="36"/>
      <c r="E223" s="37"/>
      <c r="H223" s="37"/>
      <c r="I223" s="37"/>
    </row>
    <row r="224" ht="15.75" customHeight="1">
      <c r="B224" s="36"/>
      <c r="C224" s="36"/>
      <c r="D224" s="36"/>
      <c r="E224" s="37"/>
      <c r="H224" s="37"/>
      <c r="I224" s="37"/>
    </row>
    <row r="225" ht="15.75" customHeight="1">
      <c r="B225" s="36"/>
      <c r="C225" s="36"/>
      <c r="D225" s="36"/>
      <c r="E225" s="37"/>
      <c r="H225" s="37"/>
      <c r="I225" s="37"/>
    </row>
    <row r="226" ht="15.75" customHeight="1">
      <c r="B226" s="36"/>
      <c r="C226" s="36"/>
      <c r="D226" s="36"/>
      <c r="E226" s="37"/>
      <c r="H226" s="37"/>
      <c r="I226" s="37"/>
    </row>
    <row r="227" ht="15.75" customHeight="1">
      <c r="B227" s="36"/>
      <c r="C227" s="36"/>
      <c r="D227" s="36"/>
      <c r="E227" s="37"/>
      <c r="H227" s="37"/>
      <c r="I227" s="37"/>
    </row>
    <row r="228" ht="15.75" customHeight="1">
      <c r="B228" s="36"/>
      <c r="C228" s="36"/>
      <c r="D228" s="36"/>
      <c r="E228" s="37"/>
      <c r="H228" s="37"/>
      <c r="I228" s="37"/>
    </row>
    <row r="229" ht="15.75" customHeight="1">
      <c r="B229" s="36"/>
      <c r="C229" s="36"/>
      <c r="D229" s="36"/>
      <c r="E229" s="37"/>
      <c r="H229" s="37"/>
      <c r="I229" s="37"/>
    </row>
    <row r="230" ht="15.75" customHeight="1">
      <c r="B230" s="36"/>
      <c r="C230" s="36"/>
      <c r="D230" s="36"/>
      <c r="E230" s="37"/>
      <c r="H230" s="37"/>
      <c r="I230" s="37"/>
    </row>
    <row r="231" ht="15.75" customHeight="1">
      <c r="B231" s="36"/>
      <c r="C231" s="36"/>
      <c r="D231" s="36"/>
      <c r="E231" s="37"/>
      <c r="H231" s="37"/>
      <c r="I231" s="37"/>
    </row>
    <row r="232" ht="15.75" customHeight="1">
      <c r="B232" s="36"/>
      <c r="C232" s="36"/>
      <c r="D232" s="36"/>
      <c r="E232" s="37"/>
      <c r="H232" s="37"/>
      <c r="I232" s="37"/>
    </row>
    <row r="233" ht="15.75" customHeight="1">
      <c r="B233" s="36"/>
      <c r="C233" s="36"/>
      <c r="D233" s="36"/>
      <c r="E233" s="37"/>
      <c r="H233" s="37"/>
      <c r="I233" s="37"/>
    </row>
    <row r="234" ht="15.75" customHeight="1">
      <c r="B234" s="36"/>
      <c r="C234" s="36"/>
      <c r="D234" s="36"/>
      <c r="E234" s="37"/>
      <c r="H234" s="37"/>
      <c r="I234" s="37"/>
    </row>
    <row r="235" ht="15.75" customHeight="1">
      <c r="B235" s="36"/>
      <c r="C235" s="36"/>
      <c r="D235" s="36"/>
      <c r="E235" s="37"/>
      <c r="H235" s="37"/>
      <c r="I235" s="37"/>
    </row>
    <row r="236" ht="15.75" customHeight="1">
      <c r="B236" s="36"/>
      <c r="C236" s="36"/>
      <c r="D236" s="36"/>
      <c r="E236" s="37"/>
      <c r="H236" s="37"/>
      <c r="I236" s="37"/>
    </row>
    <row r="237" ht="15.75" customHeight="1">
      <c r="B237" s="36"/>
      <c r="C237" s="36"/>
      <c r="D237" s="36"/>
      <c r="E237" s="37"/>
      <c r="H237" s="37"/>
      <c r="I237" s="37"/>
    </row>
    <row r="238" ht="15.75" customHeight="1">
      <c r="B238" s="36"/>
      <c r="C238" s="36"/>
      <c r="D238" s="36"/>
      <c r="E238" s="37"/>
      <c r="H238" s="37"/>
      <c r="I238" s="37"/>
    </row>
    <row r="239" ht="15.75" customHeight="1">
      <c r="B239" s="36"/>
      <c r="C239" s="36"/>
      <c r="D239" s="36"/>
      <c r="E239" s="37"/>
      <c r="H239" s="37"/>
      <c r="I239" s="37"/>
    </row>
    <row r="240" ht="15.75" customHeight="1">
      <c r="B240" s="36"/>
      <c r="C240" s="36"/>
      <c r="D240" s="36"/>
      <c r="E240" s="37"/>
      <c r="H240" s="37"/>
      <c r="I240" s="37"/>
    </row>
    <row r="241" ht="15.75" customHeight="1">
      <c r="B241" s="36"/>
      <c r="C241" s="36"/>
      <c r="D241" s="36"/>
      <c r="E241" s="37"/>
      <c r="H241" s="37"/>
      <c r="I241" s="37"/>
    </row>
    <row r="242" ht="15.75" customHeight="1">
      <c r="B242" s="36"/>
      <c r="C242" s="36"/>
      <c r="D242" s="36"/>
      <c r="E242" s="37"/>
      <c r="H242" s="37"/>
      <c r="I242" s="37"/>
    </row>
    <row r="243" ht="15.75" customHeight="1">
      <c r="B243" s="36"/>
      <c r="C243" s="36"/>
      <c r="D243" s="36"/>
      <c r="E243" s="37"/>
      <c r="H243" s="37"/>
      <c r="I243" s="37"/>
    </row>
    <row r="244" ht="15.75" customHeight="1">
      <c r="B244" s="36"/>
      <c r="C244" s="36"/>
      <c r="D244" s="36"/>
      <c r="E244" s="37"/>
      <c r="H244" s="37"/>
      <c r="I244" s="37"/>
    </row>
    <row r="245" ht="15.75" customHeight="1">
      <c r="B245" s="36"/>
      <c r="C245" s="36"/>
      <c r="D245" s="36"/>
      <c r="E245" s="37"/>
      <c r="H245" s="37"/>
      <c r="I245" s="37"/>
    </row>
    <row r="246" ht="15.75" customHeight="1">
      <c r="B246" s="36"/>
      <c r="C246" s="36"/>
      <c r="D246" s="36"/>
      <c r="E246" s="37"/>
      <c r="H246" s="37"/>
      <c r="I246" s="37"/>
    </row>
    <row r="247" ht="15.75" customHeight="1">
      <c r="B247" s="36"/>
      <c r="C247" s="36"/>
      <c r="D247" s="36"/>
      <c r="E247" s="37"/>
      <c r="H247" s="37"/>
      <c r="I247" s="37"/>
    </row>
    <row r="248" ht="15.75" customHeight="1">
      <c r="B248" s="36"/>
      <c r="C248" s="36"/>
      <c r="D248" s="36"/>
      <c r="E248" s="37"/>
      <c r="H248" s="37"/>
      <c r="I248" s="37"/>
    </row>
    <row r="249" ht="15.75" customHeight="1">
      <c r="B249" s="36"/>
      <c r="C249" s="36"/>
      <c r="D249" s="36"/>
      <c r="E249" s="37"/>
      <c r="H249" s="37"/>
      <c r="I249" s="37"/>
    </row>
    <row r="250" ht="15.75" customHeight="1">
      <c r="B250" s="36"/>
      <c r="C250" s="36"/>
      <c r="D250" s="36"/>
      <c r="E250" s="37"/>
      <c r="H250" s="37"/>
      <c r="I250" s="37"/>
    </row>
    <row r="251" ht="15.75" customHeight="1">
      <c r="B251" s="36"/>
      <c r="C251" s="36"/>
      <c r="D251" s="36"/>
      <c r="E251" s="37"/>
      <c r="H251" s="37"/>
      <c r="I251" s="37"/>
    </row>
    <row r="252" ht="15.75" customHeight="1">
      <c r="B252" s="36"/>
      <c r="C252" s="36"/>
      <c r="D252" s="36"/>
      <c r="E252" s="37"/>
      <c r="H252" s="37"/>
      <c r="I252" s="37"/>
    </row>
    <row r="253" ht="15.75" customHeight="1">
      <c r="B253" s="36"/>
      <c r="C253" s="36"/>
      <c r="D253" s="36"/>
      <c r="E253" s="37"/>
      <c r="H253" s="37"/>
      <c r="I253" s="37"/>
    </row>
    <row r="254" ht="15.75" customHeight="1">
      <c r="B254" s="36"/>
      <c r="C254" s="36"/>
      <c r="D254" s="36"/>
      <c r="E254" s="37"/>
      <c r="H254" s="37"/>
      <c r="I254" s="37"/>
    </row>
    <row r="255" ht="15.75" customHeight="1">
      <c r="B255" s="36"/>
      <c r="C255" s="36"/>
      <c r="D255" s="36"/>
      <c r="E255" s="37"/>
      <c r="H255" s="37"/>
      <c r="I255" s="37"/>
    </row>
    <row r="256" ht="15.75" customHeight="1">
      <c r="B256" s="36"/>
      <c r="C256" s="36"/>
      <c r="D256" s="36"/>
      <c r="E256" s="37"/>
      <c r="H256" s="37"/>
      <c r="I256" s="37"/>
    </row>
    <row r="257" ht="15.75" customHeight="1">
      <c r="B257" s="36"/>
      <c r="C257" s="36"/>
      <c r="D257" s="36"/>
      <c r="E257" s="37"/>
      <c r="H257" s="37"/>
      <c r="I257" s="37"/>
    </row>
    <row r="258" ht="15.75" customHeight="1">
      <c r="B258" s="36"/>
      <c r="C258" s="36"/>
      <c r="D258" s="36"/>
      <c r="E258" s="37"/>
      <c r="H258" s="37"/>
      <c r="I258" s="37"/>
    </row>
    <row r="259" ht="15.75" customHeight="1">
      <c r="B259" s="36"/>
      <c r="C259" s="36"/>
      <c r="D259" s="36"/>
      <c r="E259" s="37"/>
      <c r="H259" s="37"/>
      <c r="I259" s="37"/>
    </row>
    <row r="260" ht="15.75" customHeight="1">
      <c r="B260" s="36"/>
      <c r="C260" s="36"/>
      <c r="D260" s="36"/>
      <c r="E260" s="37"/>
      <c r="H260" s="37"/>
      <c r="I260" s="37"/>
    </row>
    <row r="261" ht="15.75" customHeight="1">
      <c r="B261" s="36"/>
      <c r="C261" s="36"/>
      <c r="D261" s="36"/>
      <c r="E261" s="37"/>
      <c r="H261" s="37"/>
      <c r="I261" s="37"/>
    </row>
    <row r="262" ht="15.75" customHeight="1">
      <c r="B262" s="36"/>
      <c r="C262" s="36"/>
      <c r="D262" s="36"/>
      <c r="E262" s="37"/>
      <c r="H262" s="37"/>
      <c r="I262" s="37"/>
    </row>
    <row r="263" ht="15.75" customHeight="1">
      <c r="B263" s="36"/>
      <c r="C263" s="36"/>
      <c r="D263" s="36"/>
      <c r="E263" s="37"/>
      <c r="H263" s="37"/>
      <c r="I263" s="37"/>
    </row>
    <row r="264" ht="15.75" customHeight="1">
      <c r="B264" s="36"/>
      <c r="C264" s="36"/>
      <c r="D264" s="36"/>
      <c r="E264" s="37"/>
      <c r="H264" s="37"/>
      <c r="I264" s="37"/>
    </row>
    <row r="265" ht="15.75" customHeight="1">
      <c r="B265" s="36"/>
      <c r="C265" s="36"/>
      <c r="D265" s="36"/>
      <c r="E265" s="37"/>
      <c r="H265" s="37"/>
      <c r="I265" s="37"/>
    </row>
    <row r="266" ht="15.75" customHeight="1">
      <c r="B266" s="36"/>
      <c r="C266" s="36"/>
      <c r="D266" s="36"/>
      <c r="E266" s="37"/>
      <c r="H266" s="37"/>
      <c r="I266" s="37"/>
    </row>
    <row r="267" ht="15.75" customHeight="1">
      <c r="B267" s="36"/>
      <c r="C267" s="36"/>
      <c r="D267" s="36"/>
      <c r="E267" s="37"/>
      <c r="H267" s="37"/>
      <c r="I267" s="37"/>
    </row>
    <row r="268" ht="15.75" customHeight="1">
      <c r="B268" s="36"/>
      <c r="C268" s="36"/>
      <c r="D268" s="36"/>
      <c r="E268" s="37"/>
      <c r="H268" s="37"/>
      <c r="I268" s="37"/>
    </row>
    <row r="269" ht="15.75" customHeight="1">
      <c r="B269" s="36"/>
      <c r="C269" s="36"/>
      <c r="D269" s="36"/>
      <c r="E269" s="37"/>
      <c r="H269" s="37"/>
      <c r="I269" s="37"/>
    </row>
    <row r="270" ht="15.75" customHeight="1">
      <c r="B270" s="36"/>
      <c r="C270" s="36"/>
      <c r="D270" s="36"/>
      <c r="E270" s="37"/>
      <c r="H270" s="37"/>
      <c r="I270" s="37"/>
    </row>
    <row r="271" ht="15.75" customHeight="1">
      <c r="B271" s="36"/>
      <c r="C271" s="36"/>
      <c r="D271" s="36"/>
      <c r="E271" s="37"/>
      <c r="H271" s="37"/>
      <c r="I271" s="37"/>
    </row>
    <row r="272" ht="15.75" customHeight="1">
      <c r="B272" s="36"/>
      <c r="C272" s="36"/>
      <c r="D272" s="36"/>
      <c r="E272" s="37"/>
      <c r="H272" s="37"/>
      <c r="I272" s="37"/>
    </row>
    <row r="273" ht="15.75" customHeight="1">
      <c r="B273" s="36"/>
      <c r="C273" s="36"/>
      <c r="D273" s="36"/>
      <c r="E273" s="37"/>
      <c r="H273" s="37"/>
      <c r="I273" s="37"/>
    </row>
    <row r="274" ht="15.75" customHeight="1">
      <c r="B274" s="36"/>
      <c r="C274" s="36"/>
      <c r="D274" s="36"/>
      <c r="E274" s="37"/>
      <c r="H274" s="37"/>
      <c r="I274" s="37"/>
    </row>
    <row r="275" ht="15.75" customHeight="1">
      <c r="B275" s="36"/>
      <c r="C275" s="36"/>
      <c r="D275" s="36"/>
      <c r="E275" s="37"/>
      <c r="H275" s="37"/>
      <c r="I275" s="37"/>
    </row>
    <row r="276" ht="15.75" customHeight="1">
      <c r="B276" s="36"/>
      <c r="C276" s="36"/>
      <c r="D276" s="36"/>
      <c r="E276" s="37"/>
      <c r="H276" s="37"/>
      <c r="I276" s="37"/>
    </row>
    <row r="277" ht="15.75" customHeight="1">
      <c r="B277" s="36"/>
      <c r="C277" s="36"/>
      <c r="D277" s="36"/>
      <c r="E277" s="37"/>
      <c r="H277" s="37"/>
      <c r="I277" s="37"/>
    </row>
    <row r="278" ht="15.75" customHeight="1">
      <c r="B278" s="36"/>
      <c r="C278" s="36"/>
      <c r="D278" s="36"/>
      <c r="E278" s="37"/>
      <c r="H278" s="37"/>
      <c r="I278" s="37"/>
    </row>
    <row r="279" ht="15.75" customHeight="1">
      <c r="B279" s="36"/>
      <c r="C279" s="36"/>
      <c r="D279" s="36"/>
      <c r="E279" s="37"/>
      <c r="H279" s="37"/>
      <c r="I279" s="37"/>
    </row>
    <row r="280" ht="15.75" customHeight="1">
      <c r="B280" s="36"/>
      <c r="C280" s="36"/>
      <c r="D280" s="36"/>
      <c r="E280" s="37"/>
      <c r="H280" s="37"/>
      <c r="I280" s="37"/>
    </row>
    <row r="281" ht="15.75" customHeight="1">
      <c r="B281" s="36"/>
      <c r="C281" s="36"/>
      <c r="D281" s="36"/>
      <c r="E281" s="37"/>
      <c r="H281" s="37"/>
      <c r="I281" s="37"/>
    </row>
    <row r="282" ht="15.75" customHeight="1">
      <c r="B282" s="36"/>
      <c r="C282" s="36"/>
      <c r="D282" s="36"/>
      <c r="E282" s="37"/>
      <c r="H282" s="37"/>
      <c r="I282" s="37"/>
    </row>
    <row r="283" ht="15.75" customHeight="1">
      <c r="B283" s="36"/>
      <c r="C283" s="36"/>
      <c r="D283" s="36"/>
      <c r="E283" s="37"/>
      <c r="H283" s="37"/>
      <c r="I283" s="37"/>
    </row>
    <row r="284" ht="15.75" customHeight="1">
      <c r="B284" s="36"/>
      <c r="C284" s="36"/>
      <c r="D284" s="36"/>
      <c r="E284" s="37"/>
      <c r="H284" s="37"/>
      <c r="I284" s="37"/>
    </row>
    <row r="285" ht="15.75" customHeight="1">
      <c r="B285" s="36"/>
      <c r="C285" s="36"/>
      <c r="D285" s="36"/>
      <c r="E285" s="37"/>
      <c r="H285" s="37"/>
      <c r="I285" s="37"/>
    </row>
    <row r="286" ht="15.75" customHeight="1">
      <c r="B286" s="36"/>
      <c r="C286" s="36"/>
      <c r="D286" s="36"/>
      <c r="E286" s="37"/>
      <c r="H286" s="37"/>
      <c r="I286" s="37"/>
    </row>
    <row r="287" ht="15.75" customHeight="1">
      <c r="B287" s="36"/>
      <c r="C287" s="36"/>
      <c r="D287" s="36"/>
      <c r="E287" s="37"/>
      <c r="H287" s="37"/>
      <c r="I287" s="37"/>
    </row>
    <row r="288" ht="15.75" customHeight="1">
      <c r="B288" s="36"/>
      <c r="C288" s="36"/>
      <c r="D288" s="36"/>
      <c r="E288" s="37"/>
      <c r="H288" s="37"/>
      <c r="I288" s="37"/>
    </row>
    <row r="289" ht="15.75" customHeight="1">
      <c r="B289" s="36"/>
      <c r="C289" s="36"/>
      <c r="D289" s="36"/>
      <c r="E289" s="37"/>
      <c r="H289" s="37"/>
      <c r="I289" s="37"/>
    </row>
    <row r="290" ht="15.75" customHeight="1">
      <c r="B290" s="36"/>
      <c r="C290" s="36"/>
      <c r="D290" s="36"/>
      <c r="E290" s="37"/>
      <c r="H290" s="37"/>
      <c r="I290" s="37"/>
    </row>
    <row r="291" ht="15.75" customHeight="1">
      <c r="B291" s="36"/>
      <c r="C291" s="36"/>
      <c r="D291" s="36"/>
      <c r="E291" s="37"/>
      <c r="H291" s="37"/>
      <c r="I291" s="37"/>
    </row>
    <row r="292" ht="15.75" customHeight="1">
      <c r="B292" s="36"/>
      <c r="C292" s="36"/>
      <c r="D292" s="36"/>
      <c r="E292" s="37"/>
      <c r="H292" s="37"/>
      <c r="I292" s="37"/>
    </row>
    <row r="293" ht="15.75" customHeight="1">
      <c r="B293" s="36"/>
      <c r="C293" s="36"/>
      <c r="D293" s="36"/>
      <c r="E293" s="37"/>
      <c r="H293" s="37"/>
      <c r="I293" s="37"/>
    </row>
    <row r="294" ht="15.75" customHeight="1">
      <c r="B294" s="36"/>
      <c r="C294" s="36"/>
      <c r="D294" s="36"/>
      <c r="E294" s="37"/>
      <c r="H294" s="37"/>
      <c r="I294" s="37"/>
    </row>
    <row r="295" ht="15.75" customHeight="1">
      <c r="B295" s="36"/>
      <c r="C295" s="36"/>
      <c r="D295" s="36"/>
      <c r="E295" s="37"/>
      <c r="H295" s="37"/>
      <c r="I295" s="37"/>
    </row>
    <row r="296" ht="15.75" customHeight="1">
      <c r="B296" s="36"/>
      <c r="C296" s="36"/>
      <c r="D296" s="36"/>
      <c r="E296" s="37"/>
      <c r="H296" s="37"/>
      <c r="I296" s="37"/>
    </row>
    <row r="297" ht="15.75" customHeight="1">
      <c r="B297" s="36"/>
      <c r="C297" s="36"/>
      <c r="D297" s="36"/>
      <c r="E297" s="37"/>
      <c r="H297" s="37"/>
      <c r="I297" s="37"/>
    </row>
    <row r="298" ht="15.75" customHeight="1">
      <c r="B298" s="36"/>
      <c r="C298" s="36"/>
      <c r="D298" s="36"/>
      <c r="E298" s="37"/>
      <c r="H298" s="37"/>
      <c r="I298" s="37"/>
    </row>
    <row r="299" ht="15.75" customHeight="1">
      <c r="B299" s="36"/>
      <c r="C299" s="36"/>
      <c r="D299" s="36"/>
      <c r="E299" s="37"/>
      <c r="H299" s="37"/>
      <c r="I299" s="37"/>
    </row>
    <row r="300" ht="15.75" customHeight="1">
      <c r="B300" s="36"/>
      <c r="C300" s="36"/>
      <c r="D300" s="36"/>
      <c r="E300" s="37"/>
      <c r="H300" s="37"/>
      <c r="I300" s="37"/>
    </row>
    <row r="301" ht="15.75" customHeight="1">
      <c r="B301" s="36"/>
      <c r="C301" s="36"/>
      <c r="D301" s="36"/>
      <c r="E301" s="37"/>
      <c r="H301" s="37"/>
      <c r="I301" s="37"/>
    </row>
    <row r="302" ht="15.75" customHeight="1">
      <c r="B302" s="36"/>
      <c r="C302" s="36"/>
      <c r="D302" s="36"/>
      <c r="E302" s="37"/>
      <c r="H302" s="37"/>
      <c r="I302" s="37"/>
    </row>
    <row r="303" ht="15.75" customHeight="1">
      <c r="B303" s="36"/>
      <c r="C303" s="36"/>
      <c r="D303" s="36"/>
      <c r="E303" s="37"/>
      <c r="H303" s="37"/>
      <c r="I303" s="37"/>
    </row>
    <row r="304" ht="15.75" customHeight="1">
      <c r="B304" s="36"/>
      <c r="C304" s="36"/>
      <c r="D304" s="36"/>
      <c r="E304" s="37"/>
      <c r="H304" s="37"/>
      <c r="I304" s="37"/>
    </row>
    <row r="305" ht="15.75" customHeight="1">
      <c r="B305" s="36"/>
      <c r="C305" s="36"/>
      <c r="D305" s="36"/>
      <c r="E305" s="37"/>
      <c r="H305" s="37"/>
      <c r="I305" s="37"/>
    </row>
    <row r="306" ht="15.75" customHeight="1">
      <c r="B306" s="36"/>
      <c r="C306" s="36"/>
      <c r="D306" s="36"/>
      <c r="E306" s="37"/>
      <c r="H306" s="37"/>
      <c r="I306" s="37"/>
    </row>
    <row r="307" ht="15.75" customHeight="1">
      <c r="B307" s="36"/>
      <c r="C307" s="36"/>
      <c r="D307" s="36"/>
      <c r="E307" s="37"/>
      <c r="H307" s="37"/>
      <c r="I307" s="37"/>
    </row>
    <row r="308" ht="15.75" customHeight="1">
      <c r="B308" s="36"/>
      <c r="C308" s="36"/>
      <c r="D308" s="36"/>
      <c r="E308" s="37"/>
      <c r="H308" s="37"/>
      <c r="I308" s="37"/>
    </row>
    <row r="309" ht="15.75" customHeight="1">
      <c r="B309" s="36"/>
      <c r="C309" s="36"/>
      <c r="D309" s="36"/>
      <c r="E309" s="37"/>
      <c r="H309" s="37"/>
      <c r="I309" s="37"/>
    </row>
    <row r="310" ht="15.75" customHeight="1">
      <c r="B310" s="36"/>
      <c r="C310" s="36"/>
      <c r="D310" s="36"/>
      <c r="E310" s="37"/>
      <c r="H310" s="37"/>
      <c r="I310" s="37"/>
    </row>
    <row r="311" ht="15.75" customHeight="1">
      <c r="B311" s="36"/>
      <c r="C311" s="36"/>
      <c r="D311" s="36"/>
      <c r="E311" s="37"/>
      <c r="H311" s="37"/>
      <c r="I311" s="37"/>
    </row>
    <row r="312" ht="15.75" customHeight="1">
      <c r="B312" s="36"/>
      <c r="C312" s="36"/>
      <c r="D312" s="36"/>
      <c r="E312" s="37"/>
      <c r="H312" s="37"/>
      <c r="I312" s="37"/>
    </row>
    <row r="313" ht="15.75" customHeight="1">
      <c r="B313" s="36"/>
      <c r="C313" s="36"/>
      <c r="D313" s="36"/>
      <c r="E313" s="37"/>
      <c r="H313" s="37"/>
      <c r="I313" s="37"/>
    </row>
    <row r="314" ht="15.75" customHeight="1">
      <c r="B314" s="36"/>
      <c r="C314" s="36"/>
      <c r="D314" s="36"/>
      <c r="E314" s="37"/>
      <c r="H314" s="37"/>
      <c r="I314" s="37"/>
    </row>
    <row r="315" ht="15.75" customHeight="1">
      <c r="B315" s="36"/>
      <c r="C315" s="36"/>
      <c r="D315" s="36"/>
      <c r="E315" s="37"/>
      <c r="H315" s="37"/>
      <c r="I315" s="37"/>
    </row>
    <row r="316" ht="15.75" customHeight="1">
      <c r="B316" s="36"/>
      <c r="C316" s="36"/>
      <c r="D316" s="36"/>
      <c r="E316" s="37"/>
      <c r="H316" s="37"/>
      <c r="I316" s="37"/>
    </row>
    <row r="317" ht="15.75" customHeight="1">
      <c r="B317" s="36"/>
      <c r="C317" s="36"/>
      <c r="D317" s="36"/>
      <c r="E317" s="37"/>
      <c r="H317" s="37"/>
      <c r="I317" s="37"/>
    </row>
    <row r="318" ht="15.75" customHeight="1">
      <c r="B318" s="36"/>
      <c r="C318" s="36"/>
      <c r="D318" s="36"/>
      <c r="E318" s="37"/>
      <c r="H318" s="37"/>
      <c r="I318" s="37"/>
    </row>
    <row r="319" ht="15.75" customHeight="1">
      <c r="B319" s="36"/>
      <c r="C319" s="36"/>
      <c r="D319" s="36"/>
      <c r="E319" s="37"/>
      <c r="H319" s="37"/>
      <c r="I319" s="37"/>
    </row>
    <row r="320" ht="15.75" customHeight="1">
      <c r="B320" s="36"/>
      <c r="C320" s="36"/>
      <c r="D320" s="36"/>
      <c r="E320" s="37"/>
      <c r="H320" s="37"/>
      <c r="I320" s="37"/>
    </row>
    <row r="321" ht="15.75" customHeight="1">
      <c r="B321" s="36"/>
      <c r="C321" s="36"/>
      <c r="D321" s="36"/>
      <c r="E321" s="37"/>
      <c r="H321" s="37"/>
      <c r="I321" s="37"/>
    </row>
    <row r="322" ht="15.75" customHeight="1">
      <c r="B322" s="36"/>
      <c r="C322" s="36"/>
      <c r="D322" s="36"/>
      <c r="E322" s="37"/>
      <c r="H322" s="37"/>
      <c r="I322" s="37"/>
    </row>
    <row r="323" ht="15.75" customHeight="1">
      <c r="B323" s="36"/>
      <c r="C323" s="36"/>
      <c r="D323" s="36"/>
      <c r="E323" s="37"/>
      <c r="H323" s="37"/>
      <c r="I323" s="37"/>
    </row>
    <row r="324" ht="15.75" customHeight="1">
      <c r="B324" s="36"/>
      <c r="C324" s="36"/>
      <c r="D324" s="36"/>
      <c r="E324" s="37"/>
      <c r="H324" s="37"/>
      <c r="I324" s="37"/>
    </row>
    <row r="325" ht="15.75" customHeight="1">
      <c r="B325" s="36"/>
      <c r="C325" s="36"/>
      <c r="D325" s="36"/>
      <c r="E325" s="37"/>
      <c r="H325" s="37"/>
      <c r="I325" s="37"/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5.13"/>
    <col customWidth="1" min="3" max="3" width="12.63"/>
    <col customWidth="1" min="4" max="4" width="15.88"/>
    <col customWidth="1" min="5" max="5" width="12.63"/>
    <col customWidth="1" min="6" max="6" width="14.75"/>
    <col customWidth="1" min="8" max="8" width="14.63"/>
    <col customWidth="1" min="10" max="10" width="16.38"/>
    <col customWidth="1" min="12" max="12" width="15.25"/>
    <col customWidth="1" min="14" max="14" width="16.5"/>
    <col customWidth="1" min="16" max="16" width="18.25"/>
    <col customWidth="1" min="18" max="18" width="18.38"/>
    <col customWidth="1" min="20" max="20" width="15.13"/>
  </cols>
  <sheetData>
    <row r="1" ht="15.75" customHeight="1">
      <c r="A1" s="38" t="s">
        <v>490</v>
      </c>
      <c r="B1" s="38" t="s">
        <v>491</v>
      </c>
      <c r="C1" s="38" t="s">
        <v>492</v>
      </c>
      <c r="D1" s="38" t="s">
        <v>493</v>
      </c>
      <c r="E1" s="38" t="s">
        <v>494</v>
      </c>
      <c r="F1" s="38" t="s">
        <v>495</v>
      </c>
      <c r="G1" s="38" t="s">
        <v>496</v>
      </c>
      <c r="H1" s="38" t="s">
        <v>497</v>
      </c>
      <c r="I1" s="38" t="s">
        <v>498</v>
      </c>
      <c r="J1" s="38" t="s">
        <v>499</v>
      </c>
      <c r="K1" s="38" t="s">
        <v>500</v>
      </c>
      <c r="L1" s="38" t="s">
        <v>501</v>
      </c>
      <c r="M1" s="38" t="s">
        <v>502</v>
      </c>
      <c r="N1" s="38" t="s">
        <v>503</v>
      </c>
      <c r="O1" s="38" t="s">
        <v>504</v>
      </c>
      <c r="P1" s="38" t="s">
        <v>505</v>
      </c>
      <c r="Q1" s="38" t="s">
        <v>506</v>
      </c>
      <c r="R1" s="38" t="s">
        <v>507</v>
      </c>
      <c r="S1" s="38" t="s">
        <v>508</v>
      </c>
      <c r="T1" s="38" t="s">
        <v>509</v>
      </c>
    </row>
    <row r="2" ht="15.75" customHeight="1">
      <c r="A2" s="39">
        <v>29.5</v>
      </c>
      <c r="B2" s="39">
        <v>23.6</v>
      </c>
      <c r="C2" s="39">
        <v>33.0</v>
      </c>
      <c r="D2" s="39">
        <v>28.3</v>
      </c>
      <c r="E2" s="39">
        <v>40.1</v>
      </c>
      <c r="F2" s="39">
        <v>38.9</v>
      </c>
      <c r="G2" s="39">
        <v>45.4</v>
      </c>
      <c r="H2" s="39">
        <v>44.8</v>
      </c>
      <c r="I2" s="39">
        <v>56.6</v>
      </c>
      <c r="J2" s="39">
        <v>55.5</v>
      </c>
      <c r="K2" s="39">
        <v>13.6</v>
      </c>
      <c r="L2" s="39">
        <v>23.6</v>
      </c>
      <c r="M2" s="39">
        <v>20.5</v>
      </c>
      <c r="N2" s="39">
        <v>28.3</v>
      </c>
      <c r="O2" s="39">
        <v>31.9</v>
      </c>
      <c r="P2" s="39">
        <v>38.9</v>
      </c>
      <c r="Q2" s="39">
        <v>41.3</v>
      </c>
      <c r="R2" s="39">
        <v>44.8</v>
      </c>
      <c r="S2" s="39">
        <v>50.7</v>
      </c>
      <c r="T2" s="39">
        <v>55.5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