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6C1\"/>
    </mc:Choice>
  </mc:AlternateContent>
  <xr:revisionPtr revIDLastSave="0" documentId="8_{6998D021-714F-4B53-B522-192C5B1C6EC5}" xr6:coauthVersionLast="43" xr6:coauthVersionMax="43" xr10:uidLastSave="{00000000-0000-0000-0000-000000000000}"/>
  <bookViews>
    <workbookView xWindow="-120" yWindow="-120" windowWidth="15600" windowHeight="11760" firstSheet="4" activeTab="4" xr2:uid="{00000000-000D-0000-FFFF-FFFF00000000}"/>
  </bookViews>
  <sheets>
    <sheet name="Time Sheet" sheetId="1" r:id="rId1"/>
    <sheet name="Versions and Description" sheetId="2" r:id="rId2"/>
    <sheet name="2015" sheetId="4" r:id="rId3"/>
    <sheet name="2016" sheetId="5" r:id="rId4"/>
    <sheet name="2017" sheetId="6" r:id="rId5"/>
  </sheet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6" l="1"/>
  <c r="F17" i="6"/>
  <c r="C10" i="6"/>
  <c r="K9" i="6"/>
  <c r="F24" i="6"/>
  <c r="F23" i="6"/>
  <c r="F21" i="6"/>
  <c r="J21" i="6"/>
  <c r="G21" i="6"/>
  <c r="J20" i="6"/>
  <c r="G20" i="6"/>
  <c r="H20" i="6"/>
  <c r="I20" i="6"/>
  <c r="K20" i="6"/>
  <c r="F20" i="6"/>
  <c r="J19" i="6"/>
  <c r="G19" i="6"/>
  <c r="J18" i="6"/>
  <c r="G18" i="6"/>
  <c r="F18" i="6"/>
  <c r="J17" i="6"/>
  <c r="G17" i="6"/>
  <c r="P105" i="6"/>
  <c r="P107" i="6"/>
  <c r="G4" i="6"/>
  <c r="F11" i="6"/>
  <c r="F10" i="6"/>
  <c r="F7" i="6"/>
  <c r="H7" i="6"/>
  <c r="I7" i="6"/>
  <c r="K7" i="6"/>
  <c r="F4" i="6"/>
  <c r="J8" i="6"/>
  <c r="G8" i="6"/>
  <c r="J7" i="6"/>
  <c r="G7" i="6"/>
  <c r="J6" i="6"/>
  <c r="G6" i="6"/>
  <c r="J5" i="6"/>
  <c r="G5" i="6"/>
  <c r="F5" i="6"/>
  <c r="H5" i="6"/>
  <c r="I5" i="6"/>
  <c r="K5" i="6"/>
  <c r="J4" i="6"/>
  <c r="F611" i="5"/>
  <c r="F610" i="5"/>
  <c r="C610" i="5"/>
  <c r="J608" i="5"/>
  <c r="G608" i="5"/>
  <c r="F608" i="5"/>
  <c r="J607" i="5"/>
  <c r="G607" i="5"/>
  <c r="J606" i="5"/>
  <c r="G606" i="5"/>
  <c r="F606" i="5"/>
  <c r="J605" i="5"/>
  <c r="G605" i="5"/>
  <c r="J604" i="5"/>
  <c r="F604" i="5"/>
  <c r="F599" i="5"/>
  <c r="F598" i="5"/>
  <c r="F594" i="5"/>
  <c r="C598" i="5"/>
  <c r="J596" i="5"/>
  <c r="G596" i="5"/>
  <c r="F596" i="5"/>
  <c r="J595" i="5"/>
  <c r="G595" i="5"/>
  <c r="F595" i="5"/>
  <c r="J594" i="5"/>
  <c r="G594" i="5"/>
  <c r="J593" i="5"/>
  <c r="G593" i="5"/>
  <c r="F593" i="5"/>
  <c r="J592" i="5"/>
  <c r="G592" i="5"/>
  <c r="F592" i="5"/>
  <c r="F587" i="5"/>
  <c r="F586" i="5"/>
  <c r="F582" i="5"/>
  <c r="C586" i="5"/>
  <c r="J584" i="5"/>
  <c r="G584" i="5"/>
  <c r="F584" i="5"/>
  <c r="J583" i="5"/>
  <c r="G583" i="5"/>
  <c r="F583" i="5"/>
  <c r="J582" i="5"/>
  <c r="G582" i="5"/>
  <c r="J581" i="5"/>
  <c r="G581" i="5"/>
  <c r="F581" i="5"/>
  <c r="H581" i="5"/>
  <c r="I581" i="5"/>
  <c r="J580" i="5"/>
  <c r="F580" i="5"/>
  <c r="F575" i="5"/>
  <c r="F574" i="5"/>
  <c r="F572" i="5"/>
  <c r="C574" i="5"/>
  <c r="J572" i="5"/>
  <c r="G572" i="5"/>
  <c r="J571" i="5"/>
  <c r="G571" i="5"/>
  <c r="F571" i="5"/>
  <c r="J570" i="5"/>
  <c r="G570" i="5"/>
  <c r="J569" i="5"/>
  <c r="G569" i="5"/>
  <c r="F569" i="5"/>
  <c r="J568" i="5"/>
  <c r="F563" i="5"/>
  <c r="F562" i="5"/>
  <c r="C562" i="5"/>
  <c r="J560" i="5"/>
  <c r="G560" i="5"/>
  <c r="F560" i="5"/>
  <c r="J559" i="5"/>
  <c r="G559" i="5"/>
  <c r="J558" i="5"/>
  <c r="G558" i="5"/>
  <c r="J557" i="5"/>
  <c r="G557" i="5"/>
  <c r="J556" i="5"/>
  <c r="F551" i="5"/>
  <c r="F550" i="5"/>
  <c r="F546" i="5"/>
  <c r="C550" i="5"/>
  <c r="J548" i="5"/>
  <c r="G548" i="5"/>
  <c r="F548" i="5"/>
  <c r="J547" i="5"/>
  <c r="G547" i="5"/>
  <c r="F547" i="5"/>
  <c r="J546" i="5"/>
  <c r="G546" i="5"/>
  <c r="K546" i="5"/>
  <c r="H546" i="5"/>
  <c r="I546" i="5"/>
  <c r="J545" i="5"/>
  <c r="G545" i="5"/>
  <c r="F545" i="5"/>
  <c r="J544" i="5"/>
  <c r="F544" i="5"/>
  <c r="F539" i="5"/>
  <c r="F538" i="5"/>
  <c r="C538" i="5"/>
  <c r="J536" i="5"/>
  <c r="G536" i="5"/>
  <c r="F536" i="5"/>
  <c r="J535" i="5"/>
  <c r="G535" i="5"/>
  <c r="F535" i="5"/>
  <c r="J534" i="5"/>
  <c r="G534" i="5"/>
  <c r="F534" i="5"/>
  <c r="J533" i="5"/>
  <c r="G533" i="5"/>
  <c r="F533" i="5"/>
  <c r="J532" i="5"/>
  <c r="G532" i="5"/>
  <c r="F532" i="5"/>
  <c r="F527" i="5"/>
  <c r="F526" i="5"/>
  <c r="C526" i="5"/>
  <c r="J524" i="5"/>
  <c r="G524" i="5"/>
  <c r="F524" i="5"/>
  <c r="J523" i="5"/>
  <c r="G523" i="5"/>
  <c r="J522" i="5"/>
  <c r="G522" i="5"/>
  <c r="F522" i="5"/>
  <c r="J521" i="5"/>
  <c r="G521" i="5"/>
  <c r="F521" i="5"/>
  <c r="J520" i="5"/>
  <c r="G520" i="5"/>
  <c r="F515" i="5"/>
  <c r="F514" i="5"/>
  <c r="C514" i="5"/>
  <c r="J512" i="5"/>
  <c r="G512" i="5"/>
  <c r="F512" i="5"/>
  <c r="J511" i="5"/>
  <c r="G511" i="5"/>
  <c r="F511" i="5"/>
  <c r="J510" i="5"/>
  <c r="G510" i="5"/>
  <c r="F510" i="5"/>
  <c r="J509" i="5"/>
  <c r="G509" i="5"/>
  <c r="F509" i="5"/>
  <c r="J508" i="5"/>
  <c r="G508" i="5"/>
  <c r="F508" i="5"/>
  <c r="F503" i="5"/>
  <c r="F502" i="5"/>
  <c r="F499" i="5"/>
  <c r="H499" i="5"/>
  <c r="I499" i="5"/>
  <c r="C502" i="5"/>
  <c r="J500" i="5"/>
  <c r="G500" i="5"/>
  <c r="F500" i="5"/>
  <c r="J499" i="5"/>
  <c r="G499" i="5"/>
  <c r="J498" i="5"/>
  <c r="G498" i="5"/>
  <c r="F498" i="5"/>
  <c r="J497" i="5"/>
  <c r="G497" i="5"/>
  <c r="H497" i="5"/>
  <c r="I497" i="5"/>
  <c r="F497" i="5"/>
  <c r="K497" i="5"/>
  <c r="A497" i="5"/>
  <c r="A498" i="5"/>
  <c r="A499" i="5"/>
  <c r="A500" i="5"/>
  <c r="A508" i="5"/>
  <c r="A509" i="5"/>
  <c r="A510" i="5"/>
  <c r="A511" i="5"/>
  <c r="A512" i="5"/>
  <c r="A520" i="5"/>
  <c r="A521" i="5"/>
  <c r="A522" i="5"/>
  <c r="A523" i="5"/>
  <c r="A524" i="5"/>
  <c r="A532" i="5"/>
  <c r="A533" i="5"/>
  <c r="A534" i="5"/>
  <c r="A535" i="5"/>
  <c r="A536" i="5"/>
  <c r="A544" i="5"/>
  <c r="A545" i="5"/>
  <c r="A546" i="5"/>
  <c r="A547" i="5"/>
  <c r="A548" i="5"/>
  <c r="A556" i="5"/>
  <c r="A557" i="5"/>
  <c r="A558" i="5"/>
  <c r="A559" i="5"/>
  <c r="A560" i="5"/>
  <c r="A568" i="5"/>
  <c r="A569" i="5"/>
  <c r="A570" i="5"/>
  <c r="A571" i="5"/>
  <c r="A572" i="5"/>
  <c r="A580" i="5"/>
  <c r="A581" i="5"/>
  <c r="A582" i="5"/>
  <c r="A583" i="5"/>
  <c r="A584" i="5"/>
  <c r="A592" i="5"/>
  <c r="A593" i="5"/>
  <c r="A594" i="5"/>
  <c r="A595" i="5"/>
  <c r="A596" i="5"/>
  <c r="A604" i="5"/>
  <c r="A605" i="5"/>
  <c r="A606" i="5"/>
  <c r="A607" i="5"/>
  <c r="A608" i="5"/>
  <c r="J496" i="5"/>
  <c r="F496" i="5"/>
  <c r="F491" i="5"/>
  <c r="F490" i="5"/>
  <c r="C490" i="5"/>
  <c r="J488" i="5"/>
  <c r="G488" i="5"/>
  <c r="F488" i="5"/>
  <c r="J487" i="5"/>
  <c r="G487" i="5"/>
  <c r="F487" i="5"/>
  <c r="J486" i="5"/>
  <c r="G486" i="5"/>
  <c r="F486" i="5"/>
  <c r="J485" i="5"/>
  <c r="G485" i="5"/>
  <c r="F485" i="5"/>
  <c r="A485" i="5"/>
  <c r="A486" i="5"/>
  <c r="A487" i="5"/>
  <c r="A488" i="5"/>
  <c r="J484" i="5"/>
  <c r="F484" i="5"/>
  <c r="F479" i="5"/>
  <c r="F478" i="5"/>
  <c r="C478" i="5"/>
  <c r="J476" i="5"/>
  <c r="G476" i="5"/>
  <c r="F476" i="5"/>
  <c r="J475" i="5"/>
  <c r="G475" i="5"/>
  <c r="J474" i="5"/>
  <c r="G474" i="5"/>
  <c r="F474" i="5"/>
  <c r="J473" i="5"/>
  <c r="G473" i="5"/>
  <c r="A473" i="5"/>
  <c r="A474" i="5"/>
  <c r="A475" i="5"/>
  <c r="A476" i="5"/>
  <c r="J472" i="5"/>
  <c r="F472" i="5"/>
  <c r="F467" i="5"/>
  <c r="F466" i="5"/>
  <c r="C466" i="5"/>
  <c r="J464" i="5"/>
  <c r="G464" i="5"/>
  <c r="F464" i="5"/>
  <c r="H464" i="5"/>
  <c r="I464" i="5"/>
  <c r="J463" i="5"/>
  <c r="G463" i="5"/>
  <c r="F463" i="5"/>
  <c r="J462" i="5"/>
  <c r="G462" i="5"/>
  <c r="J461" i="5"/>
  <c r="G461" i="5"/>
  <c r="F461" i="5"/>
  <c r="A461" i="5"/>
  <c r="A462" i="5"/>
  <c r="A463" i="5"/>
  <c r="A464" i="5"/>
  <c r="J460" i="5"/>
  <c r="G460" i="5"/>
  <c r="F455" i="5"/>
  <c r="F454" i="5"/>
  <c r="F450" i="5"/>
  <c r="F452" i="5"/>
  <c r="C454" i="5"/>
  <c r="J452" i="5"/>
  <c r="G452" i="5"/>
  <c r="J451" i="5"/>
  <c r="G451" i="5"/>
  <c r="F451" i="5"/>
  <c r="J450" i="5"/>
  <c r="G450" i="5"/>
  <c r="J449" i="5"/>
  <c r="G449" i="5"/>
  <c r="F449" i="5"/>
  <c r="A449" i="5"/>
  <c r="A450" i="5"/>
  <c r="A451" i="5"/>
  <c r="A452" i="5"/>
  <c r="J448" i="5"/>
  <c r="G448" i="5"/>
  <c r="F448" i="5"/>
  <c r="F443" i="5"/>
  <c r="F442" i="5"/>
  <c r="C442" i="5"/>
  <c r="J440" i="5"/>
  <c r="G440" i="5"/>
  <c r="F440" i="5"/>
  <c r="J439" i="5"/>
  <c r="G439" i="5"/>
  <c r="F439" i="5"/>
  <c r="J438" i="5"/>
  <c r="G438" i="5"/>
  <c r="F438" i="5"/>
  <c r="J437" i="5"/>
  <c r="G437" i="5"/>
  <c r="F437" i="5"/>
  <c r="A437" i="5"/>
  <c r="A438" i="5"/>
  <c r="A439" i="5"/>
  <c r="A440" i="5"/>
  <c r="J436" i="5"/>
  <c r="G436" i="5"/>
  <c r="F436" i="5"/>
  <c r="F431" i="5"/>
  <c r="F430" i="5"/>
  <c r="F428" i="5"/>
  <c r="C430" i="5"/>
  <c r="J428" i="5"/>
  <c r="G428" i="5"/>
  <c r="J427" i="5"/>
  <c r="G427" i="5"/>
  <c r="F427" i="5"/>
  <c r="J426" i="5"/>
  <c r="G426" i="5"/>
  <c r="J425" i="5"/>
  <c r="G425" i="5"/>
  <c r="F425" i="5"/>
  <c r="A425" i="5"/>
  <c r="A426" i="5"/>
  <c r="A427" i="5"/>
  <c r="A428" i="5"/>
  <c r="J424" i="5"/>
  <c r="F418" i="5"/>
  <c r="F417" i="5"/>
  <c r="F413" i="5"/>
  <c r="C417" i="5"/>
  <c r="J415" i="5"/>
  <c r="G415" i="5"/>
  <c r="F415" i="5"/>
  <c r="J414" i="5"/>
  <c r="G414" i="5"/>
  <c r="F414" i="5"/>
  <c r="J413" i="5"/>
  <c r="G413" i="5"/>
  <c r="J412" i="5"/>
  <c r="G412" i="5"/>
  <c r="F412" i="5"/>
  <c r="A412" i="5"/>
  <c r="A413" i="5"/>
  <c r="A414" i="5"/>
  <c r="A415" i="5"/>
  <c r="J411" i="5"/>
  <c r="F411" i="5"/>
  <c r="F403" i="5"/>
  <c r="F406" i="5"/>
  <c r="F405" i="5"/>
  <c r="C405" i="5"/>
  <c r="J403" i="5"/>
  <c r="G403" i="5"/>
  <c r="J402" i="5"/>
  <c r="G402" i="5"/>
  <c r="F402" i="5"/>
  <c r="J401" i="5"/>
  <c r="G401" i="5"/>
  <c r="J400" i="5"/>
  <c r="G400" i="5"/>
  <c r="F400" i="5"/>
  <c r="A400" i="5"/>
  <c r="A401" i="5"/>
  <c r="A402" i="5"/>
  <c r="A403" i="5"/>
  <c r="J399" i="5"/>
  <c r="F394" i="5"/>
  <c r="F393" i="5"/>
  <c r="C393" i="5"/>
  <c r="J391" i="5"/>
  <c r="G391" i="5"/>
  <c r="F391" i="5"/>
  <c r="J390" i="5"/>
  <c r="G390" i="5"/>
  <c r="F390" i="5"/>
  <c r="J389" i="5"/>
  <c r="G389" i="5"/>
  <c r="F389" i="5"/>
  <c r="J388" i="5"/>
  <c r="G388" i="5"/>
  <c r="F388" i="5"/>
  <c r="A388" i="5"/>
  <c r="A389" i="5"/>
  <c r="A390" i="5"/>
  <c r="A391" i="5"/>
  <c r="J387" i="5"/>
  <c r="G387" i="5"/>
  <c r="F387" i="5"/>
  <c r="F383" i="5"/>
  <c r="F382" i="5"/>
  <c r="F378" i="5"/>
  <c r="C382" i="5"/>
  <c r="J380" i="5"/>
  <c r="G380" i="5"/>
  <c r="F380" i="5"/>
  <c r="J379" i="5"/>
  <c r="G379" i="5"/>
  <c r="F379" i="5"/>
  <c r="J378" i="5"/>
  <c r="G378" i="5"/>
  <c r="J377" i="5"/>
  <c r="G377" i="5"/>
  <c r="F377" i="5"/>
  <c r="A377" i="5"/>
  <c r="A378" i="5"/>
  <c r="A379" i="5"/>
  <c r="A380" i="5"/>
  <c r="J376" i="5"/>
  <c r="G376" i="5"/>
  <c r="F376" i="5"/>
  <c r="F372" i="5"/>
  <c r="F371" i="5"/>
  <c r="C371" i="5"/>
  <c r="J369" i="5"/>
  <c r="G369" i="5"/>
  <c r="F369" i="5"/>
  <c r="J368" i="5"/>
  <c r="G368" i="5"/>
  <c r="H368" i="5"/>
  <c r="I368" i="5"/>
  <c r="F368" i="5"/>
  <c r="J367" i="5"/>
  <c r="G367" i="5"/>
  <c r="F367" i="5"/>
  <c r="J366" i="5"/>
  <c r="G366" i="5"/>
  <c r="F366" i="5"/>
  <c r="A366" i="5"/>
  <c r="A367" i="5"/>
  <c r="A368" i="5"/>
  <c r="A369" i="5"/>
  <c r="J365" i="5"/>
  <c r="G365" i="5"/>
  <c r="F365" i="5"/>
  <c r="F360" i="5"/>
  <c r="F359" i="5"/>
  <c r="C359" i="5"/>
  <c r="J357" i="5"/>
  <c r="G357" i="5"/>
  <c r="H357" i="5"/>
  <c r="I357" i="5"/>
  <c r="F357" i="5"/>
  <c r="J356" i="5"/>
  <c r="G356" i="5"/>
  <c r="F356" i="5"/>
  <c r="J355" i="5"/>
  <c r="G355" i="5"/>
  <c r="F355" i="5"/>
  <c r="J354" i="5"/>
  <c r="G354" i="5"/>
  <c r="F354" i="5"/>
  <c r="A354" i="5"/>
  <c r="A355" i="5"/>
  <c r="A356" i="5"/>
  <c r="A357" i="5"/>
  <c r="J353" i="5"/>
  <c r="G353" i="5"/>
  <c r="F353" i="5"/>
  <c r="F348" i="5"/>
  <c r="F347" i="5"/>
  <c r="C347" i="5"/>
  <c r="J345" i="5"/>
  <c r="G345" i="5"/>
  <c r="F345" i="5"/>
  <c r="J344" i="5"/>
  <c r="G344" i="5"/>
  <c r="H344" i="5"/>
  <c r="I344" i="5"/>
  <c r="F344" i="5"/>
  <c r="J343" i="5"/>
  <c r="G343" i="5"/>
  <c r="F343" i="5"/>
  <c r="J342" i="5"/>
  <c r="G342" i="5"/>
  <c r="F342" i="5"/>
  <c r="A342" i="5"/>
  <c r="A343" i="5"/>
  <c r="A344" i="5"/>
  <c r="A345" i="5"/>
  <c r="J341" i="5"/>
  <c r="F341" i="5"/>
  <c r="F337" i="5"/>
  <c r="F336" i="5"/>
  <c r="F332" i="5"/>
  <c r="C336" i="5"/>
  <c r="J334" i="5"/>
  <c r="G334" i="5"/>
  <c r="F334" i="5"/>
  <c r="J333" i="5"/>
  <c r="G333" i="5"/>
  <c r="J332" i="5"/>
  <c r="G332" i="5"/>
  <c r="J331" i="5"/>
  <c r="G331" i="5"/>
  <c r="A331" i="5"/>
  <c r="A332" i="5"/>
  <c r="A333" i="5"/>
  <c r="A334" i="5"/>
  <c r="J330" i="5"/>
  <c r="F325" i="5"/>
  <c r="F324" i="5"/>
  <c r="C324" i="5"/>
  <c r="J322" i="5"/>
  <c r="G322" i="5"/>
  <c r="F322" i="5"/>
  <c r="J321" i="5"/>
  <c r="G321" i="5"/>
  <c r="J320" i="5"/>
  <c r="G320" i="5"/>
  <c r="J319" i="5"/>
  <c r="G319" i="5"/>
  <c r="A319" i="5"/>
  <c r="A320" i="5"/>
  <c r="A321" i="5"/>
  <c r="A322" i="5"/>
  <c r="J318" i="5"/>
  <c r="G318" i="5"/>
  <c r="F314" i="5"/>
  <c r="F313" i="5"/>
  <c r="C313" i="5"/>
  <c r="J311" i="5"/>
  <c r="G311" i="5"/>
  <c r="F311" i="5"/>
  <c r="J310" i="5"/>
  <c r="G310" i="5"/>
  <c r="F310" i="5"/>
  <c r="J309" i="5"/>
  <c r="G309" i="5"/>
  <c r="F309" i="5"/>
  <c r="J308" i="5"/>
  <c r="G308" i="5"/>
  <c r="F308" i="5"/>
  <c r="H308" i="5"/>
  <c r="I308" i="5"/>
  <c r="A308" i="5"/>
  <c r="A309" i="5"/>
  <c r="A310" i="5"/>
  <c r="A311" i="5"/>
  <c r="J307" i="5"/>
  <c r="G307" i="5"/>
  <c r="H307" i="5"/>
  <c r="I307" i="5"/>
  <c r="F307" i="5"/>
  <c r="F303" i="5"/>
  <c r="F302" i="5"/>
  <c r="F299" i="5"/>
  <c r="C302" i="5"/>
  <c r="J300" i="5"/>
  <c r="G300" i="5"/>
  <c r="F300" i="5"/>
  <c r="J299" i="5"/>
  <c r="G299" i="5"/>
  <c r="J298" i="5"/>
  <c r="G298" i="5"/>
  <c r="F298" i="5"/>
  <c r="H298" i="5"/>
  <c r="I298" i="5"/>
  <c r="J297" i="5"/>
  <c r="G297" i="5"/>
  <c r="A297" i="5"/>
  <c r="A298" i="5"/>
  <c r="A299" i="5"/>
  <c r="A300" i="5"/>
  <c r="J296" i="5"/>
  <c r="F296" i="5"/>
  <c r="F291" i="5"/>
  <c r="F290" i="5"/>
  <c r="C290" i="5"/>
  <c r="J288" i="5"/>
  <c r="G288" i="5"/>
  <c r="F288" i="5"/>
  <c r="J287" i="5"/>
  <c r="G287" i="5"/>
  <c r="J286" i="5"/>
  <c r="G286" i="5"/>
  <c r="F286" i="5"/>
  <c r="J285" i="5"/>
  <c r="G285" i="5"/>
  <c r="A285" i="5"/>
  <c r="A286" i="5"/>
  <c r="A287" i="5"/>
  <c r="A288" i="5"/>
  <c r="J284" i="5"/>
  <c r="G284" i="5"/>
  <c r="F280" i="5"/>
  <c r="F279" i="5"/>
  <c r="C279" i="5"/>
  <c r="J277" i="5"/>
  <c r="G277" i="5"/>
  <c r="F277" i="5"/>
  <c r="J276" i="5"/>
  <c r="G276" i="5"/>
  <c r="F276" i="5"/>
  <c r="J275" i="5"/>
  <c r="G275" i="5"/>
  <c r="F275" i="5"/>
  <c r="J274" i="5"/>
  <c r="G274" i="5"/>
  <c r="F274" i="5"/>
  <c r="A274" i="5"/>
  <c r="A275" i="5"/>
  <c r="A276" i="5"/>
  <c r="A277" i="5"/>
  <c r="J273" i="5"/>
  <c r="F273" i="5"/>
  <c r="F269" i="5"/>
  <c r="F268" i="5"/>
  <c r="F264" i="5"/>
  <c r="C268" i="5"/>
  <c r="J266" i="5"/>
  <c r="G266" i="5"/>
  <c r="F266" i="5"/>
  <c r="J265" i="5"/>
  <c r="G265" i="5"/>
  <c r="J264" i="5"/>
  <c r="G264" i="5"/>
  <c r="J263" i="5"/>
  <c r="G263" i="5"/>
  <c r="F263" i="5"/>
  <c r="A263" i="5"/>
  <c r="A264" i="5"/>
  <c r="A265" i="5"/>
  <c r="A266" i="5"/>
  <c r="J262" i="5"/>
  <c r="G262" i="5"/>
  <c r="F258" i="5"/>
  <c r="F257" i="5"/>
  <c r="C257" i="5"/>
  <c r="J255" i="5"/>
  <c r="G255" i="5"/>
  <c r="F255" i="5"/>
  <c r="J254" i="5"/>
  <c r="G254" i="5"/>
  <c r="F254" i="5"/>
  <c r="J253" i="5"/>
  <c r="G253" i="5"/>
  <c r="F253" i="5"/>
  <c r="J252" i="5"/>
  <c r="G252" i="5"/>
  <c r="F252" i="5"/>
  <c r="A252" i="5"/>
  <c r="A253" i="5"/>
  <c r="A254" i="5"/>
  <c r="A255" i="5"/>
  <c r="J251" i="5"/>
  <c r="G251" i="5"/>
  <c r="F251" i="5"/>
  <c r="F247" i="5"/>
  <c r="F246" i="5"/>
  <c r="F241" i="5"/>
  <c r="C246" i="5"/>
  <c r="J244" i="5"/>
  <c r="G244" i="5"/>
  <c r="F244" i="5"/>
  <c r="J243" i="5"/>
  <c r="G243" i="5"/>
  <c r="F243" i="5"/>
  <c r="L242" i="5"/>
  <c r="J242" i="5"/>
  <c r="G242" i="5"/>
  <c r="F242" i="5"/>
  <c r="J241" i="5"/>
  <c r="G241" i="5"/>
  <c r="A241" i="5"/>
  <c r="A242" i="5"/>
  <c r="A243" i="5"/>
  <c r="A244" i="5"/>
  <c r="J240" i="5"/>
  <c r="G240" i="5"/>
  <c r="F240" i="5"/>
  <c r="F236" i="5"/>
  <c r="F235" i="5"/>
  <c r="C235" i="5"/>
  <c r="J233" i="5"/>
  <c r="G233" i="5"/>
  <c r="F233" i="5"/>
  <c r="J232" i="5"/>
  <c r="G232" i="5"/>
  <c r="L231" i="5"/>
  <c r="J231" i="5"/>
  <c r="G231" i="5"/>
  <c r="J230" i="5"/>
  <c r="G230" i="5"/>
  <c r="F230" i="5"/>
  <c r="A230" i="5"/>
  <c r="A231" i="5"/>
  <c r="A232" i="5"/>
  <c r="A233" i="5"/>
  <c r="J229" i="5"/>
  <c r="G229" i="5"/>
  <c r="M221" i="5"/>
  <c r="M219" i="5"/>
  <c r="L219" i="5"/>
  <c r="F224" i="5"/>
  <c r="F223" i="5"/>
  <c r="F220" i="5"/>
  <c r="C223" i="5"/>
  <c r="J221" i="5"/>
  <c r="G221" i="5"/>
  <c r="F221" i="5"/>
  <c r="J220" i="5"/>
  <c r="G220" i="5"/>
  <c r="H220" i="5"/>
  <c r="I220" i="5"/>
  <c r="J219" i="5"/>
  <c r="G219" i="5"/>
  <c r="J218" i="5"/>
  <c r="G218" i="5"/>
  <c r="A218" i="5"/>
  <c r="A219" i="5"/>
  <c r="A220" i="5"/>
  <c r="A221" i="5"/>
  <c r="J217" i="5"/>
  <c r="F213" i="5"/>
  <c r="F212" i="5"/>
  <c r="F208" i="5"/>
  <c r="C212" i="5"/>
  <c r="J210" i="5"/>
  <c r="G210" i="5"/>
  <c r="J209" i="5"/>
  <c r="G209" i="5"/>
  <c r="J208" i="5"/>
  <c r="G208" i="5"/>
  <c r="H208" i="5"/>
  <c r="I208" i="5"/>
  <c r="J207" i="5"/>
  <c r="G207" i="5"/>
  <c r="A207" i="5"/>
  <c r="A208" i="5"/>
  <c r="A209" i="5"/>
  <c r="A210" i="5"/>
  <c r="J206" i="5"/>
  <c r="F202" i="5"/>
  <c r="F201" i="5"/>
  <c r="F198" i="5"/>
  <c r="C201" i="5"/>
  <c r="J199" i="5"/>
  <c r="G199" i="5"/>
  <c r="F199" i="5"/>
  <c r="J198" i="5"/>
  <c r="G198" i="5"/>
  <c r="J197" i="5"/>
  <c r="G197" i="5"/>
  <c r="J196" i="5"/>
  <c r="G196" i="5"/>
  <c r="F196" i="5"/>
  <c r="A196" i="5"/>
  <c r="A197" i="5"/>
  <c r="A198" i="5"/>
  <c r="A199" i="5"/>
  <c r="J195" i="5"/>
  <c r="F191" i="5"/>
  <c r="F190" i="5"/>
  <c r="F185" i="5"/>
  <c r="C190" i="5"/>
  <c r="J188" i="5"/>
  <c r="G188" i="5"/>
  <c r="F188" i="5"/>
  <c r="J187" i="5"/>
  <c r="G187" i="5"/>
  <c r="J186" i="5"/>
  <c r="G186" i="5"/>
  <c r="J185" i="5"/>
  <c r="G185" i="5"/>
  <c r="A185" i="5"/>
  <c r="A186" i="5"/>
  <c r="A187" i="5"/>
  <c r="A188" i="5"/>
  <c r="J184" i="5"/>
  <c r="G184" i="5"/>
  <c r="F180" i="5"/>
  <c r="F179" i="5"/>
  <c r="F176" i="5"/>
  <c r="C179" i="5"/>
  <c r="J177" i="5"/>
  <c r="G177" i="5"/>
  <c r="F177" i="5"/>
  <c r="J176" i="5"/>
  <c r="G176" i="5"/>
  <c r="J175" i="5"/>
  <c r="G175" i="5"/>
  <c r="F175" i="5"/>
  <c r="J174" i="5"/>
  <c r="G174" i="5"/>
  <c r="F174" i="5"/>
  <c r="A174" i="5"/>
  <c r="A175" i="5"/>
  <c r="A176" i="5"/>
  <c r="A177" i="5"/>
  <c r="J173" i="5"/>
  <c r="F173" i="5"/>
  <c r="F169" i="5"/>
  <c r="F168" i="5"/>
  <c r="C168" i="5"/>
  <c r="J166" i="5"/>
  <c r="G166" i="5"/>
  <c r="F166" i="5"/>
  <c r="J165" i="5"/>
  <c r="G165" i="5"/>
  <c r="F165" i="5"/>
  <c r="J164" i="5"/>
  <c r="G164" i="5"/>
  <c r="H164" i="5"/>
  <c r="I164" i="5"/>
  <c r="F164" i="5"/>
  <c r="J163" i="5"/>
  <c r="G163" i="5"/>
  <c r="F163" i="5"/>
  <c r="A163" i="5"/>
  <c r="A164" i="5"/>
  <c r="A165" i="5"/>
  <c r="A166" i="5"/>
  <c r="J162" i="5"/>
  <c r="F162" i="5"/>
  <c r="F158" i="5"/>
  <c r="F157" i="5"/>
  <c r="F153" i="5"/>
  <c r="C157" i="5"/>
  <c r="J155" i="5"/>
  <c r="G155" i="5"/>
  <c r="J154" i="5"/>
  <c r="G154" i="5"/>
  <c r="J153" i="5"/>
  <c r="G153" i="5"/>
  <c r="J152" i="5"/>
  <c r="G152" i="5"/>
  <c r="A152" i="5"/>
  <c r="A153" i="5"/>
  <c r="A154" i="5"/>
  <c r="A155" i="5"/>
  <c r="J151" i="5"/>
  <c r="F151" i="5"/>
  <c r="F147" i="5"/>
  <c r="F146" i="5"/>
  <c r="C146" i="5"/>
  <c r="J144" i="5"/>
  <c r="G144" i="5"/>
  <c r="F144" i="5"/>
  <c r="J143" i="5"/>
  <c r="G143" i="5"/>
  <c r="F143" i="5"/>
  <c r="J142" i="5"/>
  <c r="G142" i="5"/>
  <c r="F142" i="5"/>
  <c r="J141" i="5"/>
  <c r="G141" i="5"/>
  <c r="F141" i="5"/>
  <c r="A141" i="5"/>
  <c r="A142" i="5"/>
  <c r="A143" i="5"/>
  <c r="A144" i="5"/>
  <c r="J140" i="5"/>
  <c r="F140" i="5"/>
  <c r="A5" i="1"/>
  <c r="A6" i="1"/>
  <c r="A7" i="1"/>
  <c r="A8" i="1"/>
  <c r="A129" i="5"/>
  <c r="A130" i="5"/>
  <c r="A131" i="5"/>
  <c r="A132" i="5"/>
  <c r="F135" i="5"/>
  <c r="F134" i="5"/>
  <c r="F131" i="5"/>
  <c r="C134" i="5"/>
  <c r="J132" i="5"/>
  <c r="G132" i="5"/>
  <c r="F132" i="5"/>
  <c r="J131" i="5"/>
  <c r="G131" i="5"/>
  <c r="J130" i="5"/>
  <c r="G130" i="5"/>
  <c r="H130" i="5"/>
  <c r="I130" i="5"/>
  <c r="F130" i="5"/>
  <c r="K130" i="5"/>
  <c r="J129" i="5"/>
  <c r="G129" i="5"/>
  <c r="F129" i="5"/>
  <c r="J128" i="5"/>
  <c r="F128" i="5"/>
  <c r="F11" i="5"/>
  <c r="G151" i="5"/>
  <c r="F10" i="5"/>
  <c r="F7" i="5"/>
  <c r="C10" i="5"/>
  <c r="J8" i="5"/>
  <c r="G8" i="5"/>
  <c r="J7" i="5"/>
  <c r="G7" i="5"/>
  <c r="J6" i="5"/>
  <c r="G6" i="5"/>
  <c r="J5" i="5"/>
  <c r="G5" i="5"/>
  <c r="F5" i="5"/>
  <c r="J4" i="5"/>
  <c r="G4" i="5"/>
  <c r="C123" i="5"/>
  <c r="J121" i="5"/>
  <c r="J120" i="5"/>
  <c r="J119" i="5"/>
  <c r="J118" i="5"/>
  <c r="A118" i="5"/>
  <c r="A119" i="5"/>
  <c r="A120" i="5"/>
  <c r="A121" i="5"/>
  <c r="J117" i="5"/>
  <c r="F23" i="5"/>
  <c r="G107" i="5"/>
  <c r="G121" i="5"/>
  <c r="F22" i="5"/>
  <c r="F121" i="5"/>
  <c r="F14" i="1"/>
  <c r="G14" i="1"/>
  <c r="F10" i="1"/>
  <c r="F8" i="1"/>
  <c r="F11" i="1"/>
  <c r="G4" i="1"/>
  <c r="G5" i="1"/>
  <c r="G6" i="1"/>
  <c r="G7" i="1"/>
  <c r="G8" i="1"/>
  <c r="C113" i="5"/>
  <c r="J111" i="5"/>
  <c r="J110" i="5"/>
  <c r="J109" i="5"/>
  <c r="J108" i="5"/>
  <c r="A108" i="5"/>
  <c r="A109" i="5"/>
  <c r="A110" i="5"/>
  <c r="A111" i="5"/>
  <c r="J107" i="5"/>
  <c r="C103" i="5"/>
  <c r="J101" i="5"/>
  <c r="G101" i="5"/>
  <c r="H101" i="5"/>
  <c r="I101" i="5"/>
  <c r="F101" i="5"/>
  <c r="J100" i="5"/>
  <c r="G100" i="5"/>
  <c r="F100" i="5"/>
  <c r="J99" i="5"/>
  <c r="G99" i="5"/>
  <c r="F99" i="5"/>
  <c r="J98" i="5"/>
  <c r="G98" i="5"/>
  <c r="F98" i="5"/>
  <c r="A98" i="5"/>
  <c r="A99" i="5"/>
  <c r="A100" i="5"/>
  <c r="A101" i="5"/>
  <c r="J97" i="5"/>
  <c r="G97" i="5"/>
  <c r="F97" i="5"/>
  <c r="C93" i="5"/>
  <c r="J91" i="5"/>
  <c r="G91" i="5"/>
  <c r="F91" i="5"/>
  <c r="J90" i="5"/>
  <c r="G90" i="5"/>
  <c r="F90" i="5"/>
  <c r="J89" i="5"/>
  <c r="G89" i="5"/>
  <c r="F89" i="5"/>
  <c r="J88" i="5"/>
  <c r="G88" i="5"/>
  <c r="F88" i="5"/>
  <c r="A88" i="5"/>
  <c r="A89" i="5"/>
  <c r="A90" i="5"/>
  <c r="A91" i="5"/>
  <c r="J87" i="5"/>
  <c r="G87" i="5"/>
  <c r="F87" i="5"/>
  <c r="C83" i="5"/>
  <c r="J81" i="5"/>
  <c r="G81" i="5"/>
  <c r="F81" i="5"/>
  <c r="J80" i="5"/>
  <c r="G80" i="5"/>
  <c r="F80" i="5"/>
  <c r="J79" i="5"/>
  <c r="G79" i="5"/>
  <c r="F79" i="5"/>
  <c r="J78" i="5"/>
  <c r="G78" i="5"/>
  <c r="F78" i="5"/>
  <c r="A78" i="5"/>
  <c r="A79" i="5"/>
  <c r="A80" i="5"/>
  <c r="A81" i="5"/>
  <c r="J77" i="5"/>
  <c r="G77" i="5"/>
  <c r="F77" i="5"/>
  <c r="C73" i="5"/>
  <c r="J71" i="5"/>
  <c r="G71" i="5"/>
  <c r="F71" i="5"/>
  <c r="J70" i="5"/>
  <c r="G70" i="5"/>
  <c r="F70" i="5"/>
  <c r="J69" i="5"/>
  <c r="G69" i="5"/>
  <c r="F69" i="5"/>
  <c r="J68" i="5"/>
  <c r="G68" i="5"/>
  <c r="F68" i="5"/>
  <c r="A68" i="5"/>
  <c r="A69" i="5"/>
  <c r="A70" i="5"/>
  <c r="A71" i="5"/>
  <c r="J67" i="5"/>
  <c r="G67" i="5"/>
  <c r="F67" i="5"/>
  <c r="C63" i="5"/>
  <c r="J61" i="5"/>
  <c r="G61" i="5"/>
  <c r="F61" i="5"/>
  <c r="J60" i="5"/>
  <c r="G60" i="5"/>
  <c r="F60" i="5"/>
  <c r="J59" i="5"/>
  <c r="G59" i="5"/>
  <c r="F59" i="5"/>
  <c r="J58" i="5"/>
  <c r="G58" i="5"/>
  <c r="F58" i="5"/>
  <c r="A58" i="5"/>
  <c r="A59" i="5"/>
  <c r="A60" i="5"/>
  <c r="A61" i="5"/>
  <c r="J57" i="5"/>
  <c r="G57" i="5"/>
  <c r="F57" i="5"/>
  <c r="C53" i="5"/>
  <c r="J51" i="5"/>
  <c r="G51" i="5"/>
  <c r="F51" i="5"/>
  <c r="J50" i="5"/>
  <c r="G50" i="5"/>
  <c r="F50" i="5"/>
  <c r="J49" i="5"/>
  <c r="G49" i="5"/>
  <c r="F49" i="5"/>
  <c r="J48" i="5"/>
  <c r="G48" i="5"/>
  <c r="F48" i="5"/>
  <c r="A48" i="5"/>
  <c r="A49" i="5"/>
  <c r="A50" i="5"/>
  <c r="A51" i="5"/>
  <c r="J47" i="5"/>
  <c r="G47" i="5"/>
  <c r="H47" i="5"/>
  <c r="I47" i="5"/>
  <c r="F47" i="5"/>
  <c r="G41" i="5"/>
  <c r="F41" i="5"/>
  <c r="F37" i="5"/>
  <c r="C43" i="5"/>
  <c r="J41" i="5"/>
  <c r="J40" i="5"/>
  <c r="G40" i="5"/>
  <c r="F40" i="5"/>
  <c r="J39" i="5"/>
  <c r="G39" i="5"/>
  <c r="F39" i="5"/>
  <c r="J38" i="5"/>
  <c r="G38" i="5"/>
  <c r="F38" i="5"/>
  <c r="A38" i="5"/>
  <c r="A39" i="5"/>
  <c r="A40" i="5"/>
  <c r="A41" i="5"/>
  <c r="J37" i="5"/>
  <c r="G37" i="5"/>
  <c r="C33" i="5"/>
  <c r="J31" i="5"/>
  <c r="G31" i="5"/>
  <c r="F31" i="5"/>
  <c r="J30" i="5"/>
  <c r="G30" i="5"/>
  <c r="F30" i="5"/>
  <c r="J29" i="5"/>
  <c r="G29" i="5"/>
  <c r="F29" i="5"/>
  <c r="J28" i="5"/>
  <c r="G28" i="5"/>
  <c r="F28" i="5"/>
  <c r="H28" i="5"/>
  <c r="I28" i="5"/>
  <c r="K28" i="5"/>
  <c r="A28" i="5"/>
  <c r="A29" i="5"/>
  <c r="A30" i="5"/>
  <c r="A31" i="5"/>
  <c r="J27" i="5"/>
  <c r="G27" i="5"/>
  <c r="F27" i="5"/>
  <c r="C22" i="5"/>
  <c r="J20" i="5"/>
  <c r="G20" i="5"/>
  <c r="F20" i="5"/>
  <c r="J19" i="5"/>
  <c r="G19" i="5"/>
  <c r="F19" i="5"/>
  <c r="J18" i="5"/>
  <c r="G18" i="5"/>
  <c r="F18" i="5"/>
  <c r="J17" i="5"/>
  <c r="G17" i="5"/>
  <c r="F17" i="5"/>
  <c r="A17" i="5"/>
  <c r="A18" i="5"/>
  <c r="A19" i="5"/>
  <c r="A20" i="5"/>
  <c r="J16" i="5"/>
  <c r="G16" i="5"/>
  <c r="F16" i="5"/>
  <c r="C235" i="4"/>
  <c r="J233" i="4"/>
  <c r="G233" i="4"/>
  <c r="F233" i="4"/>
  <c r="J232" i="4"/>
  <c r="G232" i="4"/>
  <c r="F232" i="4"/>
  <c r="J231" i="4"/>
  <c r="G231" i="4"/>
  <c r="F231" i="4"/>
  <c r="J230" i="4"/>
  <c r="G230" i="4"/>
  <c r="H230" i="4"/>
  <c r="I230" i="4"/>
  <c r="F230" i="4"/>
  <c r="A230" i="4"/>
  <c r="A231" i="4"/>
  <c r="A232" i="4"/>
  <c r="A233" i="4"/>
  <c r="J229" i="4"/>
  <c r="G229" i="4"/>
  <c r="F229" i="4"/>
  <c r="C225" i="4"/>
  <c r="J223" i="4"/>
  <c r="G223" i="4"/>
  <c r="H223" i="4"/>
  <c r="I223" i="4"/>
  <c r="F223" i="4"/>
  <c r="J222" i="4"/>
  <c r="G222" i="4"/>
  <c r="F222" i="4"/>
  <c r="J221" i="4"/>
  <c r="G221" i="4"/>
  <c r="F221" i="4"/>
  <c r="J220" i="4"/>
  <c r="G220" i="4"/>
  <c r="F220" i="4"/>
  <c r="A220" i="4"/>
  <c r="A221" i="4"/>
  <c r="A222" i="4"/>
  <c r="A223" i="4"/>
  <c r="J219" i="4"/>
  <c r="G219" i="4"/>
  <c r="H219" i="4"/>
  <c r="F219" i="4"/>
  <c r="C215" i="4"/>
  <c r="J213" i="4"/>
  <c r="G213" i="4"/>
  <c r="F213" i="4"/>
  <c r="J212" i="4"/>
  <c r="G212" i="4"/>
  <c r="F212" i="4"/>
  <c r="J211" i="4"/>
  <c r="G211" i="4"/>
  <c r="F211" i="4"/>
  <c r="J210" i="4"/>
  <c r="G210" i="4"/>
  <c r="H210" i="4"/>
  <c r="F210" i="4"/>
  <c r="A210" i="4"/>
  <c r="A211" i="4"/>
  <c r="A212" i="4"/>
  <c r="A213" i="4"/>
  <c r="J209" i="4"/>
  <c r="G209" i="4"/>
  <c r="F209" i="4"/>
  <c r="C205" i="4"/>
  <c r="J203" i="4"/>
  <c r="G203" i="4"/>
  <c r="H203" i="4"/>
  <c r="I203" i="4"/>
  <c r="K203" i="4"/>
  <c r="F203" i="4"/>
  <c r="J202" i="4"/>
  <c r="G202" i="4"/>
  <c r="F202" i="4"/>
  <c r="J201" i="4"/>
  <c r="G201" i="4"/>
  <c r="F201" i="4"/>
  <c r="J200" i="4"/>
  <c r="G200" i="4"/>
  <c r="F200" i="4"/>
  <c r="A200" i="4"/>
  <c r="A201" i="4"/>
  <c r="A202" i="4"/>
  <c r="A203" i="4"/>
  <c r="J199" i="4"/>
  <c r="G199" i="4"/>
  <c r="F199" i="4"/>
  <c r="C195" i="4"/>
  <c r="J193" i="4"/>
  <c r="G193" i="4"/>
  <c r="F193" i="4"/>
  <c r="H193" i="4"/>
  <c r="J192" i="4"/>
  <c r="G192" i="4"/>
  <c r="F192" i="4"/>
  <c r="J191" i="4"/>
  <c r="G191" i="4"/>
  <c r="F191" i="4"/>
  <c r="J190" i="4"/>
  <c r="G190" i="4"/>
  <c r="H190" i="4"/>
  <c r="I190" i="4"/>
  <c r="K190" i="4"/>
  <c r="F190" i="4"/>
  <c r="A190" i="4"/>
  <c r="A191" i="4"/>
  <c r="A192" i="4"/>
  <c r="A193" i="4"/>
  <c r="J189" i="4"/>
  <c r="G189" i="4"/>
  <c r="F189" i="4"/>
  <c r="C184" i="4"/>
  <c r="J182" i="4"/>
  <c r="G182" i="4"/>
  <c r="F182" i="4"/>
  <c r="J181" i="4"/>
  <c r="G181" i="4"/>
  <c r="F181" i="4"/>
  <c r="J180" i="4"/>
  <c r="G180" i="4"/>
  <c r="F180" i="4"/>
  <c r="J179" i="4"/>
  <c r="G179" i="4"/>
  <c r="F179" i="4"/>
  <c r="A179" i="4"/>
  <c r="A180" i="4"/>
  <c r="A181" i="4"/>
  <c r="A182" i="4"/>
  <c r="J178" i="4"/>
  <c r="G178" i="4"/>
  <c r="F178" i="4"/>
  <c r="C174" i="4"/>
  <c r="J172" i="4"/>
  <c r="G172" i="4"/>
  <c r="F172" i="4"/>
  <c r="J171" i="4"/>
  <c r="G171" i="4"/>
  <c r="F171" i="4"/>
  <c r="J170" i="4"/>
  <c r="G170" i="4"/>
  <c r="F170" i="4"/>
  <c r="J169" i="4"/>
  <c r="G169" i="4"/>
  <c r="H169" i="4"/>
  <c r="I169" i="4"/>
  <c r="F169" i="4"/>
  <c r="A169" i="4"/>
  <c r="A170" i="4"/>
  <c r="A171" i="4"/>
  <c r="A172" i="4"/>
  <c r="J168" i="4"/>
  <c r="G168" i="4"/>
  <c r="H168" i="4"/>
  <c r="F168" i="4"/>
  <c r="C163" i="4"/>
  <c r="J161" i="4"/>
  <c r="G161" i="4"/>
  <c r="H161" i="4"/>
  <c r="F161" i="4"/>
  <c r="J160" i="4"/>
  <c r="G160" i="4"/>
  <c r="H160" i="4"/>
  <c r="I160" i="4"/>
  <c r="F160" i="4"/>
  <c r="J159" i="4"/>
  <c r="G159" i="4"/>
  <c r="F159" i="4"/>
  <c r="J158" i="4"/>
  <c r="G158" i="4"/>
  <c r="F158" i="4"/>
  <c r="A158" i="4"/>
  <c r="A159" i="4"/>
  <c r="A160" i="4"/>
  <c r="A161" i="4"/>
  <c r="J157" i="4"/>
  <c r="G157" i="4"/>
  <c r="F157" i="4"/>
  <c r="C152" i="4"/>
  <c r="J150" i="4"/>
  <c r="G150" i="4"/>
  <c r="F150" i="4"/>
  <c r="J149" i="4"/>
  <c r="G149" i="4"/>
  <c r="H149" i="4"/>
  <c r="F149" i="4"/>
  <c r="J148" i="4"/>
  <c r="G148" i="4"/>
  <c r="F148" i="4"/>
  <c r="J147" i="4"/>
  <c r="G147" i="4"/>
  <c r="F147" i="4"/>
  <c r="A147" i="4"/>
  <c r="A148" i="4"/>
  <c r="A149" i="4"/>
  <c r="A150" i="4"/>
  <c r="J146" i="4"/>
  <c r="G146" i="4"/>
  <c r="F146" i="4"/>
  <c r="C142" i="4"/>
  <c r="J140" i="4"/>
  <c r="G140" i="4"/>
  <c r="F140" i="4"/>
  <c r="J139" i="4"/>
  <c r="G139" i="4"/>
  <c r="F139" i="4"/>
  <c r="J138" i="4"/>
  <c r="G138" i="4"/>
  <c r="F138" i="4"/>
  <c r="J137" i="4"/>
  <c r="G137" i="4"/>
  <c r="H137" i="4"/>
  <c r="F137" i="4"/>
  <c r="A137" i="4"/>
  <c r="A138" i="4"/>
  <c r="A139" i="4"/>
  <c r="A140" i="4"/>
  <c r="J136" i="4"/>
  <c r="G136" i="4"/>
  <c r="F136" i="4"/>
  <c r="C132" i="4"/>
  <c r="J130" i="4"/>
  <c r="G130" i="4"/>
  <c r="F130" i="4"/>
  <c r="J129" i="4"/>
  <c r="G129" i="4"/>
  <c r="F129" i="4"/>
  <c r="H129" i="4"/>
  <c r="I129" i="4"/>
  <c r="J128" i="4"/>
  <c r="G128" i="4"/>
  <c r="F128" i="4"/>
  <c r="H128" i="4"/>
  <c r="I128" i="4"/>
  <c r="J127" i="4"/>
  <c r="G127" i="4"/>
  <c r="F127" i="4"/>
  <c r="A127" i="4"/>
  <c r="A128" i="4"/>
  <c r="A129" i="4"/>
  <c r="A130" i="4"/>
  <c r="J126" i="4"/>
  <c r="G126" i="4"/>
  <c r="H126" i="4"/>
  <c r="F126" i="4"/>
  <c r="I126" i="4"/>
  <c r="C122" i="4"/>
  <c r="J120" i="4"/>
  <c r="G120" i="4"/>
  <c r="F120" i="4"/>
  <c r="J119" i="4"/>
  <c r="G119" i="4"/>
  <c r="F119" i="4"/>
  <c r="J118" i="4"/>
  <c r="G118" i="4"/>
  <c r="F118" i="4"/>
  <c r="J117" i="4"/>
  <c r="G117" i="4"/>
  <c r="H117" i="4"/>
  <c r="F117" i="4"/>
  <c r="A117" i="4"/>
  <c r="A118" i="4"/>
  <c r="A119" i="4"/>
  <c r="A120" i="4"/>
  <c r="J116" i="4"/>
  <c r="G116" i="4"/>
  <c r="F116" i="4"/>
  <c r="C112" i="4"/>
  <c r="J110" i="4"/>
  <c r="G110" i="4"/>
  <c r="F110" i="4"/>
  <c r="J109" i="4"/>
  <c r="G109" i="4"/>
  <c r="F109" i="4"/>
  <c r="J108" i="4"/>
  <c r="G108" i="4"/>
  <c r="H108" i="4"/>
  <c r="I108" i="4"/>
  <c r="F108" i="4"/>
  <c r="J107" i="4"/>
  <c r="G107" i="4"/>
  <c r="F107" i="4"/>
  <c r="A107" i="4"/>
  <c r="A108" i="4"/>
  <c r="A109" i="4"/>
  <c r="A110" i="4"/>
  <c r="J106" i="4"/>
  <c r="G106" i="4"/>
  <c r="F106" i="4"/>
  <c r="C102" i="4"/>
  <c r="J100" i="4"/>
  <c r="G100" i="4"/>
  <c r="H100" i="4"/>
  <c r="I100" i="4"/>
  <c r="K100" i="4"/>
  <c r="F100" i="4"/>
  <c r="J99" i="4"/>
  <c r="G99" i="4"/>
  <c r="H99" i="4"/>
  <c r="I99" i="4"/>
  <c r="F99" i="4"/>
  <c r="J98" i="4"/>
  <c r="G98" i="4"/>
  <c r="F98" i="4"/>
  <c r="H98" i="4"/>
  <c r="J97" i="4"/>
  <c r="G97" i="4"/>
  <c r="F97" i="4"/>
  <c r="A97" i="4"/>
  <c r="A98" i="4"/>
  <c r="A99" i="4"/>
  <c r="A100" i="4"/>
  <c r="J96" i="4"/>
  <c r="G96" i="4"/>
  <c r="F96" i="4"/>
  <c r="C92" i="4"/>
  <c r="J90" i="4"/>
  <c r="G90" i="4"/>
  <c r="F90" i="4"/>
  <c r="J89" i="4"/>
  <c r="G89" i="4"/>
  <c r="K89" i="4"/>
  <c r="F89" i="4"/>
  <c r="J88" i="4"/>
  <c r="G88" i="4"/>
  <c r="F88" i="4"/>
  <c r="J87" i="4"/>
  <c r="G87" i="4"/>
  <c r="F87" i="4"/>
  <c r="A87" i="4"/>
  <c r="A88" i="4"/>
  <c r="A89" i="4"/>
  <c r="A90" i="4"/>
  <c r="J86" i="4"/>
  <c r="G86" i="4"/>
  <c r="F86" i="4"/>
  <c r="H86" i="4"/>
  <c r="C82" i="4"/>
  <c r="J80" i="4"/>
  <c r="G80" i="4"/>
  <c r="F80" i="4"/>
  <c r="J79" i="4"/>
  <c r="G79" i="4"/>
  <c r="F79" i="4"/>
  <c r="H79" i="4"/>
  <c r="I79" i="4"/>
  <c r="J78" i="4"/>
  <c r="G78" i="4"/>
  <c r="F78" i="4"/>
  <c r="K78" i="4"/>
  <c r="J77" i="4"/>
  <c r="G77" i="4"/>
  <c r="F77" i="4"/>
  <c r="A77" i="4"/>
  <c r="A78" i="4"/>
  <c r="A79" i="4"/>
  <c r="A80" i="4"/>
  <c r="J76" i="4"/>
  <c r="G76" i="4"/>
  <c r="H76" i="4"/>
  <c r="I76" i="4"/>
  <c r="K76" i="4"/>
  <c r="F76" i="4"/>
  <c r="A66" i="4"/>
  <c r="A67" i="4"/>
  <c r="A68" i="4"/>
  <c r="A69" i="4"/>
  <c r="C71" i="4"/>
  <c r="J69" i="4"/>
  <c r="G69" i="4"/>
  <c r="F69" i="4"/>
  <c r="J68" i="4"/>
  <c r="G68" i="4"/>
  <c r="F68" i="4"/>
  <c r="J67" i="4"/>
  <c r="G67" i="4"/>
  <c r="F67" i="4"/>
  <c r="H67" i="4"/>
  <c r="I67" i="4"/>
  <c r="J66" i="4"/>
  <c r="G66" i="4"/>
  <c r="F66" i="4"/>
  <c r="J65" i="4"/>
  <c r="G65" i="4"/>
  <c r="H65" i="4"/>
  <c r="I65" i="4"/>
  <c r="K65" i="4"/>
  <c r="F65" i="4"/>
  <c r="C59" i="4"/>
  <c r="J57" i="4"/>
  <c r="K57" i="4"/>
  <c r="G57" i="4"/>
  <c r="H57" i="4"/>
  <c r="I57" i="4"/>
  <c r="F57" i="4"/>
  <c r="J56" i="4"/>
  <c r="G56" i="4"/>
  <c r="F56" i="4"/>
  <c r="J55" i="4"/>
  <c r="G55" i="4"/>
  <c r="F55" i="4"/>
  <c r="H55" i="4"/>
  <c r="I55" i="4"/>
  <c r="K55" i="4"/>
  <c r="J54" i="4"/>
  <c r="G54" i="4"/>
  <c r="F54" i="4"/>
  <c r="J53" i="4"/>
  <c r="G53" i="4"/>
  <c r="F53" i="4"/>
  <c r="C49" i="4"/>
  <c r="J47" i="4"/>
  <c r="G47" i="4"/>
  <c r="F47" i="4"/>
  <c r="J46" i="4"/>
  <c r="G46" i="4"/>
  <c r="F46" i="4"/>
  <c r="J45" i="4"/>
  <c r="G45" i="4"/>
  <c r="F45" i="4"/>
  <c r="J44" i="4"/>
  <c r="G44" i="4"/>
  <c r="F44" i="4"/>
  <c r="H44" i="4"/>
  <c r="J43" i="4"/>
  <c r="G43" i="4"/>
  <c r="F43" i="4"/>
  <c r="C38" i="4"/>
  <c r="J36" i="4"/>
  <c r="G36" i="4"/>
  <c r="F36" i="4"/>
  <c r="J35" i="4"/>
  <c r="G35" i="4"/>
  <c r="H35" i="4"/>
  <c r="I35" i="4"/>
  <c r="F35" i="4"/>
  <c r="J34" i="4"/>
  <c r="G34" i="4"/>
  <c r="F34" i="4"/>
  <c r="J33" i="4"/>
  <c r="G33" i="4"/>
  <c r="F33" i="4"/>
  <c r="H33" i="4"/>
  <c r="I33" i="4"/>
  <c r="J32" i="4"/>
  <c r="G32" i="4"/>
  <c r="F32" i="4"/>
  <c r="C24" i="4"/>
  <c r="J22" i="4"/>
  <c r="G22" i="4"/>
  <c r="F22" i="4"/>
  <c r="J21" i="4"/>
  <c r="G21" i="4"/>
  <c r="F21" i="4"/>
  <c r="K21" i="4"/>
  <c r="J20" i="4"/>
  <c r="G20" i="4"/>
  <c r="F20" i="4"/>
  <c r="J19" i="4"/>
  <c r="G19" i="4"/>
  <c r="F19" i="4"/>
  <c r="J18" i="4"/>
  <c r="G18" i="4"/>
  <c r="F18" i="4"/>
  <c r="G14" i="4"/>
  <c r="C10" i="4"/>
  <c r="J8" i="4"/>
  <c r="G8" i="4"/>
  <c r="F8" i="4"/>
  <c r="H8" i="4"/>
  <c r="I8" i="4"/>
  <c r="K8" i="4"/>
  <c r="J7" i="4"/>
  <c r="G7" i="4"/>
  <c r="F7" i="4"/>
  <c r="J6" i="4"/>
  <c r="G6" i="4"/>
  <c r="F6" i="4"/>
  <c r="J5" i="4"/>
  <c r="G5" i="4"/>
  <c r="H5" i="4"/>
  <c r="I5" i="4"/>
  <c r="K5" i="4"/>
  <c r="F5" i="4"/>
  <c r="J4" i="4"/>
  <c r="G4" i="4"/>
  <c r="F4" i="4"/>
  <c r="H4" i="4"/>
  <c r="I4" i="4"/>
  <c r="C10" i="1"/>
  <c r="J8" i="1"/>
  <c r="J7" i="1"/>
  <c r="J6" i="1"/>
  <c r="J5" i="1"/>
  <c r="J4" i="1"/>
  <c r="H18" i="4"/>
  <c r="I18" i="4"/>
  <c r="H21" i="4"/>
  <c r="I21" i="4"/>
  <c r="H20" i="4"/>
  <c r="I20" i="4"/>
  <c r="H22" i="4"/>
  <c r="I22" i="4"/>
  <c r="K35" i="4"/>
  <c r="H36" i="4"/>
  <c r="I36" i="4"/>
  <c r="K36" i="4"/>
  <c r="H43" i="4"/>
  <c r="I43" i="4"/>
  <c r="I44" i="4"/>
  <c r="K44" i="4"/>
  <c r="H46" i="4"/>
  <c r="I46" i="4"/>
  <c r="K46" i="4"/>
  <c r="H47" i="4"/>
  <c r="I47" i="4"/>
  <c r="H53" i="4"/>
  <c r="I53" i="4"/>
  <c r="K53" i="4"/>
  <c r="H56" i="4"/>
  <c r="I56" i="4"/>
  <c r="H69" i="4"/>
  <c r="I69" i="4"/>
  <c r="K69" i="4"/>
  <c r="H66" i="4"/>
  <c r="I66" i="4"/>
  <c r="H68" i="4"/>
  <c r="I68" i="4"/>
  <c r="H78" i="4"/>
  <c r="I78" i="4"/>
  <c r="H77" i="4"/>
  <c r="I77" i="4"/>
  <c r="K77" i="4"/>
  <c r="I86" i="4"/>
  <c r="K86" i="4"/>
  <c r="H89" i="4"/>
  <c r="I89" i="4"/>
  <c r="H87" i="4"/>
  <c r="I87" i="4"/>
  <c r="H90" i="4"/>
  <c r="I90" i="4"/>
  <c r="K90" i="4"/>
  <c r="H97" i="4"/>
  <c r="I97" i="4"/>
  <c r="K97" i="4"/>
  <c r="H96" i="4"/>
  <c r="I96" i="4"/>
  <c r="I98" i="4"/>
  <c r="K98" i="4"/>
  <c r="H107" i="4"/>
  <c r="I107" i="4"/>
  <c r="K107" i="4"/>
  <c r="H109" i="4"/>
  <c r="I109" i="4"/>
  <c r="K109" i="4"/>
  <c r="K108" i="4"/>
  <c r="H110" i="4"/>
  <c r="I110" i="4"/>
  <c r="K110" i="4"/>
  <c r="H120" i="4"/>
  <c r="I120" i="4"/>
  <c r="I117" i="4"/>
  <c r="K117" i="4"/>
  <c r="H119" i="4"/>
  <c r="I119" i="4"/>
  <c r="K119" i="4"/>
  <c r="H118" i="4"/>
  <c r="I118" i="4"/>
  <c r="H127" i="4"/>
  <c r="I127" i="4"/>
  <c r="K127" i="4"/>
  <c r="K128" i="4"/>
  <c r="H139" i="4"/>
  <c r="I139" i="4"/>
  <c r="H136" i="4"/>
  <c r="I136" i="4"/>
  <c r="K136" i="4"/>
  <c r="I137" i="4"/>
  <c r="K137" i="4"/>
  <c r="H138" i="4"/>
  <c r="I138" i="4"/>
  <c r="K138" i="4"/>
  <c r="H140" i="4"/>
  <c r="I140" i="4"/>
  <c r="H150" i="4"/>
  <c r="I150" i="4"/>
  <c r="K150" i="4"/>
  <c r="I149" i="4"/>
  <c r="K149" i="4"/>
  <c r="H148" i="4"/>
  <c r="I148" i="4"/>
  <c r="K148" i="4"/>
  <c r="H146" i="4"/>
  <c r="I146" i="4"/>
  <c r="H158" i="4"/>
  <c r="I158" i="4"/>
  <c r="K158" i="4"/>
  <c r="H157" i="4"/>
  <c r="I157" i="4"/>
  <c r="H159" i="4"/>
  <c r="I159" i="4"/>
  <c r="K159" i="4"/>
  <c r="I161" i="4"/>
  <c r="K161" i="4"/>
  <c r="H170" i="4"/>
  <c r="I170" i="4"/>
  <c r="K170" i="4"/>
  <c r="H172" i="4"/>
  <c r="I172" i="4"/>
  <c r="H171" i="4"/>
  <c r="I171" i="4"/>
  <c r="K171" i="4"/>
  <c r="H181" i="4"/>
  <c r="I181" i="4"/>
  <c r="K181" i="4"/>
  <c r="H179" i="4"/>
  <c r="I179" i="4"/>
  <c r="H178" i="4"/>
  <c r="I178" i="4"/>
  <c r="K178" i="4"/>
  <c r="I168" i="4"/>
  <c r="K168" i="4"/>
  <c r="H200" i="4"/>
  <c r="I200" i="4"/>
  <c r="K200" i="4"/>
  <c r="H201" i="4"/>
  <c r="I201" i="4"/>
  <c r="H199" i="4"/>
  <c r="I199" i="4"/>
  <c r="K199" i="4"/>
  <c r="I193" i="4"/>
  <c r="K193" i="4"/>
  <c r="H189" i="4"/>
  <c r="I189" i="4"/>
  <c r="K189" i="4"/>
  <c r="H191" i="4"/>
  <c r="I191" i="4"/>
  <c r="H209" i="4"/>
  <c r="I209" i="4"/>
  <c r="K209" i="4"/>
  <c r="I210" i="4"/>
  <c r="K210" i="4"/>
  <c r="H202" i="4"/>
  <c r="I202" i="4"/>
  <c r="K202" i="4"/>
  <c r="H212" i="4"/>
  <c r="I212" i="4"/>
  <c r="H211" i="4"/>
  <c r="I211" i="4"/>
  <c r="K211" i="4"/>
  <c r="I219" i="4"/>
  <c r="K219" i="4"/>
  <c r="H220" i="4"/>
  <c r="I220" i="4"/>
  <c r="K220" i="4"/>
  <c r="H213" i="4"/>
  <c r="I213" i="4"/>
  <c r="H221" i="4"/>
  <c r="I221" i="4"/>
  <c r="K221" i="4"/>
  <c r="K79" i="4"/>
  <c r="K126" i="4"/>
  <c r="K129" i="4"/>
  <c r="K230" i="4"/>
  <c r="H231" i="4"/>
  <c r="I231" i="4"/>
  <c r="K231" i="4"/>
  <c r="H229" i="4"/>
  <c r="I229" i="4"/>
  <c r="K229" i="4"/>
  <c r="K223" i="4"/>
  <c r="H222" i="4"/>
  <c r="I222" i="4"/>
  <c r="K222" i="4"/>
  <c r="H232" i="4"/>
  <c r="I232" i="4"/>
  <c r="K232" i="4"/>
  <c r="H233" i="4"/>
  <c r="I233" i="4"/>
  <c r="K233" i="4"/>
  <c r="H18" i="5"/>
  <c r="I18" i="5"/>
  <c r="K18" i="5"/>
  <c r="H20" i="5"/>
  <c r="I20" i="5"/>
  <c r="K20" i="5"/>
  <c r="K21" i="5"/>
  <c r="L21" i="5"/>
  <c r="H16" i="5"/>
  <c r="I16" i="5"/>
  <c r="K16" i="5"/>
  <c r="H29" i="5"/>
  <c r="I29" i="5"/>
  <c r="K29" i="5"/>
  <c r="H31" i="5"/>
  <c r="I31" i="5"/>
  <c r="K31" i="5"/>
  <c r="H30" i="5"/>
  <c r="I30" i="5"/>
  <c r="K30" i="5"/>
  <c r="K32" i="5"/>
  <c r="L32" i="5"/>
  <c r="H27" i="5"/>
  <c r="I27" i="5"/>
  <c r="K27" i="5"/>
  <c r="H39" i="5"/>
  <c r="I39" i="5"/>
  <c r="K39" i="5"/>
  <c r="H37" i="5"/>
  <c r="I37" i="5"/>
  <c r="K37" i="5"/>
  <c r="H38" i="5"/>
  <c r="I38" i="5"/>
  <c r="K38" i="5"/>
  <c r="K42" i="5"/>
  <c r="L42" i="5"/>
  <c r="H41" i="5"/>
  <c r="I41" i="5"/>
  <c r="K41" i="5"/>
  <c r="H40" i="5"/>
  <c r="I40" i="5"/>
  <c r="K40" i="5"/>
  <c r="H50" i="5"/>
  <c r="I50" i="5"/>
  <c r="K50" i="5"/>
  <c r="H49" i="5"/>
  <c r="I49" i="5"/>
  <c r="K49" i="5"/>
  <c r="H48" i="5"/>
  <c r="I48" i="5"/>
  <c r="K48" i="5"/>
  <c r="H60" i="5"/>
  <c r="I60" i="5"/>
  <c r="K60" i="5"/>
  <c r="H59" i="5"/>
  <c r="I59" i="5"/>
  <c r="K59" i="5"/>
  <c r="H58" i="5"/>
  <c r="I58" i="5"/>
  <c r="K58" i="5"/>
  <c r="H68" i="5"/>
  <c r="I68" i="5"/>
  <c r="K68" i="5"/>
  <c r="H67" i="5"/>
  <c r="I67" i="5"/>
  <c r="K67" i="5"/>
  <c r="H69" i="5"/>
  <c r="I69" i="5"/>
  <c r="K69" i="5"/>
  <c r="H71" i="5"/>
  <c r="I71" i="5"/>
  <c r="K71" i="5"/>
  <c r="H77" i="5"/>
  <c r="I77" i="5"/>
  <c r="K77" i="5"/>
  <c r="H78" i="5"/>
  <c r="I78" i="5"/>
  <c r="K78" i="5"/>
  <c r="H80" i="5"/>
  <c r="I80" i="5"/>
  <c r="K80" i="5"/>
  <c r="H81" i="5"/>
  <c r="I81" i="5"/>
  <c r="K81" i="5"/>
  <c r="H79" i="5"/>
  <c r="I79" i="5"/>
  <c r="K79" i="5"/>
  <c r="H91" i="5"/>
  <c r="I91" i="5"/>
  <c r="K91" i="5"/>
  <c r="H90" i="5"/>
  <c r="I90" i="5"/>
  <c r="K90" i="5"/>
  <c r="H89" i="5"/>
  <c r="I89" i="5"/>
  <c r="K89" i="5"/>
  <c r="H88" i="5"/>
  <c r="I88" i="5"/>
  <c r="K88" i="5"/>
  <c r="H87" i="5"/>
  <c r="I87" i="5"/>
  <c r="K87" i="5"/>
  <c r="H97" i="5"/>
  <c r="I97" i="5"/>
  <c r="K97" i="5"/>
  <c r="H99" i="5"/>
  <c r="I99" i="5"/>
  <c r="K99" i="5"/>
  <c r="H98" i="5"/>
  <c r="I98" i="5"/>
  <c r="K98" i="5"/>
  <c r="H100" i="5"/>
  <c r="I100" i="5"/>
  <c r="K100" i="5"/>
  <c r="F5" i="1"/>
  <c r="H5" i="1"/>
  <c r="I5" i="1"/>
  <c r="H8" i="1"/>
  <c r="I8" i="1"/>
  <c r="K8" i="1"/>
  <c r="F4" i="1"/>
  <c r="F7" i="1"/>
  <c r="H7" i="1"/>
  <c r="I7" i="1"/>
  <c r="F6" i="1"/>
  <c r="H6" i="1"/>
  <c r="I6" i="1"/>
  <c r="K6" i="1"/>
  <c r="H4" i="1"/>
  <c r="I4" i="1"/>
  <c r="F107" i="5"/>
  <c r="F111" i="5"/>
  <c r="F110" i="5"/>
  <c r="F109" i="5"/>
  <c r="F108" i="5"/>
  <c r="F118" i="5"/>
  <c r="F120" i="5"/>
  <c r="H17" i="5"/>
  <c r="I17" i="5"/>
  <c r="K17" i="5"/>
  <c r="H57" i="5"/>
  <c r="I57" i="5"/>
  <c r="K57" i="5"/>
  <c r="K62" i="5"/>
  <c r="L62" i="5"/>
  <c r="H70" i="5"/>
  <c r="I70" i="5"/>
  <c r="G111" i="5"/>
  <c r="H111" i="5"/>
  <c r="I111" i="5"/>
  <c r="G110" i="5"/>
  <c r="H110" i="5"/>
  <c r="I110" i="5"/>
  <c r="G109" i="5"/>
  <c r="H109" i="5"/>
  <c r="I109" i="5"/>
  <c r="G108" i="5"/>
  <c r="H108" i="5"/>
  <c r="I108" i="5"/>
  <c r="F117" i="5"/>
  <c r="G118" i="5"/>
  <c r="H118" i="5"/>
  <c r="I118" i="5"/>
  <c r="F119" i="5"/>
  <c r="H7" i="5"/>
  <c r="I7" i="5"/>
  <c r="K7" i="5"/>
  <c r="H129" i="5"/>
  <c r="I129" i="5"/>
  <c r="K129" i="5"/>
  <c r="H131" i="5"/>
  <c r="I131" i="5"/>
  <c r="K131" i="5"/>
  <c r="H19" i="5"/>
  <c r="I19" i="5"/>
  <c r="K19" i="5"/>
  <c r="H51" i="5"/>
  <c r="I51" i="5"/>
  <c r="H61" i="5"/>
  <c r="I61" i="5"/>
  <c r="K70" i="5"/>
  <c r="H5" i="5"/>
  <c r="I5" i="5"/>
  <c r="K5" i="5"/>
  <c r="K47" i="5"/>
  <c r="K51" i="5"/>
  <c r="K61" i="5"/>
  <c r="H107" i="5"/>
  <c r="I107" i="5"/>
  <c r="K107" i="5"/>
  <c r="H132" i="5"/>
  <c r="I132" i="5"/>
  <c r="K132" i="5"/>
  <c r="H142" i="5"/>
  <c r="I142" i="5"/>
  <c r="K142" i="5"/>
  <c r="H144" i="5"/>
  <c r="I144" i="5"/>
  <c r="K144" i="5"/>
  <c r="H141" i="5"/>
  <c r="I141" i="5"/>
  <c r="K141" i="5"/>
  <c r="K145" i="5"/>
  <c r="L145" i="5"/>
  <c r="H143" i="5"/>
  <c r="I143" i="5"/>
  <c r="K143" i="5"/>
  <c r="H153" i="5"/>
  <c r="I153" i="5"/>
  <c r="K153" i="5"/>
  <c r="H151" i="5"/>
  <c r="I151" i="5"/>
  <c r="K151" i="5"/>
  <c r="H121" i="5"/>
  <c r="I121" i="5"/>
  <c r="K121" i="5"/>
  <c r="G119" i="5"/>
  <c r="G120" i="5"/>
  <c r="H120" i="5"/>
  <c r="G117" i="5"/>
  <c r="G128" i="5"/>
  <c r="H128" i="5"/>
  <c r="I128" i="5"/>
  <c r="K128" i="5"/>
  <c r="G140" i="5"/>
  <c r="H119" i="5"/>
  <c r="I119" i="5"/>
  <c r="H117" i="5"/>
  <c r="I117" i="5"/>
  <c r="K117" i="5"/>
  <c r="I120" i="5"/>
  <c r="K120" i="5"/>
  <c r="H140" i="5"/>
  <c r="I140" i="5"/>
  <c r="K140" i="5"/>
  <c r="K133" i="5"/>
  <c r="L133" i="5"/>
  <c r="H166" i="5"/>
  <c r="I166" i="5"/>
  <c r="K166" i="5"/>
  <c r="H165" i="5"/>
  <c r="I165" i="5"/>
  <c r="K165" i="5"/>
  <c r="H163" i="5"/>
  <c r="I163" i="5"/>
  <c r="K163" i="5"/>
  <c r="K164" i="5"/>
  <c r="H175" i="5"/>
  <c r="I175" i="5"/>
  <c r="K175" i="5"/>
  <c r="H177" i="5"/>
  <c r="I177" i="5"/>
  <c r="K177" i="5"/>
  <c r="H174" i="5"/>
  <c r="I174" i="5"/>
  <c r="K174" i="5"/>
  <c r="H176" i="5"/>
  <c r="I176" i="5"/>
  <c r="K176" i="5"/>
  <c r="H185" i="5"/>
  <c r="I185" i="5"/>
  <c r="K185" i="5"/>
  <c r="H188" i="5"/>
  <c r="I188" i="5"/>
  <c r="K188" i="5"/>
  <c r="K220" i="5"/>
  <c r="H221" i="5"/>
  <c r="I221" i="5"/>
  <c r="K221" i="5"/>
  <c r="K208" i="5"/>
  <c r="H198" i="5"/>
  <c r="I198" i="5"/>
  <c r="K198" i="5"/>
  <c r="H199" i="5"/>
  <c r="I199" i="5"/>
  <c r="K199" i="5"/>
  <c r="H196" i="5"/>
  <c r="I196" i="5"/>
  <c r="K196" i="5"/>
  <c r="H230" i="5"/>
  <c r="I230" i="5"/>
  <c r="K230" i="5"/>
  <c r="H233" i="5"/>
  <c r="I233" i="5"/>
  <c r="K233" i="5"/>
  <c r="H241" i="5"/>
  <c r="I241" i="5"/>
  <c r="K241" i="5"/>
  <c r="H240" i="5"/>
  <c r="I240" i="5"/>
  <c r="K240" i="5"/>
  <c r="H242" i="5"/>
  <c r="I242" i="5"/>
  <c r="K242" i="5"/>
  <c r="H243" i="5"/>
  <c r="I243" i="5"/>
  <c r="K243" i="5"/>
  <c r="H251" i="5"/>
  <c r="I251" i="5"/>
  <c r="K251" i="5"/>
  <c r="H252" i="5"/>
  <c r="I252" i="5"/>
  <c r="K252" i="5"/>
  <c r="H255" i="5"/>
  <c r="I255" i="5"/>
  <c r="K255" i="5"/>
  <c r="K256" i="5"/>
  <c r="L256" i="5"/>
  <c r="H253" i="5"/>
  <c r="I253" i="5"/>
  <c r="K253" i="5"/>
  <c r="H254" i="5"/>
  <c r="I254" i="5"/>
  <c r="K254" i="5"/>
  <c r="H244" i="5"/>
  <c r="I244" i="5"/>
  <c r="K244" i="5"/>
  <c r="H266" i="5"/>
  <c r="I266" i="5"/>
  <c r="K266" i="5"/>
  <c r="H264" i="5"/>
  <c r="I264" i="5"/>
  <c r="K264" i="5"/>
  <c r="H263" i="5"/>
  <c r="I263" i="5"/>
  <c r="K263" i="5"/>
  <c r="H277" i="5"/>
  <c r="I277" i="5"/>
  <c r="K277" i="5"/>
  <c r="H274" i="5"/>
  <c r="I274" i="5"/>
  <c r="K274" i="5"/>
  <c r="H276" i="5"/>
  <c r="I276" i="5"/>
  <c r="K276" i="5"/>
  <c r="H286" i="5"/>
  <c r="I286" i="5"/>
  <c r="K286" i="5"/>
  <c r="H288" i="5"/>
  <c r="I288" i="5"/>
  <c r="K288" i="5"/>
  <c r="H299" i="5"/>
  <c r="I299" i="5"/>
  <c r="K299" i="5"/>
  <c r="K298" i="5"/>
  <c r="H310" i="5"/>
  <c r="I310" i="5"/>
  <c r="K310" i="5"/>
  <c r="H311" i="5"/>
  <c r="I311" i="5"/>
  <c r="K311" i="5"/>
  <c r="K307" i="5"/>
  <c r="H309" i="5"/>
  <c r="I309" i="5"/>
  <c r="K309" i="5"/>
  <c r="K308" i="5"/>
  <c r="H322" i="5"/>
  <c r="I322" i="5"/>
  <c r="K322" i="5"/>
  <c r="H332" i="5"/>
  <c r="I332" i="5"/>
  <c r="K332" i="5"/>
  <c r="H334" i="5"/>
  <c r="I334" i="5"/>
  <c r="K334" i="5"/>
  <c r="H343" i="5"/>
  <c r="I343" i="5"/>
  <c r="K343" i="5"/>
  <c r="H345" i="5"/>
  <c r="I345" i="5"/>
  <c r="K345" i="5"/>
  <c r="K344" i="5"/>
  <c r="H353" i="5"/>
  <c r="I353" i="5"/>
  <c r="K353" i="5"/>
  <c r="H354" i="5"/>
  <c r="I354" i="5"/>
  <c r="K354" i="5"/>
  <c r="H356" i="5"/>
  <c r="I356" i="5"/>
  <c r="K356" i="5"/>
  <c r="H355" i="5"/>
  <c r="I355" i="5"/>
  <c r="K355" i="5"/>
  <c r="H365" i="5"/>
  <c r="I365" i="5"/>
  <c r="K365" i="5"/>
  <c r="H367" i="5"/>
  <c r="I367" i="5"/>
  <c r="K367" i="5"/>
  <c r="H369" i="5"/>
  <c r="I369" i="5"/>
  <c r="K369" i="5"/>
  <c r="K357" i="5"/>
  <c r="H366" i="5"/>
  <c r="I366" i="5"/>
  <c r="K366" i="5"/>
  <c r="K368" i="5"/>
  <c r="H380" i="5"/>
  <c r="I380" i="5"/>
  <c r="K380" i="5"/>
  <c r="H379" i="5"/>
  <c r="I379" i="5"/>
  <c r="K379" i="5"/>
  <c r="H378" i="5"/>
  <c r="I378" i="5"/>
  <c r="K378" i="5"/>
  <c r="H377" i="5"/>
  <c r="I377" i="5"/>
  <c r="K377" i="5"/>
  <c r="H376" i="5"/>
  <c r="I376" i="5"/>
  <c r="K376" i="5"/>
  <c r="K381" i="5"/>
  <c r="L381" i="5"/>
  <c r="H388" i="5"/>
  <c r="I388" i="5"/>
  <c r="K388" i="5"/>
  <c r="H390" i="5"/>
  <c r="I390" i="5"/>
  <c r="K390" i="5"/>
  <c r="H387" i="5"/>
  <c r="I387" i="5"/>
  <c r="K387" i="5"/>
  <c r="H389" i="5"/>
  <c r="I389" i="5"/>
  <c r="K389" i="5"/>
  <c r="H391" i="5"/>
  <c r="I391" i="5"/>
  <c r="K391" i="5"/>
  <c r="H400" i="5"/>
  <c r="I400" i="5"/>
  <c r="K400" i="5"/>
  <c r="H402" i="5"/>
  <c r="I402" i="5"/>
  <c r="K402" i="5"/>
  <c r="H403" i="5"/>
  <c r="I403" i="5"/>
  <c r="K403" i="5"/>
  <c r="H414" i="5"/>
  <c r="I414" i="5"/>
  <c r="K414" i="5"/>
  <c r="H413" i="5"/>
  <c r="I413" i="5"/>
  <c r="K413" i="5"/>
  <c r="H415" i="5"/>
  <c r="I415" i="5"/>
  <c r="K415" i="5"/>
  <c r="H412" i="5"/>
  <c r="I412" i="5"/>
  <c r="K412" i="5"/>
  <c r="H428" i="5"/>
  <c r="I428" i="5"/>
  <c r="K428" i="5"/>
  <c r="H425" i="5"/>
  <c r="I425" i="5"/>
  <c r="K425" i="5"/>
  <c r="H427" i="5"/>
  <c r="I427" i="5"/>
  <c r="K427" i="5"/>
  <c r="F424" i="5"/>
  <c r="F426" i="5"/>
  <c r="H426" i="5"/>
  <c r="I426" i="5"/>
  <c r="H440" i="5"/>
  <c r="I440" i="5"/>
  <c r="K440" i="5"/>
  <c r="H438" i="5"/>
  <c r="I438" i="5"/>
  <c r="K438" i="5"/>
  <c r="H436" i="5"/>
  <c r="I436" i="5"/>
  <c r="K436" i="5"/>
  <c r="H437" i="5"/>
  <c r="I437" i="5"/>
  <c r="K437" i="5"/>
  <c r="H439" i="5"/>
  <c r="I439" i="5"/>
  <c r="K439" i="5"/>
  <c r="H451" i="5"/>
  <c r="I451" i="5"/>
  <c r="K451" i="5"/>
  <c r="H448" i="5"/>
  <c r="I448" i="5"/>
  <c r="K448" i="5"/>
  <c r="H450" i="5"/>
  <c r="I450" i="5"/>
  <c r="H449" i="5"/>
  <c r="I449" i="5"/>
  <c r="K449" i="5"/>
  <c r="K450" i="5"/>
  <c r="H452" i="5"/>
  <c r="I452" i="5"/>
  <c r="K452" i="5"/>
  <c r="H461" i="5"/>
  <c r="I461" i="5"/>
  <c r="K461" i="5"/>
  <c r="H487" i="5"/>
  <c r="I487" i="5"/>
  <c r="K487" i="5"/>
  <c r="H485" i="5"/>
  <c r="I485" i="5"/>
  <c r="K485" i="5"/>
  <c r="H486" i="5"/>
  <c r="I486" i="5"/>
  <c r="K486" i="5"/>
  <c r="H474" i="5"/>
  <c r="I474" i="5"/>
  <c r="K474" i="5"/>
  <c r="H476" i="5"/>
  <c r="I476" i="5"/>
  <c r="K476" i="5"/>
  <c r="K464" i="5"/>
  <c r="H510" i="5"/>
  <c r="I510" i="5"/>
  <c r="K510" i="5"/>
  <c r="H508" i="5"/>
  <c r="I508" i="5"/>
  <c r="K508" i="5"/>
  <c r="H509" i="5"/>
  <c r="I509" i="5"/>
  <c r="K509" i="5"/>
  <c r="H511" i="5"/>
  <c r="I511" i="5"/>
  <c r="K511" i="5"/>
  <c r="H498" i="5"/>
  <c r="I498" i="5"/>
  <c r="K498" i="5"/>
  <c r="H512" i="5"/>
  <c r="I512" i="5"/>
  <c r="K512" i="5"/>
  <c r="H524" i="5"/>
  <c r="I524" i="5"/>
  <c r="K524" i="5"/>
  <c r="H521" i="5"/>
  <c r="I521" i="5"/>
  <c r="K521" i="5"/>
  <c r="H534" i="5"/>
  <c r="I534" i="5"/>
  <c r="K534" i="5"/>
  <c r="H532" i="5"/>
  <c r="I532" i="5"/>
  <c r="K532" i="5"/>
  <c r="H533" i="5"/>
  <c r="I533" i="5"/>
  <c r="K533" i="5"/>
  <c r="H535" i="5"/>
  <c r="I535" i="5"/>
  <c r="K535" i="5"/>
  <c r="H545" i="5"/>
  <c r="I545" i="5"/>
  <c r="K545" i="5"/>
  <c r="H547" i="5"/>
  <c r="I547" i="5"/>
  <c r="K547" i="5"/>
  <c r="H536" i="5"/>
  <c r="I536" i="5"/>
  <c r="K536" i="5"/>
  <c r="H560" i="5"/>
  <c r="I560" i="5"/>
  <c r="K560" i="5"/>
  <c r="H572" i="5"/>
  <c r="I572" i="5"/>
  <c r="K572" i="5"/>
  <c r="H569" i="5"/>
  <c r="I569" i="5"/>
  <c r="K569" i="5"/>
  <c r="H571" i="5"/>
  <c r="I571" i="5"/>
  <c r="K571" i="5"/>
  <c r="F568" i="5"/>
  <c r="F570" i="5"/>
  <c r="H548" i="5"/>
  <c r="I548" i="5"/>
  <c r="K548" i="5"/>
  <c r="H583" i="5"/>
  <c r="I583" i="5"/>
  <c r="K583" i="5"/>
  <c r="H582" i="5"/>
  <c r="I582" i="5"/>
  <c r="K582" i="5"/>
  <c r="H593" i="5"/>
  <c r="I593" i="5"/>
  <c r="K593" i="5"/>
  <c r="H592" i="5"/>
  <c r="I592" i="5"/>
  <c r="K592" i="5"/>
  <c r="H594" i="5"/>
  <c r="I594" i="5"/>
  <c r="K594" i="5"/>
  <c r="H596" i="5"/>
  <c r="I596" i="5"/>
  <c r="K596" i="5"/>
  <c r="H608" i="5"/>
  <c r="I608" i="5"/>
  <c r="K608" i="5"/>
  <c r="H606" i="5"/>
  <c r="I606" i="5"/>
  <c r="K606" i="5"/>
  <c r="H595" i="5"/>
  <c r="I595" i="5"/>
  <c r="K595" i="5"/>
  <c r="H4" i="6"/>
  <c r="I4" i="6"/>
  <c r="K4" i="6"/>
  <c r="F8" i="6"/>
  <c r="F6" i="6"/>
  <c r="H6" i="6"/>
  <c r="I6" i="6"/>
  <c r="H18" i="6"/>
  <c r="I18" i="6"/>
  <c r="K18" i="6"/>
  <c r="F19" i="6"/>
  <c r="K537" i="5"/>
  <c r="L537" i="5"/>
  <c r="K513" i="5"/>
  <c r="L513" i="5"/>
  <c r="K597" i="5"/>
  <c r="L597" i="5"/>
  <c r="K453" i="5"/>
  <c r="L453" i="5"/>
  <c r="K392" i="5"/>
  <c r="L392" i="5"/>
  <c r="K370" i="5"/>
  <c r="L370" i="5"/>
  <c r="K441" i="5"/>
  <c r="L441" i="5"/>
  <c r="K358" i="5"/>
  <c r="L358" i="5"/>
  <c r="H570" i="5"/>
  <c r="I570" i="5"/>
  <c r="K570" i="5"/>
  <c r="K312" i="5"/>
  <c r="L312" i="5"/>
  <c r="K426" i="5"/>
  <c r="K245" i="5"/>
  <c r="L245" i="5"/>
  <c r="K82" i="5"/>
  <c r="L82" i="5"/>
  <c r="K111" i="5"/>
  <c r="K109" i="5"/>
  <c r="K4" i="1"/>
  <c r="K92" i="5"/>
  <c r="L92" i="5"/>
  <c r="K72" i="5"/>
  <c r="L72" i="5"/>
  <c r="K234" i="4"/>
  <c r="L234" i="4"/>
  <c r="K52" i="5"/>
  <c r="L52" i="5"/>
  <c r="K119" i="5"/>
  <c r="K110" i="5"/>
  <c r="K22" i="4"/>
  <c r="K118" i="5"/>
  <c r="K122" i="5"/>
  <c r="L122" i="5"/>
  <c r="K5" i="1"/>
  <c r="K224" i="4"/>
  <c r="L224" i="4"/>
  <c r="K68" i="4"/>
  <c r="K120" i="4"/>
  <c r="K108" i="5"/>
  <c r="K112" i="5"/>
  <c r="L112" i="5"/>
  <c r="K7" i="1"/>
  <c r="H32" i="4"/>
  <c r="I32" i="4"/>
  <c r="K32" i="4"/>
  <c r="K140" i="4"/>
  <c r="K146" i="4"/>
  <c r="H7" i="4"/>
  <c r="I7" i="4"/>
  <c r="K7" i="4"/>
  <c r="K118" i="4"/>
  <c r="K4" i="4"/>
  <c r="K19" i="4"/>
  <c r="H19" i="4"/>
  <c r="I19" i="4"/>
  <c r="K56" i="4"/>
  <c r="K99" i="4"/>
  <c r="H116" i="4"/>
  <c r="I116" i="4"/>
  <c r="K116" i="4"/>
  <c r="K121" i="4"/>
  <c r="L121" i="4"/>
  <c r="H80" i="4"/>
  <c r="I80" i="4"/>
  <c r="K80" i="4"/>
  <c r="K81" i="4"/>
  <c r="L81" i="4"/>
  <c r="K67" i="4"/>
  <c r="K33" i="4"/>
  <c r="H34" i="4"/>
  <c r="I34" i="4"/>
  <c r="K34" i="4"/>
  <c r="H45" i="4"/>
  <c r="I45" i="4"/>
  <c r="K45" i="4"/>
  <c r="K160" i="4"/>
  <c r="H130" i="4"/>
  <c r="I130" i="4"/>
  <c r="K130" i="4"/>
  <c r="K131" i="4"/>
  <c r="L131" i="4"/>
  <c r="K139" i="4"/>
  <c r="K141" i="4"/>
  <c r="L141" i="4"/>
  <c r="K169" i="4"/>
  <c r="K173" i="4"/>
  <c r="L173" i="4"/>
  <c r="K191" i="4"/>
  <c r="F232" i="5"/>
  <c r="F231" i="5"/>
  <c r="F262" i="5"/>
  <c r="F265" i="5"/>
  <c r="F287" i="5"/>
  <c r="F284" i="5"/>
  <c r="F330" i="5"/>
  <c r="H342" i="5"/>
  <c r="I342" i="5"/>
  <c r="H522" i="5"/>
  <c r="I522" i="5"/>
  <c r="F523" i="5"/>
  <c r="F520" i="5"/>
  <c r="F557" i="5"/>
  <c r="F559" i="5"/>
  <c r="F558" i="5"/>
  <c r="F556" i="5"/>
  <c r="H6" i="4"/>
  <c r="I6" i="4"/>
  <c r="K6" i="4"/>
  <c r="K18" i="4"/>
  <c r="K20" i="4"/>
  <c r="K43" i="4"/>
  <c r="K47" i="4"/>
  <c r="H54" i="4"/>
  <c r="I54" i="4"/>
  <c r="K54" i="4"/>
  <c r="K58" i="4"/>
  <c r="L58" i="4"/>
  <c r="K87" i="4"/>
  <c r="K91" i="4"/>
  <c r="L91" i="4"/>
  <c r="H88" i="4"/>
  <c r="I88" i="4"/>
  <c r="K88" i="4"/>
  <c r="H106" i="4"/>
  <c r="I106" i="4"/>
  <c r="K106" i="4"/>
  <c r="K111" i="4"/>
  <c r="L111" i="4"/>
  <c r="H147" i="4"/>
  <c r="I147" i="4"/>
  <c r="K147" i="4"/>
  <c r="K157" i="4"/>
  <c r="K162" i="4"/>
  <c r="L162" i="4"/>
  <c r="K179" i="4"/>
  <c r="H182" i="4"/>
  <c r="I182" i="4"/>
  <c r="K182" i="4"/>
  <c r="K201" i="4"/>
  <c r="K204" i="4"/>
  <c r="L204" i="4"/>
  <c r="K101" i="5"/>
  <c r="K102" i="5"/>
  <c r="L102" i="5"/>
  <c r="F8" i="5"/>
  <c r="F154" i="5"/>
  <c r="F187" i="5"/>
  <c r="F206" i="5"/>
  <c r="F207" i="5"/>
  <c r="H207" i="5"/>
  <c r="I207" i="5"/>
  <c r="F217" i="5"/>
  <c r="F219" i="5"/>
  <c r="F229" i="5"/>
  <c r="F285" i="5"/>
  <c r="H463" i="5"/>
  <c r="I463" i="5"/>
  <c r="K463" i="5"/>
  <c r="F473" i="5"/>
  <c r="F475" i="5"/>
  <c r="K499" i="5"/>
  <c r="H500" i="5"/>
  <c r="I500" i="5"/>
  <c r="K584" i="5"/>
  <c r="H584" i="5"/>
  <c r="I584" i="5"/>
  <c r="K66" i="4"/>
  <c r="K70" i="4"/>
  <c r="L70" i="4"/>
  <c r="K96" i="4"/>
  <c r="K101" i="4"/>
  <c r="L101" i="4"/>
  <c r="K172" i="4"/>
  <c r="H180" i="4"/>
  <c r="I180" i="4"/>
  <c r="K180" i="4"/>
  <c r="H192" i="4"/>
  <c r="I192" i="4"/>
  <c r="K192" i="4"/>
  <c r="K213" i="4"/>
  <c r="F4" i="5"/>
  <c r="F6" i="5"/>
  <c r="F184" i="5"/>
  <c r="F186" i="5"/>
  <c r="F195" i="5"/>
  <c r="F197" i="5"/>
  <c r="F209" i="5"/>
  <c r="F210" i="5"/>
  <c r="F218" i="5"/>
  <c r="H275" i="5"/>
  <c r="I275" i="5"/>
  <c r="K275" i="5"/>
  <c r="H300" i="5"/>
  <c r="I300" i="5"/>
  <c r="K300" i="5"/>
  <c r="F321" i="5"/>
  <c r="F318" i="5"/>
  <c r="F320" i="5"/>
  <c r="F319" i="5"/>
  <c r="H523" i="5"/>
  <c r="I523" i="5"/>
  <c r="K212" i="4"/>
  <c r="K214" i="4"/>
  <c r="L214" i="4"/>
  <c r="F155" i="5"/>
  <c r="F152" i="5"/>
  <c r="F333" i="5"/>
  <c r="F331" i="5"/>
  <c r="K342" i="5"/>
  <c r="K500" i="5"/>
  <c r="K522" i="5"/>
  <c r="K581" i="5"/>
  <c r="G568" i="5"/>
  <c r="H568" i="5"/>
  <c r="I568" i="5"/>
  <c r="G544" i="5"/>
  <c r="G496" i="5"/>
  <c r="H496" i="5"/>
  <c r="I496" i="5"/>
  <c r="G484" i="5"/>
  <c r="G424" i="5"/>
  <c r="H424" i="5"/>
  <c r="I424" i="5"/>
  <c r="G341" i="5"/>
  <c r="G330" i="5"/>
  <c r="H330" i="5"/>
  <c r="I330" i="5"/>
  <c r="G604" i="5"/>
  <c r="G580" i="5"/>
  <c r="G556" i="5"/>
  <c r="H556" i="5"/>
  <c r="I556" i="5"/>
  <c r="G472" i="5"/>
  <c r="G296" i="5"/>
  <c r="G162" i="5"/>
  <c r="G173" i="5"/>
  <c r="G195" i="5"/>
  <c r="H195" i="5"/>
  <c r="I195" i="5"/>
  <c r="G206" i="5"/>
  <c r="H206" i="5"/>
  <c r="I206" i="5"/>
  <c r="G217" i="5"/>
  <c r="H217" i="5"/>
  <c r="I217" i="5"/>
  <c r="G273" i="5"/>
  <c r="G399" i="5"/>
  <c r="H399" i="5"/>
  <c r="I399" i="5"/>
  <c r="F401" i="5"/>
  <c r="F399" i="5"/>
  <c r="G411" i="5"/>
  <c r="F460" i="5"/>
  <c r="F462" i="5"/>
  <c r="H488" i="5"/>
  <c r="I488" i="5"/>
  <c r="K488" i="5"/>
  <c r="F605" i="5"/>
  <c r="F607" i="5"/>
  <c r="F297" i="5"/>
  <c r="H8" i="6"/>
  <c r="I8" i="6"/>
  <c r="K8" i="6"/>
  <c r="K6" i="6"/>
  <c r="K183" i="4"/>
  <c r="K37" i="4"/>
  <c r="L37" i="4"/>
  <c r="H472" i="5"/>
  <c r="I472" i="5"/>
  <c r="K472" i="5"/>
  <c r="H331" i="5"/>
  <c r="I331" i="5"/>
  <c r="K331" i="5"/>
  <c r="K318" i="5"/>
  <c r="H318" i="5"/>
  <c r="I318" i="5"/>
  <c r="K218" i="5"/>
  <c r="H218" i="5"/>
  <c r="I218" i="5"/>
  <c r="K195" i="5"/>
  <c r="H473" i="5"/>
  <c r="I473" i="5"/>
  <c r="K473" i="5"/>
  <c r="H219" i="5"/>
  <c r="I219" i="5"/>
  <c r="K219" i="5"/>
  <c r="K187" i="5"/>
  <c r="H187" i="5"/>
  <c r="I187" i="5"/>
  <c r="K556" i="5"/>
  <c r="H520" i="5"/>
  <c r="I520" i="5"/>
  <c r="K520" i="5"/>
  <c r="H262" i="5"/>
  <c r="I262" i="5"/>
  <c r="K262" i="5"/>
  <c r="K194" i="4"/>
  <c r="L194" i="4"/>
  <c r="H460" i="5"/>
  <c r="I460" i="5"/>
  <c r="K460" i="5"/>
  <c r="K465" i="5"/>
  <c r="L465" i="5"/>
  <c r="K605" i="5"/>
  <c r="H605" i="5"/>
  <c r="I605" i="5"/>
  <c r="H411" i="5"/>
  <c r="I411" i="5"/>
  <c r="K411" i="5"/>
  <c r="K416" i="5"/>
  <c r="L416" i="5"/>
  <c r="H273" i="5"/>
  <c r="I273" i="5"/>
  <c r="K273" i="5"/>
  <c r="K278" i="5"/>
  <c r="L278" i="5"/>
  <c r="H173" i="5"/>
  <c r="I173" i="5"/>
  <c r="K173" i="5"/>
  <c r="K178" i="5"/>
  <c r="L178" i="5"/>
  <c r="H341" i="5"/>
  <c r="I341" i="5"/>
  <c r="K341" i="5"/>
  <c r="K346" i="5"/>
  <c r="L346" i="5"/>
  <c r="K544" i="5"/>
  <c r="K549" i="5"/>
  <c r="L549" i="5"/>
  <c r="H544" i="5"/>
  <c r="I544" i="5"/>
  <c r="H333" i="5"/>
  <c r="I333" i="5"/>
  <c r="K333" i="5"/>
  <c r="H321" i="5"/>
  <c r="I321" i="5"/>
  <c r="K321" i="5"/>
  <c r="H210" i="5"/>
  <c r="I210" i="5"/>
  <c r="K210" i="5"/>
  <c r="K186" i="5"/>
  <c r="H186" i="5"/>
  <c r="I186" i="5"/>
  <c r="K217" i="5"/>
  <c r="H154" i="5"/>
  <c r="I154" i="5"/>
  <c r="K154" i="5"/>
  <c r="K23" i="4"/>
  <c r="L23" i="4"/>
  <c r="H558" i="5"/>
  <c r="I558" i="5"/>
  <c r="K558" i="5"/>
  <c r="K523" i="5"/>
  <c r="H284" i="5"/>
  <c r="I284" i="5"/>
  <c r="K284" i="5"/>
  <c r="H231" i="5"/>
  <c r="I231" i="5"/>
  <c r="K231" i="5"/>
  <c r="K9" i="4"/>
  <c r="L9" i="4"/>
  <c r="K9" i="1"/>
  <c r="L9" i="1"/>
  <c r="K568" i="5"/>
  <c r="K573" i="5"/>
  <c r="L573" i="5"/>
  <c r="K399" i="5"/>
  <c r="H162" i="5"/>
  <c r="I162" i="5"/>
  <c r="K162" i="5"/>
  <c r="K167" i="5"/>
  <c r="L167" i="5"/>
  <c r="H580" i="5"/>
  <c r="I580" i="5"/>
  <c r="K580" i="5"/>
  <c r="K585" i="5"/>
  <c r="L585" i="5"/>
  <c r="K496" i="5"/>
  <c r="K501" i="5"/>
  <c r="L501" i="5"/>
  <c r="H152" i="5"/>
  <c r="I152" i="5"/>
  <c r="K152" i="5"/>
  <c r="K156" i="5"/>
  <c r="L156" i="5"/>
  <c r="H184" i="5"/>
  <c r="I184" i="5"/>
  <c r="K184" i="5"/>
  <c r="K189" i="5"/>
  <c r="L189" i="5"/>
  <c r="K285" i="5"/>
  <c r="H285" i="5"/>
  <c r="I285" i="5"/>
  <c r="K207" i="5"/>
  <c r="H8" i="5"/>
  <c r="I8" i="5"/>
  <c r="K8" i="5"/>
  <c r="H559" i="5"/>
  <c r="I559" i="5"/>
  <c r="K559" i="5"/>
  <c r="K330" i="5"/>
  <c r="K287" i="5"/>
  <c r="H287" i="5"/>
  <c r="I287" i="5"/>
  <c r="H232" i="5"/>
  <c r="I232" i="5"/>
  <c r="K232" i="5"/>
  <c r="K151" i="4"/>
  <c r="L151" i="4"/>
  <c r="H607" i="5"/>
  <c r="I607" i="5"/>
  <c r="K607" i="5"/>
  <c r="H297" i="5"/>
  <c r="I297" i="5"/>
  <c r="K297" i="5"/>
  <c r="H462" i="5"/>
  <c r="I462" i="5"/>
  <c r="K462" i="5"/>
  <c r="H401" i="5"/>
  <c r="I401" i="5"/>
  <c r="K401" i="5"/>
  <c r="H296" i="5"/>
  <c r="I296" i="5"/>
  <c r="K296" i="5"/>
  <c r="K301" i="5"/>
  <c r="L301" i="5"/>
  <c r="H604" i="5"/>
  <c r="I604" i="5"/>
  <c r="K604" i="5"/>
  <c r="K609" i="5"/>
  <c r="L609" i="5"/>
  <c r="H484" i="5"/>
  <c r="I484" i="5"/>
  <c r="K484" i="5"/>
  <c r="K489" i="5"/>
  <c r="L489" i="5"/>
  <c r="H155" i="5"/>
  <c r="I155" i="5"/>
  <c r="K155" i="5"/>
  <c r="H320" i="5"/>
  <c r="I320" i="5"/>
  <c r="K320" i="5"/>
  <c r="H197" i="5"/>
  <c r="I197" i="5"/>
  <c r="K197" i="5"/>
  <c r="H6" i="5"/>
  <c r="I6" i="5"/>
  <c r="K6" i="5"/>
  <c r="H475" i="5"/>
  <c r="I475" i="5"/>
  <c r="K475" i="5"/>
  <c r="H229" i="5"/>
  <c r="I229" i="5"/>
  <c r="K229" i="5"/>
  <c r="K206" i="5"/>
  <c r="H4" i="5"/>
  <c r="I4" i="5"/>
  <c r="K4" i="5"/>
  <c r="K9" i="5"/>
  <c r="L9" i="5"/>
  <c r="K48" i="4"/>
  <c r="L48" i="4"/>
  <c r="K557" i="5"/>
  <c r="H557" i="5"/>
  <c r="I557" i="5"/>
  <c r="H319" i="5"/>
  <c r="I319" i="5"/>
  <c r="K319" i="5"/>
  <c r="H265" i="5"/>
  <c r="I265" i="5"/>
  <c r="K265" i="5"/>
  <c r="H209" i="5"/>
  <c r="I209" i="5"/>
  <c r="K209" i="5"/>
  <c r="K424" i="5"/>
  <c r="K429" i="5"/>
  <c r="L429" i="5"/>
  <c r="L9" i="6"/>
  <c r="K477" i="5"/>
  <c r="L477" i="5"/>
  <c r="K267" i="5"/>
  <c r="L267" i="5"/>
  <c r="K404" i="5"/>
  <c r="L404" i="5"/>
  <c r="K525" i="5"/>
  <c r="L525" i="5"/>
  <c r="K211" i="5"/>
  <c r="L211" i="5"/>
  <c r="K335" i="5"/>
  <c r="L335" i="5"/>
  <c r="K289" i="5"/>
  <c r="L289" i="5"/>
  <c r="K222" i="5"/>
  <c r="L222" i="5"/>
  <c r="K561" i="5"/>
  <c r="L561" i="5"/>
  <c r="K200" i="5"/>
  <c r="L200" i="5"/>
  <c r="K323" i="5"/>
  <c r="L323" i="5"/>
  <c r="K234" i="5"/>
  <c r="L234" i="5"/>
  <c r="K186" i="4"/>
  <c r="L183" i="4"/>
  <c r="H19" i="6"/>
  <c r="I19" i="6"/>
  <c r="K19" i="6"/>
  <c r="H17" i="6"/>
  <c r="I17" i="6"/>
  <c r="K17" i="6"/>
  <c r="H21" i="6"/>
  <c r="I21" i="6"/>
  <c r="K21" i="6"/>
  <c r="K22" i="6"/>
  <c r="L22" i="6"/>
</calcChain>
</file>

<file path=xl/sharedStrings.xml><?xml version="1.0" encoding="utf-8"?>
<sst xmlns="http://schemas.openxmlformats.org/spreadsheetml/2006/main" count="1900" uniqueCount="47">
  <si>
    <t>Copy the enclosed and paste it on the top of your sheet</t>
  </si>
  <si>
    <r>
      <t xml:space="preserve">In/Out clock sheet - </t>
    </r>
    <r>
      <rPr>
        <i/>
        <u/>
        <sz val="14"/>
        <color indexed="8"/>
        <rFont val="Times New Roman"/>
        <family val="1"/>
      </rPr>
      <t>Srinath</t>
    </r>
  </si>
  <si>
    <t>Date</t>
  </si>
  <si>
    <t>Day</t>
  </si>
  <si>
    <t>Pattern</t>
  </si>
  <si>
    <t>Swipe In</t>
  </si>
  <si>
    <t>Swipe Out</t>
  </si>
  <si>
    <t>Do Not Edit
IN    /\ OUT</t>
  </si>
  <si>
    <t xml:space="preserve">Total time worked/day </t>
  </si>
  <si>
    <t>Minutes Worked/ day (excl Lunch)</t>
  </si>
  <si>
    <t xml:space="preserve">Average minutes/day expected </t>
  </si>
  <si>
    <t>Worked excess or (-Short ) by (min)</t>
  </si>
  <si>
    <t>Monday</t>
  </si>
  <si>
    <t>Holiday</t>
  </si>
  <si>
    <t>Tuesday</t>
  </si>
  <si>
    <t>Wednesday</t>
  </si>
  <si>
    <t>Leave</t>
  </si>
  <si>
    <t>Thursday</t>
  </si>
  <si>
    <t>Leave 1st Half</t>
  </si>
  <si>
    <t>Friday</t>
  </si>
  <si>
    <t>Leave 2nd Half</t>
  </si>
  <si>
    <t>Standard Shift time</t>
  </si>
  <si>
    <t>Half_Day time</t>
  </si>
  <si>
    <t>Max allowed Out time</t>
  </si>
  <si>
    <t>Author: Srinath Manivannan</t>
  </si>
  <si>
    <t>Version</t>
  </si>
  <si>
    <t>Description</t>
  </si>
  <si>
    <t>Date of Release</t>
  </si>
  <si>
    <t>V1</t>
  </si>
  <si>
    <t>New Release</t>
  </si>
  <si>
    <t>V2</t>
  </si>
  <si>
    <t>&gt; Rectified a Formula error in "Worked excess or (-Short )" Colum
&gt; Simplified the formula in "Total time worked/day " Colum
&gt; Included Seconds in the formulae
&gt; Values displayed with two decimals (X.00)</t>
  </si>
  <si>
    <t>V3</t>
  </si>
  <si>
    <t>&gt; Upgraded with Attendence Regularising features
&gt; Card Swiped Before 8am or After 8pm will be considerwed as 8am &amp; 8 pm respectively
&gt; Sheet Cells Protected to avoid Accedental Formule changes</t>
  </si>
  <si>
    <t>V3.5</t>
  </si>
  <si>
    <t>&gt; Bug on Leave and On-Duty fixed
&gt; Entry can only be in Time format
&gt; Conditional Format for Final Minutes in excess or short</t>
  </si>
  <si>
    <t>31/07/2015</t>
  </si>
  <si>
    <t>V4.0</t>
  </si>
  <si>
    <t>&gt; Added Holiday
&gt; Extreme limits for In and Out allowed has been altered and can be ammended anytime</t>
  </si>
  <si>
    <t>In/Out clock sheet - Srinath</t>
  </si>
  <si>
    <t>Working/ OD/ Leave/ Half Day</t>
  </si>
  <si>
    <t>Week</t>
  </si>
  <si>
    <t>Working</t>
  </si>
  <si>
    <t>On_Duty</t>
  </si>
  <si>
    <t>Compensation. Actual date: 2//11/2015</t>
  </si>
  <si>
    <t>GM</t>
  </si>
  <si>
    <t>In/Out clock sheet - Manikandaraj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</si>
</sst>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"/>
  </numFmts>
  <fonts count="8">
    <font>
      <sz val="11"/>
      <color theme="1"/>
      <name val="Calibri"/>
      <family val="2"/>
      <scheme val="minor"/>
    </font>
    <font>
      <i/>
      <u/>
      <sz val="14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2">
    <xf numFmtId="0" fontId="0" fillId="0" borderId="0" xfId="0"/>
    <xf numFmtId="0" fontId="0" fillId="0" borderId="1" xfId="0" applyBorder="1"/>
    <xf numFmtId="0" fontId="4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5" fontId="0" fillId="0" borderId="1" xfId="0" applyNumberFormat="1" applyBorder="1" applyAlignment="1">
      <alignment horizontal="center"/>
    </xf>
    <xf numFmtId="21" fontId="0" fillId="0" borderId="1" xfId="0" applyNumberFormat="1" applyFill="1" applyBorder="1" applyProtection="1">
      <protection hidden="1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21" fontId="0" fillId="0" borderId="1" xfId="0" applyNumberFormat="1" applyFill="1" applyBorder="1" applyProtection="1">
      <protection locked="0"/>
    </xf>
    <xf numFmtId="2" fontId="0" fillId="0" borderId="1" xfId="0" applyNumberFormat="1" applyFill="1" applyBorder="1" applyProtection="1">
      <protection locked="0"/>
    </xf>
    <xf numFmtId="0" fontId="0" fillId="0" borderId="3" xfId="0" applyBorder="1" applyProtection="1">
      <protection locked="0"/>
    </xf>
    <xf numFmtId="21" fontId="0" fillId="0" borderId="1" xfId="0" applyNumberFormat="1" applyBorder="1" applyProtection="1">
      <protection locked="0"/>
    </xf>
    <xf numFmtId="21" fontId="4" fillId="2" borderId="1" xfId="0" applyNumberFormat="1" applyFont="1" applyFill="1" applyBorder="1" applyProtection="1">
      <protection locked="0"/>
    </xf>
    <xf numFmtId="21" fontId="4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21" fontId="4" fillId="2" borderId="4" xfId="0" applyNumberFormat="1" applyFont="1" applyFill="1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21" fontId="4" fillId="2" borderId="1" xfId="0" applyNumberFormat="1" applyFont="1" applyFill="1" applyBorder="1" applyAlignment="1" applyProtection="1">
      <alignment horizontal="center" vertical="center"/>
    </xf>
    <xf numFmtId="2" fontId="0" fillId="0" borderId="1" xfId="0" applyNumberFormat="1" applyFill="1" applyBorder="1" applyProtection="1">
      <protection hidden="1"/>
    </xf>
    <xf numFmtId="0" fontId="4" fillId="0" borderId="1" xfId="0" applyFont="1" applyBorder="1" applyProtection="1">
      <protection hidden="1"/>
    </xf>
    <xf numFmtId="164" fontId="0" fillId="0" borderId="1" xfId="0" applyNumberFormat="1" applyFill="1" applyBorder="1" applyProtection="1">
      <protection locked="0"/>
    </xf>
    <xf numFmtId="15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21" fontId="0" fillId="2" borderId="1" xfId="0" applyNumberFormat="1" applyFill="1" applyBorder="1" applyProtection="1">
      <protection locked="0"/>
    </xf>
    <xf numFmtId="16" fontId="0" fillId="0" borderId="1" xfId="0" applyNumberFormat="1" applyBorder="1" applyProtection="1"/>
    <xf numFmtId="2" fontId="4" fillId="0" borderId="1" xfId="0" applyNumberFormat="1" applyFont="1" applyBorder="1" applyProtection="1">
      <protection hidden="1"/>
    </xf>
    <xf numFmtId="14" fontId="0" fillId="0" borderId="0" xfId="0" applyNumberFormat="1" applyProtection="1">
      <protection locked="0"/>
    </xf>
    <xf numFmtId="43" fontId="2" fillId="0" borderId="0" xfId="1" applyFont="1"/>
    <xf numFmtId="0" fontId="0" fillId="0" borderId="3" xfId="0" applyBorder="1" applyProtection="1"/>
    <xf numFmtId="21" fontId="0" fillId="3" borderId="1" xfId="0" applyNumberFormat="1" applyFill="1" applyBorder="1" applyProtection="1">
      <protection locked="0"/>
    </xf>
    <xf numFmtId="164" fontId="0" fillId="0" borderId="0" xfId="0" applyNumberFormat="1" applyBorder="1" applyProtection="1"/>
    <xf numFmtId="164" fontId="0" fillId="0" borderId="4" xfId="0" applyNumberFormat="1" applyBorder="1" applyProtection="1"/>
    <xf numFmtId="0" fontId="0" fillId="0" borderId="6" xfId="0" applyBorder="1" applyProtection="1">
      <protection locked="0"/>
    </xf>
    <xf numFmtId="0" fontId="0" fillId="0" borderId="3" xfId="0" applyBorder="1" applyAlignment="1" applyProtection="1">
      <protection locked="0"/>
    </xf>
    <xf numFmtId="0" fontId="0" fillId="4" borderId="3" xfId="0" applyFill="1" applyBorder="1" applyAlignment="1" applyProtection="1">
      <protection locked="0"/>
    </xf>
    <xf numFmtId="0" fontId="5" fillId="0" borderId="2" xfId="0" applyFont="1" applyBorder="1" applyProtection="1"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16" fontId="5" fillId="0" borderId="7" xfId="0" applyNumberFormat="1" applyFont="1" applyBorder="1" applyProtection="1">
      <protection locked="0"/>
    </xf>
    <xf numFmtId="21" fontId="5" fillId="0" borderId="1" xfId="0" applyNumberFormat="1" applyFont="1" applyFill="1" applyBorder="1" applyProtection="1">
      <protection locked="0"/>
    </xf>
    <xf numFmtId="2" fontId="5" fillId="0" borderId="1" xfId="0" applyNumberFormat="1" applyFont="1" applyFill="1" applyBorder="1" applyProtection="1">
      <protection locked="0"/>
    </xf>
    <xf numFmtId="21" fontId="5" fillId="0" borderId="1" xfId="0" applyNumberFormat="1" applyFont="1" applyFill="1" applyBorder="1" applyProtection="1">
      <protection hidden="1"/>
    </xf>
    <xf numFmtId="2" fontId="5" fillId="0" borderId="1" xfId="0" applyNumberFormat="1" applyFont="1" applyFill="1" applyBorder="1" applyProtection="1">
      <protection hidden="1"/>
    </xf>
    <xf numFmtId="2" fontId="5" fillId="0" borderId="8" xfId="0" applyNumberFormat="1" applyFont="1" applyFill="1" applyBorder="1" applyProtection="1">
      <protection hidden="1"/>
    </xf>
    <xf numFmtId="0" fontId="5" fillId="0" borderId="3" xfId="0" applyFont="1" applyBorder="1" applyProtection="1">
      <protection locked="0"/>
    </xf>
    <xf numFmtId="16" fontId="5" fillId="0" borderId="7" xfId="0" applyNumberFormat="1" applyFont="1" applyBorder="1" applyProtection="1"/>
    <xf numFmtId="16" fontId="5" fillId="0" borderId="9" xfId="0" applyNumberFormat="1" applyFont="1" applyBorder="1" applyProtection="1"/>
    <xf numFmtId="21" fontId="5" fillId="0" borderId="10" xfId="0" applyNumberFormat="1" applyFont="1" applyBorder="1" applyProtection="1">
      <protection locked="0"/>
    </xf>
    <xf numFmtId="2" fontId="5" fillId="0" borderId="10" xfId="0" applyNumberFormat="1" applyFont="1" applyFill="1" applyBorder="1" applyProtection="1">
      <protection locked="0"/>
    </xf>
    <xf numFmtId="21" fontId="5" fillId="0" borderId="10" xfId="0" applyNumberFormat="1" applyFont="1" applyFill="1" applyBorder="1" applyProtection="1">
      <protection locked="0"/>
    </xf>
    <xf numFmtId="21" fontId="5" fillId="0" borderId="10" xfId="0" applyNumberFormat="1" applyFont="1" applyFill="1" applyBorder="1" applyProtection="1">
      <protection hidden="1"/>
    </xf>
    <xf numFmtId="2" fontId="5" fillId="0" borderId="10" xfId="0" applyNumberFormat="1" applyFont="1" applyFill="1" applyBorder="1" applyProtection="1">
      <protection hidden="1"/>
    </xf>
    <xf numFmtId="2" fontId="5" fillId="0" borderId="11" xfId="0" applyNumberFormat="1" applyFont="1" applyFill="1" applyBorder="1" applyProtection="1">
      <protection hidden="1"/>
    </xf>
    <xf numFmtId="0" fontId="5" fillId="4" borderId="0" xfId="0" applyFont="1" applyFill="1" applyBorder="1" applyAlignment="1" applyProtection="1">
      <protection locked="0"/>
    </xf>
    <xf numFmtId="21" fontId="6" fillId="2" borderId="12" xfId="0" applyNumberFormat="1" applyFont="1" applyFill="1" applyBorder="1" applyProtection="1">
      <protection locked="0"/>
    </xf>
    <xf numFmtId="21" fontId="6" fillId="2" borderId="13" xfId="0" applyNumberFormat="1" applyFont="1" applyFill="1" applyBorder="1" applyAlignment="1" applyProtection="1">
      <alignment horizontal="center" vertical="center"/>
    </xf>
    <xf numFmtId="21" fontId="6" fillId="2" borderId="14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Protection="1">
      <protection locked="0"/>
    </xf>
    <xf numFmtId="0" fontId="6" fillId="0" borderId="15" xfId="0" applyFont="1" applyBorder="1" applyProtection="1">
      <protection hidden="1"/>
    </xf>
    <xf numFmtId="0" fontId="5" fillId="0" borderId="3" xfId="0" applyFont="1" applyBorder="1" applyAlignment="1" applyProtection="1">
      <protection locked="0"/>
    </xf>
    <xf numFmtId="21" fontId="6" fillId="2" borderId="7" xfId="0" applyNumberFormat="1" applyFont="1" applyFill="1" applyBorder="1" applyProtection="1">
      <protection locked="0"/>
    </xf>
    <xf numFmtId="0" fontId="5" fillId="0" borderId="4" xfId="0" applyFont="1" applyBorder="1" applyProtection="1">
      <protection locked="0"/>
    </xf>
    <xf numFmtId="164" fontId="5" fillId="0" borderId="0" xfId="0" applyNumberFormat="1" applyFont="1" applyBorder="1" applyProtection="1"/>
    <xf numFmtId="0" fontId="5" fillId="0" borderId="5" xfId="0" applyFont="1" applyBorder="1" applyProtection="1">
      <protection locked="0"/>
    </xf>
    <xf numFmtId="21" fontId="6" fillId="2" borderId="9" xfId="0" applyNumberFormat="1" applyFont="1" applyFill="1" applyBorder="1" applyProtection="1">
      <protection locked="0"/>
    </xf>
    <xf numFmtId="164" fontId="5" fillId="0" borderId="4" xfId="0" applyNumberFormat="1" applyFont="1" applyBorder="1" applyProtection="1"/>
    <xf numFmtId="21" fontId="0" fillId="5" borderId="1" xfId="0" applyNumberFormat="1" applyFill="1" applyBorder="1" applyProtection="1">
      <protection locked="0"/>
    </xf>
    <xf numFmtId="0" fontId="0" fillId="0" borderId="16" xfId="0" applyBorder="1" applyProtection="1">
      <protection locked="0"/>
    </xf>
    <xf numFmtId="0" fontId="0" fillId="4" borderId="17" xfId="0" applyFill="1" applyBorder="1" applyAlignment="1" applyProtection="1">
      <protection locked="0"/>
    </xf>
    <xf numFmtId="0" fontId="0" fillId="4" borderId="18" xfId="0" applyFill="1" applyBorder="1" applyAlignment="1" applyProtection="1">
      <protection locked="0"/>
    </xf>
    <xf numFmtId="21" fontId="0" fillId="6" borderId="1" xfId="0" applyNumberFormat="1" applyFill="1" applyBorder="1" applyProtection="1">
      <protection locked="0"/>
    </xf>
    <xf numFmtId="21" fontId="0" fillId="2" borderId="1" xfId="0" applyNumberFormat="1" applyFill="1" applyBorder="1" applyProtection="1">
      <protection hidden="1"/>
    </xf>
    <xf numFmtId="21" fontId="0" fillId="6" borderId="1" xfId="0" applyNumberFormat="1" applyFill="1" applyBorder="1" applyProtection="1">
      <protection hidden="1"/>
    </xf>
    <xf numFmtId="21" fontId="0" fillId="5" borderId="1" xfId="0" applyNumberFormat="1" applyFill="1" applyBorder="1" applyProtection="1">
      <protection hidden="1"/>
    </xf>
    <xf numFmtId="0" fontId="0" fillId="6" borderId="0" xfId="0" applyFill="1"/>
    <xf numFmtId="0" fontId="0" fillId="7" borderId="0" xfId="0" applyFill="1" applyBorder="1" applyProtection="1">
      <protection locked="0"/>
    </xf>
    <xf numFmtId="164" fontId="0" fillId="7" borderId="0" xfId="0" applyNumberFormat="1" applyFill="1" applyBorder="1" applyProtection="1"/>
    <xf numFmtId="21" fontId="0" fillId="2" borderId="19" xfId="0" applyNumberFormat="1" applyFill="1" applyBorder="1" applyProtection="1">
      <protection locked="0"/>
    </xf>
    <xf numFmtId="0" fontId="0" fillId="7" borderId="0" xfId="0" applyFill="1" applyBorder="1"/>
    <xf numFmtId="0" fontId="0" fillId="7" borderId="0" xfId="0" applyFill="1" applyBorder="1" applyAlignment="1" applyProtection="1">
      <alignment horizontal="center" vertical="center"/>
      <protection locked="0"/>
    </xf>
    <xf numFmtId="21" fontId="0" fillId="7" borderId="0" xfId="0" applyNumberFormat="1" applyFill="1" applyBorder="1" applyProtection="1">
      <protection locked="0"/>
    </xf>
    <xf numFmtId="2" fontId="0" fillId="7" borderId="0" xfId="0" applyNumberFormat="1" applyFill="1" applyBorder="1" applyProtection="1">
      <protection locked="0"/>
    </xf>
    <xf numFmtId="21" fontId="0" fillId="7" borderId="0" xfId="0" applyNumberFormat="1" applyFill="1" applyBorder="1" applyProtection="1">
      <protection hidden="1"/>
    </xf>
    <xf numFmtId="2" fontId="0" fillId="7" borderId="0" xfId="0" applyNumberFormat="1" applyFill="1" applyBorder="1" applyProtection="1">
      <protection hidden="1"/>
    </xf>
    <xf numFmtId="16" fontId="0" fillId="7" borderId="0" xfId="0" applyNumberFormat="1" applyFill="1" applyBorder="1" applyProtection="1"/>
    <xf numFmtId="21" fontId="4" fillId="7" borderId="0" xfId="0" applyNumberFormat="1" applyFont="1" applyFill="1" applyBorder="1" applyProtection="1">
      <protection locked="0"/>
    </xf>
    <xf numFmtId="21" fontId="4" fillId="7" borderId="0" xfId="0" applyNumberFormat="1" applyFont="1" applyFill="1" applyBorder="1" applyAlignment="1" applyProtection="1">
      <alignment horizontal="center" vertical="center"/>
    </xf>
    <xf numFmtId="2" fontId="4" fillId="7" borderId="0" xfId="0" applyNumberFormat="1" applyFont="1" applyFill="1" applyBorder="1" applyProtection="1">
      <protection hidden="1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/>
      <protection locked="0"/>
    </xf>
    <xf numFmtId="21" fontId="6" fillId="2" borderId="20" xfId="0" applyNumberFormat="1" applyFont="1" applyFill="1" applyBorder="1" applyAlignment="1" applyProtection="1">
      <alignment horizontal="center"/>
      <protection hidden="1"/>
    </xf>
    <xf numFmtId="21" fontId="6" fillId="2" borderId="21" xfId="0" applyNumberFormat="1" applyFont="1" applyFill="1" applyBorder="1" applyAlignment="1" applyProtection="1">
      <alignment horizontal="center"/>
      <protection hidden="1"/>
    </xf>
    <xf numFmtId="0" fontId="6" fillId="0" borderId="22" xfId="0" applyFont="1" applyBorder="1" applyAlignment="1" applyProtection="1">
      <alignment horizontal="center" vertical="center" wrapText="1"/>
      <protection locked="0"/>
    </xf>
    <xf numFmtId="0" fontId="6" fillId="0" borderId="23" xfId="0" applyFont="1" applyBorder="1" applyAlignment="1" applyProtection="1">
      <alignment horizontal="center" vertical="center" wrapText="1"/>
      <protection locked="0"/>
    </xf>
    <xf numFmtId="21" fontId="6" fillId="2" borderId="24" xfId="0" applyNumberFormat="1" applyFont="1" applyFill="1" applyBorder="1" applyAlignment="1" applyProtection="1">
      <alignment horizontal="center"/>
      <protection hidden="1"/>
    </xf>
    <xf numFmtId="21" fontId="6" fillId="2" borderId="25" xfId="0" applyNumberFormat="1" applyFont="1" applyFill="1" applyBorder="1" applyAlignment="1" applyProtection="1">
      <alignment horizontal="center"/>
      <protection hidden="1"/>
    </xf>
    <xf numFmtId="0" fontId="3" fillId="4" borderId="0" xfId="0" applyFont="1" applyFill="1" applyAlignment="1" applyProtection="1">
      <alignment horizontal="center"/>
      <protection locked="0"/>
    </xf>
    <xf numFmtId="0" fontId="0" fillId="4" borderId="26" xfId="0" applyFill="1" applyBorder="1" applyAlignment="1" applyProtection="1">
      <alignment horizontal="center"/>
      <protection locked="0"/>
    </xf>
    <xf numFmtId="0" fontId="7" fillId="0" borderId="27" xfId="0" applyFont="1" applyBorder="1" applyAlignment="1" applyProtection="1">
      <alignment horizontal="center"/>
      <protection locked="0"/>
    </xf>
    <xf numFmtId="0" fontId="7" fillId="0" borderId="28" xfId="0" applyFont="1" applyBorder="1" applyAlignment="1" applyProtection="1">
      <alignment horizontal="center"/>
      <protection locked="0"/>
    </xf>
    <xf numFmtId="0" fontId="7" fillId="0" borderId="29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0" fontId="0" fillId="0" borderId="22" xfId="0" applyBorder="1" applyAlignment="1" applyProtection="1">
      <alignment horizontal="center" vertical="center" wrapText="1"/>
      <protection locked="0"/>
    </xf>
    <xf numFmtId="0" fontId="0" fillId="0" borderId="23" xfId="0" applyBorder="1" applyAlignment="1" applyProtection="1">
      <alignment horizontal="center" vertical="center" wrapText="1"/>
      <protection locked="0"/>
    </xf>
    <xf numFmtId="21" fontId="4" fillId="2" borderId="20" xfId="0" applyNumberFormat="1" applyFont="1" applyFill="1" applyBorder="1" applyAlignment="1" applyProtection="1">
      <alignment horizontal="center"/>
      <protection hidden="1"/>
    </xf>
    <xf numFmtId="21" fontId="4" fillId="2" borderId="19" xfId="0" applyNumberFormat="1" applyFont="1" applyFill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21" fontId="4" fillId="7" borderId="0" xfId="0" applyNumberFormat="1" applyFont="1" applyFill="1" applyBorder="1" applyAlignment="1" applyProtection="1">
      <alignment horizontal="center"/>
      <protection hidden="1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154"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workbookViewId="0">
      <selection activeCell="D15" sqref="D15"/>
    </sheetView>
  </sheetViews>
  <sheetFormatPr defaultRowHeight="15"/>
  <cols>
    <col min="1" max="1" width="9.140625" style="8"/>
    <col min="2" max="2" width="22.140625" style="8" customWidth="1"/>
    <col min="3" max="3" width="18.28515625" style="8" customWidth="1"/>
    <col min="4" max="4" width="9.140625" style="8"/>
    <col min="5" max="5" width="9.5703125" style="8" bestFit="1" customWidth="1"/>
    <col min="6" max="6" width="10.5703125" style="8" hidden="1" customWidth="1"/>
    <col min="7" max="7" width="10.42578125" style="8" hidden="1" customWidth="1"/>
    <col min="8" max="8" width="12.28515625" style="8" customWidth="1"/>
    <col min="9" max="9" width="12.7109375" style="8" customWidth="1"/>
    <col min="10" max="10" width="12.140625" style="8" customWidth="1"/>
    <col min="11" max="11" width="14.42578125" style="8" customWidth="1"/>
    <col min="12" max="12" width="37.28515625" style="8" customWidth="1"/>
    <col min="13" max="16384" width="9.140625" style="8"/>
  </cols>
  <sheetData>
    <row r="1" spans="1:13" ht="15.75" thickBot="1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3" ht="18.75">
      <c r="A2" s="106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8"/>
      <c r="L2" s="41"/>
      <c r="M2" s="105"/>
    </row>
    <row r="3" spans="1:13" ht="57">
      <c r="A3" s="42" t="s">
        <v>2</v>
      </c>
      <c r="B3" s="43" t="s">
        <v>3</v>
      </c>
      <c r="C3" s="43" t="s">
        <v>4</v>
      </c>
      <c r="D3" s="43" t="s">
        <v>5</v>
      </c>
      <c r="E3" s="43" t="s">
        <v>6</v>
      </c>
      <c r="F3" s="100" t="s">
        <v>7</v>
      </c>
      <c r="G3" s="101"/>
      <c r="H3" s="43" t="s">
        <v>8</v>
      </c>
      <c r="I3" s="43" t="s">
        <v>9</v>
      </c>
      <c r="J3" s="43" t="s">
        <v>10</v>
      </c>
      <c r="K3" s="44" t="s">
        <v>11</v>
      </c>
      <c r="L3" s="45"/>
      <c r="M3" s="105"/>
    </row>
    <row r="4" spans="1:13">
      <c r="A4" s="46">
        <v>42450</v>
      </c>
      <c r="B4" s="47" t="s">
        <v>12</v>
      </c>
      <c r="C4" s="48" t="s">
        <v>13</v>
      </c>
      <c r="D4" s="47"/>
      <c r="E4" s="47"/>
      <c r="F4" s="49">
        <f>+IF(AND(D4&gt;=$F10,D4&lt;1),IF(C4="Working",D4,IF(C4="Leave 1st half",C$9,IF(C4="Leave 2nd half",D4,IF(C4="On_Duty",C$9,IF(OR(C4="Leave",C4="Holiday"),C$9))))),IF(AND(D4&gt;0,D4&lt;$F10),C$9,IF(C4="Leave 1st half",C$9,IF(C4="On_Duty",C$9,IF(OR(C4="Leave",C4="holiday"),C$9,IF(C4="Leave 2nd half",D4,C$9))))))</f>
        <v>0.33333333333333331</v>
      </c>
      <c r="G4" s="49">
        <f>+IF(AND(E4&lt;=$F$11,E4&gt;0),IF(C4="Working",E4,IF(C4="Leave 1st half",E4,IF(C4="Leave 2nd half",D$9,IF(C4="On_Duty",D$9,IF(OR(C4="Leave",C4="Holiday"),D$9))))),IF(AND(E4&gt;$F$11,E4&lt;1),$C$11,IF(C4="Leave 1st half",E4,IF(C4="On_Duty",D$9,IF(OR(C4="Leave",C4="Holiday"),D$9,IF(C4="Leave 2nd half",D$9,$D$9))))))</f>
        <v>0.75416666666666676</v>
      </c>
      <c r="H4" s="49">
        <f>+G4-F4</f>
        <v>0.42083333333333345</v>
      </c>
      <c r="I4" s="50">
        <f>+HOUR(H4)*60+MINUTE(H4)+SECOND(H4)/60-30</f>
        <v>576</v>
      </c>
      <c r="J4" s="50">
        <f>48*60/5</f>
        <v>576</v>
      </c>
      <c r="K4" s="51">
        <f>+IF(AND(F4&lt;&gt;0,G4&lt;&gt;0),I4-J4,-J4)</f>
        <v>0</v>
      </c>
      <c r="L4" s="52"/>
      <c r="M4" s="105"/>
    </row>
    <row r="5" spans="1:13">
      <c r="A5" s="53">
        <f>+A4+1</f>
        <v>42451</v>
      </c>
      <c r="B5" s="47" t="s">
        <v>14</v>
      </c>
      <c r="C5" s="48" t="s">
        <v>13</v>
      </c>
      <c r="D5" s="47"/>
      <c r="E5" s="47"/>
      <c r="F5" s="49">
        <f>+IF(AND(D5&gt;=$F10,D5&lt;1),IF(C5="Working",D5,IF(C5="Leave 1st half",C$9,IF(C5="Leave 2nd half",D5,IF(C5="On_Duty",C$9,IF(OR(C5="Leave",C5="Holiday"),C$9))))),IF(AND(D5&gt;0,D5&lt;$F10),C$9,IF(C5="Leave 1st half",C$9,IF(C5="On_Duty",C$9,IF(OR(C5="Leave",C5="holiday"),C$9,IF(C5="Leave 2nd half",D5,C$9))))))</f>
        <v>0.33333333333333331</v>
      </c>
      <c r="G5" s="49">
        <f>+IF(AND(E5&lt;=0.91667,E5&gt;0),IF(C5="Working",E5,IF(C5="Leave 1st half",E5,IF(C5="Leave 2nd half",D$9,IF(C5="On_Duty",D$9,IF(OR(C5="Leave",C5="Holiday"),D$9))))),IF(AND(E5&gt;0.91667,E5&lt;1),$C$11,IF(C5="Leave 1st half",E5,IF(C5="On_Duty",D$9,IF(OR(C5="Leave",C5="Holiday"),D$9,IF(C5="Leave 2nd half",D$9,$D$9))))))</f>
        <v>0.75416666666666676</v>
      </c>
      <c r="H5" s="49">
        <f>+G5-F5</f>
        <v>0.42083333333333345</v>
      </c>
      <c r="I5" s="50">
        <f>+HOUR(H5)*60+MINUTE(H5)+SECOND(H5)/60-30</f>
        <v>576</v>
      </c>
      <c r="J5" s="50">
        <f>48*60/5</f>
        <v>576</v>
      </c>
      <c r="K5" s="51">
        <f>+IF(AND(F5&lt;&gt;0,G5&lt;&gt;0),I5-J5,-J5)</f>
        <v>0</v>
      </c>
      <c r="L5" s="52"/>
      <c r="M5" s="105"/>
    </row>
    <row r="6" spans="1:13">
      <c r="A6" s="53">
        <f>+A5+1</f>
        <v>42452</v>
      </c>
      <c r="B6" s="47" t="s">
        <v>15</v>
      </c>
      <c r="C6" s="48" t="s">
        <v>16</v>
      </c>
      <c r="D6" s="47">
        <v>0.36805555555555558</v>
      </c>
      <c r="E6" s="47">
        <v>0.87291666666666667</v>
      </c>
      <c r="F6" s="49">
        <f>+IF(AND(D6&gt;=$F10,D6&lt;1),IF(C6="Working",D6,IF(C6="Leave 1st half",C$9,IF(C6="Leave 2nd half",D6,IF(C6="On_Duty",C$9,IF(OR(C6="Leave",C6="Holiday"),C$9))))),IF(AND(D6&gt;0,D6&lt;$F10),C$9,IF(C6="Leave 1st half",C$9,IF(C6="On_Duty",C$9,IF(OR(C6="Leave",C6="holiday"),C$9,IF(C6="Leave 2nd half",D6,C$9))))))</f>
        <v>0.33333333333333331</v>
      </c>
      <c r="G6" s="49">
        <f>+IF(AND(E6&lt;=0.91667,E6&gt;0),IF(C6="Working",E6,IF(C6="Leave 1st half",E6,IF(C6="Leave 2nd half",D$9,IF(C6="On_Duty",D$9,IF(OR(C6="Leave",C6="Holiday"),D$9))))),IF(AND(E6&gt;0.91667,E6&lt;1),$C$11,IF(C6="Leave 1st half",E6,IF(C6="On_Duty",D$9,IF(OR(C6="Leave",C6="Holiday"),D$9,IF(C6="Leave 2nd half",D$9,$D$9))))))</f>
        <v>0.75416666666666676</v>
      </c>
      <c r="H6" s="49">
        <f>+G6-F6</f>
        <v>0.42083333333333345</v>
      </c>
      <c r="I6" s="50">
        <f>+HOUR(H6)*60+MINUTE(H6)+SECOND(H6)/60-30</f>
        <v>576</v>
      </c>
      <c r="J6" s="50">
        <f>48*60/5</f>
        <v>576</v>
      </c>
      <c r="K6" s="51">
        <f>+IF(AND(F6&lt;&gt;0,G6&lt;&gt;0),I6-J6,-J6)</f>
        <v>0</v>
      </c>
      <c r="L6" s="52"/>
      <c r="M6" s="105"/>
    </row>
    <row r="7" spans="1:13">
      <c r="A7" s="53">
        <f>+A6+1</f>
        <v>42453</v>
      </c>
      <c r="B7" s="47" t="s">
        <v>17</v>
      </c>
      <c r="C7" s="48" t="s">
        <v>18</v>
      </c>
      <c r="D7" s="47">
        <v>0.36736111111111108</v>
      </c>
      <c r="E7" s="47">
        <v>0.79236111111111107</v>
      </c>
      <c r="F7" s="49">
        <f>+IF(AND(D7&gt;=$F10,D7&lt;1),IF(C7="Working",D7,IF(C7="Leave 1st half",C$9,IF(C7="Leave 2nd half",D7,IF(C7="On_Duty",C$9,IF(OR(C7="Leave",C7="Holiday"),C$9))))),IF(AND(D7&gt;0,D7&lt;$F10),C$9,IF(C7="Leave 1st half",C$9,IF(C7="On_Duty",C$9,IF(OR(C7="Leave",C7="holiday"),C$9,IF(C7="Leave 2nd half",D7,C$9))))))</f>
        <v>0.33333333333333331</v>
      </c>
      <c r="G7" s="49">
        <f>+IF(AND(E7&lt;=0.91667,E7&gt;0),IF(C7="Working",E7,IF(C7="Leave 1st half",E7,IF(C7="Leave 2nd half",D$9,IF(C7="On_Duty",D$9,IF(OR(C7="Leave",C7="Holiday"),D$9))))),IF(AND(E7&gt;0.91667,E7&lt;1),$C$11,IF(C7="Leave 1st half",E7,IF(C7="On_Duty",D$9,IF(OR(C7="Leave",C7="Holiday"),D$9,IF(C7="Leave 2nd half",D$9,$D$9))))))</f>
        <v>0.79236111111111107</v>
      </c>
      <c r="H7" s="49">
        <f>+G7-F7</f>
        <v>0.45902777777777776</v>
      </c>
      <c r="I7" s="50">
        <f>+HOUR(H7)*60+MINUTE(H7)+SECOND(H7)/60-30</f>
        <v>631</v>
      </c>
      <c r="J7" s="50">
        <f>48*60/5</f>
        <v>576</v>
      </c>
      <c r="K7" s="51">
        <f>+IF(AND(F7&lt;&gt;0,G7&lt;&gt;0),I7-J7,-J7)</f>
        <v>55</v>
      </c>
      <c r="L7" s="52"/>
      <c r="M7" s="105"/>
    </row>
    <row r="8" spans="1:13" ht="15.75" thickBot="1">
      <c r="A8" s="54">
        <f>+A7+1</f>
        <v>42454</v>
      </c>
      <c r="B8" s="55" t="s">
        <v>19</v>
      </c>
      <c r="C8" s="56" t="s">
        <v>20</v>
      </c>
      <c r="D8" s="57">
        <v>0.36736111111111108</v>
      </c>
      <c r="E8" s="57">
        <v>0.75208333333333333</v>
      </c>
      <c r="F8" s="58">
        <f>+IF(AND(D8&gt;=$F10,D8&lt;1),IF(C8="Working",D8,IF(C8="Leave 1st half",C$9,IF(C8="Leave 2nd half",D8,IF(C8="On_Duty",C$9,IF(OR(C8="Leave",C8="Holiday"),C$9))))),IF(AND(D8&gt;0,D8&lt;$F10),C$9,IF(C8="Leave 1st half",C$9,IF(C8="On_Duty",C$9,IF(OR(C8="Leave",C8="holiday"),C$9,IF(C8="Leave 2nd half",D8,C$9))))))</f>
        <v>0.36736111111111108</v>
      </c>
      <c r="G8" s="58">
        <f>+IF(AND(E8&lt;=0.91667,E8&gt;0),IF(C8="Working",E8,IF(C8="Leave 1st half",E8,IF(C8="Leave 2nd half",D$9,IF(C8="On_Duty",D$9,IF(OR(C8="Leave",C8="Holiday"),D$9))))),IF(AND(E8&gt;0.91667,E8&lt;1),$C$11,IF(C8="Leave 1st half",E8,IF(C8="On_Duty",D$9,IF(OR(C8="Leave",C8="Holiday"),D$9,IF(C8="Leave 2nd half",D$9,$D$9))))))</f>
        <v>0.75416666666666676</v>
      </c>
      <c r="H8" s="58">
        <f>+G8-F8</f>
        <v>0.38680555555555568</v>
      </c>
      <c r="I8" s="59">
        <f>+HOUR(H8)*60+MINUTE(H8)+SECOND(H8)/60-30</f>
        <v>527</v>
      </c>
      <c r="J8" s="59">
        <f>48*60/5</f>
        <v>576</v>
      </c>
      <c r="K8" s="60">
        <f>+IF(AND(F8&lt;&gt;0,G8&lt;&gt;0),I8-J8,-J8)</f>
        <v>-49</v>
      </c>
      <c r="L8" s="52"/>
      <c r="M8" s="105"/>
    </row>
    <row r="9" spans="1:13" ht="15.75" thickBot="1">
      <c r="A9" s="61"/>
      <c r="B9" s="62" t="s">
        <v>21</v>
      </c>
      <c r="C9" s="63">
        <v>0.33333333333333331</v>
      </c>
      <c r="D9" s="64">
        <v>0.75416666666666676</v>
      </c>
      <c r="E9" s="65"/>
      <c r="F9" s="65"/>
      <c r="G9" s="65"/>
      <c r="H9" s="65"/>
      <c r="I9" s="65"/>
      <c r="J9" s="65"/>
      <c r="K9" s="66">
        <f>SUM(K4:K8)</f>
        <v>6</v>
      </c>
      <c r="L9" s="67" t="str">
        <f>+IF(K9&lt;0,"Minute(s) Remaining",IF(K9=0,"Minute(s). Met the target 48hrs","Minute(s) in excess of the required limit"))</f>
        <v>Minute(s) in excess of the required limit</v>
      </c>
      <c r="M9" s="105"/>
    </row>
    <row r="10" spans="1:13">
      <c r="A10" s="61"/>
      <c r="B10" s="68" t="s">
        <v>22</v>
      </c>
      <c r="C10" s="98">
        <f>+(D9+C9)/2</f>
        <v>0.54375000000000007</v>
      </c>
      <c r="D10" s="99"/>
      <c r="E10" s="69"/>
      <c r="F10" s="70">
        <f>+C9</f>
        <v>0.33333333333333331</v>
      </c>
      <c r="G10" s="65"/>
      <c r="H10" s="69"/>
      <c r="I10" s="69"/>
      <c r="J10" s="69"/>
      <c r="K10" s="69"/>
      <c r="L10" s="71"/>
      <c r="M10" s="105"/>
    </row>
    <row r="11" spans="1:13" ht="15.75" thickBot="1">
      <c r="A11" s="61"/>
      <c r="B11" s="72" t="s">
        <v>23</v>
      </c>
      <c r="C11" s="102">
        <v>0.91666666666666663</v>
      </c>
      <c r="D11" s="103"/>
      <c r="E11" s="69"/>
      <c r="F11" s="73">
        <f>+C11</f>
        <v>0.91666666666666663</v>
      </c>
      <c r="G11" s="69"/>
      <c r="H11" s="69"/>
      <c r="I11" s="69"/>
      <c r="J11" s="69"/>
      <c r="K11" s="69"/>
      <c r="L11" s="71"/>
      <c r="M11" s="105"/>
    </row>
    <row r="12" spans="1:13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</row>
    <row r="13" spans="1:13">
      <c r="F13" s="24">
        <v>0.99999930000000004</v>
      </c>
      <c r="G13" s="24">
        <v>0.91666999999999998</v>
      </c>
    </row>
    <row r="14" spans="1:13">
      <c r="F14" s="6">
        <f>+F13</f>
        <v>0.99999930000000004</v>
      </c>
      <c r="G14" s="6">
        <f>+G13</f>
        <v>0.91666999999999998</v>
      </c>
    </row>
  </sheetData>
  <mergeCells count="7">
    <mergeCell ref="A12:M12"/>
    <mergeCell ref="C10:D10"/>
    <mergeCell ref="F3:G3"/>
    <mergeCell ref="C11:D11"/>
    <mergeCell ref="A1:M1"/>
    <mergeCell ref="M2:M11"/>
    <mergeCell ref="A2:K2"/>
  </mergeCells>
  <conditionalFormatting sqref="K9">
    <cfRule type="cellIs" dxfId="153" priority="1" stopIfTrue="1" operator="lessThan">
      <formula>0</formula>
    </cfRule>
    <cfRule type="cellIs" dxfId="152" priority="2" stopIfTrue="1" operator="greaterThanOrEqual">
      <formula>0</formula>
    </cfRule>
  </conditionalFormatting>
  <dataValidations count="2">
    <dataValidation type="time" allowBlank="1" showInputMessage="1" showErrorMessage="1" errorTitle="Error!" error="Enter time in HH:MM:SS" sqref="D4:E8" xr:uid="{00000000-0002-0000-0000-000000000000}">
      <formula1>0</formula1>
      <formula2>0.999988425925926</formula2>
    </dataValidation>
    <dataValidation type="list" allowBlank="1" showInputMessage="1" showErrorMessage="1" sqref="C4:C8" xr:uid="{00000000-0002-0000-0000-000001000000}">
      <formula1>"Holiday,On_Duty,Working,Leave 1st Half,Leave 2nd Half,Leave"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7"/>
  <sheetViews>
    <sheetView topLeftCell="A4" workbookViewId="0">
      <selection activeCell="C7" sqref="C7"/>
    </sheetView>
  </sheetViews>
  <sheetFormatPr defaultRowHeight="15"/>
  <cols>
    <col min="2" max="2" width="7.85546875" bestFit="1" customWidth="1"/>
    <col min="3" max="3" width="40" customWidth="1"/>
    <col min="4" max="4" width="15" bestFit="1" customWidth="1"/>
  </cols>
  <sheetData>
    <row r="1" spans="2:4">
      <c r="B1" s="109" t="s">
        <v>24</v>
      </c>
      <c r="C1" s="109"/>
      <c r="D1" s="109"/>
    </row>
    <row r="2" spans="2:4">
      <c r="B2" s="2" t="s">
        <v>25</v>
      </c>
      <c r="C2" s="26" t="s">
        <v>26</v>
      </c>
      <c r="D2" s="2" t="s">
        <v>27</v>
      </c>
    </row>
    <row r="3" spans="2:4">
      <c r="B3" s="3" t="s">
        <v>28</v>
      </c>
      <c r="C3" s="1" t="s">
        <v>29</v>
      </c>
      <c r="D3" s="5">
        <v>42195</v>
      </c>
    </row>
    <row r="4" spans="2:4" ht="105">
      <c r="B4" s="3" t="s">
        <v>30</v>
      </c>
      <c r="C4" s="4" t="s">
        <v>31</v>
      </c>
      <c r="D4" s="25">
        <v>42198</v>
      </c>
    </row>
    <row r="5" spans="2:4" ht="105">
      <c r="B5" s="3" t="s">
        <v>32</v>
      </c>
      <c r="C5" s="4" t="s">
        <v>33</v>
      </c>
      <c r="D5" s="25">
        <v>42214</v>
      </c>
    </row>
    <row r="6" spans="2:4" ht="60">
      <c r="B6" s="3" t="s">
        <v>34</v>
      </c>
      <c r="C6" s="4" t="s">
        <v>35</v>
      </c>
      <c r="D6" s="25" t="s">
        <v>36</v>
      </c>
    </row>
    <row r="7" spans="2:4" ht="60">
      <c r="B7" s="3" t="s">
        <v>37</v>
      </c>
      <c r="C7" s="4" t="s">
        <v>38</v>
      </c>
      <c r="D7" s="25">
        <v>42437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247"/>
  <sheetViews>
    <sheetView showGridLines="0" workbookViewId="0">
      <selection activeCell="H14" sqref="H14"/>
    </sheetView>
  </sheetViews>
  <sheetFormatPr defaultRowHeight="15"/>
  <cols>
    <col min="1" max="1" width="9.140625" style="8"/>
    <col min="2" max="2" width="18.28515625" style="8" bestFit="1" customWidth="1"/>
    <col min="3" max="3" width="18.28515625" style="8" customWidth="1"/>
    <col min="4" max="4" width="9.140625" style="8"/>
    <col min="5" max="5" width="9.140625" style="8" customWidth="1"/>
    <col min="6" max="6" width="10.5703125" style="8" hidden="1" customWidth="1"/>
    <col min="7" max="7" width="10.42578125" style="8" hidden="1" customWidth="1"/>
    <col min="8" max="8" width="12.28515625" style="8" customWidth="1"/>
    <col min="9" max="9" width="12.7109375" style="8" customWidth="1"/>
    <col min="10" max="10" width="12.140625" style="8" customWidth="1"/>
    <col min="11" max="11" width="14.42578125" style="8" customWidth="1"/>
    <col min="12" max="12" width="29.140625" style="8" bestFit="1" customWidth="1"/>
    <col min="13" max="16384" width="9.140625" style="8"/>
  </cols>
  <sheetData>
    <row r="2" spans="1:12">
      <c r="A2" s="117" t="s">
        <v>39</v>
      </c>
      <c r="B2" s="117"/>
      <c r="C2" s="117"/>
      <c r="D2" s="117"/>
      <c r="E2" s="117"/>
      <c r="F2" s="117"/>
      <c r="G2" s="117"/>
      <c r="H2" s="117"/>
      <c r="I2" s="117"/>
      <c r="J2" s="117"/>
      <c r="K2" s="118"/>
      <c r="L2" s="7"/>
    </row>
    <row r="3" spans="1:12" ht="45">
      <c r="A3" s="28" t="s">
        <v>2</v>
      </c>
      <c r="B3" s="9" t="s">
        <v>3</v>
      </c>
      <c r="C3" s="9" t="s">
        <v>40</v>
      </c>
      <c r="D3" s="9" t="s">
        <v>5</v>
      </c>
      <c r="E3" s="9" t="s">
        <v>6</v>
      </c>
      <c r="F3" s="110" t="s">
        <v>7</v>
      </c>
      <c r="G3" s="111"/>
      <c r="H3" s="9" t="s">
        <v>8</v>
      </c>
      <c r="I3" s="9" t="s">
        <v>9</v>
      </c>
      <c r="J3" s="9" t="s">
        <v>10</v>
      </c>
      <c r="K3" s="9" t="s">
        <v>11</v>
      </c>
      <c r="L3" s="10" t="s">
        <v>41</v>
      </c>
    </row>
    <row r="4" spans="1:12">
      <c r="A4" s="27">
        <v>42219</v>
      </c>
      <c r="B4" s="11" t="s">
        <v>12</v>
      </c>
      <c r="C4" s="12" t="s">
        <v>16</v>
      </c>
      <c r="D4" s="11"/>
      <c r="E4" s="11"/>
      <c r="F4" s="6">
        <f>+IF(AND(D4&gt;=0.33,D4&lt;1),IF(C4="Working",D4,IF(C4="Leave 1st half",C$9,IF(C4="Leave 2nd half",D4,IF(C4="On_Duty",C$9,IF(C4="Leave",C$9))))),IF(AND(D4&gt;0,D4&lt;0.33),C$9,IF(C4="Leave 1st half",C$9,IF(C4="On_Duty",C$9,IF(C4="Leave",C$9,IF(C4="Leave 2nd half",D4,C$9))))))</f>
        <v>0.33333333333333331</v>
      </c>
      <c r="G4" s="6">
        <f>+IF(AND(E4&lt;=0.834,E4&gt;0),IF(C4="Working",E4,IF(C4="Leave 1st half",E4,IF(C4="Leave 2nd half",D$9,IF(C4="On_Duty",D$9,IF(C4="Leave",D$9))))),IF(AND(E4&gt;0.834,E4&lt;1),0.833333,IF(C4="Leave 1st half",E4,IF(C4="On_Duty",D$9,IF(C4="Leave",D$9,IF(C4="Leave 2nd half",D$9,$D$9))))))</f>
        <v>0.75416666666666676</v>
      </c>
      <c r="H4" s="6">
        <f>+G4-F4</f>
        <v>0.42083333333333345</v>
      </c>
      <c r="I4" s="22">
        <f>+HOUR(H4)*60+MINUTE(H4)+SECOND(H4)/60-30</f>
        <v>576</v>
      </c>
      <c r="J4" s="22">
        <f>48*60/5</f>
        <v>576</v>
      </c>
      <c r="K4" s="22">
        <f>+IF(AND(F4&lt;&gt;0,G4&lt;&gt;0),I4-J4,-J4)</f>
        <v>0</v>
      </c>
      <c r="L4" s="13"/>
    </row>
    <row r="5" spans="1:12">
      <c r="A5" s="27">
        <v>42220</v>
      </c>
      <c r="B5" s="11" t="s">
        <v>14</v>
      </c>
      <c r="C5" s="12" t="s">
        <v>42</v>
      </c>
      <c r="D5" s="11">
        <v>0.3659722222222222</v>
      </c>
      <c r="E5" s="11">
        <v>0.80555555555555547</v>
      </c>
      <c r="F5" s="6">
        <f>+IF(AND(D5&gt;=0.33,D5&lt;1),IF(C5="Working",D5,IF(C5="Leave 1st half",C$9,IF(C5="Leave 2nd half",D5,IF(C5="On_Duty",C$9,IF(C5="Leave",C$9))))),IF(AND(D5&gt;0,D5&lt;0.33),C$9,IF(C5="Leave 1st half",C$9,IF(C5="On_Duty",C$9,IF(C5="Leave",C$9,IF(C5="Leave 2nd half",D5,C$9))))))</f>
        <v>0.3659722222222222</v>
      </c>
      <c r="G5" s="6">
        <f>+IF(AND(E5&lt;=0.834,E5&gt;0),IF(C5="Working",E5,IF(C5="Leave 1st half",E5,IF(C5="Leave 2nd half",D$9,IF(C5="On_Duty",D$9,IF(C5="Leave",D$9))))),IF(AND(E5&gt;0.834,E5&lt;1),0.833333,IF(C5="Leave 1st half",E5,IF(C5="On_Duty",D$9,IF(C5="Leave",D$9,IF(C5="Leave 2nd half",D$9,$D$9))))))</f>
        <v>0.80555555555555547</v>
      </c>
      <c r="H5" s="6">
        <f>+G5-F5</f>
        <v>0.43958333333333327</v>
      </c>
      <c r="I5" s="22">
        <f>+HOUR(H5)*60+MINUTE(H5)+SECOND(H5)/60-30</f>
        <v>603</v>
      </c>
      <c r="J5" s="22">
        <f>48*60/5</f>
        <v>576</v>
      </c>
      <c r="K5" s="22">
        <f>+IF(AND(F5&lt;&gt;0,G5&lt;&gt;0),I5-J5,-J5)</f>
        <v>27</v>
      </c>
      <c r="L5" s="13"/>
    </row>
    <row r="6" spans="1:12">
      <c r="A6" s="27">
        <v>42221</v>
      </c>
      <c r="B6" s="11" t="s">
        <v>15</v>
      </c>
      <c r="C6" s="12" t="s">
        <v>42</v>
      </c>
      <c r="D6" s="11">
        <v>0.36805555555555558</v>
      </c>
      <c r="E6" s="11">
        <v>0.87291666666666667</v>
      </c>
      <c r="F6" s="6">
        <f>+IF(AND(D6&gt;=0.33,D6&lt;1),IF(C6="Working",D6,IF(C6="Leave 1st half",C$9,IF(C6="Leave 2nd half",D6,IF(C6="On_Duty",C$9,IF(C6="Leave",C$9))))),IF(AND(D6&gt;0,D6&lt;0.33),C$9,IF(C6="Leave 1st half",C$9,IF(C6="On_Duty",C$9,IF(C6="Leave",C$9,IF(C6="Leave 2nd half",D6,C$9))))))</f>
        <v>0.36805555555555558</v>
      </c>
      <c r="G6" s="6">
        <f>+IF(AND(E6&lt;=0.834,E6&gt;0),IF(C6="Working",E6,IF(C6="Leave 1st half",E6,IF(C6="Leave 2nd half",D$9,IF(C6="On_Duty",D$9,IF(C6="Leave",D$9))))),IF(AND(E6&gt;0.834,E6&lt;1),0.833333,IF(C6="Leave 1st half",E6,IF(C6="On_Duty",D$9,IF(C6="Leave",D$9,IF(C6="Leave 2nd half",D$9,$D$9))))))</f>
        <v>0.83333299999999999</v>
      </c>
      <c r="H6" s="6">
        <f>+G6-F6</f>
        <v>0.46527744444444441</v>
      </c>
      <c r="I6" s="22">
        <f>+HOUR(H6)*60+MINUTE(H6)+SECOND(H6)/60-30</f>
        <v>640</v>
      </c>
      <c r="J6" s="22">
        <f>48*60/5</f>
        <v>576</v>
      </c>
      <c r="K6" s="22">
        <f>+IF(AND(F6&lt;&gt;0,G6&lt;&gt;0),I6-J6,-J6)</f>
        <v>64</v>
      </c>
      <c r="L6" s="13"/>
    </row>
    <row r="7" spans="1:12">
      <c r="A7" s="27">
        <v>42222</v>
      </c>
      <c r="B7" s="11" t="s">
        <v>17</v>
      </c>
      <c r="C7" s="12" t="s">
        <v>42</v>
      </c>
      <c r="D7" s="11">
        <v>0.36736111111111108</v>
      </c>
      <c r="E7" s="11">
        <v>0.79236111111111107</v>
      </c>
      <c r="F7" s="6">
        <f>+IF(AND(D7&gt;=0.33,D7&lt;1),IF(C7="Working",D7,IF(C7="Leave 1st half",C$9,IF(C7="Leave 2nd half",D7,IF(C7="On_Duty",C$9,IF(C7="Leave",C$9))))),IF(AND(D7&gt;0,D7&lt;0.33),C$9,IF(C7="Leave 1st half",C$9,IF(C7="On_Duty",C$9,IF(C7="Leave",C$9,IF(C7="Leave 2nd half",D7,C$9))))))</f>
        <v>0.36736111111111108</v>
      </c>
      <c r="G7" s="6">
        <f>+IF(AND(E7&lt;=0.834,E7&gt;0),IF(C7="Working",E7,IF(C7="Leave 1st half",E7,IF(C7="Leave 2nd half",D$9,IF(C7="On_Duty",D$9,IF(C7="Leave",D$9))))),IF(AND(E7&gt;0.834,E7&lt;1),0.833333,IF(C7="Leave 1st half",E7,IF(C7="On_Duty",D$9,IF(C7="Leave",D$9,IF(C7="Leave 2nd half",D$9,$D$9))))))</f>
        <v>0.79236111111111107</v>
      </c>
      <c r="H7" s="6">
        <f>+G7-F7</f>
        <v>0.42499999999999999</v>
      </c>
      <c r="I7" s="22">
        <f>+HOUR(H7)*60+MINUTE(H7)+SECOND(H7)/60-30</f>
        <v>582</v>
      </c>
      <c r="J7" s="22">
        <f>48*60/5</f>
        <v>576</v>
      </c>
      <c r="K7" s="22">
        <f>+IF(AND(F7&lt;&gt;0,G7&lt;&gt;0),I7-J7,-J7)</f>
        <v>6</v>
      </c>
      <c r="L7" s="13"/>
    </row>
    <row r="8" spans="1:12">
      <c r="A8" s="27">
        <v>42223</v>
      </c>
      <c r="B8" s="14" t="s">
        <v>19</v>
      </c>
      <c r="C8" s="12" t="s">
        <v>42</v>
      </c>
      <c r="D8" s="11">
        <v>0.36736111111111108</v>
      </c>
      <c r="E8" s="11">
        <v>0.75208333333333333</v>
      </c>
      <c r="F8" s="6">
        <f>+IF(AND(D8&gt;=0.33,D8&lt;1),IF(C8="Working",D8,IF(C8="Leave 1st half",C$9,IF(C8="Leave 2nd half",D8,IF(C8="On_Duty",C$9,IF(C8="Leave",C$9))))),IF(AND(D8&gt;0,D8&lt;0.33),C$9,IF(C8="Leave 1st half",C$9,IF(C8="On_Duty",C$9,IF(C8="Leave",C$9,IF(C8="Leave 2nd half",D8,C$9))))))</f>
        <v>0.36736111111111108</v>
      </c>
      <c r="G8" s="6">
        <f>+IF(AND(E8&lt;=0.834,E8&gt;0),IF(C8="Working",E8,IF(C8="Leave 1st half",E8,IF(C8="Leave 2nd half",D$9,IF(C8="On_Duty",D$9,IF(C8="Leave",D$9))))),IF(E8&gt;0.834,0.833333,IF(C8="Leave 1st half",E8,IF(C8="On_Duty",D$9,IF(C8="Leave",D$9,IF(C8="Leave 2nd half",D$9,$D$9))))))</f>
        <v>0.75208333333333333</v>
      </c>
      <c r="H8" s="6">
        <f>+G8-F8</f>
        <v>0.38472222222222224</v>
      </c>
      <c r="I8" s="22">
        <f>+HOUR(H8)*60+MINUTE(H8)+SECOND(H8)/60-30</f>
        <v>524</v>
      </c>
      <c r="J8" s="22">
        <f>48*60/5</f>
        <v>576</v>
      </c>
      <c r="K8" s="22">
        <f>+IF(AND(F8&lt;&gt;0,G8&lt;&gt;0),I8-J8,-J8)</f>
        <v>-52</v>
      </c>
      <c r="L8" s="13"/>
    </row>
    <row r="9" spans="1:12">
      <c r="B9" s="15" t="s">
        <v>21</v>
      </c>
      <c r="C9" s="21">
        <v>0.33333333333333331</v>
      </c>
      <c r="D9" s="21">
        <v>0.75416666666666676</v>
      </c>
      <c r="E9" s="16"/>
      <c r="F9" s="16"/>
      <c r="G9" s="17"/>
      <c r="H9" s="17"/>
      <c r="I9" s="17"/>
      <c r="J9" s="17"/>
      <c r="K9" s="23">
        <f>SUM(K4:K8)</f>
        <v>45</v>
      </c>
      <c r="L9" s="13" t="str">
        <f>+IF(K9&lt;0,"Minute(s) Remaining",IF(K9=0,"Minute(s). Met the target 48hrs","Minute(s) in excess of the required limit"))</f>
        <v>Minute(s) in excess of the required limit</v>
      </c>
    </row>
    <row r="10" spans="1:12">
      <c r="B10" s="15" t="s">
        <v>22</v>
      </c>
      <c r="C10" s="112">
        <f>+(D9+C9)/2</f>
        <v>0.54375000000000007</v>
      </c>
      <c r="D10" s="113"/>
      <c r="E10" s="18"/>
      <c r="F10" s="18"/>
      <c r="G10" s="19"/>
      <c r="H10" s="19"/>
      <c r="I10" s="19"/>
      <c r="J10" s="19"/>
      <c r="K10" s="19"/>
      <c r="L10" s="20"/>
    </row>
    <row r="13" spans="1:12">
      <c r="G13" s="24">
        <v>0.99999930000000004</v>
      </c>
    </row>
    <row r="14" spans="1:12">
      <c r="G14" s="6">
        <f>+G13</f>
        <v>0.99999930000000004</v>
      </c>
    </row>
    <row r="16" spans="1:12">
      <c r="B16" s="114" t="s">
        <v>39</v>
      </c>
      <c r="C16" s="115"/>
      <c r="D16" s="115"/>
      <c r="E16" s="115"/>
      <c r="F16" s="115"/>
      <c r="G16" s="115"/>
      <c r="H16" s="115"/>
      <c r="I16" s="115"/>
      <c r="J16" s="115"/>
      <c r="K16" s="116"/>
      <c r="L16" s="7"/>
    </row>
    <row r="17" spans="1:12" ht="45">
      <c r="A17" s="28" t="s">
        <v>2</v>
      </c>
      <c r="B17" s="9" t="s">
        <v>3</v>
      </c>
      <c r="C17" s="9" t="s">
        <v>40</v>
      </c>
      <c r="D17" s="9" t="s">
        <v>5</v>
      </c>
      <c r="E17" s="9" t="s">
        <v>6</v>
      </c>
      <c r="F17" s="110" t="s">
        <v>7</v>
      </c>
      <c r="G17" s="111"/>
      <c r="H17" s="9" t="s">
        <v>8</v>
      </c>
      <c r="I17" s="9" t="s">
        <v>9</v>
      </c>
      <c r="J17" s="9" t="s">
        <v>10</v>
      </c>
      <c r="K17" s="9" t="s">
        <v>11</v>
      </c>
      <c r="L17" s="10" t="s">
        <v>41</v>
      </c>
    </row>
    <row r="18" spans="1:12">
      <c r="A18" s="27">
        <v>42226</v>
      </c>
      <c r="B18" s="11" t="s">
        <v>12</v>
      </c>
      <c r="C18" s="12" t="s">
        <v>42</v>
      </c>
      <c r="D18" s="11">
        <v>0.36874999999999997</v>
      </c>
      <c r="E18" s="11">
        <v>0.75208333333333333</v>
      </c>
      <c r="F18" s="6">
        <f>+IF(AND(D18&gt;=0.33,D18&lt;1),IF(C18="Working",D18,IF(C18="Leave 1st half",C$9,IF(C18="Leave 2nd half",D18,IF(C18="On_Duty",C$9,IF(C18="Leave",C$9))))),IF(AND(D18&gt;0,D18&lt;0.33),C$9,IF(C18="Leave 1st half",C$9,IF(C18="On_Duty",C$9,IF(C18="Leave",C$9,IF(C18="Leave 2nd half",D18,C$9))))))</f>
        <v>0.36874999999999997</v>
      </c>
      <c r="G18" s="6">
        <f>+IF(AND(E18&lt;=0.834,E18&gt;0),IF(C18="Working",E18,IF(C18="Leave 1st half",E18,IF(C18="Leave 2nd half",D$9,IF(C18="On_Duty",D$9,IF(C18="Leave",D$9))))),IF(AND(E18&gt;0.834,E18&lt;1),0.833333,IF(C18="Leave 1st half",E18,IF(C18="On_Duty",D$9,IF(C18="Leave",D$9,IF(C18="Leave 2nd half",D$9,$D$9))))))</f>
        <v>0.75208333333333333</v>
      </c>
      <c r="H18" s="6">
        <f>+G18-F18</f>
        <v>0.38333333333333336</v>
      </c>
      <c r="I18" s="22">
        <f>+HOUR(H18)*60+MINUTE(H18)+SECOND(H18)/60-30</f>
        <v>522</v>
      </c>
      <c r="J18" s="22">
        <f>48*60/5</f>
        <v>576</v>
      </c>
      <c r="K18" s="22">
        <f>+IF(AND(F18&lt;&gt;0,G18&lt;&gt;0),I18-J18,-J18)</f>
        <v>-54</v>
      </c>
      <c r="L18" s="13"/>
    </row>
    <row r="19" spans="1:12">
      <c r="A19" s="27">
        <v>42227</v>
      </c>
      <c r="B19" s="11" t="s">
        <v>14</v>
      </c>
      <c r="C19" s="12" t="s">
        <v>42</v>
      </c>
      <c r="D19" s="11">
        <v>0.3659722222222222</v>
      </c>
      <c r="E19" s="11">
        <v>0.83333333333333337</v>
      </c>
      <c r="F19" s="6">
        <f>+IF(AND(D19&gt;=0.33,D19&lt;1),IF(C19="Working",D19,IF(C19="Leave 1st half",C$9,IF(C19="Leave 2nd half",D19,IF(C19="On_Duty",C$9,IF(C19="Leave",C$9))))),IF(AND(D19&gt;0,D19&lt;0.33),C$9,IF(C19="Leave 1st half",C$9,IF(C19="On_Duty",C$9,IF(C19="Leave",C$9,IF(C19="Leave 2nd half",D19,C$9))))))</f>
        <v>0.3659722222222222</v>
      </c>
      <c r="G19" s="6">
        <f>+IF(AND(E19&lt;=0.834,E19&gt;0),IF(C19="Working",E19,IF(C19="Leave 1st half",E19,IF(C19="Leave 2nd half",D$9,IF(C19="On_Duty",D$9,IF(C19="Leave",D$9))))),IF(AND(E19&gt;0.834,E19&lt;1),0.833333,IF(C19="Leave 1st half",E19,IF(C19="On_Duty",D$9,IF(C19="Leave",D$9,IF(C19="Leave 2nd half",D$9,$D$9))))))</f>
        <v>0.83333333333333337</v>
      </c>
      <c r="H19" s="6">
        <f>+G19-F19</f>
        <v>0.46736111111111117</v>
      </c>
      <c r="I19" s="22">
        <f>+HOUR(H19)*60+MINUTE(H19)+SECOND(H19)/60-30</f>
        <v>643</v>
      </c>
      <c r="J19" s="22">
        <f>48*60/5</f>
        <v>576</v>
      </c>
      <c r="K19" s="22">
        <f>+IF(AND(F19&lt;&gt;0,G19&lt;&gt;0),I19-J19,-J19)</f>
        <v>67</v>
      </c>
      <c r="L19" s="13"/>
    </row>
    <row r="20" spans="1:12">
      <c r="A20" s="27">
        <v>42228</v>
      </c>
      <c r="B20" s="11" t="s">
        <v>15</v>
      </c>
      <c r="C20" s="12" t="s">
        <v>42</v>
      </c>
      <c r="D20" s="11">
        <v>0.35625000000000001</v>
      </c>
      <c r="E20" s="11">
        <v>0.77083333333333337</v>
      </c>
      <c r="F20" s="6">
        <f>+IF(AND(D20&gt;=0.33,D20&lt;1),IF(C20="Working",D20,IF(C20="Leave 1st half",C$9,IF(C20="Leave 2nd half",D20,IF(C20="On_Duty",C$9,IF(C20="Leave",C$9))))),IF(AND(D20&gt;0,D20&lt;0.33),C$9,IF(C20="Leave 1st half",C$9,IF(C20="On_Duty",C$9,IF(C20="Leave",C$9,IF(C20="Leave 2nd half",D20,C$9))))))</f>
        <v>0.35625000000000001</v>
      </c>
      <c r="G20" s="6">
        <f>+IF(AND(E20&lt;=0.834,E20&gt;0),IF(C20="Working",E20,IF(C20="Leave 1st half",E20,IF(C20="Leave 2nd half",D$9,IF(C20="On_Duty",D$9,IF(C20="Leave",D$9))))),IF(AND(E20&gt;0.834,E20&lt;1),0.833333,IF(C20="Leave 1st half",E20,IF(C20="On_Duty",D$9,IF(C20="Leave",D$9,IF(C20="Leave 2nd half",D$9,$D$9))))))</f>
        <v>0.77083333333333337</v>
      </c>
      <c r="H20" s="6">
        <f>+G20-F20</f>
        <v>0.41458333333333336</v>
      </c>
      <c r="I20" s="22">
        <f>+HOUR(H20)*60+MINUTE(H20)+SECOND(H20)/60-30</f>
        <v>567</v>
      </c>
      <c r="J20" s="22">
        <f>48*60/5</f>
        <v>576</v>
      </c>
      <c r="K20" s="22">
        <f>+IF(AND(F20&lt;&gt;0,G20&lt;&gt;0),I20-J20,-J20)</f>
        <v>-9</v>
      </c>
      <c r="L20" s="13"/>
    </row>
    <row r="21" spans="1:12">
      <c r="A21" s="27">
        <v>42229</v>
      </c>
      <c r="B21" s="11" t="s">
        <v>17</v>
      </c>
      <c r="C21" s="12" t="s">
        <v>42</v>
      </c>
      <c r="D21" s="11">
        <v>0.33333333333333331</v>
      </c>
      <c r="E21" s="11">
        <v>0.77083333333333337</v>
      </c>
      <c r="F21" s="6">
        <f>+IF(AND(D21&gt;=0.33,D21&lt;1),IF(C21="Working",D21,IF(C21="Leave 1st half",C$9,IF(C21="Leave 2nd half",D21,IF(C21="On_Duty",C$9,IF(C21="Leave",C$9))))),IF(AND(D21&gt;0,D21&lt;0.33),C$9,IF(C21="Leave 1st half",C$9,IF(C21="On_Duty",C$9,IF(C21="Leave",C$9,IF(C21="Leave 2nd half",D21,C$9))))))</f>
        <v>0.33333333333333331</v>
      </c>
      <c r="G21" s="6">
        <f>+IF(AND(E21&lt;=0.834,E21&gt;0),IF(C21="Working",E21,IF(C21="Leave 1st half",E21,IF(C21="Leave 2nd half",D$9,IF(C21="On_Duty",D$9,IF(C21="Leave",D$9))))),IF(AND(E21&gt;0.834,E21&lt;1),0.833333,IF(C21="Leave 1st half",E21,IF(C21="On_Duty",D$9,IF(C21="Leave",D$9,IF(C21="Leave 2nd half",D$9,$D$9))))))</f>
        <v>0.77083333333333337</v>
      </c>
      <c r="H21" s="6">
        <f>+G21-F21</f>
        <v>0.43750000000000006</v>
      </c>
      <c r="I21" s="22">
        <f>+HOUR(H21)*60+MINUTE(H21)+SECOND(H21)/60-30</f>
        <v>600</v>
      </c>
      <c r="J21" s="22">
        <f>48*60/5</f>
        <v>576</v>
      </c>
      <c r="K21" s="22">
        <f>+IF(AND(F21&lt;&gt;0,G21&lt;&gt;0),I21-J21,-J21)</f>
        <v>24</v>
      </c>
      <c r="L21" s="13"/>
    </row>
    <row r="22" spans="1:12">
      <c r="A22" s="27">
        <v>42230</v>
      </c>
      <c r="B22" s="14" t="s">
        <v>19</v>
      </c>
      <c r="C22" s="12" t="s">
        <v>42</v>
      </c>
      <c r="D22" s="11">
        <v>0.37222222222222223</v>
      </c>
      <c r="E22" s="11">
        <v>0.77916666666666667</v>
      </c>
      <c r="F22" s="6">
        <f>+IF(AND(D22&gt;=0.33,D22&lt;1),IF(C22="Working",D22,IF(C22="Leave 1st half",C$9,IF(C22="Leave 2nd half",D22,IF(C22="On_Duty",C$9,IF(C22="Leave",C$9))))),IF(AND(D22&gt;0,D22&lt;0.33),C$9,IF(C22="Leave 1st half",C$9,IF(C22="On_Duty",C$9,IF(C22="Leave",C$9,IF(C22="Leave 2nd half",D22,C$9))))))</f>
        <v>0.37222222222222223</v>
      </c>
      <c r="G22" s="6">
        <f>+IF(AND(E22&lt;=0.834,E22&gt;0),IF(C22="Working",E22,IF(C22="Leave 1st half",E22,IF(C22="Leave 2nd half",D$9,IF(C22="On_Duty",D$9,IF(C22="Leave",D$9))))),IF(E22&gt;0.834,0.833333,IF(C22="Leave 1st half",E22,IF(C22="On_Duty",D$9,IF(C22="Leave",D$9,IF(C22="Leave 2nd half",D$9,$D$9))))))</f>
        <v>0.77916666666666667</v>
      </c>
      <c r="H22" s="6">
        <f>+G22-F22</f>
        <v>0.40694444444444444</v>
      </c>
      <c r="I22" s="22">
        <f>+HOUR(H22)*60+MINUTE(H22)+SECOND(H22)/60-30</f>
        <v>556</v>
      </c>
      <c r="J22" s="22">
        <f>48*60/5</f>
        <v>576</v>
      </c>
      <c r="K22" s="22">
        <f>+IF(AND(F22&lt;&gt;0,G22&lt;&gt;0),I22-J22,-J22)</f>
        <v>-20</v>
      </c>
      <c r="L22" s="13"/>
    </row>
    <row r="23" spans="1:12">
      <c r="B23" s="15" t="s">
        <v>21</v>
      </c>
      <c r="C23" s="21">
        <v>0.33333333333333331</v>
      </c>
      <c r="D23" s="21">
        <v>0.75416666666666676</v>
      </c>
      <c r="E23" s="16"/>
      <c r="F23" s="16"/>
      <c r="G23" s="17"/>
      <c r="H23" s="17"/>
      <c r="I23" s="17"/>
      <c r="J23" s="17"/>
      <c r="K23" s="23">
        <f>SUM(K18:K22)</f>
        <v>8</v>
      </c>
      <c r="L23" s="13" t="str">
        <f>+IF(K23&lt;0,"Minute(s) Remaining",IF(K23=0,"Minute(s). Met the target 48hrs","Minute(s) in excess of the required limit"))</f>
        <v>Minute(s) in excess of the required limit</v>
      </c>
    </row>
    <row r="24" spans="1:12">
      <c r="B24" s="15" t="s">
        <v>22</v>
      </c>
      <c r="C24" s="112">
        <f>+(D23+C23)/2</f>
        <v>0.54375000000000007</v>
      </c>
      <c r="D24" s="113"/>
      <c r="E24" s="18"/>
      <c r="F24" s="18"/>
      <c r="G24" s="19"/>
      <c r="H24" s="19"/>
      <c r="I24" s="19"/>
      <c r="J24" s="19"/>
      <c r="K24" s="19"/>
      <c r="L24" s="20"/>
    </row>
    <row r="30" spans="1:12">
      <c r="B30" s="114" t="s">
        <v>39</v>
      </c>
      <c r="C30" s="115"/>
      <c r="D30" s="115"/>
      <c r="E30" s="115"/>
      <c r="F30" s="115"/>
      <c r="G30" s="115"/>
      <c r="H30" s="115"/>
      <c r="I30" s="115"/>
      <c r="J30" s="115"/>
      <c r="K30" s="116"/>
      <c r="L30" s="7"/>
    </row>
    <row r="31" spans="1:12" ht="45">
      <c r="A31" s="28" t="s">
        <v>2</v>
      </c>
      <c r="B31" s="9" t="s">
        <v>3</v>
      </c>
      <c r="C31" s="9" t="s">
        <v>40</v>
      </c>
      <c r="D31" s="9" t="s">
        <v>5</v>
      </c>
      <c r="E31" s="9" t="s">
        <v>6</v>
      </c>
      <c r="F31" s="110" t="s">
        <v>7</v>
      </c>
      <c r="G31" s="111"/>
      <c r="H31" s="9" t="s">
        <v>8</v>
      </c>
      <c r="I31" s="9" t="s">
        <v>9</v>
      </c>
      <c r="J31" s="9" t="s">
        <v>10</v>
      </c>
      <c r="K31" s="9" t="s">
        <v>11</v>
      </c>
      <c r="L31" s="10" t="s">
        <v>41</v>
      </c>
    </row>
    <row r="32" spans="1:12">
      <c r="A32" s="27">
        <v>42233</v>
      </c>
      <c r="B32" s="11" t="s">
        <v>12</v>
      </c>
      <c r="C32" s="12" t="s">
        <v>42</v>
      </c>
      <c r="D32" s="29">
        <v>0.36527777777777781</v>
      </c>
      <c r="E32" s="29">
        <v>0.82638888888888884</v>
      </c>
      <c r="F32" s="6">
        <f>+IF(AND(D32&gt;=0.33,D32&lt;1),IF(C32="Working",D32,IF(C32="Leave 1st half",C$9,IF(C32="Leave 2nd half",D32,IF(C32="On_Duty",C$9,IF(C32="Leave",C$9))))),IF(AND(D32&gt;0,D32&lt;0.33),C$9,IF(C32="Leave 1st half",C$9,IF(C32="On_Duty",C$9,IF(C32="Leave",C$9,IF(C32="Leave 2nd half",D32,C$9))))))</f>
        <v>0.36527777777777781</v>
      </c>
      <c r="G32" s="6">
        <f>+IF(AND(E32&lt;=0.834,E32&gt;0),IF(C32="Working",E32,IF(C32="Leave 1st half",E32,IF(C32="Leave 2nd half",D$9,IF(C32="On_Duty",D$9,IF(C32="Leave",D$9))))),IF(AND(E32&gt;0.834,E32&lt;1),0.833333,IF(C32="Leave 1st half",E32,IF(C32="On_Duty",D$9,IF(C32="Leave",D$9,IF(C32="Leave 2nd half",D$9,$D$9))))))</f>
        <v>0.82638888888888884</v>
      </c>
      <c r="H32" s="6">
        <f>+G32-F32</f>
        <v>0.46111111111111103</v>
      </c>
      <c r="I32" s="22">
        <f>+HOUR(H32)*60+MINUTE(H32)+SECOND(H32)/60-30</f>
        <v>634</v>
      </c>
      <c r="J32" s="22">
        <f>48*60/5</f>
        <v>576</v>
      </c>
      <c r="K32" s="22">
        <f>+IF(AND(F32&lt;&gt;0,G32&lt;&gt;0),I32-J32,-J32)</f>
        <v>58</v>
      </c>
      <c r="L32" s="13"/>
    </row>
    <row r="33" spans="1:12">
      <c r="A33" s="27">
        <v>42234</v>
      </c>
      <c r="B33" s="11" t="s">
        <v>14</v>
      </c>
      <c r="C33" s="12" t="s">
        <v>42</v>
      </c>
      <c r="D33" s="29">
        <v>0.35000000000000003</v>
      </c>
      <c r="E33" s="29">
        <v>0.79722222222222217</v>
      </c>
      <c r="F33" s="6">
        <f>+IF(AND(D33&gt;=0.33,D33&lt;1),IF(C33="Working",D33,IF(C33="Leave 1st half",C$9,IF(C33="Leave 2nd half",D33,IF(C33="On_Duty",C$9,IF(C33="Leave",C$9))))),IF(AND(D33&gt;0,D33&lt;0.33),C$9,IF(C33="Leave 1st half",C$9,IF(C33="On_Duty",C$9,IF(C33="Leave",C$9,IF(C33="Leave 2nd half",D33,C$9))))))</f>
        <v>0.35000000000000003</v>
      </c>
      <c r="G33" s="6">
        <f>+IF(AND(E33&lt;=0.834,E33&gt;0),IF(C33="Working",E33,IF(C33="Leave 1st half",E33,IF(C33="Leave 2nd half",D$9,IF(C33="On_Duty",D$9,IF(C33="Leave",D$9))))),IF(AND(E33&gt;0.834,E33&lt;1),0.833333,IF(C33="Leave 1st half",E33,IF(C33="On_Duty",D$9,IF(C33="Leave",D$9,IF(C33="Leave 2nd half",D$9,$D$9))))))</f>
        <v>0.79722222222222217</v>
      </c>
      <c r="H33" s="6">
        <f>+G33-F33</f>
        <v>0.44722222222222213</v>
      </c>
      <c r="I33" s="22">
        <f>+HOUR(H33)*60+MINUTE(H33)+SECOND(H33)/60-30</f>
        <v>614</v>
      </c>
      <c r="J33" s="22">
        <f>48*60/5</f>
        <v>576</v>
      </c>
      <c r="K33" s="22">
        <f>+IF(AND(F33&lt;&gt;0,G33&lt;&gt;0),I33-J33,-J33)</f>
        <v>38</v>
      </c>
      <c r="L33" s="13"/>
    </row>
    <row r="34" spans="1:12">
      <c r="A34" s="27">
        <v>42235</v>
      </c>
      <c r="B34" s="11" t="s">
        <v>15</v>
      </c>
      <c r="C34" s="12" t="s">
        <v>42</v>
      </c>
      <c r="D34" s="29">
        <v>0.34861111111111115</v>
      </c>
      <c r="E34" s="29">
        <v>0.7715277777777777</v>
      </c>
      <c r="F34" s="6">
        <f>+IF(AND(D34&gt;=0.33,D34&lt;1),IF(C34="Working",D34,IF(C34="Leave 1st half",C$9,IF(C34="Leave 2nd half",D34,IF(C34="On_Duty",C$9,IF(C34="Leave",C$9))))),IF(AND(D34&gt;0,D34&lt;0.33),C$9,IF(C34="Leave 1st half",C$9,IF(C34="On_Duty",C$9,IF(C34="Leave",C$9,IF(C34="Leave 2nd half",D34,C$9))))))</f>
        <v>0.34861111111111115</v>
      </c>
      <c r="G34" s="6">
        <f>+IF(AND(E34&lt;=0.834,E34&gt;0),IF(C34="Working",E34,IF(C34="Leave 1st half",E34,IF(C34="Leave 2nd half",D$9,IF(C34="On_Duty",D$9,IF(C34="Leave",D$9))))),IF(AND(E34&gt;0.834,E34&lt;1),0.833333,IF(C34="Leave 1st half",E34,IF(C34="On_Duty",D$9,IF(C34="Leave",D$9,IF(C34="Leave 2nd half",D$9,$D$9))))))</f>
        <v>0.7715277777777777</v>
      </c>
      <c r="H34" s="6">
        <f>+G34-F34</f>
        <v>0.42291666666666655</v>
      </c>
      <c r="I34" s="22">
        <f>+HOUR(H34)*60+MINUTE(H34)+SECOND(H34)/60-30</f>
        <v>579</v>
      </c>
      <c r="J34" s="22">
        <f>48*60/5</f>
        <v>576</v>
      </c>
      <c r="K34" s="22">
        <f>+IF(AND(F34&lt;&gt;0,G34&lt;&gt;0),I34-J34,-J34)</f>
        <v>3</v>
      </c>
      <c r="L34" s="13"/>
    </row>
    <row r="35" spans="1:12">
      <c r="A35" s="27">
        <v>42236</v>
      </c>
      <c r="B35" s="11" t="s">
        <v>17</v>
      </c>
      <c r="C35" s="12" t="s">
        <v>43</v>
      </c>
      <c r="D35" s="11"/>
      <c r="E35" s="11"/>
      <c r="F35" s="6">
        <f>+IF(AND(D35&gt;=0.33,D35&lt;1),IF(C35="Working",D35,IF(C35="Leave 1st half",C$9,IF(C35="Leave 2nd half",D35,IF(C35="On_Duty",C$9,IF(C35="Leave",C$9))))),IF(AND(D35&gt;0,D35&lt;0.33),C$9,IF(C35="Leave 1st half",C$9,IF(C35="On_Duty",C$9,IF(C35="Leave",C$9,IF(C35="Leave 2nd half",D35,C$9))))))</f>
        <v>0.33333333333333331</v>
      </c>
      <c r="G35" s="6">
        <f>+IF(AND(E35&lt;=0.834,E35&gt;0),IF(C35="Working",E35,IF(C35="Leave 1st half",E35,IF(C35="Leave 2nd half",D$9,IF(C35="On_Duty",D$9,IF(C35="Leave",D$9))))),IF(AND(E35&gt;0.834,E35&lt;1),0.833333,IF(C35="Leave 1st half",E35,IF(C35="On_Duty",D$9,IF(C35="Leave",D$9,IF(C35="Leave 2nd half",D$9,$D$9))))))</f>
        <v>0.75416666666666676</v>
      </c>
      <c r="H35" s="6">
        <f>+G35-F35</f>
        <v>0.42083333333333345</v>
      </c>
      <c r="I35" s="22">
        <f>+HOUR(H35)*60+MINUTE(H35)+SECOND(H35)/60-30</f>
        <v>576</v>
      </c>
      <c r="J35" s="22">
        <f>48*60/5</f>
        <v>576</v>
      </c>
      <c r="K35" s="22">
        <f>+IF(AND(F35&lt;&gt;0,G35&lt;&gt;0),I35-J35,-J35)</f>
        <v>0</v>
      </c>
      <c r="L35" s="13"/>
    </row>
    <row r="36" spans="1:12">
      <c r="A36" s="27">
        <v>42237</v>
      </c>
      <c r="B36" s="14" t="s">
        <v>19</v>
      </c>
      <c r="C36" s="12" t="s">
        <v>42</v>
      </c>
      <c r="D36" s="11">
        <v>0.35416666666666669</v>
      </c>
      <c r="E36" s="11">
        <v>0.70833333333333337</v>
      </c>
      <c r="F36" s="6">
        <f>+IF(AND(D36&gt;=0.33,D36&lt;1),IF(C36="Working",D36,IF(C36="Leave 1st half",C$9,IF(C36="Leave 2nd half",D36,IF(C36="On_Duty",C$9,IF(C36="Leave",C$9))))),IF(AND(D36&gt;0,D36&lt;0.33),C$9,IF(C36="Leave 1st half",C$9,IF(C36="On_Duty",C$9,IF(C36="Leave",C$9,IF(C36="Leave 2nd half",D36,C$9))))))</f>
        <v>0.35416666666666669</v>
      </c>
      <c r="G36" s="6">
        <f>+IF(AND(E36&lt;=0.834,E36&gt;0),IF(C36="Working",E36,IF(C36="Leave 1st half",E36,IF(C36="Leave 2nd half",D$9,IF(C36="On_Duty",D$9,IF(C36="Leave",D$9))))),IF(E36&gt;0.834,0.833333,IF(C36="Leave 1st half",E36,IF(C36="On_Duty",D$9,IF(C36="Leave",D$9,IF(C36="Leave 2nd half",D$9,$D$9))))))</f>
        <v>0.70833333333333337</v>
      </c>
      <c r="H36" s="6">
        <f>+G36-F36</f>
        <v>0.35416666666666669</v>
      </c>
      <c r="I36" s="22">
        <f>+HOUR(H36)*60+MINUTE(H36)+SECOND(H36)/60-30</f>
        <v>480</v>
      </c>
      <c r="J36" s="22">
        <f>48*60/5</f>
        <v>576</v>
      </c>
      <c r="K36" s="22">
        <f>+IF(AND(F36&lt;&gt;0,G36&lt;&gt;0),I36-J36,-J36)</f>
        <v>-96</v>
      </c>
      <c r="L36" s="13"/>
    </row>
    <row r="37" spans="1:12">
      <c r="B37" s="15" t="s">
        <v>21</v>
      </c>
      <c r="C37" s="21">
        <v>0.33333333333333331</v>
      </c>
      <c r="D37" s="21">
        <v>0.75416666666666676</v>
      </c>
      <c r="E37" s="16"/>
      <c r="F37" s="16"/>
      <c r="G37" s="17"/>
      <c r="H37" s="17"/>
      <c r="I37" s="17"/>
      <c r="J37" s="17"/>
      <c r="K37" s="23">
        <f>SUM(K32:K36)</f>
        <v>3</v>
      </c>
      <c r="L37" s="13" t="str">
        <f>+IF(K37&lt;0,"Minute(s) Remaining",IF(K37=0,"Minute(s). Met the target 48hrs","Minute(s) in excess of the required limit"))</f>
        <v>Minute(s) in excess of the required limit</v>
      </c>
    </row>
    <row r="38" spans="1:12">
      <c r="B38" s="15" t="s">
        <v>22</v>
      </c>
      <c r="C38" s="112">
        <f>+(D37+C37)/2</f>
        <v>0.54375000000000007</v>
      </c>
      <c r="D38" s="113"/>
      <c r="E38" s="18"/>
      <c r="F38" s="18"/>
      <c r="G38" s="19"/>
      <c r="H38" s="19"/>
      <c r="I38" s="19"/>
      <c r="J38" s="19"/>
      <c r="K38" s="19"/>
      <c r="L38" s="20"/>
    </row>
    <row r="41" spans="1:12">
      <c r="B41" s="114" t="s">
        <v>39</v>
      </c>
      <c r="C41" s="115"/>
      <c r="D41" s="115"/>
      <c r="E41" s="115"/>
      <c r="F41" s="115"/>
      <c r="G41" s="115"/>
      <c r="H41" s="115"/>
      <c r="I41" s="115"/>
      <c r="J41" s="115"/>
      <c r="K41" s="116"/>
      <c r="L41" s="7"/>
    </row>
    <row r="42" spans="1:12" ht="45">
      <c r="A42" s="28" t="s">
        <v>2</v>
      </c>
      <c r="B42" s="9" t="s">
        <v>3</v>
      </c>
      <c r="C42" s="9" t="s">
        <v>40</v>
      </c>
      <c r="D42" s="9" t="s">
        <v>5</v>
      </c>
      <c r="E42" s="9" t="s">
        <v>6</v>
      </c>
      <c r="F42" s="110" t="s">
        <v>7</v>
      </c>
      <c r="G42" s="111"/>
      <c r="H42" s="9" t="s">
        <v>8</v>
      </c>
      <c r="I42" s="9" t="s">
        <v>9</v>
      </c>
      <c r="J42" s="9" t="s">
        <v>10</v>
      </c>
      <c r="K42" s="9" t="s">
        <v>11</v>
      </c>
      <c r="L42" s="10" t="s">
        <v>41</v>
      </c>
    </row>
    <row r="43" spans="1:12">
      <c r="A43" s="27">
        <v>42240</v>
      </c>
      <c r="B43" s="11" t="s">
        <v>12</v>
      </c>
      <c r="C43" s="12" t="s">
        <v>18</v>
      </c>
      <c r="D43" s="29"/>
      <c r="E43" s="29">
        <v>0.81944444444444453</v>
      </c>
      <c r="F43" s="6">
        <f>+IF(AND(D43&gt;=0.33,D43&lt;1),IF(C43="Working",D43,IF(C43="Leave 1st half",C$9,IF(C43="Leave 2nd half",D43,IF(C43="On_Duty",C$9,IF(C43="Leave",C$9))))),IF(AND(D43&gt;0,D43&lt;0.33),C$9,IF(C43="Leave 1st half",C$9,IF(C43="On_Duty",C$9,IF(C43="Leave",C$9,IF(C43="Leave 2nd half",D43,C$9))))))</f>
        <v>0.33333333333333331</v>
      </c>
      <c r="G43" s="6">
        <f>+IF(AND(E43&lt;=0.834,E43&gt;0),IF(C43="Working",E43,IF(C43="Leave 1st half",E43,IF(C43="Leave 2nd half",D$9,IF(C43="On_Duty",D$9,IF(C43="Leave",D$9))))),IF(AND(E43&gt;0.834,E43&lt;1),0.833333,IF(C43="Leave 1st half",E43,IF(C43="On_Duty",D$9,IF(C43="Leave",D$9,IF(C43="Leave 2nd half",D$9,$D$9))))))</f>
        <v>0.81944444444444453</v>
      </c>
      <c r="H43" s="6">
        <f>+G43-F43</f>
        <v>0.48611111111111122</v>
      </c>
      <c r="I43" s="22">
        <f>+HOUR(H43)*60+MINUTE(H43)+SECOND(H43)/60-30</f>
        <v>670</v>
      </c>
      <c r="J43" s="22">
        <f>48*60/5</f>
        <v>576</v>
      </c>
      <c r="K43" s="22">
        <f>+IF(AND(F43&lt;&gt;0,G43&lt;&gt;0),I43-J43,-J43)</f>
        <v>94</v>
      </c>
      <c r="L43" s="13"/>
    </row>
    <row r="44" spans="1:12">
      <c r="A44" s="27">
        <v>42241</v>
      </c>
      <c r="B44" s="11" t="s">
        <v>14</v>
      </c>
      <c r="C44" s="12" t="s">
        <v>42</v>
      </c>
      <c r="D44" s="29">
        <v>0.36388888888888887</v>
      </c>
      <c r="E44" s="29">
        <v>0.80694444444444446</v>
      </c>
      <c r="F44" s="6">
        <f>+IF(AND(D44&gt;=0.33,D44&lt;1),IF(C44="Working",D44,IF(C44="Leave 1st half",C$9,IF(C44="Leave 2nd half",D44,IF(C44="On_Duty",C$9,IF(C44="Leave",C$9))))),IF(AND(D44&gt;0,D44&lt;0.33),C$9,IF(C44="Leave 1st half",C$9,IF(C44="On_Duty",C$9,IF(C44="Leave",C$9,IF(C44="Leave 2nd half",D44,C$9))))))</f>
        <v>0.36388888888888887</v>
      </c>
      <c r="G44" s="6">
        <f>+IF(AND(E44&lt;=0.834,E44&gt;0),IF(C44="Working",E44,IF(C44="Leave 1st half",E44,IF(C44="Leave 2nd half",D$9,IF(C44="On_Duty",D$9,IF(C44="Leave",D$9))))),IF(AND(E44&gt;0.834,E44&lt;1),0.833333,IF(C44="Leave 1st half",E44,IF(C44="On_Duty",D$9,IF(C44="Leave",D$9,IF(C44="Leave 2nd half",D$9,$D$9))))))</f>
        <v>0.80694444444444446</v>
      </c>
      <c r="H44" s="6">
        <f>+G44-F44</f>
        <v>0.44305555555555559</v>
      </c>
      <c r="I44" s="22">
        <f>+HOUR(H44)*60+MINUTE(H44)+SECOND(H44)/60-30</f>
        <v>608</v>
      </c>
      <c r="J44" s="22">
        <f>48*60/5</f>
        <v>576</v>
      </c>
      <c r="K44" s="22">
        <f>+IF(AND(F44&lt;&gt;0,G44&lt;&gt;0),I44-J44,-J44)</f>
        <v>32</v>
      </c>
      <c r="L44" s="13"/>
    </row>
    <row r="45" spans="1:12">
      <c r="A45" s="27">
        <v>42242</v>
      </c>
      <c r="B45" s="11" t="s">
        <v>15</v>
      </c>
      <c r="C45" s="12" t="s">
        <v>42</v>
      </c>
      <c r="D45" s="29">
        <v>0.3611111111111111</v>
      </c>
      <c r="E45" s="29">
        <v>0.71527777777777779</v>
      </c>
      <c r="F45" s="6">
        <f>+IF(AND(D45&gt;=0.33,D45&lt;1),IF(C45="Working",D45,IF(C45="Leave 1st half",C$9,IF(C45="Leave 2nd half",D45,IF(C45="On_Duty",C$9,IF(C45="Leave",C$9))))),IF(AND(D45&gt;0,D45&lt;0.33),C$9,IF(C45="Leave 1st half",C$9,IF(C45="On_Duty",C$9,IF(C45="Leave",C$9,IF(C45="Leave 2nd half",D45,C$9))))))</f>
        <v>0.3611111111111111</v>
      </c>
      <c r="G45" s="6">
        <f>+IF(AND(E45&lt;=0.834,E45&gt;0),IF(C45="Working",E45,IF(C45="Leave 1st half",E45,IF(C45="Leave 2nd half",D$9,IF(C45="On_Duty",D$9,IF(C45="Leave",D$9))))),IF(AND(E45&gt;0.834,E45&lt;1),0.833333,IF(C45="Leave 1st half",E45,IF(C45="On_Duty",D$9,IF(C45="Leave",D$9,IF(C45="Leave 2nd half",D$9,$D$9))))))</f>
        <v>0.71527777777777779</v>
      </c>
      <c r="H45" s="6">
        <f>+G45-F45</f>
        <v>0.35416666666666669</v>
      </c>
      <c r="I45" s="22">
        <f>+HOUR(H45)*60+MINUTE(H45)+SECOND(H45)/60-30</f>
        <v>480</v>
      </c>
      <c r="J45" s="22">
        <f>48*60/5</f>
        <v>576</v>
      </c>
      <c r="K45" s="22">
        <f>+IF(AND(F45&lt;&gt;0,G45&lt;&gt;0),I45-J45,-J45)</f>
        <v>-96</v>
      </c>
      <c r="L45" s="13"/>
    </row>
    <row r="46" spans="1:12">
      <c r="A46" s="27">
        <v>42243</v>
      </c>
      <c r="B46" s="11" t="s">
        <v>17</v>
      </c>
      <c r="C46" s="12" t="s">
        <v>42</v>
      </c>
      <c r="D46" s="29">
        <v>0.33333333333333331</v>
      </c>
      <c r="E46" s="29">
        <v>0.79166666666666663</v>
      </c>
      <c r="F46" s="6">
        <f>+IF(AND(D46&gt;=0.33,D46&lt;1),IF(C46="Working",D46,IF(C46="Leave 1st half",C$9,IF(C46="Leave 2nd half",D46,IF(C46="On_Duty",C$9,IF(C46="Leave",C$9))))),IF(AND(D46&gt;0,D46&lt;0.33),C$9,IF(C46="Leave 1st half",C$9,IF(C46="On_Duty",C$9,IF(C46="Leave",C$9,IF(C46="Leave 2nd half",D46,C$9))))))</f>
        <v>0.33333333333333331</v>
      </c>
      <c r="G46" s="6">
        <f>+IF(AND(E46&lt;=0.834,E46&gt;0),IF(C46="Working",E46,IF(C46="Leave 1st half",E46,IF(C46="Leave 2nd half",D$9,IF(C46="On_Duty",D$9,IF(C46="Leave",D$9))))),IF(AND(E46&gt;0.834,E46&lt;1),0.833333,IF(C46="Leave 1st half",E46,IF(C46="On_Duty",D$9,IF(C46="Leave",D$9,IF(C46="Leave 2nd half",D$9,$D$9))))))</f>
        <v>0.79166666666666663</v>
      </c>
      <c r="H46" s="6">
        <f>+G46-F46</f>
        <v>0.45833333333333331</v>
      </c>
      <c r="I46" s="22">
        <f>+HOUR(H46)*60+MINUTE(H46)+SECOND(H46)/60-30</f>
        <v>630</v>
      </c>
      <c r="J46" s="22">
        <f>48*60/5</f>
        <v>576</v>
      </c>
      <c r="K46" s="22">
        <f>+IF(AND(F46&lt;&gt;0,G46&lt;&gt;0),I46-J46,-J46)</f>
        <v>54</v>
      </c>
      <c r="L46" s="13"/>
    </row>
    <row r="47" spans="1:12">
      <c r="A47" s="27">
        <v>42244</v>
      </c>
      <c r="B47" s="14" t="s">
        <v>19</v>
      </c>
      <c r="C47" s="12" t="s">
        <v>42</v>
      </c>
      <c r="D47" s="29">
        <v>0.35416666666666669</v>
      </c>
      <c r="E47" s="29">
        <v>0.71875</v>
      </c>
      <c r="F47" s="6">
        <f>+IF(AND(D47&gt;=0.33,D47&lt;1),IF(C47="Working",D47,IF(C47="Leave 1st half",C$9,IF(C47="Leave 2nd half",D47,IF(C47="On_Duty",C$9,IF(C47="Leave",C$9))))),IF(AND(D47&gt;0,D47&lt;0.33),C$9,IF(C47="Leave 1st half",C$9,IF(C47="On_Duty",C$9,IF(C47="Leave",C$9,IF(C47="Leave 2nd half",D47,C$9))))))</f>
        <v>0.35416666666666669</v>
      </c>
      <c r="G47" s="6">
        <f>+IF(AND(E47&lt;=0.834,E47&gt;0),IF(C47="Working",E47,IF(C47="Leave 1st half",E47,IF(C47="Leave 2nd half",D$9,IF(C47="On_Duty",D$9,IF(C47="Leave",D$9))))),IF(E47&gt;0.834,0.833333,IF(C47="Leave 1st half",E47,IF(C47="On_Duty",D$9,IF(C47="Leave",D$9,IF(C47="Leave 2nd half",D$9,$D$9))))))</f>
        <v>0.71875</v>
      </c>
      <c r="H47" s="6">
        <f>+G47-F47</f>
        <v>0.36458333333333331</v>
      </c>
      <c r="I47" s="22">
        <f>+HOUR(H47)*60+MINUTE(H47)+SECOND(H47)/60-30</f>
        <v>495</v>
      </c>
      <c r="J47" s="22">
        <f>48*60/5</f>
        <v>576</v>
      </c>
      <c r="K47" s="22">
        <f>+IF(AND(F47&lt;&gt;0,G47&lt;&gt;0),I47-J47,-J47)</f>
        <v>-81</v>
      </c>
      <c r="L47" s="13"/>
    </row>
    <row r="48" spans="1:12">
      <c r="B48" s="15" t="s">
        <v>21</v>
      </c>
      <c r="C48" s="21">
        <v>0.33333333333333331</v>
      </c>
      <c r="D48" s="21">
        <v>0.75416666666666676</v>
      </c>
      <c r="E48" s="16"/>
      <c r="F48" s="16"/>
      <c r="G48" s="17"/>
      <c r="H48" s="17"/>
      <c r="I48" s="17"/>
      <c r="J48" s="17"/>
      <c r="K48" s="23">
        <f>SUM(K43:K47)</f>
        <v>3</v>
      </c>
      <c r="L48" s="13" t="str">
        <f>+IF(K48&lt;0,"Minute(s) Remaining",IF(K48=0,"Minute(s). Met the target 48hrs","Minute(s) in excess of the required limit"))</f>
        <v>Minute(s) in excess of the required limit</v>
      </c>
    </row>
    <row r="49" spans="1:12">
      <c r="B49" s="15" t="s">
        <v>22</v>
      </c>
      <c r="C49" s="112">
        <f>+(D48+C48)/2</f>
        <v>0.54375000000000007</v>
      </c>
      <c r="D49" s="113"/>
      <c r="E49" s="18"/>
      <c r="F49" s="18"/>
      <c r="G49" s="19"/>
      <c r="H49" s="19"/>
      <c r="I49" s="19"/>
      <c r="J49" s="19"/>
      <c r="K49" s="19"/>
      <c r="L49" s="20"/>
    </row>
    <row r="51" spans="1:12">
      <c r="B51" s="114" t="s">
        <v>39</v>
      </c>
      <c r="C51" s="115"/>
      <c r="D51" s="115"/>
      <c r="E51" s="115"/>
      <c r="F51" s="115"/>
      <c r="G51" s="115"/>
      <c r="H51" s="115"/>
      <c r="I51" s="115"/>
      <c r="J51" s="115"/>
      <c r="K51" s="116"/>
      <c r="L51" s="7"/>
    </row>
    <row r="52" spans="1:12" ht="45">
      <c r="A52" s="28" t="s">
        <v>2</v>
      </c>
      <c r="B52" s="9" t="s">
        <v>3</v>
      </c>
      <c r="C52" s="9" t="s">
        <v>40</v>
      </c>
      <c r="D52" s="9" t="s">
        <v>5</v>
      </c>
      <c r="E52" s="9" t="s">
        <v>6</v>
      </c>
      <c r="F52" s="110" t="s">
        <v>7</v>
      </c>
      <c r="G52" s="111"/>
      <c r="H52" s="9" t="s">
        <v>8</v>
      </c>
      <c r="I52" s="9" t="s">
        <v>9</v>
      </c>
      <c r="J52" s="9" t="s">
        <v>10</v>
      </c>
      <c r="K52" s="9" t="s">
        <v>11</v>
      </c>
      <c r="L52" s="10" t="s">
        <v>41</v>
      </c>
    </row>
    <row r="53" spans="1:12">
      <c r="A53" s="27">
        <v>42247</v>
      </c>
      <c r="B53" s="11" t="s">
        <v>12</v>
      </c>
      <c r="C53" s="12" t="s">
        <v>42</v>
      </c>
      <c r="D53" s="29">
        <v>0.37361111111111112</v>
      </c>
      <c r="E53" s="29">
        <v>0.80069444444444438</v>
      </c>
      <c r="F53" s="6">
        <f>+IF(AND(D53&gt;=0.33,D53&lt;1),IF(C53="Working",D53,IF(C53="Leave 1st half",C$9,IF(C53="Leave 2nd half",D53,IF(C53="On_Duty",C$9,IF(C53="Leave",C$9))))),IF(AND(D53&gt;0,D53&lt;0.33),C$9,IF(C53="Leave 1st half",C$9,IF(C53="On_Duty",C$9,IF(C53="Leave",C$9,IF(C53="Leave 2nd half",D53,C$9))))))</f>
        <v>0.37361111111111112</v>
      </c>
      <c r="G53" s="6">
        <f>+IF(AND(E53&lt;=0.834,E53&gt;0),IF(C53="Working",E53,IF(C53="Leave 1st half",E53,IF(C53="Leave 2nd half",D$9,IF(C53="On_Duty",D$9,IF(C53="Leave",D$9))))),IF(AND(E53&gt;0.834,E53&lt;1),0.833333,IF(C53="Leave 1st half",E53,IF(C53="On_Duty",D$9,IF(C53="Leave",D$9,IF(C53="Leave 2nd half",D$9,$D$9))))))</f>
        <v>0.80069444444444438</v>
      </c>
      <c r="H53" s="6">
        <f>+G53-F53</f>
        <v>0.42708333333333326</v>
      </c>
      <c r="I53" s="22">
        <f>+HOUR(H53)*60+MINUTE(H53)+SECOND(H53)/60-30</f>
        <v>585</v>
      </c>
      <c r="J53" s="22">
        <f>48*60/5</f>
        <v>576</v>
      </c>
      <c r="K53" s="22">
        <f>+IF(AND(F53&lt;&gt;0,G53&lt;&gt;0),I53-J53,-J53)</f>
        <v>9</v>
      </c>
      <c r="L53" s="13"/>
    </row>
    <row r="54" spans="1:12">
      <c r="A54" s="27">
        <v>42248</v>
      </c>
      <c r="B54" s="11" t="s">
        <v>14</v>
      </c>
      <c r="C54" s="12" t="s">
        <v>42</v>
      </c>
      <c r="D54" s="29">
        <v>0.35902777777777778</v>
      </c>
      <c r="E54" s="29">
        <v>0.84861111111111109</v>
      </c>
      <c r="F54" s="6">
        <f>+IF(AND(D54&gt;=0.33,D54&lt;1),IF(C54="Working",D54,IF(C54="Leave 1st half",C$9,IF(C54="Leave 2nd half",D54,IF(C54="On_Duty",C$9,IF(C54="Leave",C$9))))),IF(AND(D54&gt;0,D54&lt;0.33),C$9,IF(C54="Leave 1st half",C$9,IF(C54="On_Duty",C$9,IF(C54="Leave",C$9,IF(C54="Leave 2nd half",D54,C$9))))))</f>
        <v>0.35902777777777778</v>
      </c>
      <c r="G54" s="6">
        <f>+IF(AND(E54&lt;=0.834,E54&gt;0),IF(C54="Working",E54,IF(C54="Leave 1st half",E54,IF(C54="Leave 2nd half",D$9,IF(C54="On_Duty",D$9,IF(C54="Leave",D$9))))),IF(AND(E54&gt;0.834,E54&lt;1),0.833333,IF(C54="Leave 1st half",E54,IF(C54="On_Duty",D$9,IF(C54="Leave",D$9,IF(C54="Leave 2nd half",D$9,$D$9))))))</f>
        <v>0.83333299999999999</v>
      </c>
      <c r="H54" s="6">
        <f>+G54-F54</f>
        <v>0.47430522222222221</v>
      </c>
      <c r="I54" s="22">
        <f>+HOUR(H54)*60+MINUTE(H54)+SECOND(H54)/60-30</f>
        <v>653</v>
      </c>
      <c r="J54" s="22">
        <f>48*60/5</f>
        <v>576</v>
      </c>
      <c r="K54" s="22">
        <f>+IF(AND(F54&lt;&gt;0,G54&lt;&gt;0),I54-J54,-J54)</f>
        <v>77</v>
      </c>
      <c r="L54" s="13"/>
    </row>
    <row r="55" spans="1:12">
      <c r="A55" s="27">
        <v>42249</v>
      </c>
      <c r="B55" s="11" t="s">
        <v>15</v>
      </c>
      <c r="C55" s="12" t="s">
        <v>42</v>
      </c>
      <c r="D55" s="29">
        <v>0.3611111111111111</v>
      </c>
      <c r="E55" s="29">
        <v>0.79236111111111107</v>
      </c>
      <c r="F55" s="6">
        <f>+IF(AND(D55&gt;=0.33,D55&lt;1),IF(C55="Working",D55,IF(C55="Leave 1st half",C$9,IF(C55="Leave 2nd half",D55,IF(C55="On_Duty",C$9,IF(C55="Leave",C$9))))),IF(AND(D55&gt;0,D55&lt;0.33),C$9,IF(C55="Leave 1st half",C$9,IF(C55="On_Duty",C$9,IF(C55="Leave",C$9,IF(C55="Leave 2nd half",D55,C$9))))))</f>
        <v>0.3611111111111111</v>
      </c>
      <c r="G55" s="6">
        <f>+IF(AND(E55&lt;=0.834,E55&gt;0),IF(C55="Working",E55,IF(C55="Leave 1st half",E55,IF(C55="Leave 2nd half",D$9,IF(C55="On_Duty",D$9,IF(C55="Leave",D$9))))),IF(AND(E55&gt;0.834,E55&lt;1),0.833333,IF(C55="Leave 1st half",E55,IF(C55="On_Duty",D$9,IF(C55="Leave",D$9,IF(C55="Leave 2nd half",D$9,$D$9))))))</f>
        <v>0.79236111111111107</v>
      </c>
      <c r="H55" s="6">
        <f>+G55-F55</f>
        <v>0.43124999999999997</v>
      </c>
      <c r="I55" s="22">
        <f>+HOUR(H55)*60+MINUTE(H55)+SECOND(H55)/60-30</f>
        <v>591</v>
      </c>
      <c r="J55" s="22">
        <f>48*60/5</f>
        <v>576</v>
      </c>
      <c r="K55" s="22">
        <f>+IF(AND(F55&lt;&gt;0,G55&lt;&gt;0),I55-J55,-J55)</f>
        <v>15</v>
      </c>
      <c r="L55" s="13"/>
    </row>
    <row r="56" spans="1:12">
      <c r="A56" s="27">
        <v>42250</v>
      </c>
      <c r="B56" s="11" t="s">
        <v>17</v>
      </c>
      <c r="C56" s="12" t="s">
        <v>42</v>
      </c>
      <c r="D56" s="29">
        <v>0.3659722222222222</v>
      </c>
      <c r="E56" s="29">
        <v>0.79027777777777775</v>
      </c>
      <c r="F56" s="6">
        <f>+IF(AND(D56&gt;=0.33,D56&lt;1),IF(C56="Working",D56,IF(C56="Leave 1st half",C$9,IF(C56="Leave 2nd half",D56,IF(C56="On_Duty",C$9,IF(C56="Leave",C$9))))),IF(AND(D56&gt;0,D56&lt;0.33),C$9,IF(C56="Leave 1st half",C$9,IF(C56="On_Duty",C$9,IF(C56="Leave",C$9,IF(C56="Leave 2nd half",D56,C$9))))))</f>
        <v>0.3659722222222222</v>
      </c>
      <c r="G56" s="6">
        <f>+IF(AND(E56&lt;=0.834,E56&gt;0),IF(C56="Working",E56,IF(C56="Leave 1st half",E56,IF(C56="Leave 2nd half",D$9,IF(C56="On_Duty",D$9,IF(C56="Leave",D$9))))),IF(AND(E56&gt;0.834,E56&lt;1),0.833333,IF(C56="Leave 1st half",E56,IF(C56="On_Duty",D$9,IF(C56="Leave",D$9,IF(C56="Leave 2nd half",D$9,$D$9))))))</f>
        <v>0.79027777777777775</v>
      </c>
      <c r="H56" s="6">
        <f>+G56-F56</f>
        <v>0.42430555555555555</v>
      </c>
      <c r="I56" s="22">
        <f>+HOUR(H56)*60+MINUTE(H56)+SECOND(H56)/60-30</f>
        <v>581</v>
      </c>
      <c r="J56" s="22">
        <f>48*60/5</f>
        <v>576</v>
      </c>
      <c r="K56" s="22">
        <f>+IF(AND(F56&lt;&gt;0,G56&lt;&gt;0),I56-J56,-J56)</f>
        <v>5</v>
      </c>
      <c r="L56" s="13"/>
    </row>
    <row r="57" spans="1:12">
      <c r="A57" s="27">
        <v>42251</v>
      </c>
      <c r="B57" s="14" t="s">
        <v>19</v>
      </c>
      <c r="C57" s="12" t="s">
        <v>42</v>
      </c>
      <c r="D57" s="29">
        <v>0.36319444444444443</v>
      </c>
      <c r="E57" s="29">
        <v>0.76041666666666663</v>
      </c>
      <c r="F57" s="6">
        <f>+IF(AND(D57&gt;=0.33,D57&lt;1),IF(C57="Working",D57,IF(C57="Leave 1st half",C$9,IF(C57="Leave 2nd half",D57,IF(C57="On_Duty",C$9,IF(C57="Leave",C$9))))),IF(AND(D57&gt;0,D57&lt;0.33),C$9,IF(C57="Leave 1st half",C$9,IF(C57="On_Duty",C$9,IF(C57="Leave",C$9,IF(C57="Leave 2nd half",D57,C$9))))))</f>
        <v>0.36319444444444443</v>
      </c>
      <c r="G57" s="6">
        <f>+IF(AND(E57&lt;=0.834,E57&gt;0),IF(C57="Working",E57,IF(C57="Leave 1st half",E57,IF(C57="Leave 2nd half",D$9,IF(C57="On_Duty",D$9,IF(C57="Leave",D$9))))),IF(E57&gt;0.834,0.833333,IF(C57="Leave 1st half",E57,IF(C57="On_Duty",D$9,IF(C57="Leave",D$9,IF(C57="Leave 2nd half",D$9,$D$9))))))</f>
        <v>0.76041666666666663</v>
      </c>
      <c r="H57" s="6">
        <f>+G57-F57</f>
        <v>0.3972222222222222</v>
      </c>
      <c r="I57" s="22">
        <f>+HOUR(H57)*60+MINUTE(H57)+SECOND(H57)/60-30</f>
        <v>542</v>
      </c>
      <c r="J57" s="22">
        <f>48*60/5</f>
        <v>576</v>
      </c>
      <c r="K57" s="22">
        <f>+IF(AND(F57&lt;&gt;0,G57&lt;&gt;0),I57-J57,-J57)</f>
        <v>-34</v>
      </c>
      <c r="L57" s="13"/>
    </row>
    <row r="58" spans="1:12">
      <c r="B58" s="15" t="s">
        <v>21</v>
      </c>
      <c r="C58" s="21">
        <v>0.33333333333333331</v>
      </c>
      <c r="D58" s="21">
        <v>0.75416666666666676</v>
      </c>
      <c r="E58" s="16"/>
      <c r="F58" s="16"/>
      <c r="G58" s="17"/>
      <c r="H58" s="17"/>
      <c r="I58" s="17"/>
      <c r="J58" s="17"/>
      <c r="K58" s="23">
        <f>SUM(K53:K57)</f>
        <v>72</v>
      </c>
      <c r="L58" s="13" t="str">
        <f>+IF(K58&lt;0,"Minute(s) Remaining",IF(K58=0,"Minute(s). Met the target 48hrs","Minute(s) in excess of the required limit"))</f>
        <v>Minute(s) in excess of the required limit</v>
      </c>
    </row>
    <row r="59" spans="1:12">
      <c r="B59" s="15" t="s">
        <v>22</v>
      </c>
      <c r="C59" s="112">
        <f>+(D58+C58)/2</f>
        <v>0.54375000000000007</v>
      </c>
      <c r="D59" s="113"/>
      <c r="E59" s="18"/>
      <c r="F59" s="18"/>
      <c r="G59" s="19"/>
      <c r="H59" s="19"/>
      <c r="I59" s="19"/>
      <c r="J59" s="19"/>
      <c r="K59" s="19"/>
      <c r="L59" s="20"/>
    </row>
    <row r="63" spans="1:12">
      <c r="B63" s="114" t="s">
        <v>39</v>
      </c>
      <c r="C63" s="115"/>
      <c r="D63" s="115"/>
      <c r="E63" s="115"/>
      <c r="F63" s="115"/>
      <c r="G63" s="115"/>
      <c r="H63" s="115"/>
      <c r="I63" s="115"/>
      <c r="J63" s="115"/>
      <c r="K63" s="116"/>
      <c r="L63" s="7"/>
    </row>
    <row r="64" spans="1:12" ht="45" customHeight="1">
      <c r="A64" s="28" t="s">
        <v>2</v>
      </c>
      <c r="B64" s="9" t="s">
        <v>3</v>
      </c>
      <c r="C64" s="9" t="s">
        <v>40</v>
      </c>
      <c r="D64" s="9" t="s">
        <v>5</v>
      </c>
      <c r="E64" s="9" t="s">
        <v>6</v>
      </c>
      <c r="F64" s="110" t="s">
        <v>7</v>
      </c>
      <c r="G64" s="111"/>
      <c r="H64" s="9" t="s">
        <v>8</v>
      </c>
      <c r="I64" s="9" t="s">
        <v>9</v>
      </c>
      <c r="J64" s="9" t="s">
        <v>10</v>
      </c>
      <c r="K64" s="9" t="s">
        <v>11</v>
      </c>
      <c r="L64" s="10" t="s">
        <v>41</v>
      </c>
    </row>
    <row r="65" spans="1:12">
      <c r="A65" s="27">
        <v>42254</v>
      </c>
      <c r="B65" s="11" t="s">
        <v>12</v>
      </c>
      <c r="C65" s="12" t="s">
        <v>18</v>
      </c>
      <c r="D65" s="29"/>
      <c r="E65" s="29">
        <v>0.73958333333333337</v>
      </c>
      <c r="F65" s="6">
        <f>+IF(AND(D65&gt;=0.33,D65&lt;1),IF(C65="Working",D65,IF(C65="Leave 1st half",C$9,IF(C65="Leave 2nd half",D65,IF(C65="On_Duty",C$9,IF(C65="Leave",C$9))))),IF(AND(D65&gt;0,D65&lt;0.33),C$9,IF(C65="Leave 1st half",C$9,IF(C65="On_Duty",C$9,IF(C65="Leave",C$9,IF(C65="Leave 2nd half",D65,C$9))))))</f>
        <v>0.33333333333333331</v>
      </c>
      <c r="G65" s="6">
        <f>+IF(AND(E65&lt;=0.834,E65&gt;0),IF(C65="Working",E65,IF(C65="Leave 1st half",E65,IF(C65="Leave 2nd half",D$9,IF(C65="On_Duty",D$9,IF(C65="Leave",D$9))))),IF(AND(E65&gt;0.834,E65&lt;1),0.833333,IF(C65="Leave 1st half",E65,IF(C65="On_Duty",D$9,IF(C65="Leave",D$9,IF(C65="Leave 2nd half",D$9,$D$9))))))</f>
        <v>0.73958333333333337</v>
      </c>
      <c r="H65" s="6">
        <f>+G65-F65</f>
        <v>0.40625000000000006</v>
      </c>
      <c r="I65" s="22">
        <f>+HOUR(H65)*60+MINUTE(H65)+SECOND(H65)/60-30</f>
        <v>555</v>
      </c>
      <c r="J65" s="22">
        <f>48*60/5</f>
        <v>576</v>
      </c>
      <c r="K65" s="22">
        <f>+IF(AND(F65&lt;&gt;0,G65&lt;&gt;0),I65-J65,-J65)</f>
        <v>-21</v>
      </c>
      <c r="L65" s="13"/>
    </row>
    <row r="66" spans="1:12">
      <c r="A66" s="30">
        <f>+A65+1</f>
        <v>42255</v>
      </c>
      <c r="B66" s="11" t="s">
        <v>14</v>
      </c>
      <c r="C66" s="12" t="s">
        <v>42</v>
      </c>
      <c r="D66" s="29">
        <v>0.3611111111111111</v>
      </c>
      <c r="E66" s="29">
        <v>0.8125</v>
      </c>
      <c r="F66" s="6">
        <f>+IF(AND(D66&gt;=0.33,D66&lt;1),IF(C66="Working",D66,IF(C66="Leave 1st half",C$9,IF(C66="Leave 2nd half",D66,IF(C66="On_Duty",C$9,IF(C66="Leave",C$9))))),IF(AND(D66&gt;0,D66&lt;0.33),C$9,IF(C66="Leave 1st half",C$9,IF(C66="On_Duty",C$9,IF(C66="Leave",C$9,IF(C66="Leave 2nd half",D66,C$9))))))</f>
        <v>0.3611111111111111</v>
      </c>
      <c r="G66" s="6">
        <f>+IF(AND(E66&lt;=0.834,E66&gt;0),IF(C66="Working",E66,IF(C66="Leave 1st half",E66,IF(C66="Leave 2nd half",D$9,IF(C66="On_Duty",D$9,IF(C66="Leave",D$9))))),IF(AND(E66&gt;0.834,E66&lt;1),0.833333,IF(C66="Leave 1st half",E66,IF(C66="On_Duty",D$9,IF(C66="Leave",D$9,IF(C66="Leave 2nd half",D$9,$D$9))))))</f>
        <v>0.8125</v>
      </c>
      <c r="H66" s="6">
        <f>+G66-F66</f>
        <v>0.4513888888888889</v>
      </c>
      <c r="I66" s="22">
        <f>+HOUR(H66)*60+MINUTE(H66)+SECOND(H66)/60-30</f>
        <v>620</v>
      </c>
      <c r="J66" s="22">
        <f>48*60/5</f>
        <v>576</v>
      </c>
      <c r="K66" s="22">
        <f>+IF(AND(F66&lt;&gt;0,G66&lt;&gt;0),I66-J66,-J66)</f>
        <v>44</v>
      </c>
      <c r="L66" s="13"/>
    </row>
    <row r="67" spans="1:12">
      <c r="A67" s="30">
        <f>+A66+1</f>
        <v>42256</v>
      </c>
      <c r="B67" s="11" t="s">
        <v>15</v>
      </c>
      <c r="C67" s="12" t="s">
        <v>42</v>
      </c>
      <c r="D67" s="29">
        <v>0.37152777777777773</v>
      </c>
      <c r="E67" s="29">
        <v>0.79166666666666663</v>
      </c>
      <c r="F67" s="6">
        <f>+IF(AND(D67&gt;=0.33,D67&lt;1),IF(C67="Working",D67,IF(C67="Leave 1st half",C$9,IF(C67="Leave 2nd half",D67,IF(C67="On_Duty",C$9,IF(C67="Leave",C$9))))),IF(AND(D67&gt;0,D67&lt;0.33),C$9,IF(C67="Leave 1st half",C$9,IF(C67="On_Duty",C$9,IF(C67="Leave",C$9,IF(C67="Leave 2nd half",D67,C$9))))))</f>
        <v>0.37152777777777773</v>
      </c>
      <c r="G67" s="6">
        <f>+IF(AND(E67&lt;=0.834,E67&gt;0),IF(C67="Working",E67,IF(C67="Leave 1st half",E67,IF(C67="Leave 2nd half",D$9,IF(C67="On_Duty",D$9,IF(C67="Leave",D$9))))),IF(AND(E67&gt;0.834,E67&lt;1),0.833333,IF(C67="Leave 1st half",E67,IF(C67="On_Duty",D$9,IF(C67="Leave",D$9,IF(C67="Leave 2nd half",D$9,$D$9))))))</f>
        <v>0.79166666666666663</v>
      </c>
      <c r="H67" s="6">
        <f>+G67-F67</f>
        <v>0.4201388888888889</v>
      </c>
      <c r="I67" s="22">
        <f>+HOUR(H67)*60+MINUTE(H67)+SECOND(H67)/60-30</f>
        <v>575</v>
      </c>
      <c r="J67" s="22">
        <f>48*60/5</f>
        <v>576</v>
      </c>
      <c r="K67" s="22">
        <f>+IF(AND(F67&lt;&gt;0,G67&lt;&gt;0),I67-J67,-J67)</f>
        <v>-1</v>
      </c>
      <c r="L67" s="13"/>
    </row>
    <row r="68" spans="1:12">
      <c r="A68" s="30">
        <f>+A67+1</f>
        <v>42257</v>
      </c>
      <c r="B68" s="11" t="s">
        <v>17</v>
      </c>
      <c r="C68" s="12" t="s">
        <v>42</v>
      </c>
      <c r="D68" s="29">
        <v>0.3659722222222222</v>
      </c>
      <c r="E68" s="29">
        <v>0.79513888888888884</v>
      </c>
      <c r="F68" s="6">
        <f>+IF(AND(D68&gt;=0.33,D68&lt;1),IF(C68="Working",D68,IF(C68="Leave 1st half",C$9,IF(C68="Leave 2nd half",D68,IF(C68="On_Duty",C$9,IF(C68="Leave",C$9))))),IF(AND(D68&gt;0,D68&lt;0.33),C$9,IF(C68="Leave 1st half",C$9,IF(C68="On_Duty",C$9,IF(C68="Leave",C$9,IF(C68="Leave 2nd half",D68,C$9))))))</f>
        <v>0.3659722222222222</v>
      </c>
      <c r="G68" s="6">
        <f>+IF(AND(E68&lt;=0.834,E68&gt;0),IF(C68="Working",E68,IF(C68="Leave 1st half",E68,IF(C68="Leave 2nd half",D$9,IF(C68="On_Duty",D$9,IF(C68="Leave",D$9))))),IF(AND(E68&gt;0.834,E68&lt;1),0.833333,IF(C68="Leave 1st half",E68,IF(C68="On_Duty",D$9,IF(C68="Leave",D$9,IF(C68="Leave 2nd half",D$9,$D$9))))))</f>
        <v>0.79513888888888884</v>
      </c>
      <c r="H68" s="6">
        <f>+G68-F68</f>
        <v>0.42916666666666664</v>
      </c>
      <c r="I68" s="22">
        <f>+HOUR(H68)*60+MINUTE(H68)+SECOND(H68)/60-30</f>
        <v>588</v>
      </c>
      <c r="J68" s="22">
        <f>48*60/5</f>
        <v>576</v>
      </c>
      <c r="K68" s="22">
        <f>+IF(AND(F68&lt;&gt;0,G68&lt;&gt;0),I68-J68,-J68)</f>
        <v>12</v>
      </c>
      <c r="L68" s="13"/>
    </row>
    <row r="69" spans="1:12">
      <c r="A69" s="30">
        <f>+A68+1</f>
        <v>42258</v>
      </c>
      <c r="B69" s="14" t="s">
        <v>19</v>
      </c>
      <c r="C69" s="12" t="s">
        <v>42</v>
      </c>
      <c r="D69" s="29">
        <v>0.36458333333333331</v>
      </c>
      <c r="E69" s="29">
        <v>0.76180555555555562</v>
      </c>
      <c r="F69" s="6">
        <f>+IF(AND(D69&gt;=0.33,D69&lt;1),IF(C69="Working",D69,IF(C69="Leave 1st half",C$9,IF(C69="Leave 2nd half",D69,IF(C69="On_Duty",C$9,IF(C69="Leave",C$9))))),IF(AND(D69&gt;0,D69&lt;0.33),C$9,IF(C69="Leave 1st half",C$9,IF(C69="On_Duty",C$9,IF(C69="Leave",C$9,IF(C69="Leave 2nd half",D69,C$9))))))</f>
        <v>0.36458333333333331</v>
      </c>
      <c r="G69" s="6">
        <f>+IF(AND(E69&lt;=0.834,E69&gt;0),IF(C69="Working",E69,IF(C69="Leave 1st half",E69,IF(C69="Leave 2nd half",D$9,IF(C69="On_Duty",D$9,IF(C69="Leave",D$9))))),IF(E69&gt;0.834,0.833333,IF(C69="Leave 1st half",E69,IF(C69="On_Duty",D$9,IF(C69="Leave",D$9,IF(C69="Leave 2nd half",D$9,$D$9))))))</f>
        <v>0.76180555555555562</v>
      </c>
      <c r="H69" s="6">
        <f>+G69-F69</f>
        <v>0.39722222222222231</v>
      </c>
      <c r="I69" s="22">
        <f>+HOUR(H69)*60+MINUTE(H69)+SECOND(H69)/60-30</f>
        <v>542</v>
      </c>
      <c r="J69" s="22">
        <f>48*60/5</f>
        <v>576</v>
      </c>
      <c r="K69" s="22">
        <f>+IF(AND(F69&lt;&gt;0,G69&lt;&gt;0),I69-J69,-J69)</f>
        <v>-34</v>
      </c>
      <c r="L69" s="13"/>
    </row>
    <row r="70" spans="1:12">
      <c r="B70" s="15" t="s">
        <v>21</v>
      </c>
      <c r="C70" s="21">
        <v>0.33333333333333331</v>
      </c>
      <c r="D70" s="21">
        <v>0.75416666666666676</v>
      </c>
      <c r="E70" s="16"/>
      <c r="F70" s="16"/>
      <c r="G70" s="17"/>
      <c r="H70" s="17"/>
      <c r="I70" s="17"/>
      <c r="J70" s="17"/>
      <c r="K70" s="23">
        <f>SUM(K65:K69)</f>
        <v>0</v>
      </c>
      <c r="L70" s="13" t="str">
        <f>+IF(K70&lt;0,"Minute(s) Remaining",IF(K70=0,"Minute(s). Met the target 48hrs","Minute(s) in excess of the required limit"))</f>
        <v>Minute(s). Met the target 48hrs</v>
      </c>
    </row>
    <row r="71" spans="1:12">
      <c r="B71" s="15" t="s">
        <v>22</v>
      </c>
      <c r="C71" s="112">
        <f>+(D70+C70)/2</f>
        <v>0.54375000000000007</v>
      </c>
      <c r="D71" s="113"/>
      <c r="E71" s="18"/>
      <c r="F71" s="18"/>
      <c r="G71" s="19"/>
      <c r="H71" s="19"/>
      <c r="I71" s="19"/>
      <c r="J71" s="19"/>
      <c r="K71" s="19"/>
      <c r="L71" s="20"/>
    </row>
    <row r="74" spans="1:12">
      <c r="B74" s="114" t="s">
        <v>39</v>
      </c>
      <c r="C74" s="115"/>
      <c r="D74" s="115"/>
      <c r="E74" s="115"/>
      <c r="F74" s="115"/>
      <c r="G74" s="115"/>
      <c r="H74" s="115"/>
      <c r="I74" s="115"/>
      <c r="J74" s="115"/>
      <c r="K74" s="116"/>
      <c r="L74" s="7"/>
    </row>
    <row r="75" spans="1:12" ht="45">
      <c r="A75" s="28" t="s">
        <v>2</v>
      </c>
      <c r="B75" s="9" t="s">
        <v>3</v>
      </c>
      <c r="C75" s="9" t="s">
        <v>40</v>
      </c>
      <c r="D75" s="9" t="s">
        <v>5</v>
      </c>
      <c r="E75" s="9" t="s">
        <v>6</v>
      </c>
      <c r="F75" s="110" t="s">
        <v>7</v>
      </c>
      <c r="G75" s="111"/>
      <c r="H75" s="9" t="s">
        <v>8</v>
      </c>
      <c r="I75" s="9" t="s">
        <v>9</v>
      </c>
      <c r="J75" s="9" t="s">
        <v>10</v>
      </c>
      <c r="K75" s="9" t="s">
        <v>11</v>
      </c>
      <c r="L75" s="10" t="s">
        <v>41</v>
      </c>
    </row>
    <row r="76" spans="1:12">
      <c r="A76" s="27">
        <v>42261</v>
      </c>
      <c r="B76" s="11" t="s">
        <v>12</v>
      </c>
      <c r="C76" s="12" t="s">
        <v>42</v>
      </c>
      <c r="D76" s="11">
        <v>0.3611111111111111</v>
      </c>
      <c r="E76" s="11">
        <v>0.7993055555555556</v>
      </c>
      <c r="F76" s="6">
        <f>+IF(AND(D76&gt;=0.33,D76&lt;1),IF(C76="Working",D76,IF(C76="Leave 1st half",C$9,IF(C76="Leave 2nd half",D76,IF(C76="On_Duty",C$9,IF(C76="Leave",C$9))))),IF(AND(D76&gt;0,D76&lt;0.33),C$9,IF(C76="Leave 1st half",C$9,IF(C76="On_Duty",C$9,IF(C76="Leave",C$9,IF(C76="Leave 2nd half",D76,C$9))))))</f>
        <v>0.3611111111111111</v>
      </c>
      <c r="G76" s="6">
        <f>+IF(AND(E76&lt;=0.834,E76&gt;0),IF(C76="Working",E76,IF(C76="Leave 1st half",E76,IF(C76="Leave 2nd half",D$9,IF(C76="On_Duty",D$9,IF(C76="Leave",D$9))))),IF(AND(E76&gt;0.834,E76&lt;1),0.833333,IF(C76="Leave 1st half",E76,IF(C76="On_Duty",D$9,IF(C76="Leave",D$9,IF(C76="Leave 2nd half",D$9,$D$9))))))</f>
        <v>0.7993055555555556</v>
      </c>
      <c r="H76" s="6">
        <f>+G76-F76</f>
        <v>0.4381944444444445</v>
      </c>
      <c r="I76" s="22">
        <f>+HOUR(H76)*60+MINUTE(H76)+SECOND(H76)/60-30</f>
        <v>601</v>
      </c>
      <c r="J76" s="22">
        <f>48*60/5</f>
        <v>576</v>
      </c>
      <c r="K76" s="22">
        <f>+IF(AND(F76&lt;&gt;0,G76&lt;&gt;0),I76-J76,-J76)</f>
        <v>25</v>
      </c>
      <c r="L76" s="13"/>
    </row>
    <row r="77" spans="1:12">
      <c r="A77" s="30">
        <f>+A76+1</f>
        <v>42262</v>
      </c>
      <c r="B77" s="11" t="s">
        <v>14</v>
      </c>
      <c r="C77" s="12" t="s">
        <v>43</v>
      </c>
      <c r="D77" s="11"/>
      <c r="E77" s="11"/>
      <c r="F77" s="6">
        <f>+IF(AND(D77&gt;=0.33,D77&lt;1),IF(C77="Working",D77,IF(C77="Leave 1st half",C$9,IF(C77="Leave 2nd half",D77,IF(C77="On_Duty",C$9,IF(C77="Leave",C$9))))),IF(AND(D77&gt;0,D77&lt;0.33),C$9,IF(C77="Leave 1st half",C$9,IF(C77="On_Duty",C$9,IF(C77="Leave",C$9,IF(C77="Leave 2nd half",D77,C$9))))))</f>
        <v>0.33333333333333331</v>
      </c>
      <c r="G77" s="6">
        <f>+IF(AND(E77&lt;=0.834,E77&gt;0),IF(C77="Working",E77,IF(C77="Leave 1st half",E77,IF(C77="Leave 2nd half",D$9,IF(C77="On_Duty",D$9,IF(C77="Leave",D$9))))),IF(AND(E77&gt;0.834,E77&lt;1),0.833333,IF(C77="Leave 1st half",E77,IF(C77="On_Duty",D$9,IF(C77="Leave",D$9,IF(C77="Leave 2nd half",D$9,$D$9))))))</f>
        <v>0.75416666666666676</v>
      </c>
      <c r="H77" s="6">
        <f>+G77-F77</f>
        <v>0.42083333333333345</v>
      </c>
      <c r="I77" s="22">
        <f>+HOUR(H77)*60+MINUTE(H77)+SECOND(H77)/60-30</f>
        <v>576</v>
      </c>
      <c r="J77" s="22">
        <f>48*60/5</f>
        <v>576</v>
      </c>
      <c r="K77" s="22">
        <f>+IF(AND(F77&lt;&gt;0,G77&lt;&gt;0),I77-J77,-J77)</f>
        <v>0</v>
      </c>
      <c r="L77" s="13"/>
    </row>
    <row r="78" spans="1:12">
      <c r="A78" s="30">
        <f>+A77+1</f>
        <v>42263</v>
      </c>
      <c r="B78" s="11" t="s">
        <v>15</v>
      </c>
      <c r="C78" s="12" t="s">
        <v>42</v>
      </c>
      <c r="D78" s="11">
        <v>0.36249999999999999</v>
      </c>
      <c r="E78" s="11">
        <v>0.77083333333333337</v>
      </c>
      <c r="F78" s="6">
        <f>+IF(AND(D78&gt;=0.33,D78&lt;1),IF(C78="Working",D78,IF(C78="Leave 1st half",C$9,IF(C78="Leave 2nd half",D78,IF(C78="On_Duty",C$9,IF(C78="Leave",C$9))))),IF(AND(D78&gt;0,D78&lt;0.33),C$9,IF(C78="Leave 1st half",C$9,IF(C78="On_Duty",C$9,IF(C78="Leave",C$9,IF(C78="Leave 2nd half",D78,C$9))))))</f>
        <v>0.36249999999999999</v>
      </c>
      <c r="G78" s="6">
        <f>+IF(AND(E78&lt;=0.834,E78&gt;0),IF(C78="Working",E78,IF(C78="Leave 1st half",E78,IF(C78="Leave 2nd half",D$9,IF(C78="On_Duty",D$9,IF(C78="Leave",D$9))))),IF(AND(E78&gt;0.834,E78&lt;1),0.833333,IF(C78="Leave 1st half",E78,IF(C78="On_Duty",D$9,IF(C78="Leave",D$9,IF(C78="Leave 2nd half",D$9,$D$9))))))</f>
        <v>0.77083333333333337</v>
      </c>
      <c r="H78" s="6">
        <f>+G78-F78</f>
        <v>0.40833333333333338</v>
      </c>
      <c r="I78" s="22">
        <f>+HOUR(H78)*60+MINUTE(H78)+SECOND(H78)/60-30</f>
        <v>558</v>
      </c>
      <c r="J78" s="22">
        <f>48*60/5</f>
        <v>576</v>
      </c>
      <c r="K78" s="22">
        <f>+IF(AND(F78&lt;&gt;0,G78&lt;&gt;0),I78-J78,-J78)</f>
        <v>-18</v>
      </c>
      <c r="L78" s="13"/>
    </row>
    <row r="79" spans="1:12">
      <c r="A79" s="30">
        <f>+A78+1</f>
        <v>42264</v>
      </c>
      <c r="B79" s="11" t="s">
        <v>17</v>
      </c>
      <c r="C79" s="12" t="s">
        <v>16</v>
      </c>
      <c r="D79" s="11">
        <v>0.36249999999999999</v>
      </c>
      <c r="E79" s="11">
        <v>0.83333333333333337</v>
      </c>
      <c r="F79" s="6">
        <f>+IF(AND(D79&gt;=0.33,D79&lt;1),IF(C79="Working",D79,IF(C79="Leave 1st half",C$9,IF(C79="Leave 2nd half",D79,IF(C79="On_Duty",C$9,IF(C79="Leave",C$9))))),IF(AND(D79&gt;0,D79&lt;0.33),C$9,IF(C79="Leave 1st half",C$9,IF(C79="On_Duty",C$9,IF(C79="Leave",C$9,IF(C79="Leave 2nd half",D79,C$9))))))</f>
        <v>0.33333333333333331</v>
      </c>
      <c r="G79" s="6">
        <f>+IF(AND(E79&lt;=0.834,E79&gt;0),IF(C79="Working",E79,IF(C79="Leave 1st half",E79,IF(C79="Leave 2nd half",D$9,IF(C79="On_Duty",D$9,IF(C79="Leave",D$9))))),IF(AND(E79&gt;0.834,E79&lt;1),0.833333,IF(C79="Leave 1st half",E79,IF(C79="On_Duty",D$9,IF(C79="Leave",D$9,IF(C79="Leave 2nd half",D$9,$D$9))))))</f>
        <v>0.75416666666666676</v>
      </c>
      <c r="H79" s="6">
        <f>+G79-F79</f>
        <v>0.42083333333333345</v>
      </c>
      <c r="I79" s="22">
        <f>+HOUR(H79)*60+MINUTE(H79)+SECOND(H79)/60-30</f>
        <v>576</v>
      </c>
      <c r="J79" s="22">
        <f>48*60/5</f>
        <v>576</v>
      </c>
      <c r="K79" s="22">
        <f>+IF(AND(F79&lt;&gt;0,G79&lt;&gt;0),I79-J79,-J79)</f>
        <v>0</v>
      </c>
      <c r="L79" s="13"/>
    </row>
    <row r="80" spans="1:12">
      <c r="A80" s="30">
        <f>+A79+1</f>
        <v>42265</v>
      </c>
      <c r="B80" s="14" t="s">
        <v>19</v>
      </c>
      <c r="C80" s="12" t="s">
        <v>42</v>
      </c>
      <c r="D80" s="11">
        <v>0.37152777777777773</v>
      </c>
      <c r="E80" s="11">
        <v>0.78819444444444453</v>
      </c>
      <c r="F80" s="6">
        <f>+IF(AND(D80&gt;=0.33,D80&lt;1),IF(C80="Working",D80,IF(C80="Leave 1st half",C$9,IF(C80="Leave 2nd half",D80,IF(C80="On_Duty",C$9,IF(C80="Leave",C$9))))),IF(AND(D80&gt;0,D80&lt;0.33),C$9,IF(C80="Leave 1st half",C$9,IF(C80="On_Duty",C$9,IF(C80="Leave",C$9,IF(C80="Leave 2nd half",D80,C$9))))))</f>
        <v>0.37152777777777773</v>
      </c>
      <c r="G80" s="6">
        <f>+IF(AND(E80&lt;=0.834,E80&gt;0),IF(C80="Working",E80,IF(C80="Leave 1st half",E80,IF(C80="Leave 2nd half",D$9,IF(C80="On_Duty",D$9,IF(C80="Leave",D$9))))),IF(E80&gt;0.834,0.833333,IF(C80="Leave 1st half",E80,IF(C80="On_Duty",D$9,IF(C80="Leave",D$9,IF(C80="Leave 2nd half",D$9,$D$9))))))</f>
        <v>0.78819444444444453</v>
      </c>
      <c r="H80" s="6">
        <f>+G80-F80</f>
        <v>0.4166666666666668</v>
      </c>
      <c r="I80" s="22">
        <f>+HOUR(H80)*60+MINUTE(H80)+SECOND(H80)/60-30</f>
        <v>570</v>
      </c>
      <c r="J80" s="22">
        <f>48*60/5</f>
        <v>576</v>
      </c>
      <c r="K80" s="22">
        <f>+IF(AND(F80&lt;&gt;0,G80&lt;&gt;0),I80-J80,-J80)</f>
        <v>-6</v>
      </c>
      <c r="L80" s="13"/>
    </row>
    <row r="81" spans="1:12">
      <c r="B81" s="15" t="s">
        <v>21</v>
      </c>
      <c r="C81" s="21">
        <v>0.33333333333333331</v>
      </c>
      <c r="D81" s="21">
        <v>0.75416666666666676</v>
      </c>
      <c r="E81" s="16"/>
      <c r="F81" s="16"/>
      <c r="G81" s="17"/>
      <c r="H81" s="17"/>
      <c r="I81" s="17"/>
      <c r="J81" s="17"/>
      <c r="K81" s="23">
        <f>SUM(K76:K80)</f>
        <v>1</v>
      </c>
      <c r="L81" s="13" t="str">
        <f>+IF(K81&lt;0,"Minute(s) Remaining",IF(K81=0,"Minute(s). Met the target 48hrs","Minute(s) in excess of the required limit"))</f>
        <v>Minute(s) in excess of the required limit</v>
      </c>
    </row>
    <row r="82" spans="1:12">
      <c r="B82" s="15" t="s">
        <v>22</v>
      </c>
      <c r="C82" s="112">
        <f>+(D81+C81)/2</f>
        <v>0.54375000000000007</v>
      </c>
      <c r="D82" s="113"/>
      <c r="E82" s="18"/>
      <c r="F82" s="18"/>
      <c r="G82" s="19"/>
      <c r="H82" s="19"/>
      <c r="I82" s="19"/>
      <c r="J82" s="19"/>
      <c r="K82" s="19"/>
      <c r="L82" s="20"/>
    </row>
    <row r="84" spans="1:12">
      <c r="B84" s="114" t="s">
        <v>39</v>
      </c>
      <c r="C84" s="115"/>
      <c r="D84" s="115"/>
      <c r="E84" s="115"/>
      <c r="F84" s="115"/>
      <c r="G84" s="115"/>
      <c r="H84" s="115"/>
      <c r="I84" s="115"/>
      <c r="J84" s="115"/>
      <c r="K84" s="116"/>
      <c r="L84" s="7"/>
    </row>
    <row r="85" spans="1:12" ht="45">
      <c r="A85" s="28" t="s">
        <v>2</v>
      </c>
      <c r="B85" s="9" t="s">
        <v>3</v>
      </c>
      <c r="C85" s="9" t="s">
        <v>40</v>
      </c>
      <c r="D85" s="9" t="s">
        <v>5</v>
      </c>
      <c r="E85" s="9" t="s">
        <v>6</v>
      </c>
      <c r="F85" s="110" t="s">
        <v>7</v>
      </c>
      <c r="G85" s="111"/>
      <c r="H85" s="9" t="s">
        <v>8</v>
      </c>
      <c r="I85" s="9" t="s">
        <v>9</v>
      </c>
      <c r="J85" s="9" t="s">
        <v>10</v>
      </c>
      <c r="K85" s="9" t="s">
        <v>11</v>
      </c>
      <c r="L85" s="10" t="s">
        <v>41</v>
      </c>
    </row>
    <row r="86" spans="1:12">
      <c r="A86" s="27">
        <v>42268</v>
      </c>
      <c r="B86" s="11" t="s">
        <v>12</v>
      </c>
      <c r="C86" s="12" t="s">
        <v>42</v>
      </c>
      <c r="D86" s="29">
        <v>0.37013888888888885</v>
      </c>
      <c r="E86" s="29">
        <v>0.83333333333333337</v>
      </c>
      <c r="F86" s="6">
        <f>+IF(AND(D86&gt;=0.33,D86&lt;1),IF(C86="Working",D86,IF(C86="Leave 1st half",C$9,IF(C86="Leave 2nd half",D86,IF(C86="On_Duty",C$9,IF(C86="Leave",C$9))))),IF(AND(D86&gt;0,D86&lt;0.33),C$9,IF(C86="Leave 1st half",C$9,IF(C86="On_Duty",C$9,IF(C86="Leave",C$9,IF(C86="Leave 2nd half",D86,C$9))))))</f>
        <v>0.37013888888888885</v>
      </c>
      <c r="G86" s="6">
        <f>+IF(AND(E86&lt;=0.834,E86&gt;0),IF(C86="Working",E86,IF(C86="Leave 1st half",E86,IF(C86="Leave 2nd half",D$9,IF(C86="On_Duty",D$9,IF(C86="Leave",D$9))))),IF(AND(E86&gt;0.834,E86&lt;1),0.833333,IF(C86="Leave 1st half",E86,IF(C86="On_Duty",D$9,IF(C86="Leave",D$9,IF(C86="Leave 2nd half",D$9,$D$9))))))</f>
        <v>0.83333333333333337</v>
      </c>
      <c r="H86" s="6">
        <f>+G86-F86</f>
        <v>0.46319444444444452</v>
      </c>
      <c r="I86" s="22">
        <f>+HOUR(H86)*60+MINUTE(H86)+SECOND(H86)/60-30</f>
        <v>637</v>
      </c>
      <c r="J86" s="22">
        <f>48*60/5</f>
        <v>576</v>
      </c>
      <c r="K86" s="22">
        <f>+IF(AND(F86&lt;&gt;0,G86&lt;&gt;0),I86-J86,-J86)</f>
        <v>61</v>
      </c>
      <c r="L86" s="13"/>
    </row>
    <row r="87" spans="1:12">
      <c r="A87" s="30">
        <f>+A86+1</f>
        <v>42269</v>
      </c>
      <c r="B87" s="11" t="s">
        <v>14</v>
      </c>
      <c r="C87" s="12" t="s">
        <v>42</v>
      </c>
      <c r="D87" s="29">
        <v>0.3520833333333333</v>
      </c>
      <c r="E87" s="29">
        <v>0.81041666666666667</v>
      </c>
      <c r="F87" s="6">
        <f>+IF(AND(D87&gt;=0.33,D87&lt;1),IF(C87="Working",D87,IF(C87="Leave 1st half",C$9,IF(C87="Leave 2nd half",D87,IF(C87="On_Duty",C$9,IF(C87="Leave",C$9))))),IF(AND(D87&gt;0,D87&lt;0.33),C$9,IF(C87="Leave 1st half",C$9,IF(C87="On_Duty",C$9,IF(C87="Leave",C$9,IF(C87="Leave 2nd half",D87,C$9))))))</f>
        <v>0.3520833333333333</v>
      </c>
      <c r="G87" s="6">
        <f>+IF(AND(E87&lt;=0.834,E87&gt;0),IF(C87="Working",E87,IF(C87="Leave 1st half",E87,IF(C87="Leave 2nd half",D$9,IF(C87="On_Duty",D$9,IF(C87="Leave",D$9))))),IF(AND(E87&gt;0.834,E87&lt;1),0.833333,IF(C87="Leave 1st half",E87,IF(C87="On_Duty",D$9,IF(C87="Leave",D$9,IF(C87="Leave 2nd half",D$9,$D$9))))))</f>
        <v>0.81041666666666667</v>
      </c>
      <c r="H87" s="6">
        <f>+G87-F87</f>
        <v>0.45833333333333337</v>
      </c>
      <c r="I87" s="22">
        <f>+HOUR(H87)*60+MINUTE(H87)+SECOND(H87)/60-30</f>
        <v>630</v>
      </c>
      <c r="J87" s="22">
        <f>48*60/5</f>
        <v>576</v>
      </c>
      <c r="K87" s="22">
        <f>+IF(AND(F87&lt;&gt;0,G87&lt;&gt;0),I87-J87,-J87)</f>
        <v>54</v>
      </c>
      <c r="L87" s="13"/>
    </row>
    <row r="88" spans="1:12">
      <c r="A88" s="30">
        <f>+A87+1</f>
        <v>42270</v>
      </c>
      <c r="B88" s="11" t="s">
        <v>15</v>
      </c>
      <c r="C88" s="12" t="s">
        <v>42</v>
      </c>
      <c r="D88" s="29">
        <v>0.36041666666666666</v>
      </c>
      <c r="E88" s="29">
        <v>0.72569444444444453</v>
      </c>
      <c r="F88" s="6">
        <f>+IF(AND(D88&gt;=0.33,D88&lt;1),IF(C88="Working",D88,IF(C88="Leave 1st half",C$9,IF(C88="Leave 2nd half",D88,IF(C88="On_Duty",C$9,IF(C88="Leave",C$9))))),IF(AND(D88&gt;0,D88&lt;0.33),C$9,IF(C88="Leave 1st half",C$9,IF(C88="On_Duty",C$9,IF(C88="Leave",C$9,IF(C88="Leave 2nd half",D88,C$9))))))</f>
        <v>0.36041666666666666</v>
      </c>
      <c r="G88" s="6">
        <f>+IF(AND(E88&lt;=0.834,E88&gt;0),IF(C88="Working",E88,IF(C88="Leave 1st half",E88,IF(C88="Leave 2nd half",D$9,IF(C88="On_Duty",D$9,IF(C88="Leave",D$9))))),IF(AND(E88&gt;0.834,E88&lt;1),0.833333,IF(C88="Leave 1st half",E88,IF(C88="On_Duty",D$9,IF(C88="Leave",D$9,IF(C88="Leave 2nd half",D$9,$D$9))))))</f>
        <v>0.72569444444444453</v>
      </c>
      <c r="H88" s="6">
        <f>+G88-F88</f>
        <v>0.36527777777777787</v>
      </c>
      <c r="I88" s="22">
        <f>+HOUR(H88)*60+MINUTE(H88)+SECOND(H88)/60-30</f>
        <v>496</v>
      </c>
      <c r="J88" s="22">
        <f>48*60/5</f>
        <v>576</v>
      </c>
      <c r="K88" s="22">
        <f>+IF(AND(F88&lt;&gt;0,G88&lt;&gt;0),I88-J88,-J88)</f>
        <v>-80</v>
      </c>
      <c r="L88" s="13"/>
    </row>
    <row r="89" spans="1:12">
      <c r="A89" s="30">
        <f>+A88+1</f>
        <v>42271</v>
      </c>
      <c r="B89" s="11" t="s">
        <v>17</v>
      </c>
      <c r="C89" s="12" t="s">
        <v>42</v>
      </c>
      <c r="D89" s="29">
        <v>0.36180555555555555</v>
      </c>
      <c r="E89" s="29">
        <v>0.79513888888888884</v>
      </c>
      <c r="F89" s="6">
        <f>+IF(AND(D89&gt;=0.33,D89&lt;1),IF(C89="Working",D89,IF(C89="Leave 1st half",C$9,IF(C89="Leave 2nd half",D89,IF(C89="On_Duty",C$9,IF(C89="Leave",C$9))))),IF(AND(D89&gt;0,D89&lt;0.33),C$9,IF(C89="Leave 1st half",C$9,IF(C89="On_Duty",C$9,IF(C89="Leave",C$9,IF(C89="Leave 2nd half",D89,C$9))))))</f>
        <v>0.36180555555555555</v>
      </c>
      <c r="G89" s="6">
        <f>+IF(AND(E89&lt;=0.834,E89&gt;0),IF(C89="Working",E89,IF(C89="Leave 1st half",E89,IF(C89="Leave 2nd half",D$9,IF(C89="On_Duty",D$9,IF(C89="Leave",D$9))))),IF(AND(E89&gt;0.834,E89&lt;1),0.833333,IF(C89="Leave 1st half",E89,IF(C89="On_Duty",D$9,IF(C89="Leave",D$9,IF(C89="Leave 2nd half",D$9,$D$9))))))</f>
        <v>0.79513888888888884</v>
      </c>
      <c r="H89" s="6">
        <f>+G89-F89</f>
        <v>0.43333333333333329</v>
      </c>
      <c r="I89" s="22">
        <f>+HOUR(H89)*60+MINUTE(H89)+SECOND(H89)/60-30</f>
        <v>594</v>
      </c>
      <c r="J89" s="22">
        <f>48*60/5</f>
        <v>576</v>
      </c>
      <c r="K89" s="22">
        <f>+IF(AND(F89&lt;&gt;0,G89&lt;&gt;0),I89-J89,-J89)</f>
        <v>18</v>
      </c>
      <c r="L89" s="13"/>
    </row>
    <row r="90" spans="1:12">
      <c r="A90" s="30">
        <f>+A89+1</f>
        <v>42272</v>
      </c>
      <c r="B90" s="14" t="s">
        <v>19</v>
      </c>
      <c r="C90" s="12" t="s">
        <v>42</v>
      </c>
      <c r="D90" s="11">
        <v>0.34722222222222227</v>
      </c>
      <c r="E90" s="11">
        <v>0.73125000000000007</v>
      </c>
      <c r="F90" s="6">
        <f>+IF(AND(D90&gt;=0.33,D90&lt;1),IF(C90="Working",D90,IF(C90="Leave 1st half",C$9,IF(C90="Leave 2nd half",D90,IF(C90="On_Duty",C$9,IF(C90="Leave",C$9))))),IF(AND(D90&gt;0,D90&lt;0.33),C$9,IF(C90="Leave 1st half",C$9,IF(C90="On_Duty",C$9,IF(C90="Leave",C$9,IF(C90="Leave 2nd half",D90,C$9))))))</f>
        <v>0.34722222222222227</v>
      </c>
      <c r="G90" s="6">
        <f>+IF(AND(E90&lt;=0.834,E90&gt;0),IF(C90="Working",E90,IF(C90="Leave 1st half",E90,IF(C90="Leave 2nd half",D$9,IF(C90="On_Duty",D$9,IF(C90="Leave",D$9))))),IF(E90&gt;0.834,0.833333,IF(C90="Leave 1st half",E90,IF(C90="On_Duty",D$9,IF(C90="Leave",D$9,IF(C90="Leave 2nd half",D$9,$D$9))))))</f>
        <v>0.73125000000000007</v>
      </c>
      <c r="H90" s="6">
        <f>+G90-F90</f>
        <v>0.3840277777777778</v>
      </c>
      <c r="I90" s="22">
        <f>+HOUR(H90)*60+MINUTE(H90)+SECOND(H90)/60-30</f>
        <v>523</v>
      </c>
      <c r="J90" s="22">
        <f>48*60/5</f>
        <v>576</v>
      </c>
      <c r="K90" s="22">
        <f>+IF(AND(F90&lt;&gt;0,G90&lt;&gt;0),I90-J90,-J90)</f>
        <v>-53</v>
      </c>
      <c r="L90" s="13"/>
    </row>
    <row r="91" spans="1:12">
      <c r="B91" s="15" t="s">
        <v>21</v>
      </c>
      <c r="C91" s="21">
        <v>0.33333333333333331</v>
      </c>
      <c r="D91" s="21">
        <v>0.75416666666666676</v>
      </c>
      <c r="E91" s="16"/>
      <c r="F91" s="16"/>
      <c r="G91" s="17"/>
      <c r="H91" s="17"/>
      <c r="I91" s="17"/>
      <c r="J91" s="17"/>
      <c r="K91" s="23">
        <f>SUM(K86:K90)</f>
        <v>0</v>
      </c>
      <c r="L91" s="13" t="str">
        <f>+IF(K91&lt;0,"Minute(s) Remaining",IF(K91=0,"Minute(s). Met the target 48hrs","Minute(s) in excess of the required limit"))</f>
        <v>Minute(s). Met the target 48hrs</v>
      </c>
    </row>
    <row r="92" spans="1:12">
      <c r="B92" s="15" t="s">
        <v>22</v>
      </c>
      <c r="C92" s="112">
        <f>+(D91+C91)/2</f>
        <v>0.54375000000000007</v>
      </c>
      <c r="D92" s="113"/>
      <c r="E92" s="18"/>
      <c r="F92" s="18"/>
      <c r="G92" s="19"/>
      <c r="H92" s="19"/>
      <c r="I92" s="19"/>
      <c r="J92" s="19"/>
      <c r="K92" s="19"/>
      <c r="L92" s="20"/>
    </row>
    <row r="94" spans="1:12">
      <c r="B94" s="114" t="s">
        <v>39</v>
      </c>
      <c r="C94" s="115"/>
      <c r="D94" s="115"/>
      <c r="E94" s="115"/>
      <c r="F94" s="115"/>
      <c r="G94" s="115"/>
      <c r="H94" s="115"/>
      <c r="I94" s="115"/>
      <c r="J94" s="115"/>
      <c r="K94" s="116"/>
      <c r="L94" s="7"/>
    </row>
    <row r="95" spans="1:12" ht="45">
      <c r="A95" s="28" t="s">
        <v>2</v>
      </c>
      <c r="B95" s="9" t="s">
        <v>3</v>
      </c>
      <c r="C95" s="9" t="s">
        <v>40</v>
      </c>
      <c r="D95" s="9" t="s">
        <v>5</v>
      </c>
      <c r="E95" s="9" t="s">
        <v>6</v>
      </c>
      <c r="F95" s="110" t="s">
        <v>7</v>
      </c>
      <c r="G95" s="111"/>
      <c r="H95" s="9" t="s">
        <v>8</v>
      </c>
      <c r="I95" s="9" t="s">
        <v>9</v>
      </c>
      <c r="J95" s="9" t="s">
        <v>10</v>
      </c>
      <c r="K95" s="9" t="s">
        <v>11</v>
      </c>
      <c r="L95" s="10" t="s">
        <v>41</v>
      </c>
    </row>
    <row r="96" spans="1:12">
      <c r="A96" s="27">
        <v>42275</v>
      </c>
      <c r="B96" s="11" t="s">
        <v>12</v>
      </c>
      <c r="C96" s="12" t="s">
        <v>42</v>
      </c>
      <c r="D96" s="29">
        <v>0.36805555555555558</v>
      </c>
      <c r="E96" s="29">
        <v>0.75</v>
      </c>
      <c r="F96" s="6">
        <f>+IF(AND(D96&gt;=0.33,D96&lt;1),IF(C96="Working",D96,IF(C96="Leave 1st half",C$9,IF(C96="Leave 2nd half",D96,IF(C96="On_Duty",C$9,IF(C96="Leave",C$9))))),IF(AND(D96&gt;0,D96&lt;0.33),C$9,IF(C96="Leave 1st half",C$9,IF(C96="On_Duty",C$9,IF(C96="Leave",C$9,IF(C96="Leave 2nd half",D96,C$9))))))</f>
        <v>0.36805555555555558</v>
      </c>
      <c r="G96" s="6">
        <f>+IF(AND(E96&lt;=0.834,E96&gt;0),IF(C96="Working",E96,IF(C96="Leave 1st half",E96,IF(C96="Leave 2nd half",D$9,IF(C96="On_Duty",D$9,IF(C96="Leave",D$9))))),IF(AND(E96&gt;0.834,E96&lt;1),0.833333,IF(C96="Leave 1st half",E96,IF(C96="On_Duty",D$9,IF(C96="Leave",D$9,IF(C96="Leave 2nd half",D$9,$D$9))))))</f>
        <v>0.75</v>
      </c>
      <c r="H96" s="6">
        <f>+G96-F96</f>
        <v>0.38194444444444442</v>
      </c>
      <c r="I96" s="22">
        <f>+HOUR(H96)*60+MINUTE(H96)+SECOND(H96)/60-30</f>
        <v>520</v>
      </c>
      <c r="J96" s="22">
        <f>48*60/5</f>
        <v>576</v>
      </c>
      <c r="K96" s="22">
        <f>+IF(AND(F96&lt;&gt;0,G96&lt;&gt;0),I96-J96,-J96)</f>
        <v>-56</v>
      </c>
      <c r="L96" s="13"/>
    </row>
    <row r="97" spans="1:12">
      <c r="A97" s="30">
        <f>+A96+1</f>
        <v>42276</v>
      </c>
      <c r="B97" s="11" t="s">
        <v>14</v>
      </c>
      <c r="C97" s="12" t="s">
        <v>18</v>
      </c>
      <c r="D97" s="29"/>
      <c r="E97" s="29">
        <v>0.81736111111111109</v>
      </c>
      <c r="F97" s="6">
        <f>+IF(AND(D97&gt;=0.33,D97&lt;1),IF(C97="Working",D97,IF(C97="Leave 1st half",C$9,IF(C97="Leave 2nd half",D97,IF(C97="On_Duty",C$9,IF(C97="Leave",C$9))))),IF(AND(D97&gt;0,D97&lt;0.33),C$9,IF(C97="Leave 1st half",C$9,IF(C97="On_Duty",C$9,IF(C97="Leave",C$9,IF(C97="Leave 2nd half",D97,C$9))))))</f>
        <v>0.33333333333333331</v>
      </c>
      <c r="G97" s="6">
        <f>+IF(AND(E97&lt;=0.834,E97&gt;0),IF(C97="Working",E97,IF(C97="Leave 1st half",E97,IF(C97="Leave 2nd half",D$9,IF(C97="On_Duty",D$9,IF(C97="Leave",D$9))))),IF(AND(E97&gt;0.834,E97&lt;1),0.833333,IF(C97="Leave 1st half",E97,IF(C97="On_Duty",D$9,IF(C97="Leave",D$9,IF(C97="Leave 2nd half",D$9,$D$9))))))</f>
        <v>0.81736111111111109</v>
      </c>
      <c r="H97" s="6">
        <f>+G97-F97</f>
        <v>0.48402777777777778</v>
      </c>
      <c r="I97" s="22">
        <f>+HOUR(H97)*60+MINUTE(H97)+SECOND(H97)/60-30</f>
        <v>667</v>
      </c>
      <c r="J97" s="22">
        <f>48*60/5</f>
        <v>576</v>
      </c>
      <c r="K97" s="22">
        <f>+IF(AND(F97&lt;&gt;0,G97&lt;&gt;0),I97-J97,-J97)</f>
        <v>91</v>
      </c>
      <c r="L97" s="13"/>
    </row>
    <row r="98" spans="1:12">
      <c r="A98" s="30">
        <f>+A97+1</f>
        <v>42277</v>
      </c>
      <c r="B98" s="11" t="s">
        <v>15</v>
      </c>
      <c r="C98" s="12" t="s">
        <v>42</v>
      </c>
      <c r="D98" s="11">
        <v>0.36874999999999997</v>
      </c>
      <c r="E98" s="11">
        <v>0.76527777777777783</v>
      </c>
      <c r="F98" s="6">
        <f>+IF(AND(D98&gt;=0.33,D98&lt;1),IF(C98="Working",D98,IF(C98="Leave 1st half",C$9,IF(C98="Leave 2nd half",D98,IF(C98="On_Duty",C$9,IF(C98="Leave",C$9))))),IF(AND(D98&gt;0,D98&lt;0.33),C$9,IF(C98="Leave 1st half",C$9,IF(C98="On_Duty",C$9,IF(C98="Leave",C$9,IF(C98="Leave 2nd half",D98,C$9))))))</f>
        <v>0.36874999999999997</v>
      </c>
      <c r="G98" s="6">
        <f>+IF(AND(E98&lt;=0.834,E98&gt;0),IF(C98="Working",E98,IF(C98="Leave 1st half",E98,IF(C98="Leave 2nd half",D$9,IF(C98="On_Duty",D$9,IF(C98="Leave",D$9))))),IF(AND(E98&gt;0.834,E98&lt;1),0.833333,IF(C98="Leave 1st half",E98,IF(C98="On_Duty",D$9,IF(C98="Leave",D$9,IF(C98="Leave 2nd half",D$9,$D$9))))))</f>
        <v>0.76527777777777783</v>
      </c>
      <c r="H98" s="6">
        <f>+G98-F98</f>
        <v>0.39652777777777787</v>
      </c>
      <c r="I98" s="22">
        <f>+HOUR(H98)*60+MINUTE(H98)+SECOND(H98)/60-30</f>
        <v>541</v>
      </c>
      <c r="J98" s="22">
        <f>48*60/5</f>
        <v>576</v>
      </c>
      <c r="K98" s="22">
        <f>+IF(AND(F98&lt;&gt;0,G98&lt;&gt;0),I98-J98,-J98)</f>
        <v>-35</v>
      </c>
      <c r="L98" s="13"/>
    </row>
    <row r="99" spans="1:12">
      <c r="A99" s="30">
        <f>+A98+1</f>
        <v>42278</v>
      </c>
      <c r="B99" s="11" t="s">
        <v>17</v>
      </c>
      <c r="C99" s="12" t="s">
        <v>16</v>
      </c>
      <c r="D99" s="11"/>
      <c r="E99" s="11"/>
      <c r="F99" s="6">
        <f>+IF(AND(D99&gt;=0.33,D99&lt;1),IF(C99="Working",D99,IF(C99="Leave 1st half",C$9,IF(C99="Leave 2nd half",D99,IF(C99="On_Duty",C$9,IF(C99="Leave",C$9))))),IF(AND(D99&gt;0,D99&lt;0.33),C$9,IF(C99="Leave 1st half",C$9,IF(C99="On_Duty",C$9,IF(C99="Leave",C$9,IF(C99="Leave 2nd half",D99,C$9))))))</f>
        <v>0.33333333333333331</v>
      </c>
      <c r="G99" s="6">
        <f>+IF(AND(E99&lt;=0.834,E99&gt;0),IF(C99="Working",E99,IF(C99="Leave 1st half",E99,IF(C99="Leave 2nd half",D$9,IF(C99="On_Duty",D$9,IF(C99="Leave",D$9))))),IF(AND(E99&gt;0.834,E99&lt;1),0.833333,IF(C99="Leave 1st half",E99,IF(C99="On_Duty",D$9,IF(C99="Leave",D$9,IF(C99="Leave 2nd half",D$9,$D$9))))))</f>
        <v>0.75416666666666676</v>
      </c>
      <c r="H99" s="6">
        <f>+G99-F99</f>
        <v>0.42083333333333345</v>
      </c>
      <c r="I99" s="22">
        <f>+HOUR(H99)*60+MINUTE(H99)+SECOND(H99)/60-30</f>
        <v>576</v>
      </c>
      <c r="J99" s="22">
        <f>48*60/5</f>
        <v>576</v>
      </c>
      <c r="K99" s="22">
        <f>+IF(AND(F99&lt;&gt;0,G99&lt;&gt;0),I99-J99,-J99)</f>
        <v>0</v>
      </c>
      <c r="L99" s="13"/>
    </row>
    <row r="100" spans="1:12">
      <c r="A100" s="30">
        <f>+A99+1</f>
        <v>42279</v>
      </c>
      <c r="B100" s="14" t="s">
        <v>19</v>
      </c>
      <c r="C100" s="12" t="s">
        <v>16</v>
      </c>
      <c r="D100" s="11"/>
      <c r="E100" s="11"/>
      <c r="F100" s="6">
        <f>+IF(AND(D100&gt;=0.33,D100&lt;1),IF(C100="Working",D100,IF(C100="Leave 1st half",C$9,IF(C100="Leave 2nd half",D100,IF(C100="On_Duty",C$9,IF(C100="Leave",C$9))))),IF(AND(D100&gt;0,D100&lt;0.33),C$9,IF(C100="Leave 1st half",C$9,IF(C100="On_Duty",C$9,IF(C100="Leave",C$9,IF(C100="Leave 2nd half",D100,C$9))))))</f>
        <v>0.33333333333333331</v>
      </c>
      <c r="G100" s="6">
        <f>+IF(AND(E100&lt;=0.834,E100&gt;0),IF(C100="Working",E100,IF(C100="Leave 1st half",E100,IF(C100="Leave 2nd half",D$9,IF(C100="On_Duty",D$9,IF(C100="Leave",D$9))))),IF(E100&gt;0.834,0.833333,IF(C100="Leave 1st half",E100,IF(C100="On_Duty",D$9,IF(C100="Leave",D$9,IF(C100="Leave 2nd half",D$9,$D$9))))))</f>
        <v>0.75416666666666676</v>
      </c>
      <c r="H100" s="6">
        <f>+G100-F100</f>
        <v>0.42083333333333345</v>
      </c>
      <c r="I100" s="22">
        <f>+HOUR(H100)*60+MINUTE(H100)+SECOND(H100)/60-30</f>
        <v>576</v>
      </c>
      <c r="J100" s="22">
        <f>48*60/5</f>
        <v>576</v>
      </c>
      <c r="K100" s="22">
        <f>+IF(AND(F100&lt;&gt;0,G100&lt;&gt;0),I100-J100,-J100)</f>
        <v>0</v>
      </c>
      <c r="L100" s="13"/>
    </row>
    <row r="101" spans="1:12">
      <c r="B101" s="15" t="s">
        <v>21</v>
      </c>
      <c r="C101" s="21">
        <v>0.33333333333333331</v>
      </c>
      <c r="D101" s="21">
        <v>0.75416666666666676</v>
      </c>
      <c r="E101" s="16"/>
      <c r="F101" s="16"/>
      <c r="G101" s="17"/>
      <c r="H101" s="17"/>
      <c r="I101" s="17"/>
      <c r="J101" s="17"/>
      <c r="K101" s="23">
        <f>SUM(K96:K100)</f>
        <v>0</v>
      </c>
      <c r="L101" s="13" t="str">
        <f>+IF(K101&lt;0,"Minute(s) Remaining",IF(K101=0,"Minute(s). Met the target 48hrs","Minute(s) in excess of the required limit"))</f>
        <v>Minute(s). Met the target 48hrs</v>
      </c>
    </row>
    <row r="102" spans="1:12">
      <c r="B102" s="15" t="s">
        <v>22</v>
      </c>
      <c r="C102" s="112">
        <f>+(D101+C101)/2</f>
        <v>0.54375000000000007</v>
      </c>
      <c r="D102" s="113"/>
      <c r="E102" s="18"/>
      <c r="F102" s="18"/>
      <c r="G102" s="19"/>
      <c r="H102" s="19"/>
      <c r="I102" s="19"/>
      <c r="J102" s="19"/>
      <c r="K102" s="19"/>
      <c r="L102" s="20"/>
    </row>
    <row r="104" spans="1:12">
      <c r="B104" s="114" t="s">
        <v>39</v>
      </c>
      <c r="C104" s="115"/>
      <c r="D104" s="115"/>
      <c r="E104" s="115"/>
      <c r="F104" s="115"/>
      <c r="G104" s="115"/>
      <c r="H104" s="115"/>
      <c r="I104" s="115"/>
      <c r="J104" s="115"/>
      <c r="K104" s="116"/>
      <c r="L104" s="7"/>
    </row>
    <row r="105" spans="1:12" ht="45">
      <c r="A105" s="28" t="s">
        <v>2</v>
      </c>
      <c r="B105" s="9" t="s">
        <v>3</v>
      </c>
      <c r="C105" s="9" t="s">
        <v>40</v>
      </c>
      <c r="D105" s="9" t="s">
        <v>5</v>
      </c>
      <c r="E105" s="9" t="s">
        <v>6</v>
      </c>
      <c r="F105" s="110" t="s">
        <v>7</v>
      </c>
      <c r="G105" s="111"/>
      <c r="H105" s="9" t="s">
        <v>8</v>
      </c>
      <c r="I105" s="9" t="s">
        <v>9</v>
      </c>
      <c r="J105" s="9" t="s">
        <v>10</v>
      </c>
      <c r="K105" s="9" t="s">
        <v>11</v>
      </c>
      <c r="L105" s="10" t="s">
        <v>41</v>
      </c>
    </row>
    <row r="106" spans="1:12">
      <c r="A106" s="27">
        <v>42282</v>
      </c>
      <c r="B106" s="11" t="s">
        <v>12</v>
      </c>
      <c r="C106" s="12" t="s">
        <v>42</v>
      </c>
      <c r="D106" s="29">
        <v>0.36041666666666666</v>
      </c>
      <c r="E106" s="29">
        <v>0.78263888888888899</v>
      </c>
      <c r="F106" s="6">
        <f>+IF(AND(D106&gt;=0.33,D106&lt;1),IF(C106="Working",D106,IF(C106="Leave 1st half",C$9,IF(C106="Leave 2nd half",D106,IF(C106="On_Duty",C$9,IF(C106="Leave",C$9))))),IF(AND(D106&gt;0,D106&lt;0.33),C$9,IF(C106="Leave 1st half",C$9,IF(C106="On_Duty",C$9,IF(C106="Leave",C$9,IF(C106="Leave 2nd half",D106,C$9))))))</f>
        <v>0.36041666666666666</v>
      </c>
      <c r="G106" s="6">
        <f>+IF(AND(E106&lt;=0.834,E106&gt;0),IF(C106="Working",E106,IF(C106="Leave 1st half",E106,IF(C106="Leave 2nd half",D$9,IF(C106="On_Duty",D$9,IF(C106="Leave",D$9))))),IF(AND(E106&gt;0.834,E106&lt;1),0.833333,IF(C106="Leave 1st half",E106,IF(C106="On_Duty",D$9,IF(C106="Leave",D$9,IF(C106="Leave 2nd half",D$9,$D$9))))))</f>
        <v>0.78263888888888899</v>
      </c>
      <c r="H106" s="6">
        <f>+G106-F106</f>
        <v>0.42222222222222233</v>
      </c>
      <c r="I106" s="22">
        <f>+HOUR(H106)*60+MINUTE(H106)+SECOND(H106)/60-30</f>
        <v>578</v>
      </c>
      <c r="J106" s="22">
        <f>48*60/5</f>
        <v>576</v>
      </c>
      <c r="K106" s="22">
        <f>+IF(AND(F106&lt;&gt;0,G106&lt;&gt;0),I106-J106,-J106)</f>
        <v>2</v>
      </c>
      <c r="L106" s="13"/>
    </row>
    <row r="107" spans="1:12">
      <c r="A107" s="30">
        <f>+A106+1</f>
        <v>42283</v>
      </c>
      <c r="B107" s="11" t="s">
        <v>14</v>
      </c>
      <c r="C107" s="12" t="s">
        <v>42</v>
      </c>
      <c r="D107" s="29">
        <v>0.35416666666666669</v>
      </c>
      <c r="E107" s="29">
        <v>0.78819444444444453</v>
      </c>
      <c r="F107" s="6">
        <f>+IF(AND(D107&gt;=0.33,D107&lt;1),IF(C107="Working",D107,IF(C107="Leave 1st half",C$9,IF(C107="Leave 2nd half",D107,IF(C107="On_Duty",C$9,IF(C107="Leave",C$9))))),IF(AND(D107&gt;0,D107&lt;0.33),C$9,IF(C107="Leave 1st half",C$9,IF(C107="On_Duty",C$9,IF(C107="Leave",C$9,IF(C107="Leave 2nd half",D107,C$9))))))</f>
        <v>0.35416666666666669</v>
      </c>
      <c r="G107" s="6">
        <f>+IF(AND(E107&lt;=0.834,E107&gt;0),IF(C107="Working",E107,IF(C107="Leave 1st half",E107,IF(C107="Leave 2nd half",D$9,IF(C107="On_Duty",D$9,IF(C107="Leave",D$9))))),IF(AND(E107&gt;0.834,E107&lt;1),0.833333,IF(C107="Leave 1st half",E107,IF(C107="On_Duty",D$9,IF(C107="Leave",D$9,IF(C107="Leave 2nd half",D$9,$D$9))))))</f>
        <v>0.78819444444444453</v>
      </c>
      <c r="H107" s="6">
        <f>+G107-F107</f>
        <v>0.43402777777777785</v>
      </c>
      <c r="I107" s="22">
        <f>+HOUR(H107)*60+MINUTE(H107)+SECOND(H107)/60-30</f>
        <v>595</v>
      </c>
      <c r="J107" s="22">
        <f>48*60/5</f>
        <v>576</v>
      </c>
      <c r="K107" s="22">
        <f>+IF(AND(F107&lt;&gt;0,G107&lt;&gt;0),I107-J107,-J107)</f>
        <v>19</v>
      </c>
      <c r="L107" s="13"/>
    </row>
    <row r="108" spans="1:12">
      <c r="A108" s="30">
        <f>+A107+1</f>
        <v>42284</v>
      </c>
      <c r="B108" s="11" t="s">
        <v>15</v>
      </c>
      <c r="C108" s="12" t="s">
        <v>42</v>
      </c>
      <c r="D108" s="29">
        <v>0.35416666666666669</v>
      </c>
      <c r="E108" s="29">
        <v>0.77777777777777779</v>
      </c>
      <c r="F108" s="6">
        <f>+IF(AND(D108&gt;=0.33,D108&lt;1),IF(C108="Working",D108,IF(C108="Leave 1st half",C$9,IF(C108="Leave 2nd half",D108,IF(C108="On_Duty",C$9,IF(C108="Leave",C$9))))),IF(AND(D108&gt;0,D108&lt;0.33),C$9,IF(C108="Leave 1st half",C$9,IF(C108="On_Duty",C$9,IF(C108="Leave",C$9,IF(C108="Leave 2nd half",D108,C$9))))))</f>
        <v>0.35416666666666669</v>
      </c>
      <c r="G108" s="6">
        <f>+IF(AND(E108&lt;=0.834,E108&gt;0),IF(C108="Working",E108,IF(C108="Leave 1st half",E108,IF(C108="Leave 2nd half",D$9,IF(C108="On_Duty",D$9,IF(C108="Leave",D$9))))),IF(AND(E108&gt;0.834,E108&lt;1),0.833333,IF(C108="Leave 1st half",E108,IF(C108="On_Duty",D$9,IF(C108="Leave",D$9,IF(C108="Leave 2nd half",D$9,$D$9))))))</f>
        <v>0.77777777777777779</v>
      </c>
      <c r="H108" s="6">
        <f>+G108-F108</f>
        <v>0.4236111111111111</v>
      </c>
      <c r="I108" s="22">
        <f>+HOUR(H108)*60+MINUTE(H108)+SECOND(H108)/60-30</f>
        <v>580</v>
      </c>
      <c r="J108" s="22">
        <f>48*60/5</f>
        <v>576</v>
      </c>
      <c r="K108" s="22">
        <f>+IF(AND(F108&lt;&gt;0,G108&lt;&gt;0),I108-J108,-J108)</f>
        <v>4</v>
      </c>
      <c r="L108" s="13"/>
    </row>
    <row r="109" spans="1:12">
      <c r="A109" s="30">
        <f>+A108+1</f>
        <v>42285</v>
      </c>
      <c r="B109" s="11" t="s">
        <v>17</v>
      </c>
      <c r="C109" s="12" t="s">
        <v>42</v>
      </c>
      <c r="D109" s="29">
        <v>0.3576388888888889</v>
      </c>
      <c r="E109" s="29">
        <v>0.77500000000000002</v>
      </c>
      <c r="F109" s="6">
        <f>+IF(AND(D109&gt;=0.33,D109&lt;1),IF(C109="Working",D109,IF(C109="Leave 1st half",C$9,IF(C109="Leave 2nd half",D109,IF(C109="On_Duty",C$9,IF(C109="Leave",C$9))))),IF(AND(D109&gt;0,D109&lt;0.33),C$9,IF(C109="Leave 1st half",C$9,IF(C109="On_Duty",C$9,IF(C109="Leave",C$9,IF(C109="Leave 2nd half",D109,C$9))))))</f>
        <v>0.3576388888888889</v>
      </c>
      <c r="G109" s="6">
        <f>+IF(AND(E109&lt;=0.834,E109&gt;0),IF(C109="Working",E109,IF(C109="Leave 1st half",E109,IF(C109="Leave 2nd half",D$9,IF(C109="On_Duty",D$9,IF(C109="Leave",D$9))))),IF(AND(E109&gt;0.834,E109&lt;1),0.833333,IF(C109="Leave 1st half",E109,IF(C109="On_Duty",D$9,IF(C109="Leave",D$9,IF(C109="Leave 2nd half",D$9,$D$9))))))</f>
        <v>0.77500000000000002</v>
      </c>
      <c r="H109" s="6">
        <f>+G109-F109</f>
        <v>0.41736111111111113</v>
      </c>
      <c r="I109" s="22">
        <f>+HOUR(H109)*60+MINUTE(H109)+SECOND(H109)/60-30</f>
        <v>571</v>
      </c>
      <c r="J109" s="22">
        <f>48*60/5</f>
        <v>576</v>
      </c>
      <c r="K109" s="22">
        <f>+IF(AND(F109&lt;&gt;0,G109&lt;&gt;0),I109-J109,-J109)</f>
        <v>-5</v>
      </c>
      <c r="L109" s="13"/>
    </row>
    <row r="110" spans="1:12">
      <c r="A110" s="30">
        <f>+A109+1</f>
        <v>42286</v>
      </c>
      <c r="B110" s="14" t="s">
        <v>19</v>
      </c>
      <c r="C110" s="12" t="s">
        <v>42</v>
      </c>
      <c r="D110" s="29">
        <v>0.36041666666666666</v>
      </c>
      <c r="E110" s="29">
        <v>0.77013888888888893</v>
      </c>
      <c r="F110" s="6">
        <f>+IF(AND(D110&gt;=0.33,D110&lt;1),IF(C110="Working",D110,IF(C110="Leave 1st half",C$9,IF(C110="Leave 2nd half",D110,IF(C110="On_Duty",C$9,IF(C110="Leave",C$9))))),IF(AND(D110&gt;0,D110&lt;0.33),C$9,IF(C110="Leave 1st half",C$9,IF(C110="On_Duty",C$9,IF(C110="Leave",C$9,IF(C110="Leave 2nd half",D110,C$9))))))</f>
        <v>0.36041666666666666</v>
      </c>
      <c r="G110" s="6">
        <f>+IF(AND(E110&lt;=0.834,E110&gt;0),IF(C110="Working",E110,IF(C110="Leave 1st half",E110,IF(C110="Leave 2nd half",D$9,IF(C110="On_Duty",D$9,IF(C110="Leave",D$9))))),IF(E110&gt;0.834,0.833333,IF(C110="Leave 1st half",E110,IF(C110="On_Duty",D$9,IF(C110="Leave",D$9,IF(C110="Leave 2nd half",D$9,$D$9))))))</f>
        <v>0.77013888888888893</v>
      </c>
      <c r="H110" s="6">
        <f>+G110-F110</f>
        <v>0.40972222222222227</v>
      </c>
      <c r="I110" s="22">
        <f>+HOUR(H110)*60+MINUTE(H110)+SECOND(H110)/60-30</f>
        <v>560</v>
      </c>
      <c r="J110" s="22">
        <f>48*60/5</f>
        <v>576</v>
      </c>
      <c r="K110" s="22">
        <f>+IF(AND(F110&lt;&gt;0,G110&lt;&gt;0),I110-J110,-J110)</f>
        <v>-16</v>
      </c>
      <c r="L110" s="13"/>
    </row>
    <row r="111" spans="1:12">
      <c r="B111" s="15" t="s">
        <v>21</v>
      </c>
      <c r="C111" s="21">
        <v>0.33333333333333331</v>
      </c>
      <c r="D111" s="21">
        <v>0.75416666666666676</v>
      </c>
      <c r="E111" s="16"/>
      <c r="F111" s="16"/>
      <c r="G111" s="17"/>
      <c r="H111" s="17"/>
      <c r="I111" s="17"/>
      <c r="J111" s="17"/>
      <c r="K111" s="23">
        <f>SUM(K106:K110)</f>
        <v>4</v>
      </c>
      <c r="L111" s="13" t="str">
        <f>+IF(K111&lt;0,"Minute(s) Remaining",IF(K111=0,"Minute(s). Met the target 48hrs","Minute(s) in excess of the required limit"))</f>
        <v>Minute(s) in excess of the required limit</v>
      </c>
    </row>
    <row r="112" spans="1:12">
      <c r="B112" s="15" t="s">
        <v>22</v>
      </c>
      <c r="C112" s="112">
        <f>+(D111+C111)/2</f>
        <v>0.54375000000000007</v>
      </c>
      <c r="D112" s="113"/>
      <c r="E112" s="18"/>
      <c r="F112" s="18"/>
      <c r="G112" s="19"/>
      <c r="H112" s="19"/>
      <c r="I112" s="19"/>
      <c r="J112" s="19"/>
      <c r="K112" s="19"/>
      <c r="L112" s="20"/>
    </row>
    <row r="114" spans="1:12">
      <c r="B114" s="114" t="s">
        <v>39</v>
      </c>
      <c r="C114" s="115"/>
      <c r="D114" s="115"/>
      <c r="E114" s="115"/>
      <c r="F114" s="115"/>
      <c r="G114" s="115"/>
      <c r="H114" s="115"/>
      <c r="I114" s="115"/>
      <c r="J114" s="115"/>
      <c r="K114" s="116"/>
      <c r="L114" s="7"/>
    </row>
    <row r="115" spans="1:12" ht="45">
      <c r="A115" s="28" t="s">
        <v>2</v>
      </c>
      <c r="B115" s="9" t="s">
        <v>3</v>
      </c>
      <c r="C115" s="9" t="s">
        <v>40</v>
      </c>
      <c r="D115" s="9" t="s">
        <v>5</v>
      </c>
      <c r="E115" s="9" t="s">
        <v>6</v>
      </c>
      <c r="F115" s="110" t="s">
        <v>7</v>
      </c>
      <c r="G115" s="111"/>
      <c r="H115" s="9" t="s">
        <v>8</v>
      </c>
      <c r="I115" s="9" t="s">
        <v>9</v>
      </c>
      <c r="J115" s="9" t="s">
        <v>10</v>
      </c>
      <c r="K115" s="9" t="s">
        <v>11</v>
      </c>
      <c r="L115" s="10" t="s">
        <v>41</v>
      </c>
    </row>
    <row r="116" spans="1:12">
      <c r="A116" s="27">
        <v>42289</v>
      </c>
      <c r="B116" s="11" t="s">
        <v>12</v>
      </c>
      <c r="C116" s="12" t="s">
        <v>42</v>
      </c>
      <c r="D116" s="29">
        <v>0.36249999999999999</v>
      </c>
      <c r="E116" s="29">
        <v>0.80486111111111114</v>
      </c>
      <c r="F116" s="6">
        <f>+IF(AND(D116&gt;=0.33,D116&lt;1),IF(C116="Working",D116,IF(C116="Leave 1st half",C$9,IF(C116="Leave 2nd half",D116,IF(C116="On_Duty",C$9,IF(C116="Leave",C$9))))),IF(AND(D116&gt;0,D116&lt;0.33),C$9,IF(C116="Leave 1st half",C$9,IF(C116="On_Duty",C$9,IF(C116="Leave",C$9,IF(C116="Leave 2nd half",D116,C$9))))))</f>
        <v>0.36249999999999999</v>
      </c>
      <c r="G116" s="6">
        <f>+IF(AND(E116&lt;=0.834,E116&gt;0),IF(C116="Working",E116,IF(C116="Leave 1st half",E116,IF(C116="Leave 2nd half",D$9,IF(C116="On_Duty",D$9,IF(C116="Leave",D$9))))),IF(AND(E116&gt;0.834,E116&lt;1),0.833333,IF(C116="Leave 1st half",E116,IF(C116="On_Duty",D$9,IF(C116="Leave",D$9,IF(C116="Leave 2nd half",D$9,$D$9))))))</f>
        <v>0.80486111111111114</v>
      </c>
      <c r="H116" s="6">
        <f>+G116-F116</f>
        <v>0.44236111111111115</v>
      </c>
      <c r="I116" s="22">
        <f>+HOUR(H116)*60+MINUTE(H116)+SECOND(H116)/60-30</f>
        <v>607</v>
      </c>
      <c r="J116" s="22">
        <f>48*60/5</f>
        <v>576</v>
      </c>
      <c r="K116" s="22">
        <f>+IF(AND(F116&lt;&gt;0,G116&lt;&gt;0),I116-J116,-J116)</f>
        <v>31</v>
      </c>
      <c r="L116" s="13"/>
    </row>
    <row r="117" spans="1:12">
      <c r="A117" s="30">
        <f>+A116+1</f>
        <v>42290</v>
      </c>
      <c r="B117" s="11" t="s">
        <v>14</v>
      </c>
      <c r="C117" s="12" t="s">
        <v>42</v>
      </c>
      <c r="D117" s="29">
        <v>0.3666666666666667</v>
      </c>
      <c r="E117" s="29">
        <v>0.82777777777777783</v>
      </c>
      <c r="F117" s="6">
        <f>+IF(AND(D117&gt;=0.33,D117&lt;1),IF(C117="Working",D117,IF(C117="Leave 1st half",C$9,IF(C117="Leave 2nd half",D117,IF(C117="On_Duty",C$9,IF(C117="Leave",C$9))))),IF(AND(D117&gt;0,D117&lt;0.33),C$9,IF(C117="Leave 1st half",C$9,IF(C117="On_Duty",C$9,IF(C117="Leave",C$9,IF(C117="Leave 2nd half",D117,C$9))))))</f>
        <v>0.3666666666666667</v>
      </c>
      <c r="G117" s="6">
        <f>+IF(AND(E117&lt;=0.834,E117&gt;0),IF(C117="Working",E117,IF(C117="Leave 1st half",E117,IF(C117="Leave 2nd half",D$9,IF(C117="On_Duty",D$9,IF(C117="Leave",D$9))))),IF(AND(E117&gt;0.834,E117&lt;1),0.833333,IF(C117="Leave 1st half",E117,IF(C117="On_Duty",D$9,IF(C117="Leave",D$9,IF(C117="Leave 2nd half",D$9,$D$9))))))</f>
        <v>0.82777777777777783</v>
      </c>
      <c r="H117" s="6">
        <f>+G117-F117</f>
        <v>0.46111111111111114</v>
      </c>
      <c r="I117" s="22">
        <f>+HOUR(H117)*60+MINUTE(H117)+SECOND(H117)/60-30</f>
        <v>634</v>
      </c>
      <c r="J117" s="22">
        <f>48*60/5</f>
        <v>576</v>
      </c>
      <c r="K117" s="22">
        <f>+IF(AND(F117&lt;&gt;0,G117&lt;&gt;0),I117-J117,-J117)</f>
        <v>58</v>
      </c>
      <c r="L117" s="13"/>
    </row>
    <row r="118" spans="1:12">
      <c r="A118" s="30">
        <f>+A117+1</f>
        <v>42291</v>
      </c>
      <c r="B118" s="11" t="s">
        <v>15</v>
      </c>
      <c r="C118" s="12" t="s">
        <v>42</v>
      </c>
      <c r="D118" s="29">
        <v>0.3743055555555555</v>
      </c>
      <c r="E118" s="29">
        <v>0.81041666666666667</v>
      </c>
      <c r="F118" s="6">
        <f>+IF(AND(D118&gt;=0.33,D118&lt;1),IF(C118="Working",D118,IF(C118="Leave 1st half",C$9,IF(C118="Leave 2nd half",D118,IF(C118="On_Duty",C$9,IF(C118="Leave",C$9))))),IF(AND(D118&gt;0,D118&lt;0.33),C$9,IF(C118="Leave 1st half",C$9,IF(C118="On_Duty",C$9,IF(C118="Leave",C$9,IF(C118="Leave 2nd half",D118,C$9))))))</f>
        <v>0.3743055555555555</v>
      </c>
      <c r="G118" s="6">
        <f>+IF(AND(E118&lt;=0.834,E118&gt;0),IF(C118="Working",E118,IF(C118="Leave 1st half",E118,IF(C118="Leave 2nd half",D$9,IF(C118="On_Duty",D$9,IF(C118="Leave",D$9))))),IF(AND(E118&gt;0.834,E118&lt;1),0.833333,IF(C118="Leave 1st half",E118,IF(C118="On_Duty",D$9,IF(C118="Leave",D$9,IF(C118="Leave 2nd half",D$9,$D$9))))))</f>
        <v>0.81041666666666667</v>
      </c>
      <c r="H118" s="6">
        <f>+G118-F118</f>
        <v>0.43611111111111117</v>
      </c>
      <c r="I118" s="22">
        <f>+HOUR(H118)*60+MINUTE(H118)+SECOND(H118)/60-30</f>
        <v>598</v>
      </c>
      <c r="J118" s="22">
        <f>48*60/5</f>
        <v>576</v>
      </c>
      <c r="K118" s="22">
        <f>+IF(AND(F118&lt;&gt;0,G118&lt;&gt;0),I118-J118,-J118)</f>
        <v>22</v>
      </c>
      <c r="L118" s="13"/>
    </row>
    <row r="119" spans="1:12">
      <c r="A119" s="30">
        <f>+A118+1</f>
        <v>42292</v>
      </c>
      <c r="B119" s="11" t="s">
        <v>17</v>
      </c>
      <c r="C119" s="12" t="s">
        <v>42</v>
      </c>
      <c r="D119" s="29">
        <v>0.36736111111111108</v>
      </c>
      <c r="E119" s="29">
        <v>0.8125</v>
      </c>
      <c r="F119" s="6">
        <f>+IF(AND(D119&gt;=0.33,D119&lt;1),IF(C119="Working",D119,IF(C119="Leave 1st half",C$9,IF(C119="Leave 2nd half",D119,IF(C119="On_Duty",C$9,IF(C119="Leave",C$9))))),IF(AND(D119&gt;0,D119&lt;0.33),C$9,IF(C119="Leave 1st half",C$9,IF(C119="On_Duty",C$9,IF(C119="Leave",C$9,IF(C119="Leave 2nd half",D119,C$9))))))</f>
        <v>0.36736111111111108</v>
      </c>
      <c r="G119" s="6">
        <f>+IF(AND(E119&lt;=0.834,E119&gt;0),IF(C119="Working",E119,IF(C119="Leave 1st half",E119,IF(C119="Leave 2nd half",D$9,IF(C119="On_Duty",D$9,IF(C119="Leave",D$9))))),IF(AND(E119&gt;0.834,E119&lt;1),0.833333,IF(C119="Leave 1st half",E119,IF(C119="On_Duty",D$9,IF(C119="Leave",D$9,IF(C119="Leave 2nd half",D$9,$D$9))))))</f>
        <v>0.8125</v>
      </c>
      <c r="H119" s="6">
        <f>+G119-F119</f>
        <v>0.44513888888888892</v>
      </c>
      <c r="I119" s="22">
        <f>+HOUR(H119)*60+MINUTE(H119)+SECOND(H119)/60-30</f>
        <v>611</v>
      </c>
      <c r="J119" s="22">
        <f>48*60/5</f>
        <v>576</v>
      </c>
      <c r="K119" s="22">
        <f>+IF(AND(F119&lt;&gt;0,G119&lt;&gt;0),I119-J119,-J119)</f>
        <v>35</v>
      </c>
      <c r="L119" s="13"/>
    </row>
    <row r="120" spans="1:12">
      <c r="A120" s="30">
        <f>+A119+1</f>
        <v>42293</v>
      </c>
      <c r="B120" s="14" t="s">
        <v>19</v>
      </c>
      <c r="C120" s="12" t="s">
        <v>42</v>
      </c>
      <c r="D120" s="29">
        <v>0.36736111111111108</v>
      </c>
      <c r="E120" s="29">
        <v>0.76041666666666663</v>
      </c>
      <c r="F120" s="6">
        <f>+IF(AND(D120&gt;=0.33,D120&lt;1),IF(C120="Working",D120,IF(C120="Leave 1st half",C$9,IF(C120="Leave 2nd half",D120,IF(C120="On_Duty",C$9,IF(C120="Leave",C$9))))),IF(AND(D120&gt;0,D120&lt;0.33),C$9,IF(C120="Leave 1st half",C$9,IF(C120="On_Duty",C$9,IF(C120="Leave",C$9,IF(C120="Leave 2nd half",D120,C$9))))))</f>
        <v>0.36736111111111108</v>
      </c>
      <c r="G120" s="6">
        <f>+IF(AND(E120&lt;=0.834,E120&gt;0),IF(C120="Working",E120,IF(C120="Leave 1st half",E120,IF(C120="Leave 2nd half",D$9,IF(C120="On_Duty",D$9,IF(C120="Leave",D$9))))),IF(E120&gt;0.834,0.833333,IF(C120="Leave 1st half",E120,IF(C120="On_Duty",D$9,IF(C120="Leave",D$9,IF(C120="Leave 2nd half",D$9,$D$9))))))</f>
        <v>0.76041666666666663</v>
      </c>
      <c r="H120" s="6">
        <f>+G120-F120</f>
        <v>0.39305555555555555</v>
      </c>
      <c r="I120" s="22">
        <f>+HOUR(H120)*60+MINUTE(H120)+SECOND(H120)/60-30</f>
        <v>536</v>
      </c>
      <c r="J120" s="22">
        <f>48*60/5</f>
        <v>576</v>
      </c>
      <c r="K120" s="22">
        <f>+IF(AND(F120&lt;&gt;0,G120&lt;&gt;0),I120-J120,-J120)</f>
        <v>-40</v>
      </c>
      <c r="L120" s="13"/>
    </row>
    <row r="121" spans="1:12">
      <c r="B121" s="15" t="s">
        <v>21</v>
      </c>
      <c r="C121" s="21">
        <v>0.33333333333333331</v>
      </c>
      <c r="D121" s="21">
        <v>0.75416666666666676</v>
      </c>
      <c r="E121" s="16"/>
      <c r="F121" s="16"/>
      <c r="G121" s="17"/>
      <c r="H121" s="17"/>
      <c r="I121" s="17"/>
      <c r="J121" s="17"/>
      <c r="K121" s="23">
        <f>SUM(K116:K120)</f>
        <v>106</v>
      </c>
      <c r="L121" s="13" t="str">
        <f>+IF(K121&lt;0,"Minute(s) Remaining",IF(K121=0,"Minute(s). Met the target 48hrs","Minute(s) in excess of the required limit"))</f>
        <v>Minute(s) in excess of the required limit</v>
      </c>
    </row>
    <row r="122" spans="1:12">
      <c r="B122" s="15" t="s">
        <v>22</v>
      </c>
      <c r="C122" s="112">
        <f>+(D121+C121)/2</f>
        <v>0.54375000000000007</v>
      </c>
      <c r="D122" s="113"/>
      <c r="E122" s="18"/>
      <c r="F122" s="18"/>
      <c r="G122" s="19"/>
      <c r="H122" s="19"/>
      <c r="I122" s="19"/>
      <c r="J122" s="19"/>
      <c r="K122" s="19"/>
      <c r="L122" s="20"/>
    </row>
    <row r="124" spans="1:12">
      <c r="B124" s="114" t="s">
        <v>39</v>
      </c>
      <c r="C124" s="115"/>
      <c r="D124" s="115"/>
      <c r="E124" s="115"/>
      <c r="F124" s="115"/>
      <c r="G124" s="115"/>
      <c r="H124" s="115"/>
      <c r="I124" s="115"/>
      <c r="J124" s="115"/>
      <c r="K124" s="116"/>
      <c r="L124" s="7"/>
    </row>
    <row r="125" spans="1:12" ht="45">
      <c r="A125" s="28" t="s">
        <v>2</v>
      </c>
      <c r="B125" s="9" t="s">
        <v>3</v>
      </c>
      <c r="C125" s="9" t="s">
        <v>40</v>
      </c>
      <c r="D125" s="9" t="s">
        <v>5</v>
      </c>
      <c r="E125" s="9" t="s">
        <v>6</v>
      </c>
      <c r="F125" s="110" t="s">
        <v>7</v>
      </c>
      <c r="G125" s="111"/>
      <c r="H125" s="9" t="s">
        <v>8</v>
      </c>
      <c r="I125" s="9" t="s">
        <v>9</v>
      </c>
      <c r="J125" s="9" t="s">
        <v>10</v>
      </c>
      <c r="K125" s="9" t="s">
        <v>11</v>
      </c>
      <c r="L125" s="10" t="s">
        <v>41</v>
      </c>
    </row>
    <row r="126" spans="1:12">
      <c r="A126" s="27">
        <v>42296</v>
      </c>
      <c r="B126" s="11" t="s">
        <v>12</v>
      </c>
      <c r="C126" s="12" t="s">
        <v>42</v>
      </c>
      <c r="D126" s="29">
        <v>0.37083333333333335</v>
      </c>
      <c r="E126" s="29">
        <v>0.79861111111111116</v>
      </c>
      <c r="F126" s="6">
        <f>+IF(AND(D126&gt;=0.33,D126&lt;1),IF(C126="Working",D126,IF(C126="Leave 1st half",C$9,IF(C126="Leave 2nd half",D126,IF(C126="On_Duty",C$9,IF(C126="Leave",C$9))))),IF(AND(D126&gt;0,D126&lt;0.33),C$9,IF(C126="Leave 1st half",C$9,IF(C126="On_Duty",C$9,IF(C126="Leave",C$9,IF(C126="Leave 2nd half",D126,C$9))))))</f>
        <v>0.37083333333333335</v>
      </c>
      <c r="G126" s="6">
        <f>+IF(AND(E126&lt;=0.834,E126&gt;0),IF(C126="Working",E126,IF(C126="Leave 1st half",E126,IF(C126="Leave 2nd half",D$9,IF(C126="On_Duty",D$9,IF(C126="Leave",D$9))))),IF(AND(E126&gt;0.834,E126&lt;1),0.833333,IF(C126="Leave 1st half",E126,IF(C126="On_Duty",D$9,IF(C126="Leave",D$9,IF(C126="Leave 2nd half",D$9,$D$9))))))</f>
        <v>0.79861111111111116</v>
      </c>
      <c r="H126" s="6">
        <f>+G126-F126</f>
        <v>0.42777777777777781</v>
      </c>
      <c r="I126" s="22">
        <f>+HOUR(H126)*60+MINUTE(H126)+SECOND(H126)/60-30</f>
        <v>586</v>
      </c>
      <c r="J126" s="22">
        <f>48*60/5</f>
        <v>576</v>
      </c>
      <c r="K126" s="22">
        <f>+IF(AND(F126&lt;&gt;0,G126&lt;&gt;0),I126-J126,-J126)</f>
        <v>10</v>
      </c>
      <c r="L126" s="13"/>
    </row>
    <row r="127" spans="1:12">
      <c r="A127" s="30">
        <f>+A126+1</f>
        <v>42297</v>
      </c>
      <c r="B127" s="11" t="s">
        <v>14</v>
      </c>
      <c r="C127" s="12" t="s">
        <v>42</v>
      </c>
      <c r="D127" s="29">
        <v>0.36458333333333331</v>
      </c>
      <c r="E127" s="29">
        <v>0.77847222222222223</v>
      </c>
      <c r="F127" s="6">
        <f>+IF(AND(D127&gt;=0.33,D127&lt;1),IF(C127="Working",D127,IF(C127="Leave 1st half",C$9,IF(C127="Leave 2nd half",D127,IF(C127="On_Duty",C$9,IF(C127="Leave",C$9))))),IF(AND(D127&gt;0,D127&lt;0.33),C$9,IF(C127="Leave 1st half",C$9,IF(C127="On_Duty",C$9,IF(C127="Leave",C$9,IF(C127="Leave 2nd half",D127,C$9))))))</f>
        <v>0.36458333333333331</v>
      </c>
      <c r="G127" s="6">
        <f>+IF(AND(E127&lt;=0.834,E127&gt;0),IF(C127="Working",E127,IF(C127="Leave 1st half",E127,IF(C127="Leave 2nd half",D$9,IF(C127="On_Duty",D$9,IF(C127="Leave",D$9))))),IF(AND(E127&gt;0.834,E127&lt;1),0.833333,IF(C127="Leave 1st half",E127,IF(C127="On_Duty",D$9,IF(C127="Leave",D$9,IF(C127="Leave 2nd half",D$9,$D$9))))))</f>
        <v>0.77847222222222223</v>
      </c>
      <c r="H127" s="6">
        <f>+G127-F127</f>
        <v>0.41388888888888892</v>
      </c>
      <c r="I127" s="22">
        <f>+HOUR(H127)*60+MINUTE(H127)+SECOND(H127)/60-30</f>
        <v>566</v>
      </c>
      <c r="J127" s="22">
        <f>48*60/5</f>
        <v>576</v>
      </c>
      <c r="K127" s="22">
        <f>+IF(AND(F127&lt;&gt;0,G127&lt;&gt;0),I127-J127,-J127)</f>
        <v>-10</v>
      </c>
      <c r="L127" s="13"/>
    </row>
    <row r="128" spans="1:12">
      <c r="A128" s="30">
        <f>+A127+1</f>
        <v>42298</v>
      </c>
      <c r="B128" s="11" t="s">
        <v>15</v>
      </c>
      <c r="C128" s="12" t="s">
        <v>42</v>
      </c>
      <c r="D128" s="29">
        <v>0.37083333333333335</v>
      </c>
      <c r="E128" s="29">
        <v>0.77986111111111101</v>
      </c>
      <c r="F128" s="6">
        <f>+IF(AND(D128&gt;=0.33,D128&lt;1),IF(C128="Working",D128,IF(C128="Leave 1st half",C$9,IF(C128="Leave 2nd half",D128,IF(C128="On_Duty",C$9,IF(C128="Leave",C$9))))),IF(AND(D128&gt;0,D128&lt;0.33),C$9,IF(C128="Leave 1st half",C$9,IF(C128="On_Duty",C$9,IF(C128="Leave",C$9,IF(C128="Leave 2nd half",D128,C$9))))))</f>
        <v>0.37083333333333335</v>
      </c>
      <c r="G128" s="6">
        <f>+IF(AND(E128&lt;=0.834,E128&gt;0),IF(C128="Working",E128,IF(C128="Leave 1st half",E128,IF(C128="Leave 2nd half",D$9,IF(C128="On_Duty",D$9,IF(C128="Leave",D$9))))),IF(AND(E128&gt;0.834,E128&lt;1),0.833333,IF(C128="Leave 1st half",E128,IF(C128="On_Duty",D$9,IF(C128="Leave",D$9,IF(C128="Leave 2nd half",D$9,$D$9))))))</f>
        <v>0.77986111111111101</v>
      </c>
      <c r="H128" s="6">
        <f>+G128-F128</f>
        <v>0.40902777777777766</v>
      </c>
      <c r="I128" s="22">
        <f>+HOUR(H128)*60+MINUTE(H128)+SECOND(H128)/60-30</f>
        <v>559</v>
      </c>
      <c r="J128" s="22">
        <f>48*60/5</f>
        <v>576</v>
      </c>
      <c r="K128" s="22">
        <f>+IF(AND(F128&lt;&gt;0,G128&lt;&gt;0),I128-J128,-J128)</f>
        <v>-17</v>
      </c>
      <c r="L128" s="13"/>
    </row>
    <row r="129" spans="1:12">
      <c r="A129" s="30">
        <f>+A128+1</f>
        <v>42299</v>
      </c>
      <c r="B129" s="11" t="s">
        <v>17</v>
      </c>
      <c r="C129" s="12" t="s">
        <v>16</v>
      </c>
      <c r="D129" s="11"/>
      <c r="E129" s="11"/>
      <c r="F129" s="6">
        <f>+IF(AND(D129&gt;=0.33,D129&lt;1),IF(C129="Working",D129,IF(C129="Leave 1st half",C$9,IF(C129="Leave 2nd half",D129,IF(C129="On_Duty",C$9,IF(C129="Leave",C$9))))),IF(AND(D129&gt;0,D129&lt;0.33),C$9,IF(C129="Leave 1st half",C$9,IF(C129="On_Duty",C$9,IF(C129="Leave",C$9,IF(C129="Leave 2nd half",D129,C$9))))))</f>
        <v>0.33333333333333331</v>
      </c>
      <c r="G129" s="6">
        <f>+IF(AND(E129&lt;=0.834,E129&gt;0),IF(C129="Working",E129,IF(C129="Leave 1st half",E129,IF(C129="Leave 2nd half",D$9,IF(C129="On_Duty",D$9,IF(C129="Leave",D$9))))),IF(AND(E129&gt;0.834,E129&lt;1),0.833333,IF(C129="Leave 1st half",E129,IF(C129="On_Duty",D$9,IF(C129="Leave",D$9,IF(C129="Leave 2nd half",D$9,$D$9))))))</f>
        <v>0.75416666666666676</v>
      </c>
      <c r="H129" s="6">
        <f>+G129-F129</f>
        <v>0.42083333333333345</v>
      </c>
      <c r="I129" s="22">
        <f>+HOUR(H129)*60+MINUTE(H129)+SECOND(H129)/60-30</f>
        <v>576</v>
      </c>
      <c r="J129" s="22">
        <f>48*60/5</f>
        <v>576</v>
      </c>
      <c r="K129" s="22">
        <f>+IF(AND(F129&lt;&gt;0,G129&lt;&gt;0),I129-J129,-J129)</f>
        <v>0</v>
      </c>
      <c r="L129" s="13"/>
    </row>
    <row r="130" spans="1:12">
      <c r="A130" s="30">
        <f>+A129+1</f>
        <v>42300</v>
      </c>
      <c r="B130" s="14" t="s">
        <v>19</v>
      </c>
      <c r="C130" s="12" t="s">
        <v>42</v>
      </c>
      <c r="D130" s="29">
        <v>0.37083333333333335</v>
      </c>
      <c r="E130" s="29">
        <v>0.82013888888888886</v>
      </c>
      <c r="F130" s="6">
        <f>+IF(AND(D130&gt;=0.33,D130&lt;1),IF(C130="Working",D130,IF(C130="Leave 1st half",C$9,IF(C130="Leave 2nd half",D130,IF(C130="On_Duty",C$9,IF(C130="Leave",C$9))))),IF(AND(D130&gt;0,D130&lt;0.33),C$9,IF(C130="Leave 1st half",C$9,IF(C130="On_Duty",C$9,IF(C130="Leave",C$9,IF(C130="Leave 2nd half",D130,C$9))))))</f>
        <v>0.37083333333333335</v>
      </c>
      <c r="G130" s="6">
        <f>+IF(AND(E130&lt;=0.834,E130&gt;0),IF(C130="Working",E130,IF(C130="Leave 1st half",E130,IF(C130="Leave 2nd half",D$9,IF(C130="On_Duty",D$9,IF(C130="Leave",D$9))))),IF(E130&gt;0.834,0.833333,IF(C130="Leave 1st half",E130,IF(C130="On_Duty",D$9,IF(C130="Leave",D$9,IF(C130="Leave 2nd half",D$9,$D$9))))))</f>
        <v>0.82013888888888886</v>
      </c>
      <c r="H130" s="6">
        <f>+G130-F130</f>
        <v>0.44930555555555551</v>
      </c>
      <c r="I130" s="22">
        <f>+HOUR(H130)*60+MINUTE(H130)+SECOND(H130)/60-30</f>
        <v>617</v>
      </c>
      <c r="J130" s="22">
        <f>48*60/5</f>
        <v>576</v>
      </c>
      <c r="K130" s="22">
        <f>+IF(AND(F130&lt;&gt;0,G130&lt;&gt;0),I130-J130,-J130)</f>
        <v>41</v>
      </c>
      <c r="L130" s="13"/>
    </row>
    <row r="131" spans="1:12">
      <c r="B131" s="15" t="s">
        <v>21</v>
      </c>
      <c r="C131" s="21">
        <v>0.33333333333333331</v>
      </c>
      <c r="D131" s="21">
        <v>0.75416666666666676</v>
      </c>
      <c r="E131" s="16"/>
      <c r="F131" s="16"/>
      <c r="G131" s="17"/>
      <c r="H131" s="17"/>
      <c r="I131" s="17"/>
      <c r="J131" s="17"/>
      <c r="K131" s="23">
        <f>SUM(K126:K130)</f>
        <v>24</v>
      </c>
      <c r="L131" s="13" t="str">
        <f>+IF(K131&lt;0,"Minute(s) Remaining",IF(K131=0,"Minute(s). Met the target 48hrs","Minute(s) in excess of the required limit"))</f>
        <v>Minute(s) in excess of the required limit</v>
      </c>
    </row>
    <row r="132" spans="1:12">
      <c r="B132" s="15" t="s">
        <v>22</v>
      </c>
      <c r="C132" s="112">
        <f>+(D131+C131)/2</f>
        <v>0.54375000000000007</v>
      </c>
      <c r="D132" s="113"/>
      <c r="E132" s="18"/>
      <c r="F132" s="18"/>
      <c r="G132" s="19"/>
      <c r="H132" s="19"/>
      <c r="I132" s="19"/>
      <c r="J132" s="19"/>
      <c r="K132" s="19"/>
      <c r="L132" s="20"/>
    </row>
    <row r="134" spans="1:12">
      <c r="B134" s="114" t="s">
        <v>39</v>
      </c>
      <c r="C134" s="115"/>
      <c r="D134" s="115"/>
      <c r="E134" s="115"/>
      <c r="F134" s="115"/>
      <c r="G134" s="115"/>
      <c r="H134" s="115"/>
      <c r="I134" s="115"/>
      <c r="J134" s="115"/>
      <c r="K134" s="116"/>
      <c r="L134" s="7"/>
    </row>
    <row r="135" spans="1:12" ht="45">
      <c r="A135" s="28" t="s">
        <v>2</v>
      </c>
      <c r="B135" s="9" t="s">
        <v>3</v>
      </c>
      <c r="C135" s="9" t="s">
        <v>40</v>
      </c>
      <c r="D135" s="9" t="s">
        <v>5</v>
      </c>
      <c r="E135" s="9" t="s">
        <v>6</v>
      </c>
      <c r="F135" s="110" t="s">
        <v>7</v>
      </c>
      <c r="G135" s="111"/>
      <c r="H135" s="9" t="s">
        <v>8</v>
      </c>
      <c r="I135" s="9" t="s">
        <v>9</v>
      </c>
      <c r="J135" s="9" t="s">
        <v>10</v>
      </c>
      <c r="K135" s="9" t="s">
        <v>11</v>
      </c>
      <c r="L135" s="10" t="s">
        <v>41</v>
      </c>
    </row>
    <row r="136" spans="1:12">
      <c r="A136" s="27">
        <v>42303</v>
      </c>
      <c r="B136" s="11" t="s">
        <v>12</v>
      </c>
      <c r="C136" s="12" t="s">
        <v>42</v>
      </c>
      <c r="D136" s="29">
        <v>0.3743055555555555</v>
      </c>
      <c r="E136" s="29">
        <v>0.83333333333333337</v>
      </c>
      <c r="F136" s="6">
        <f>+IF(AND(D136&gt;=0.33,D136&lt;1),IF(C136="Working",D136,IF(C136="Leave 1st half",C$9,IF(C136="Leave 2nd half",D136,IF(C136="On_Duty",C$9,IF(C136="Leave",C$9))))),IF(AND(D136&gt;0,D136&lt;0.33),C$9,IF(C136="Leave 1st half",C$9,IF(C136="On_Duty",C$9,IF(C136="Leave",C$9,IF(C136="Leave 2nd half",D136,C$9))))))</f>
        <v>0.3743055555555555</v>
      </c>
      <c r="G136" s="6">
        <f>+IF(AND(E136&lt;=0.834,E136&gt;0),IF(C136="Working",E136,IF(C136="Leave 1st half",E136,IF(C136="Leave 2nd half",D$9,IF(C136="On_Duty",D$9,IF(C136="Leave",D$9))))),IF(AND(E136&gt;0.834,E136&lt;1),0.833333,IF(C136="Leave 1st half",E136,IF(C136="On_Duty",D$9,IF(C136="Leave",D$9,IF(C136="Leave 2nd half",D$9,$D$9))))))</f>
        <v>0.83333333333333337</v>
      </c>
      <c r="H136" s="6">
        <f>+G136-F136</f>
        <v>0.45902777777777787</v>
      </c>
      <c r="I136" s="22">
        <f>+HOUR(H136)*60+MINUTE(H136)+SECOND(H136)/60-30</f>
        <v>631</v>
      </c>
      <c r="J136" s="22">
        <f>48*60/5</f>
        <v>576</v>
      </c>
      <c r="K136" s="22">
        <f>+IF(AND(F136&lt;&gt;0,G136&lt;&gt;0),I136-J136,-J136)</f>
        <v>55</v>
      </c>
      <c r="L136" s="13"/>
    </row>
    <row r="137" spans="1:12">
      <c r="A137" s="30">
        <f>+A136+1</f>
        <v>42304</v>
      </c>
      <c r="B137" s="11" t="s">
        <v>14</v>
      </c>
      <c r="C137" s="12" t="s">
        <v>42</v>
      </c>
      <c r="D137" s="29">
        <v>0.37152777777777773</v>
      </c>
      <c r="E137" s="29">
        <v>0.80208333333333337</v>
      </c>
      <c r="F137" s="6">
        <f>+IF(AND(D137&gt;=0.33,D137&lt;1),IF(C137="Working",D137,IF(C137="Leave 1st half",C$9,IF(C137="Leave 2nd half",D137,IF(C137="On_Duty",C$9,IF(C137="Leave",C$9))))),IF(AND(D137&gt;0,D137&lt;0.33),C$9,IF(C137="Leave 1st half",C$9,IF(C137="On_Duty",C$9,IF(C137="Leave",C$9,IF(C137="Leave 2nd half",D137,C$9))))))</f>
        <v>0.37152777777777773</v>
      </c>
      <c r="G137" s="6">
        <f>+IF(AND(E137&lt;=0.834,E137&gt;0),IF(C137="Working",E137,IF(C137="Leave 1st half",E137,IF(C137="Leave 2nd half",D$9,IF(C137="On_Duty",D$9,IF(C137="Leave",D$9))))),IF(AND(E137&gt;0.834,E137&lt;1),0.833333,IF(C137="Leave 1st half",E137,IF(C137="On_Duty",D$9,IF(C137="Leave",D$9,IF(C137="Leave 2nd half",D$9,$D$9))))))</f>
        <v>0.80208333333333337</v>
      </c>
      <c r="H137" s="6">
        <f>+G137-F137</f>
        <v>0.43055555555555564</v>
      </c>
      <c r="I137" s="22">
        <f>+HOUR(H137)*60+MINUTE(H137)+SECOND(H137)/60-30</f>
        <v>590</v>
      </c>
      <c r="J137" s="22">
        <f>48*60/5</f>
        <v>576</v>
      </c>
      <c r="K137" s="22">
        <f>+IF(AND(F137&lt;&gt;0,G137&lt;&gt;0),I137-J137,-J137)</f>
        <v>14</v>
      </c>
      <c r="L137" s="13"/>
    </row>
    <row r="138" spans="1:12">
      <c r="A138" s="30">
        <f>+A137+1</f>
        <v>42305</v>
      </c>
      <c r="B138" s="11" t="s">
        <v>15</v>
      </c>
      <c r="C138" s="12" t="s">
        <v>42</v>
      </c>
      <c r="D138" s="29">
        <v>0.33333333333333331</v>
      </c>
      <c r="E138" s="29">
        <v>0.79166666666666663</v>
      </c>
      <c r="F138" s="6">
        <f>+IF(AND(D138&gt;=0.33,D138&lt;1),IF(C138="Working",D138,IF(C138="Leave 1st half",C$9,IF(C138="Leave 2nd half",D138,IF(C138="On_Duty",C$9,IF(C138="Leave",C$9))))),IF(AND(D138&gt;0,D138&lt;0.33),C$9,IF(C138="Leave 1st half",C$9,IF(C138="On_Duty",C$9,IF(C138="Leave",C$9,IF(C138="Leave 2nd half",D138,C$9))))))</f>
        <v>0.33333333333333331</v>
      </c>
      <c r="G138" s="6">
        <f>+IF(AND(E138&lt;=0.834,E138&gt;0),IF(C138="Working",E138,IF(C138="Leave 1st half",E138,IF(C138="Leave 2nd half",D$9,IF(C138="On_Duty",D$9,IF(C138="Leave",D$9))))),IF(AND(E138&gt;0.834,E138&lt;1),0.833333,IF(C138="Leave 1st half",E138,IF(C138="On_Duty",D$9,IF(C138="Leave",D$9,IF(C138="Leave 2nd half",D$9,$D$9))))))</f>
        <v>0.79166666666666663</v>
      </c>
      <c r="H138" s="6">
        <f>+G138-F138</f>
        <v>0.45833333333333331</v>
      </c>
      <c r="I138" s="22">
        <f>+HOUR(H138)*60+MINUTE(H138)+SECOND(H138)/60-30</f>
        <v>630</v>
      </c>
      <c r="J138" s="22">
        <f>48*60/5</f>
        <v>576</v>
      </c>
      <c r="K138" s="22">
        <f>+IF(AND(F138&lt;&gt;0,G138&lt;&gt;0),I138-J138,-J138)</f>
        <v>54</v>
      </c>
      <c r="L138" s="13"/>
    </row>
    <row r="139" spans="1:12">
      <c r="A139" s="30">
        <f>+A138+1</f>
        <v>42306</v>
      </c>
      <c r="B139" s="11" t="s">
        <v>17</v>
      </c>
      <c r="C139" s="12" t="s">
        <v>42</v>
      </c>
      <c r="D139" s="29">
        <v>0.33333333333333331</v>
      </c>
      <c r="E139" s="29">
        <v>0.79166666666666663</v>
      </c>
      <c r="F139" s="6">
        <f>+IF(AND(D139&gt;=0.33,D139&lt;1),IF(C139="Working",D139,IF(C139="Leave 1st half",C$9,IF(C139="Leave 2nd half",D139,IF(C139="On_Duty",C$9,IF(C139="Leave",C$9))))),IF(AND(D139&gt;0,D139&lt;0.33),C$9,IF(C139="Leave 1st half",C$9,IF(C139="On_Duty",C$9,IF(C139="Leave",C$9,IF(C139="Leave 2nd half",D139,C$9))))))</f>
        <v>0.33333333333333331</v>
      </c>
      <c r="G139" s="6">
        <f>+IF(AND(E139&lt;=0.834,E139&gt;0),IF(C139="Working",E139,IF(C139="Leave 1st half",E139,IF(C139="Leave 2nd half",D$9,IF(C139="On_Duty",D$9,IF(C139="Leave",D$9))))),IF(AND(E139&gt;0.834,E139&lt;1),0.833333,IF(C139="Leave 1st half",E139,IF(C139="On_Duty",D$9,IF(C139="Leave",D$9,IF(C139="Leave 2nd half",D$9,$D$9))))))</f>
        <v>0.79166666666666663</v>
      </c>
      <c r="H139" s="6">
        <f>+G139-F139</f>
        <v>0.45833333333333331</v>
      </c>
      <c r="I139" s="22">
        <f>+HOUR(H139)*60+MINUTE(H139)+SECOND(H139)/60-30</f>
        <v>630</v>
      </c>
      <c r="J139" s="22">
        <f>48*60/5</f>
        <v>576</v>
      </c>
      <c r="K139" s="22">
        <f>+IF(AND(F139&lt;&gt;0,G139&lt;&gt;0),I139-J139,-J139)</f>
        <v>54</v>
      </c>
      <c r="L139" s="13"/>
    </row>
    <row r="140" spans="1:12">
      <c r="A140" s="30">
        <f>+A139+1</f>
        <v>42307</v>
      </c>
      <c r="B140" s="14" t="s">
        <v>19</v>
      </c>
      <c r="C140" s="12" t="s">
        <v>42</v>
      </c>
      <c r="D140" s="29">
        <v>0.37222222222222223</v>
      </c>
      <c r="E140" s="29">
        <v>0.70833333333333337</v>
      </c>
      <c r="F140" s="6">
        <f>+IF(AND(D140&gt;=0.33,D140&lt;1),IF(C140="Working",D140,IF(C140="Leave 1st half",C$9,IF(C140="Leave 2nd half",D140,IF(C140="On_Duty",C$9,IF(C140="Leave",C$9))))),IF(AND(D140&gt;0,D140&lt;0.33),C$9,IF(C140="Leave 1st half",C$9,IF(C140="On_Duty",C$9,IF(C140="Leave",C$9,IF(C140="Leave 2nd half",D140,C$9))))))</f>
        <v>0.37222222222222223</v>
      </c>
      <c r="G140" s="6">
        <f>+IF(AND(E140&lt;=0.834,E140&gt;0),IF(C140="Working",E140,IF(C140="Leave 1st half",E140,IF(C140="Leave 2nd half",D$9,IF(C140="On_Duty",D$9,IF(C140="Leave",D$9))))),IF(E140&gt;0.834,0.833333,IF(C140="Leave 1st half",E140,IF(C140="On_Duty",D$9,IF(C140="Leave",D$9,IF(C140="Leave 2nd half",D$9,$D$9))))))</f>
        <v>0.70833333333333337</v>
      </c>
      <c r="H140" s="6">
        <f>+G140-F140</f>
        <v>0.33611111111111114</v>
      </c>
      <c r="I140" s="22">
        <f>+HOUR(H140)*60+MINUTE(H140)+SECOND(H140)/60-30</f>
        <v>454</v>
      </c>
      <c r="J140" s="22">
        <f>48*60/5</f>
        <v>576</v>
      </c>
      <c r="K140" s="22">
        <f>+IF(AND(F140&lt;&gt;0,G140&lt;&gt;0),I140-J140,-J140)</f>
        <v>-122</v>
      </c>
      <c r="L140" s="13"/>
    </row>
    <row r="141" spans="1:12">
      <c r="B141" s="15" t="s">
        <v>21</v>
      </c>
      <c r="C141" s="21">
        <v>0.33333333333333331</v>
      </c>
      <c r="D141" s="21">
        <v>0.75416666666666676</v>
      </c>
      <c r="E141" s="16"/>
      <c r="F141" s="16"/>
      <c r="G141" s="17"/>
      <c r="H141" s="17"/>
      <c r="I141" s="17"/>
      <c r="J141" s="17"/>
      <c r="K141" s="23">
        <f>SUM(K136:K140)</f>
        <v>55</v>
      </c>
      <c r="L141" s="13" t="str">
        <f>+IF(K141&lt;0,"Minute(s) Remaining",IF(K141=0,"Minute(s). Met the target 48hrs","Minute(s) in excess of the required limit"))</f>
        <v>Minute(s) in excess of the required limit</v>
      </c>
    </row>
    <row r="142" spans="1:12">
      <c r="B142" s="15" t="s">
        <v>22</v>
      </c>
      <c r="C142" s="112">
        <f>+(D141+C141)/2</f>
        <v>0.54375000000000007</v>
      </c>
      <c r="D142" s="113"/>
      <c r="E142" s="18"/>
      <c r="F142" s="18"/>
      <c r="G142" s="19"/>
      <c r="H142" s="19"/>
      <c r="I142" s="19"/>
      <c r="J142" s="19"/>
      <c r="K142" s="19"/>
      <c r="L142" s="20"/>
    </row>
    <row r="144" spans="1:12">
      <c r="B144" s="114" t="s">
        <v>39</v>
      </c>
      <c r="C144" s="115"/>
      <c r="D144" s="115"/>
      <c r="E144" s="115"/>
      <c r="F144" s="115"/>
      <c r="G144" s="115"/>
      <c r="H144" s="115"/>
      <c r="I144" s="115"/>
      <c r="J144" s="115"/>
      <c r="K144" s="116"/>
      <c r="L144" s="7"/>
    </row>
    <row r="145" spans="1:12" ht="45">
      <c r="A145" s="28" t="s">
        <v>2</v>
      </c>
      <c r="B145" s="9" t="s">
        <v>3</v>
      </c>
      <c r="C145" s="9" t="s">
        <v>40</v>
      </c>
      <c r="D145" s="9" t="s">
        <v>5</v>
      </c>
      <c r="E145" s="9" t="s">
        <v>6</v>
      </c>
      <c r="F145" s="110" t="s">
        <v>7</v>
      </c>
      <c r="G145" s="111"/>
      <c r="H145" s="9" t="s">
        <v>8</v>
      </c>
      <c r="I145" s="9" t="s">
        <v>9</v>
      </c>
      <c r="J145" s="9" t="s">
        <v>10</v>
      </c>
      <c r="K145" s="9" t="s">
        <v>11</v>
      </c>
      <c r="L145" s="10" t="s">
        <v>41</v>
      </c>
    </row>
    <row r="146" spans="1:12">
      <c r="A146" s="27">
        <v>42310</v>
      </c>
      <c r="B146" s="11" t="s">
        <v>12</v>
      </c>
      <c r="C146" s="12" t="s">
        <v>42</v>
      </c>
      <c r="D146" s="11">
        <v>0.37152777777777773</v>
      </c>
      <c r="E146" s="11">
        <v>0.79652777777777783</v>
      </c>
      <c r="F146" s="6">
        <f>+IF(AND(D146&gt;=0.33,D146&lt;1),IF(C146="Working",D146,IF(C146="Leave 1st half",C$9,IF(C146="Leave 2nd half",D146,IF(C146="On_Duty",C$9,IF(C146="Leave",C$9))))),IF(AND(D146&gt;0,D146&lt;0.33),C$9,IF(C146="Leave 1st half",C$9,IF(C146="On_Duty",C$9,IF(C146="Leave",C$9,IF(C146="Leave 2nd half",D146,C$9))))))</f>
        <v>0.37152777777777773</v>
      </c>
      <c r="G146" s="6">
        <f>+IF(AND(E146&lt;=0.834,E146&gt;0),IF(C146="Working",E146,IF(C146="Leave 1st half",E146,IF(C146="Leave 2nd half",D$9,IF(C146="On_Duty",D$9,IF(C146="Leave",D$9))))),IF(AND(E146&gt;0.834,E146&lt;1),0.833333,IF(C146="Leave 1st half",E146,IF(C146="On_Duty",D$9,IF(C146="Leave",D$9,IF(C146="Leave 2nd half",D$9,$D$9))))))</f>
        <v>0.79652777777777783</v>
      </c>
      <c r="H146" s="6">
        <f>+G146-F146</f>
        <v>0.4250000000000001</v>
      </c>
      <c r="I146" s="22">
        <f>+HOUR(H146)*60+MINUTE(H146)+SECOND(H146)/60-30</f>
        <v>582</v>
      </c>
      <c r="J146" s="22">
        <f>48*60/5</f>
        <v>576</v>
      </c>
      <c r="K146" s="22">
        <f>+IF(AND(F146&lt;&gt;0,G146&lt;&gt;0),I146-J146,-J146)</f>
        <v>6</v>
      </c>
      <c r="L146" s="13"/>
    </row>
    <row r="147" spans="1:12">
      <c r="A147" s="30">
        <f>+A146+1</f>
        <v>42311</v>
      </c>
      <c r="B147" s="11" t="s">
        <v>14</v>
      </c>
      <c r="C147" s="12" t="s">
        <v>42</v>
      </c>
      <c r="D147" s="11">
        <v>0.37152777777777773</v>
      </c>
      <c r="E147" s="11">
        <v>0.7993055555555556</v>
      </c>
      <c r="F147" s="6">
        <f>+IF(AND(D147&gt;=0.33,D147&lt;1),IF(C147="Working",D147,IF(C147="Leave 1st half",C$9,IF(C147="Leave 2nd half",D147,IF(C147="On_Duty",C$9,IF(C147="Leave",C$9))))),IF(AND(D147&gt;0,D147&lt;0.33),C$9,IF(C147="Leave 1st half",C$9,IF(C147="On_Duty",C$9,IF(C147="Leave",C$9,IF(C147="Leave 2nd half",D147,C$9))))))</f>
        <v>0.37152777777777773</v>
      </c>
      <c r="G147" s="6">
        <f>+IF(AND(E147&lt;=0.834,E147&gt;0),IF(C147="Working",E147,IF(C147="Leave 1st half",E147,IF(C147="Leave 2nd half",D$9,IF(C147="On_Duty",D$9,IF(C147="Leave",D$9))))),IF(AND(E147&gt;0.834,E147&lt;1),0.833333,IF(C147="Leave 1st half",E147,IF(C147="On_Duty",D$9,IF(C147="Leave",D$9,IF(C147="Leave 2nd half",D$9,$D$9))))))</f>
        <v>0.7993055555555556</v>
      </c>
      <c r="H147" s="6">
        <f>+G147-F147</f>
        <v>0.42777777777777787</v>
      </c>
      <c r="I147" s="22">
        <f>+HOUR(H147)*60+MINUTE(H147)+SECOND(H147)/60-30</f>
        <v>586</v>
      </c>
      <c r="J147" s="22">
        <f>48*60/5</f>
        <v>576</v>
      </c>
      <c r="K147" s="22">
        <f>+IF(AND(F147&lt;&gt;0,G147&lt;&gt;0),I147-J147,-J147)</f>
        <v>10</v>
      </c>
      <c r="L147" s="13"/>
    </row>
    <row r="148" spans="1:12">
      <c r="A148" s="30">
        <f>+A147+1</f>
        <v>42312</v>
      </c>
      <c r="B148" s="11" t="s">
        <v>15</v>
      </c>
      <c r="C148" s="12" t="s">
        <v>42</v>
      </c>
      <c r="D148" s="11">
        <v>0.37152777777777773</v>
      </c>
      <c r="E148" s="11">
        <v>0.79166666666666663</v>
      </c>
      <c r="F148" s="6">
        <f>+IF(AND(D148&gt;=0.33,D148&lt;1),IF(C148="Working",D148,IF(C148="Leave 1st half",C$9,IF(C148="Leave 2nd half",D148,IF(C148="On_Duty",C$9,IF(C148="Leave",C$9))))),IF(AND(D148&gt;0,D148&lt;0.33),C$9,IF(C148="Leave 1st half",C$9,IF(C148="On_Duty",C$9,IF(C148="Leave",C$9,IF(C148="Leave 2nd half",D148,C$9))))))</f>
        <v>0.37152777777777773</v>
      </c>
      <c r="G148" s="6">
        <f>+IF(AND(E148&lt;=0.834,E148&gt;0),IF(C148="Working",E148,IF(C148="Leave 1st half",E148,IF(C148="Leave 2nd half",D$9,IF(C148="On_Duty",D$9,IF(C148="Leave",D$9))))),IF(AND(E148&gt;0.834,E148&lt;1),0.833333,IF(C148="Leave 1st half",E148,IF(C148="On_Duty",D$9,IF(C148="Leave",D$9,IF(C148="Leave 2nd half",D$9,$D$9))))))</f>
        <v>0.79166666666666663</v>
      </c>
      <c r="H148" s="6">
        <f>+G148-F148</f>
        <v>0.4201388888888889</v>
      </c>
      <c r="I148" s="22">
        <f>+HOUR(H148)*60+MINUTE(H148)+SECOND(H148)/60-30</f>
        <v>575</v>
      </c>
      <c r="J148" s="22">
        <f>48*60/5</f>
        <v>576</v>
      </c>
      <c r="K148" s="22">
        <f>+IF(AND(F148&lt;&gt;0,G148&lt;&gt;0),I148-J148,-J148)</f>
        <v>-1</v>
      </c>
      <c r="L148" s="13"/>
    </row>
    <row r="149" spans="1:12">
      <c r="A149" s="30">
        <f>+A148+1</f>
        <v>42313</v>
      </c>
      <c r="B149" s="11" t="s">
        <v>17</v>
      </c>
      <c r="C149" s="12" t="s">
        <v>43</v>
      </c>
      <c r="D149" s="11"/>
      <c r="E149" s="11"/>
      <c r="F149" s="6">
        <f>+IF(AND(D149&gt;=0.33,D149&lt;1),IF(C149="Working",D149,IF(C149="Leave 1st half",C$9,IF(C149="Leave 2nd half",D149,IF(C149="On_Duty",C$9,IF(C149="Leave",C$9))))),IF(AND(D149&gt;0,D149&lt;0.33),C$9,IF(C149="Leave 1st half",C$9,IF(C149="On_Duty",C$9,IF(C149="Leave",C$9,IF(C149="Leave 2nd half",D149,C$9))))))</f>
        <v>0.33333333333333331</v>
      </c>
      <c r="G149" s="6">
        <f>+IF(AND(E149&lt;=0.834,E149&gt;0),IF(C149="Working",E149,IF(C149="Leave 1st half",E149,IF(C149="Leave 2nd half",D$9,IF(C149="On_Duty",D$9,IF(C149="Leave",D$9))))),IF(AND(E149&gt;0.834,E149&lt;1),0.833333,IF(C149="Leave 1st half",E149,IF(C149="On_Duty",D$9,IF(C149="Leave",D$9,IF(C149="Leave 2nd half",D$9,$D$9))))))</f>
        <v>0.75416666666666676</v>
      </c>
      <c r="H149" s="6">
        <f>+G149-F149</f>
        <v>0.42083333333333345</v>
      </c>
      <c r="I149" s="22">
        <f>+HOUR(H149)*60+MINUTE(H149)+SECOND(H149)/60-30</f>
        <v>576</v>
      </c>
      <c r="J149" s="22">
        <f>48*60/5</f>
        <v>576</v>
      </c>
      <c r="K149" s="22">
        <f>+IF(AND(F149&lt;&gt;0,G149&lt;&gt;0),I149-J149,-J149)</f>
        <v>0</v>
      </c>
      <c r="L149" s="13"/>
    </row>
    <row r="150" spans="1:12">
      <c r="A150" s="30">
        <f>+A149+1</f>
        <v>42314</v>
      </c>
      <c r="B150" s="14" t="s">
        <v>19</v>
      </c>
      <c r="C150" s="12" t="s">
        <v>43</v>
      </c>
      <c r="D150" s="11"/>
      <c r="E150" s="11"/>
      <c r="F150" s="6">
        <f>+IF(AND(D150&gt;=0.33,D150&lt;1),IF(C150="Working",D150,IF(C150="Leave 1st half",C$9,IF(C150="Leave 2nd half",D150,IF(C150="On_Duty",C$9,IF(C150="Leave",C$9))))),IF(AND(D150&gt;0,D150&lt;0.33),C$9,IF(C150="Leave 1st half",C$9,IF(C150="On_Duty",C$9,IF(C150="Leave",C$9,IF(C150="Leave 2nd half",D150,C$9))))))</f>
        <v>0.33333333333333331</v>
      </c>
      <c r="G150" s="6">
        <f>+IF(AND(E150&lt;=0.834,E150&gt;0),IF(C150="Working",E150,IF(C150="Leave 1st half",E150,IF(C150="Leave 2nd half",D$9,IF(C150="On_Duty",D$9,IF(C150="Leave",D$9))))),IF(E150&gt;0.834,0.833333,IF(C150="Leave 1st half",E150,IF(C150="On_Duty",D$9,IF(C150="Leave",D$9,IF(C150="Leave 2nd half",D$9,$D$9))))))</f>
        <v>0.75416666666666676</v>
      </c>
      <c r="H150" s="6">
        <f>+G150-F150</f>
        <v>0.42083333333333345</v>
      </c>
      <c r="I150" s="22">
        <f>+HOUR(H150)*60+MINUTE(H150)+SECOND(H150)/60-30</f>
        <v>576</v>
      </c>
      <c r="J150" s="22">
        <f>48*60/5</f>
        <v>576</v>
      </c>
      <c r="K150" s="22">
        <f>+IF(AND(F150&lt;&gt;0,G150&lt;&gt;0),I150-J150,-J150)</f>
        <v>0</v>
      </c>
      <c r="L150" s="13"/>
    </row>
    <row r="151" spans="1:12">
      <c r="B151" s="15" t="s">
        <v>21</v>
      </c>
      <c r="C151" s="21">
        <v>0.33333333333333331</v>
      </c>
      <c r="D151" s="21">
        <v>0.75416666666666676</v>
      </c>
      <c r="E151" s="16"/>
      <c r="F151" s="16"/>
      <c r="G151" s="17"/>
      <c r="H151" s="17"/>
      <c r="I151" s="17"/>
      <c r="J151" s="17"/>
      <c r="K151" s="23">
        <f>SUM(K146:K150)</f>
        <v>15</v>
      </c>
      <c r="L151" s="13" t="str">
        <f>+IF(K151&lt;0,"Minute(s) Remaining",IF(K151=0,"Minute(s). Met the target 48hrs","Minute(s) in excess of the required limit"))</f>
        <v>Minute(s) in excess of the required limit</v>
      </c>
    </row>
    <row r="152" spans="1:12">
      <c r="B152" s="15" t="s">
        <v>22</v>
      </c>
      <c r="C152" s="112">
        <f>+(D151+C151)/2</f>
        <v>0.54375000000000007</v>
      </c>
      <c r="D152" s="113"/>
      <c r="E152" s="18"/>
      <c r="F152" s="18"/>
      <c r="G152" s="19"/>
      <c r="H152" s="19"/>
      <c r="I152" s="19"/>
      <c r="J152" s="19"/>
      <c r="K152" s="19"/>
      <c r="L152" s="20"/>
    </row>
    <row r="155" spans="1:12">
      <c r="B155" s="114" t="s">
        <v>39</v>
      </c>
      <c r="C155" s="115"/>
      <c r="D155" s="115"/>
      <c r="E155" s="115"/>
      <c r="F155" s="115"/>
      <c r="G155" s="115"/>
      <c r="H155" s="115"/>
      <c r="I155" s="115"/>
      <c r="J155" s="115"/>
      <c r="K155" s="116"/>
      <c r="L155" s="7"/>
    </row>
    <row r="156" spans="1:12" ht="45">
      <c r="A156" s="28" t="s">
        <v>2</v>
      </c>
      <c r="B156" s="9" t="s">
        <v>3</v>
      </c>
      <c r="C156" s="9" t="s">
        <v>40</v>
      </c>
      <c r="D156" s="9" t="s">
        <v>5</v>
      </c>
      <c r="E156" s="9" t="s">
        <v>6</v>
      </c>
      <c r="F156" s="110" t="s">
        <v>7</v>
      </c>
      <c r="G156" s="111"/>
      <c r="H156" s="9" t="s">
        <v>8</v>
      </c>
      <c r="I156" s="9" t="s">
        <v>9</v>
      </c>
      <c r="J156" s="9" t="s">
        <v>10</v>
      </c>
      <c r="K156" s="9" t="s">
        <v>11</v>
      </c>
      <c r="L156" s="10" t="s">
        <v>41</v>
      </c>
    </row>
    <row r="157" spans="1:12">
      <c r="A157" s="27">
        <v>42317</v>
      </c>
      <c r="B157" s="11" t="s">
        <v>12</v>
      </c>
      <c r="C157" s="12" t="s">
        <v>16</v>
      </c>
      <c r="D157" s="11"/>
      <c r="E157" s="11"/>
      <c r="F157" s="6">
        <f>+IF(AND(D157&gt;=0.33,D157&lt;1),IF(C157="Working",D157,IF(C157="Leave 1st half",C$9,IF(C157="Leave 2nd half",D157,IF(C157="On_Duty",C$9,IF(C157="Leave",C$9))))),IF(AND(D157&gt;0,D157&lt;0.33),C$9,IF(C157="Leave 1st half",C$9,IF(C157="On_Duty",C$9,IF(C157="Leave",C$9,IF(C157="Leave 2nd half",D157,C$9))))))</f>
        <v>0.33333333333333331</v>
      </c>
      <c r="G157" s="6">
        <f>+IF(AND(E157&lt;=0.834,E157&gt;0),IF(C157="Working",E157,IF(C157="Leave 1st half",E157,IF(C157="Leave 2nd half",D$9,IF(C157="On_Duty",D$9,IF(C157="Leave",D$9))))),IF(AND(E157&gt;0.834,E157&lt;1),0.833333,IF(C157="Leave 1st half",E157,IF(C157="On_Duty",D$9,IF(C157="Leave",D$9,IF(C157="Leave 2nd half",D$9,$D$9))))))</f>
        <v>0.75416666666666676</v>
      </c>
      <c r="H157" s="6">
        <f>+G157-F157</f>
        <v>0.42083333333333345</v>
      </c>
      <c r="I157" s="22">
        <f>+HOUR(H157)*60+MINUTE(H157)+SECOND(H157)/60-30</f>
        <v>576</v>
      </c>
      <c r="J157" s="22">
        <f>48*60/5</f>
        <v>576</v>
      </c>
      <c r="K157" s="22">
        <f>+IF(AND(F157&lt;&gt;0,G157&lt;&gt;0),I157-J157,-J157)</f>
        <v>0</v>
      </c>
      <c r="L157" s="13"/>
    </row>
    <row r="158" spans="1:12">
      <c r="A158" s="30">
        <f>+A157+1</f>
        <v>42318</v>
      </c>
      <c r="B158" s="11" t="s">
        <v>14</v>
      </c>
      <c r="C158" s="12" t="s">
        <v>16</v>
      </c>
      <c r="D158" s="11"/>
      <c r="E158" s="11"/>
      <c r="F158" s="6">
        <f>+IF(AND(D158&gt;=0.33,D158&lt;1),IF(C158="Working",D158,IF(C158="Leave 1st half",C$9,IF(C158="Leave 2nd half",D158,IF(C158="On_Duty",C$9,IF(C158="Leave",C$9))))),IF(AND(D158&gt;0,D158&lt;0.33),C$9,IF(C158="Leave 1st half",C$9,IF(C158="On_Duty",C$9,IF(C158="Leave",C$9,IF(C158="Leave 2nd half",D158,C$9))))))</f>
        <v>0.33333333333333331</v>
      </c>
      <c r="G158" s="6">
        <f>+IF(AND(E158&lt;=0.834,E158&gt;0),IF(C158="Working",E158,IF(C158="Leave 1st half",E158,IF(C158="Leave 2nd half",D$9,IF(C158="On_Duty",D$9,IF(C158="Leave",D$9))))),IF(AND(E158&gt;0.834,E158&lt;1),0.833333,IF(C158="Leave 1st half",E158,IF(C158="On_Duty",D$9,IF(C158="Leave",D$9,IF(C158="Leave 2nd half",D$9,$D$9))))))</f>
        <v>0.75416666666666676</v>
      </c>
      <c r="H158" s="6">
        <f>+G158-F158</f>
        <v>0.42083333333333345</v>
      </c>
      <c r="I158" s="22">
        <f>+HOUR(H158)*60+MINUTE(H158)+SECOND(H158)/60-30</f>
        <v>576</v>
      </c>
      <c r="J158" s="22">
        <f>48*60/5</f>
        <v>576</v>
      </c>
      <c r="K158" s="22">
        <f>+IF(AND(F158&lt;&gt;0,G158&lt;&gt;0),I158-J158,-J158)</f>
        <v>0</v>
      </c>
      <c r="L158" s="13"/>
    </row>
    <row r="159" spans="1:12">
      <c r="A159" s="30">
        <f>+A158+1</f>
        <v>42319</v>
      </c>
      <c r="B159" s="11" t="s">
        <v>15</v>
      </c>
      <c r="C159" s="12" t="s">
        <v>42</v>
      </c>
      <c r="D159" s="29">
        <v>0.36041666666666666</v>
      </c>
      <c r="E159" s="29">
        <v>0.77847222222222223</v>
      </c>
      <c r="F159" s="6">
        <f>+IF(AND(D159&gt;=0.33,D159&lt;1),IF(C159="Working",D159,IF(C159="Leave 1st half",C$9,IF(C159="Leave 2nd half",D159,IF(C159="On_Duty",C$9,IF(C159="Leave",C$9))))),IF(AND(D159&gt;0,D159&lt;0.33),C$9,IF(C159="Leave 1st half",C$9,IF(C159="On_Duty",C$9,IF(C159="Leave",C$9,IF(C159="Leave 2nd half",D159,C$9))))))</f>
        <v>0.36041666666666666</v>
      </c>
      <c r="G159" s="6">
        <f>+IF(AND(E159&lt;=0.834,E159&gt;0),IF(C159="Working",E159,IF(C159="Leave 1st half",E159,IF(C159="Leave 2nd half",D$9,IF(C159="On_Duty",D$9,IF(C159="Leave",D$9))))),IF(AND(E159&gt;0.834,E159&lt;1),0.833333,IF(C159="Leave 1st half",E159,IF(C159="On_Duty",D$9,IF(C159="Leave",D$9,IF(C159="Leave 2nd half",D$9,$D$9))))))</f>
        <v>0.77847222222222223</v>
      </c>
      <c r="H159" s="6">
        <f>+G159-F159</f>
        <v>0.41805555555555557</v>
      </c>
      <c r="I159" s="22">
        <f>+HOUR(H159)*60+MINUTE(H159)+SECOND(H159)/60-30</f>
        <v>572</v>
      </c>
      <c r="J159" s="22">
        <f>48*60/5</f>
        <v>576</v>
      </c>
      <c r="K159" s="22">
        <f>+IF(AND(F159&lt;&gt;0,G159&lt;&gt;0),I159-J159,-J159)</f>
        <v>-4</v>
      </c>
      <c r="L159" s="13"/>
    </row>
    <row r="160" spans="1:12">
      <c r="A160" s="30">
        <f>+A159+1</f>
        <v>42320</v>
      </c>
      <c r="B160" s="11" t="s">
        <v>17</v>
      </c>
      <c r="C160" s="12" t="s">
        <v>42</v>
      </c>
      <c r="D160" s="29">
        <v>0.35069444444444442</v>
      </c>
      <c r="E160" s="29">
        <v>0.77222222222222225</v>
      </c>
      <c r="F160" s="6">
        <f>+IF(AND(D160&gt;=0.33,D160&lt;1),IF(C160="Working",D160,IF(C160="Leave 1st half",C$9,IF(C160="Leave 2nd half",D160,IF(C160="On_Duty",C$9,IF(C160="Leave",C$9))))),IF(AND(D160&gt;0,D160&lt;0.33),C$9,IF(C160="Leave 1st half",C$9,IF(C160="On_Duty",C$9,IF(C160="Leave",C$9,IF(C160="Leave 2nd half",D160,C$9))))))</f>
        <v>0.35069444444444442</v>
      </c>
      <c r="G160" s="6">
        <f>+IF(AND(E160&lt;=0.834,E160&gt;0),IF(C160="Working",E160,IF(C160="Leave 1st half",E160,IF(C160="Leave 2nd half",D$9,IF(C160="On_Duty",D$9,IF(C160="Leave",D$9))))),IF(AND(E160&gt;0.834,E160&lt;1),0.833333,IF(C160="Leave 1st half",E160,IF(C160="On_Duty",D$9,IF(C160="Leave",D$9,IF(C160="Leave 2nd half",D$9,$D$9))))))</f>
        <v>0.77222222222222225</v>
      </c>
      <c r="H160" s="6">
        <f>+G160-F160</f>
        <v>0.42152777777777783</v>
      </c>
      <c r="I160" s="22">
        <f>+HOUR(H160)*60+MINUTE(H160)+SECOND(H160)/60-30</f>
        <v>577</v>
      </c>
      <c r="J160" s="22">
        <f>48*60/5</f>
        <v>576</v>
      </c>
      <c r="K160" s="22">
        <f>+IF(AND(F160&lt;&gt;0,G160&lt;&gt;0),I160-J160,-J160)</f>
        <v>1</v>
      </c>
      <c r="L160" s="13"/>
    </row>
    <row r="161" spans="1:12">
      <c r="A161" s="30">
        <f>+A160+1</f>
        <v>42321</v>
      </c>
      <c r="B161" s="14" t="s">
        <v>19</v>
      </c>
      <c r="C161" s="12" t="s">
        <v>42</v>
      </c>
      <c r="D161" s="29">
        <v>0.3611111111111111</v>
      </c>
      <c r="E161" s="29">
        <v>0.78611111111111109</v>
      </c>
      <c r="F161" s="6">
        <f>+IF(AND(D161&gt;=0.33,D161&lt;1),IF(C161="Working",D161,IF(C161="Leave 1st half",C$9,IF(C161="Leave 2nd half",D161,IF(C161="On_Duty",C$9,IF(C161="Leave",C$9))))),IF(AND(D161&gt;0,D161&lt;0.33),C$9,IF(C161="Leave 1st half",C$9,IF(C161="On_Duty",C$9,IF(C161="Leave",C$9,IF(C161="Leave 2nd half",D161,C$9))))))</f>
        <v>0.3611111111111111</v>
      </c>
      <c r="G161" s="6">
        <f>+IF(AND(E161&lt;=0.834,E161&gt;0),IF(C161="Working",E161,IF(C161="Leave 1st half",E161,IF(C161="Leave 2nd half",D$9,IF(C161="On_Duty",D$9,IF(C161="Leave",D$9))))),IF(E161&gt;0.834,0.833333,IF(C161="Leave 1st half",E161,IF(C161="On_Duty",D$9,IF(C161="Leave",D$9,IF(C161="Leave 2nd half",D$9,$D$9))))))</f>
        <v>0.78611111111111109</v>
      </c>
      <c r="H161" s="6">
        <f>+G161-F161</f>
        <v>0.42499999999999999</v>
      </c>
      <c r="I161" s="22">
        <f>+HOUR(H161)*60+MINUTE(H161)+SECOND(H161)/60-30</f>
        <v>582</v>
      </c>
      <c r="J161" s="22">
        <f>48*60/5</f>
        <v>576</v>
      </c>
      <c r="K161" s="22">
        <f>+IF(AND(F161&lt;&gt;0,G161&lt;&gt;0),I161-J161,-J161)</f>
        <v>6</v>
      </c>
      <c r="L161" s="13"/>
    </row>
    <row r="162" spans="1:12">
      <c r="B162" s="15" t="s">
        <v>21</v>
      </c>
      <c r="C162" s="21">
        <v>0.33333333333333331</v>
      </c>
      <c r="D162" s="21">
        <v>0.75416666666666676</v>
      </c>
      <c r="E162" s="16"/>
      <c r="F162" s="16"/>
      <c r="G162" s="17"/>
      <c r="H162" s="17"/>
      <c r="I162" s="17"/>
      <c r="J162" s="17"/>
      <c r="K162" s="23">
        <f>SUM(K157:K161)</f>
        <v>3</v>
      </c>
      <c r="L162" s="13" t="str">
        <f>+IF(K162&lt;0,"Minute(s) Remaining",IF(K162=0,"Minute(s). Met the target 48hrs","Minute(s) in excess of the required limit"))</f>
        <v>Minute(s) in excess of the required limit</v>
      </c>
    </row>
    <row r="163" spans="1:12">
      <c r="B163" s="15" t="s">
        <v>22</v>
      </c>
      <c r="C163" s="112">
        <f>+(D162+C162)/2</f>
        <v>0.54375000000000007</v>
      </c>
      <c r="D163" s="113"/>
      <c r="E163" s="18"/>
      <c r="F163" s="18"/>
      <c r="G163" s="19"/>
      <c r="H163" s="19"/>
      <c r="I163" s="19"/>
      <c r="J163" s="19"/>
      <c r="K163" s="19"/>
      <c r="L163" s="20"/>
    </row>
    <row r="166" spans="1:12">
      <c r="B166" s="114" t="s">
        <v>39</v>
      </c>
      <c r="C166" s="115"/>
      <c r="D166" s="115"/>
      <c r="E166" s="115"/>
      <c r="F166" s="115"/>
      <c r="G166" s="115"/>
      <c r="H166" s="115"/>
      <c r="I166" s="115"/>
      <c r="J166" s="115"/>
      <c r="K166" s="116"/>
      <c r="L166" s="7"/>
    </row>
    <row r="167" spans="1:12" ht="45">
      <c r="A167" s="28" t="s">
        <v>2</v>
      </c>
      <c r="B167" s="9" t="s">
        <v>3</v>
      </c>
      <c r="C167" s="9" t="s">
        <v>40</v>
      </c>
      <c r="D167" s="9" t="s">
        <v>5</v>
      </c>
      <c r="E167" s="9" t="s">
        <v>6</v>
      </c>
      <c r="F167" s="110" t="s">
        <v>7</v>
      </c>
      <c r="G167" s="111"/>
      <c r="H167" s="9" t="s">
        <v>8</v>
      </c>
      <c r="I167" s="9" t="s">
        <v>9</v>
      </c>
      <c r="J167" s="9" t="s">
        <v>10</v>
      </c>
      <c r="K167" s="9" t="s">
        <v>11</v>
      </c>
      <c r="L167" s="10"/>
    </row>
    <row r="168" spans="1:12">
      <c r="A168" s="27">
        <v>42324</v>
      </c>
      <c r="B168" s="11" t="s">
        <v>12</v>
      </c>
      <c r="C168" s="12" t="s">
        <v>42</v>
      </c>
      <c r="D168" s="29">
        <v>0.37013888888888885</v>
      </c>
      <c r="E168" s="11">
        <v>0.77083333333333337</v>
      </c>
      <c r="F168" s="6">
        <f>+IF(AND(D168&gt;=0.33,D168&lt;1),IF(C168="Working",D168,IF(C168="Leave 1st half",C$9,IF(C168="Leave 2nd half",D168,IF(C168="On_Duty",C$9,IF(C168="Leave",C$9))))),IF(AND(D168&gt;0,D168&lt;0.33),C$9,IF(C168="Leave 1st half",C$9,IF(C168="On_Duty",C$9,IF(C168="Leave",C$9,IF(C168="Leave 2nd half",D168,C$9))))))</f>
        <v>0.37013888888888885</v>
      </c>
      <c r="G168" s="6">
        <f>+IF(AND(E168&lt;=0.834,E168&gt;0),IF(C168="Working",E168,IF(C168="Leave 1st half",E168,IF(C168="Leave 2nd half",D$9,IF(C168="On_Duty",D$9,IF(C168="Leave",D$9))))),IF(AND(E168&gt;0.834,E168&lt;1),0.833333,IF(C168="Leave 1st half",E168,IF(C168="On_Duty",D$9,IF(C168="Leave",D$9,IF(C168="Leave 2nd half",D$9,$D$9))))))</f>
        <v>0.77083333333333337</v>
      </c>
      <c r="H168" s="6">
        <f>+G168-F168</f>
        <v>0.40069444444444452</v>
      </c>
      <c r="I168" s="22">
        <f>+HOUR(H168)*60+MINUTE(H168)+SECOND(H168)/60-30</f>
        <v>547</v>
      </c>
      <c r="J168" s="22">
        <f>48*60/5</f>
        <v>576</v>
      </c>
      <c r="K168" s="22">
        <f>+IF(AND(F168&lt;&gt;0,G168&lt;&gt;0),I168-J168,-J168)</f>
        <v>-29</v>
      </c>
      <c r="L168" s="13" t="s">
        <v>44</v>
      </c>
    </row>
    <row r="169" spans="1:12">
      <c r="A169" s="30">
        <f>+A168+1</f>
        <v>42325</v>
      </c>
      <c r="B169" s="11" t="s">
        <v>14</v>
      </c>
      <c r="C169" s="12" t="s">
        <v>16</v>
      </c>
      <c r="D169" s="11"/>
      <c r="E169" s="11"/>
      <c r="F169" s="6">
        <f>+IF(AND(D169&gt;=0.33,D169&lt;1),IF(C169="Working",D169,IF(C169="Leave 1st half",C$9,IF(C169="Leave 2nd half",D169,IF(C169="On_Duty",C$9,IF(C169="Leave",C$9))))),IF(AND(D169&gt;0,D169&lt;0.33),C$9,IF(C169="Leave 1st half",C$9,IF(C169="On_Duty",C$9,IF(C169="Leave",C$9,IF(C169="Leave 2nd half",D169,C$9))))))</f>
        <v>0.33333333333333331</v>
      </c>
      <c r="G169" s="6">
        <f>+IF(AND(E169&lt;=0.834,E169&gt;0),IF(C169="Working",E169,IF(C169="Leave 1st half",E169,IF(C169="Leave 2nd half",D$9,IF(C169="On_Duty",D$9,IF(C169="Leave",D$9))))),IF(AND(E169&gt;0.834,E169&lt;1),0.833333,IF(C169="Leave 1st half",E169,IF(C169="On_Duty",D$9,IF(C169="Leave",D$9,IF(C169="Leave 2nd half",D$9,$D$9))))))</f>
        <v>0.75416666666666676</v>
      </c>
      <c r="H169" s="6">
        <f>+G169-F169</f>
        <v>0.42083333333333345</v>
      </c>
      <c r="I169" s="22">
        <f>+HOUR(H169)*60+MINUTE(H169)+SECOND(H169)/60-30</f>
        <v>576</v>
      </c>
      <c r="J169" s="22">
        <f>48*60/5</f>
        <v>576</v>
      </c>
      <c r="K169" s="22">
        <f>+IF(AND(F169&lt;&gt;0,G169&lt;&gt;0),I169-J169,-J169)</f>
        <v>0</v>
      </c>
      <c r="L169" s="13"/>
    </row>
    <row r="170" spans="1:12">
      <c r="A170" s="30">
        <f>+A169+1</f>
        <v>42326</v>
      </c>
      <c r="B170" s="11" t="s">
        <v>15</v>
      </c>
      <c r="C170" s="12" t="s">
        <v>42</v>
      </c>
      <c r="D170" s="11">
        <v>0.33333333333333331</v>
      </c>
      <c r="E170" s="29">
        <v>0.8027777777777777</v>
      </c>
      <c r="F170" s="6">
        <f>+IF(AND(D170&gt;=0.33,D170&lt;1),IF(C170="Working",D170,IF(C170="Leave 1st half",C$9,IF(C170="Leave 2nd half",D170,IF(C170="On_Duty",C$9,IF(C170="Leave",C$9))))),IF(AND(D170&gt;0,D170&lt;0.33),C$9,IF(C170="Leave 1st half",C$9,IF(C170="On_Duty",C$9,IF(C170="Leave",C$9,IF(C170="Leave 2nd half",D170,C$9))))))</f>
        <v>0.33333333333333331</v>
      </c>
      <c r="G170" s="6">
        <f>+IF(AND(E170&lt;=0.834,E170&gt;0),IF(C170="Working",E170,IF(C170="Leave 1st half",E170,IF(C170="Leave 2nd half",D$9,IF(C170="On_Duty",D$9,IF(C170="Leave",D$9))))),IF(AND(E170&gt;0.834,E170&lt;1),0.833333,IF(C170="Leave 1st half",E170,IF(C170="On_Duty",D$9,IF(C170="Leave",D$9,IF(C170="Leave 2nd half",D$9,$D$9))))))</f>
        <v>0.8027777777777777</v>
      </c>
      <c r="H170" s="6">
        <f>+G170-F170</f>
        <v>0.46944444444444439</v>
      </c>
      <c r="I170" s="22">
        <f>+HOUR(H170)*60+MINUTE(H170)+SECOND(H170)/60-30</f>
        <v>646</v>
      </c>
      <c r="J170" s="22">
        <f>48*60/5</f>
        <v>576</v>
      </c>
      <c r="K170" s="22">
        <f>+IF(AND(F170&lt;&gt;0,G170&lt;&gt;0),I170-J170,-J170)</f>
        <v>70</v>
      </c>
      <c r="L170" s="13"/>
    </row>
    <row r="171" spans="1:12">
      <c r="A171" s="30">
        <f>+A170+1</f>
        <v>42327</v>
      </c>
      <c r="B171" s="11" t="s">
        <v>17</v>
      </c>
      <c r="C171" s="12" t="s">
        <v>42</v>
      </c>
      <c r="D171" s="29">
        <v>0.37361111111111112</v>
      </c>
      <c r="E171" s="29">
        <v>0.81111111111111101</v>
      </c>
      <c r="F171" s="6">
        <f>+IF(AND(D171&gt;=0.33,D171&lt;1),IF(C171="Working",D171,IF(C171="Leave 1st half",C$9,IF(C171="Leave 2nd half",D171,IF(C171="On_Duty",C$9,IF(C171="Leave",C$9))))),IF(AND(D171&gt;0,D171&lt;0.33),C$9,IF(C171="Leave 1st half",C$9,IF(C171="On_Duty",C$9,IF(C171="Leave",C$9,IF(C171="Leave 2nd half",D171,C$9))))))</f>
        <v>0.37361111111111112</v>
      </c>
      <c r="G171" s="6">
        <f>+IF(AND(E171&lt;=0.834,E171&gt;0),IF(C171="Working",E171,IF(C171="Leave 1st half",E171,IF(C171="Leave 2nd half",D$9,IF(C171="On_Duty",D$9,IF(C171="Leave",D$9))))),IF(AND(E171&gt;0.834,E171&lt;1),0.833333,IF(C171="Leave 1st half",E171,IF(C171="On_Duty",D$9,IF(C171="Leave",D$9,IF(C171="Leave 2nd half",D$9,$D$9))))))</f>
        <v>0.81111111111111101</v>
      </c>
      <c r="H171" s="6">
        <f>+G171-F171</f>
        <v>0.43749999999999989</v>
      </c>
      <c r="I171" s="22">
        <f>+HOUR(H171)*60+MINUTE(H171)+SECOND(H171)/60-30</f>
        <v>600</v>
      </c>
      <c r="J171" s="22">
        <f>48*60/5</f>
        <v>576</v>
      </c>
      <c r="K171" s="22">
        <f>+IF(AND(F171&lt;&gt;0,G171&lt;&gt;0),I171-J171,-J171)</f>
        <v>24</v>
      </c>
      <c r="L171" s="13"/>
    </row>
    <row r="172" spans="1:12">
      <c r="A172" s="30">
        <f>+A171+1</f>
        <v>42328</v>
      </c>
      <c r="B172" s="14" t="s">
        <v>19</v>
      </c>
      <c r="C172" s="12" t="s">
        <v>42</v>
      </c>
      <c r="D172" s="29">
        <v>0.37291666666666662</v>
      </c>
      <c r="E172" s="11">
        <v>0.75</v>
      </c>
      <c r="F172" s="6">
        <f>+IF(AND(D172&gt;=0.33,D172&lt;1),IF(C172="Working",D172,IF(C172="Leave 1st half",C$9,IF(C172="Leave 2nd half",D172,IF(C172="On_Duty",C$9,IF(C172="Leave",C$9))))),IF(AND(D172&gt;0,D172&lt;0.33),C$9,IF(C172="Leave 1st half",C$9,IF(C172="On_Duty",C$9,IF(C172="Leave",C$9,IF(C172="Leave 2nd half",D172,C$9))))))</f>
        <v>0.37291666666666662</v>
      </c>
      <c r="G172" s="6">
        <f>+IF(AND(E172&lt;=0.834,E172&gt;0),IF(C172="Working",E172,IF(C172="Leave 1st half",E172,IF(C172="Leave 2nd half",D$9,IF(C172="On_Duty",D$9,IF(C172="Leave",D$9))))),IF(E172&gt;0.834,0.833333,IF(C172="Leave 1st half",E172,IF(C172="On_Duty",D$9,IF(C172="Leave",D$9,IF(C172="Leave 2nd half",D$9,$D$9))))))</f>
        <v>0.75</v>
      </c>
      <c r="H172" s="6">
        <f>+G172-F172</f>
        <v>0.37708333333333338</v>
      </c>
      <c r="I172" s="22">
        <f>+HOUR(H172)*60+MINUTE(H172)+SECOND(H172)/60-30</f>
        <v>513</v>
      </c>
      <c r="J172" s="22">
        <f>48*60/5</f>
        <v>576</v>
      </c>
      <c r="K172" s="22">
        <f>+IF(AND(F172&lt;&gt;0,G172&lt;&gt;0),I172-J172,-J172)</f>
        <v>-63</v>
      </c>
      <c r="L172" s="13"/>
    </row>
    <row r="173" spans="1:12">
      <c r="B173" s="15" t="s">
        <v>21</v>
      </c>
      <c r="C173" s="21">
        <v>0.33333333333333331</v>
      </c>
      <c r="D173" s="21">
        <v>0.75416666666666676</v>
      </c>
      <c r="E173" s="16"/>
      <c r="F173" s="16"/>
      <c r="G173" s="17"/>
      <c r="H173" s="17"/>
      <c r="I173" s="17"/>
      <c r="J173" s="17"/>
      <c r="K173" s="23">
        <f>SUM(K168:K172)</f>
        <v>2</v>
      </c>
      <c r="L173" s="13" t="str">
        <f>+IF(K173&lt;0,"Minute(s) Remaining",IF(K173=0,"Minute(s). Met the target 48hrs","Minute(s) in excess of the required limit"))</f>
        <v>Minute(s) in excess of the required limit</v>
      </c>
    </row>
    <row r="174" spans="1:12">
      <c r="B174" s="15" t="s">
        <v>22</v>
      </c>
      <c r="C174" s="112">
        <f>+(D173+C173)/2</f>
        <v>0.54375000000000007</v>
      </c>
      <c r="D174" s="113"/>
      <c r="E174" s="18"/>
      <c r="F174" s="18"/>
      <c r="G174" s="19"/>
      <c r="H174" s="19"/>
      <c r="I174" s="19"/>
      <c r="J174" s="19"/>
      <c r="K174" s="19"/>
      <c r="L174" s="20"/>
    </row>
    <row r="176" spans="1:12">
      <c r="B176" s="114" t="s">
        <v>39</v>
      </c>
      <c r="C176" s="115"/>
      <c r="D176" s="115"/>
      <c r="E176" s="115"/>
      <c r="F176" s="115"/>
      <c r="G176" s="115"/>
      <c r="H176" s="115"/>
      <c r="I176" s="115"/>
      <c r="J176" s="115"/>
      <c r="K176" s="116"/>
      <c r="L176" s="7"/>
    </row>
    <row r="177" spans="1:12" ht="45">
      <c r="A177" s="28" t="s">
        <v>2</v>
      </c>
      <c r="B177" s="9" t="s">
        <v>3</v>
      </c>
      <c r="C177" s="9" t="s">
        <v>40</v>
      </c>
      <c r="D177" s="9" t="s">
        <v>5</v>
      </c>
      <c r="E177" s="9" t="s">
        <v>6</v>
      </c>
      <c r="F177" s="110" t="s">
        <v>7</v>
      </c>
      <c r="G177" s="111"/>
      <c r="H177" s="9" t="s">
        <v>8</v>
      </c>
      <c r="I177" s="9" t="s">
        <v>9</v>
      </c>
      <c r="J177" s="9" t="s">
        <v>10</v>
      </c>
      <c r="K177" s="9" t="s">
        <v>11</v>
      </c>
      <c r="L177" s="10"/>
    </row>
    <row r="178" spans="1:12">
      <c r="A178" s="27">
        <v>42331</v>
      </c>
      <c r="B178" s="11" t="s">
        <v>12</v>
      </c>
      <c r="C178" s="12" t="s">
        <v>42</v>
      </c>
      <c r="D178" s="29">
        <v>0.33333333333333331</v>
      </c>
      <c r="E178" s="29">
        <v>0.77083333333333337</v>
      </c>
      <c r="F178" s="6">
        <f>+IF(AND(D178&gt;=0.33,D178&lt;1),IF(C178="Working",D178,IF(C178="Leave 1st half",C$9,IF(C178="Leave 2nd half",D178,IF(C178="On_Duty",C$9,IF(C178="Leave",C$9))))),IF(AND(D178&gt;0,D178&lt;0.33),C$9,IF(C178="Leave 1st half",C$9,IF(C178="On_Duty",C$9,IF(C178="Leave",C$9,IF(C178="Leave 2nd half",D178,C$9))))))</f>
        <v>0.33333333333333331</v>
      </c>
      <c r="G178" s="6">
        <f>+IF(AND(E178&lt;=0.834,E178&gt;0),IF(C178="Working",E178,IF(C178="Leave 1st half",E178,IF(C178="Leave 2nd half",D$9,IF(C178="On_Duty",D$9,IF(C178="Leave",D$9))))),IF(AND(E178&gt;0.834,E178&lt;1),0.833333,IF(C178="Leave 1st half",E178,IF(C178="On_Duty",D$9,IF(C178="Leave",D$9,IF(C178="Leave 2nd half",D$9,$D$9))))))</f>
        <v>0.77083333333333337</v>
      </c>
      <c r="H178" s="6">
        <f>+G178-F178</f>
        <v>0.43750000000000006</v>
      </c>
      <c r="I178" s="22">
        <f>+HOUR(H178)*60+MINUTE(H178)+SECOND(H178)/60-30</f>
        <v>600</v>
      </c>
      <c r="J178" s="22">
        <f>48*60/5</f>
        <v>576</v>
      </c>
      <c r="K178" s="22">
        <f>+IF(AND(F178&lt;&gt;0,G178&lt;&gt;0),I178-J178,-J178)</f>
        <v>24</v>
      </c>
      <c r="L178" s="13"/>
    </row>
    <row r="179" spans="1:12">
      <c r="A179" s="30">
        <f>+A178+1</f>
        <v>42332</v>
      </c>
      <c r="B179" s="11" t="s">
        <v>14</v>
      </c>
      <c r="C179" s="12" t="s">
        <v>42</v>
      </c>
      <c r="D179" s="29">
        <v>0.33333333333333331</v>
      </c>
      <c r="E179" s="29">
        <v>0.77083333333333337</v>
      </c>
      <c r="F179" s="6">
        <f>+IF(AND(D179&gt;=0.33,D179&lt;1),IF(C179="Working",D179,IF(C179="Leave 1st half",C$9,IF(C179="Leave 2nd half",D179,IF(C179="On_Duty",C$9,IF(C179="Leave",C$9))))),IF(AND(D179&gt;0,D179&lt;0.33),C$9,IF(C179="Leave 1st half",C$9,IF(C179="On_Duty",C$9,IF(C179="Leave",C$9,IF(C179="Leave 2nd half",D179,C$9))))))</f>
        <v>0.33333333333333331</v>
      </c>
      <c r="G179" s="6">
        <f>+IF(AND(E179&lt;=0.834,E179&gt;0),IF(C179="Working",E179,IF(C179="Leave 1st half",E179,IF(C179="Leave 2nd half",D$9,IF(C179="On_Duty",D$9,IF(C179="Leave",D$9))))),IF(AND(E179&gt;0.834,E179&lt;1),0.833333,IF(C179="Leave 1st half",E179,IF(C179="On_Duty",D$9,IF(C179="Leave",D$9,IF(C179="Leave 2nd half",D$9,$D$9))))))</f>
        <v>0.77083333333333337</v>
      </c>
      <c r="H179" s="6">
        <f>+G179-F179</f>
        <v>0.43750000000000006</v>
      </c>
      <c r="I179" s="22">
        <f>+HOUR(H179)*60+MINUTE(H179)+SECOND(H179)/60-30</f>
        <v>600</v>
      </c>
      <c r="J179" s="22">
        <f>48*60/5</f>
        <v>576</v>
      </c>
      <c r="K179" s="22">
        <f>+IF(AND(F179&lt;&gt;0,G179&lt;&gt;0),I179-J179,-J179)</f>
        <v>24</v>
      </c>
      <c r="L179" s="13"/>
    </row>
    <row r="180" spans="1:12">
      <c r="A180" s="30">
        <f>+A179+1</f>
        <v>42333</v>
      </c>
      <c r="B180" s="11" t="s">
        <v>15</v>
      </c>
      <c r="C180" s="12" t="s">
        <v>42</v>
      </c>
      <c r="D180" s="29">
        <v>0.33333333333333331</v>
      </c>
      <c r="E180" s="29">
        <v>0.77083333333333337</v>
      </c>
      <c r="F180" s="6">
        <f>+IF(AND(D180&gt;=0.33,D180&lt;1),IF(C180="Working",D180,IF(C180="Leave 1st half",C$9,IF(C180="Leave 2nd half",D180,IF(C180="On_Duty",C$9,IF(C180="Leave",C$9))))),IF(AND(D180&gt;0,D180&lt;0.33),C$9,IF(C180="Leave 1st half",C$9,IF(C180="On_Duty",C$9,IF(C180="Leave",C$9,IF(C180="Leave 2nd half",D180,C$9))))))</f>
        <v>0.33333333333333331</v>
      </c>
      <c r="G180" s="6">
        <f>+IF(AND(E180&lt;=0.834,E180&gt;0),IF(C180="Working",E180,IF(C180="Leave 1st half",E180,IF(C180="Leave 2nd half",D$9,IF(C180="On_Duty",D$9,IF(C180="Leave",D$9))))),IF(AND(E180&gt;0.834,E180&lt;1),0.833333,IF(C180="Leave 1st half",E180,IF(C180="On_Duty",D$9,IF(C180="Leave",D$9,IF(C180="Leave 2nd half",D$9,$D$9))))))</f>
        <v>0.77083333333333337</v>
      </c>
      <c r="H180" s="6">
        <f>+G180-F180</f>
        <v>0.43750000000000006</v>
      </c>
      <c r="I180" s="22">
        <f>+HOUR(H180)*60+MINUTE(H180)+SECOND(H180)/60-30</f>
        <v>600</v>
      </c>
      <c r="J180" s="22">
        <f>48*60/5</f>
        <v>576</v>
      </c>
      <c r="K180" s="22">
        <f>+IF(AND(F180&lt;&gt;0,G180&lt;&gt;0),I180-J180,-J180)</f>
        <v>24</v>
      </c>
      <c r="L180" s="13"/>
    </row>
    <row r="181" spans="1:12">
      <c r="A181" s="30">
        <f>+A180+1</f>
        <v>42334</v>
      </c>
      <c r="B181" s="11" t="s">
        <v>17</v>
      </c>
      <c r="C181" s="12" t="s">
        <v>42</v>
      </c>
      <c r="D181" s="11">
        <v>0.37152777777777773</v>
      </c>
      <c r="E181" s="29">
        <v>0.81944444444444453</v>
      </c>
      <c r="F181" s="6">
        <f>+IF(AND(D181&gt;=0.33,D181&lt;1),IF(C181="Working",D181,IF(C181="Leave 1st half",C$9,IF(C181="Leave 2nd half",D181,IF(C181="On_Duty",C$9,IF(C181="Leave",C$9))))),IF(AND(D181&gt;0,D181&lt;0.33),C$9,IF(C181="Leave 1st half",C$9,IF(C181="On_Duty",C$9,IF(C181="Leave",C$9,IF(C181="Leave 2nd half",D181,C$9))))))</f>
        <v>0.37152777777777773</v>
      </c>
      <c r="G181" s="6">
        <f>+IF(AND(E181&lt;=0.834,E181&gt;0),IF(C181="Working",E181,IF(C181="Leave 1st half",E181,IF(C181="Leave 2nd half",D$9,IF(C181="On_Duty",D$9,IF(C181="Leave",D$9))))),IF(AND(E181&gt;0.834,E181&lt;1),0.833333,IF(C181="Leave 1st half",E181,IF(C181="On_Duty",D$9,IF(C181="Leave",D$9,IF(C181="Leave 2nd half",D$9,$D$9))))))</f>
        <v>0.81944444444444453</v>
      </c>
      <c r="H181" s="6">
        <f>+G181-F181</f>
        <v>0.4479166666666668</v>
      </c>
      <c r="I181" s="22">
        <f>+HOUR(H181)*60+MINUTE(H181)+SECOND(H181)/60-30</f>
        <v>615</v>
      </c>
      <c r="J181" s="22">
        <f>48*60/5</f>
        <v>576</v>
      </c>
      <c r="K181" s="22">
        <f>+IF(AND(F181&lt;&gt;0,G181&lt;&gt;0),I181-J181,-J181)</f>
        <v>39</v>
      </c>
      <c r="L181" s="13"/>
    </row>
    <row r="182" spans="1:12">
      <c r="A182" s="30">
        <f>+A181+1</f>
        <v>42335</v>
      </c>
      <c r="B182" s="14" t="s">
        <v>19</v>
      </c>
      <c r="C182" s="12" t="s">
        <v>43</v>
      </c>
      <c r="D182" s="11"/>
      <c r="E182" s="11"/>
      <c r="F182" s="6">
        <f>+IF(AND(D182&gt;=0.33,D182&lt;1),IF(C182="Working",D182,IF(C182="Leave 1st half",C$9,IF(C182="Leave 2nd half",D182,IF(C182="On_Duty",C$9,IF(C182="Leave",C$9))))),IF(AND(D182&gt;0,D182&lt;0.33),C$9,IF(C182="Leave 1st half",C$9,IF(C182="On_Duty",C$9,IF(C182="Leave",C$9,IF(C182="Leave 2nd half",D182,C$9))))))</f>
        <v>0.33333333333333331</v>
      </c>
      <c r="G182" s="6">
        <f>+IF(AND(E182&lt;=0.834,E182&gt;0),IF(C182="Working",E182,IF(C182="Leave 1st half",E182,IF(C182="Leave 2nd half",D$9,IF(C182="On_Duty",D$9,IF(C182="Leave",D$9))))),IF(E182&gt;0.834,0.833333,IF(C182="Leave 1st half",E182,IF(C182="On_Duty",D$9,IF(C182="Leave",D$9,IF(C182="Leave 2nd half",D$9,$D$9))))))</f>
        <v>0.75416666666666676</v>
      </c>
      <c r="H182" s="6">
        <f>+G182-F182</f>
        <v>0.42083333333333345</v>
      </c>
      <c r="I182" s="22">
        <f>+HOUR(H182)*60+MINUTE(H182)+SECOND(H182)/60-30</f>
        <v>576</v>
      </c>
      <c r="J182" s="22">
        <f>48*60/5</f>
        <v>576</v>
      </c>
      <c r="K182" s="22">
        <f>+IF(AND(F182&lt;&gt;0,G182&lt;&gt;0),I182-J182,-J182)</f>
        <v>0</v>
      </c>
      <c r="L182" s="13"/>
    </row>
    <row r="183" spans="1:12">
      <c r="B183" s="15" t="s">
        <v>21</v>
      </c>
      <c r="C183" s="21">
        <v>0.33333333333333331</v>
      </c>
      <c r="D183" s="21">
        <v>0.75416666666666676</v>
      </c>
      <c r="E183" s="16"/>
      <c r="F183" s="16"/>
      <c r="G183" s="17"/>
      <c r="H183" s="17"/>
      <c r="I183" s="17"/>
      <c r="J183" s="17"/>
      <c r="K183" s="31">
        <f>SUM(K178:K182)</f>
        <v>111</v>
      </c>
      <c r="L183" s="13" t="str">
        <f>+IF(K183&lt;0,"Minute(s) Remaining",IF(K183=0,"Minute(s). Met the target 48hrs","Minute(s) in excess of the required limit"))</f>
        <v>Minute(s) in excess of the required limit</v>
      </c>
    </row>
    <row r="184" spans="1:12">
      <c r="B184" s="15" t="s">
        <v>22</v>
      </c>
      <c r="C184" s="112">
        <f>+(D183+C183)/2</f>
        <v>0.54375000000000007</v>
      </c>
      <c r="D184" s="113"/>
      <c r="E184" s="18"/>
      <c r="F184" s="18"/>
      <c r="G184" s="19"/>
      <c r="H184" s="19"/>
      <c r="I184" s="19"/>
      <c r="J184" s="19"/>
      <c r="K184" s="19"/>
      <c r="L184" s="20"/>
    </row>
    <row r="186" spans="1:12">
      <c r="K186" s="8">
        <f>+K183-53</f>
        <v>58</v>
      </c>
    </row>
    <row r="187" spans="1:12">
      <c r="B187" s="114" t="s">
        <v>39</v>
      </c>
      <c r="C187" s="115"/>
      <c r="D187" s="115"/>
      <c r="E187" s="115"/>
      <c r="F187" s="115"/>
      <c r="G187" s="115"/>
      <c r="H187" s="115"/>
      <c r="I187" s="115"/>
      <c r="J187" s="115"/>
      <c r="K187" s="116"/>
      <c r="L187" s="7"/>
    </row>
    <row r="188" spans="1:12" ht="45">
      <c r="A188" s="28" t="s">
        <v>2</v>
      </c>
      <c r="B188" s="9" t="s">
        <v>3</v>
      </c>
      <c r="C188" s="9" t="s">
        <v>40</v>
      </c>
      <c r="D188" s="9" t="s">
        <v>5</v>
      </c>
      <c r="E188" s="9" t="s">
        <v>6</v>
      </c>
      <c r="F188" s="110" t="s">
        <v>7</v>
      </c>
      <c r="G188" s="111"/>
      <c r="H188" s="9" t="s">
        <v>8</v>
      </c>
      <c r="I188" s="9" t="s">
        <v>9</v>
      </c>
      <c r="J188" s="9" t="s">
        <v>10</v>
      </c>
      <c r="K188" s="9" t="s">
        <v>11</v>
      </c>
      <c r="L188" s="10"/>
    </row>
    <row r="189" spans="1:12">
      <c r="A189" s="27">
        <v>42338</v>
      </c>
      <c r="B189" s="11" t="s">
        <v>12</v>
      </c>
      <c r="C189" s="12" t="s">
        <v>42</v>
      </c>
      <c r="D189" s="29">
        <v>0.37361111111111112</v>
      </c>
      <c r="E189" s="29">
        <v>0.80555555555555547</v>
      </c>
      <c r="F189" s="6">
        <f>+IF(AND(D189&gt;=0.33,D189&lt;1),IF(C189="Working",D189,IF(C189="Leave 1st half",C$9,IF(C189="Leave 2nd half",D189,IF(C189="On_Duty",C$9,IF(C189="Leave",C$9))))),IF(AND(D189&gt;0,D189&lt;0.33),C$9,IF(C189="Leave 1st half",C$9,IF(C189="On_Duty",C$9,IF(C189="Leave",C$9,IF(C189="Leave 2nd half",D189,C$9))))))</f>
        <v>0.37361111111111112</v>
      </c>
      <c r="G189" s="6">
        <f>+IF(AND(E189&lt;=0.834,E189&gt;0),IF(C189="Working",E189,IF(C189="Leave 1st half",E189,IF(C189="Leave 2nd half",D$9,IF(C189="On_Duty",D$9,IF(C189="Leave",D$9))))),IF(AND(E189&gt;0.834,E189&lt;1),0.833333,IF(C189="Leave 1st half",E189,IF(C189="On_Duty",D$9,IF(C189="Leave",D$9,IF(C189="Leave 2nd half",D$9,$D$9))))))</f>
        <v>0.80555555555555547</v>
      </c>
      <c r="H189" s="6">
        <f>+G189-F189</f>
        <v>0.43194444444444435</v>
      </c>
      <c r="I189" s="22">
        <f>+HOUR(H189)*60+MINUTE(H189)+SECOND(H189)/60-30</f>
        <v>592</v>
      </c>
      <c r="J189" s="22">
        <f>48*60/5</f>
        <v>576</v>
      </c>
      <c r="K189" s="22">
        <f>+IF(AND(F189&lt;&gt;0,G189&lt;&gt;0),I189-J189,-J189)</f>
        <v>16</v>
      </c>
      <c r="L189" s="13"/>
    </row>
    <row r="190" spans="1:12">
      <c r="A190" s="30">
        <f>+A189+1</f>
        <v>42339</v>
      </c>
      <c r="B190" s="11" t="s">
        <v>14</v>
      </c>
      <c r="C190" s="12" t="s">
        <v>43</v>
      </c>
      <c r="D190" s="11"/>
      <c r="E190" s="11"/>
      <c r="F190" s="6">
        <f>+IF(AND(D190&gt;=0.33,D190&lt;1),IF(C190="Working",D190,IF(C190="Leave 1st half",C$9,IF(C190="Leave 2nd half",D190,IF(C190="On_Duty",C$9,IF(C190="Leave",C$9))))),IF(AND(D190&gt;0,D190&lt;0.33),C$9,IF(C190="Leave 1st half",C$9,IF(C190="On_Duty",C$9,IF(C190="Leave",C$9,IF(C190="Leave 2nd half",D190,C$9))))))</f>
        <v>0.33333333333333331</v>
      </c>
      <c r="G190" s="6">
        <f>+IF(AND(E190&lt;=0.834,E190&gt;0),IF(C190="Working",E190,IF(C190="Leave 1st half",E190,IF(C190="Leave 2nd half",D$9,IF(C190="On_Duty",D$9,IF(C190="Leave",D$9))))),IF(AND(E190&gt;0.834,E190&lt;1),0.833333,IF(C190="Leave 1st half",E190,IF(C190="On_Duty",D$9,IF(C190="Leave",D$9,IF(C190="Leave 2nd half",D$9,$D$9))))))</f>
        <v>0.75416666666666676</v>
      </c>
      <c r="H190" s="6">
        <f>+G190-F190</f>
        <v>0.42083333333333345</v>
      </c>
      <c r="I190" s="22">
        <f>+HOUR(H190)*60+MINUTE(H190)+SECOND(H190)/60-30</f>
        <v>576</v>
      </c>
      <c r="J190" s="22">
        <f>48*60/5</f>
        <v>576</v>
      </c>
      <c r="K190" s="22">
        <f>+IF(AND(F190&lt;&gt;0,G190&lt;&gt;0),I190-J190,-J190)</f>
        <v>0</v>
      </c>
      <c r="L190" s="13"/>
    </row>
    <row r="191" spans="1:12">
      <c r="A191" s="30">
        <f>+A190+1</f>
        <v>42340</v>
      </c>
      <c r="B191" s="11" t="s">
        <v>15</v>
      </c>
      <c r="C191" s="12" t="s">
        <v>16</v>
      </c>
      <c r="D191" s="11"/>
      <c r="E191" s="11"/>
      <c r="F191" s="6">
        <f>+IF(AND(D191&gt;=0.33,D191&lt;1),IF(C191="Working",D191,IF(C191="Leave 1st half",C$9,IF(C191="Leave 2nd half",D191,IF(C191="On_Duty",C$9,IF(C191="Leave",C$9))))),IF(AND(D191&gt;0,D191&lt;0.33),C$9,IF(C191="Leave 1st half",C$9,IF(C191="On_Duty",C$9,IF(C191="Leave",C$9,IF(C191="Leave 2nd half",D191,C$9))))))</f>
        <v>0.33333333333333331</v>
      </c>
      <c r="G191" s="6">
        <f>+IF(AND(E191&lt;=0.834,E191&gt;0),IF(C191="Working",E191,IF(C191="Leave 1st half",E191,IF(C191="Leave 2nd half",D$9,IF(C191="On_Duty",D$9,IF(C191="Leave",D$9))))),IF(AND(E191&gt;0.834,E191&lt;1),0.833333,IF(C191="Leave 1st half",E191,IF(C191="On_Duty",D$9,IF(C191="Leave",D$9,IF(C191="Leave 2nd half",D$9,$D$9))))))</f>
        <v>0.75416666666666676</v>
      </c>
      <c r="H191" s="6">
        <f>+G191-F191</f>
        <v>0.42083333333333345</v>
      </c>
      <c r="I191" s="22">
        <f>+HOUR(H191)*60+MINUTE(H191)+SECOND(H191)/60-30</f>
        <v>576</v>
      </c>
      <c r="J191" s="22">
        <f>48*60/5</f>
        <v>576</v>
      </c>
      <c r="K191" s="22">
        <f>+IF(AND(F191&lt;&gt;0,G191&lt;&gt;0),I191-J191,-J191)</f>
        <v>0</v>
      </c>
      <c r="L191" s="13"/>
    </row>
    <row r="192" spans="1:12">
      <c r="A192" s="30">
        <f>+A191+1</f>
        <v>42341</v>
      </c>
      <c r="B192" s="11" t="s">
        <v>17</v>
      </c>
      <c r="C192" s="12" t="s">
        <v>16</v>
      </c>
      <c r="D192" s="11"/>
      <c r="E192" s="11"/>
      <c r="F192" s="6">
        <f>+IF(AND(D192&gt;=0.33,D192&lt;1),IF(C192="Working",D192,IF(C192="Leave 1st half",C$9,IF(C192="Leave 2nd half",D192,IF(C192="On_Duty",C$9,IF(C192="Leave",C$9))))),IF(AND(D192&gt;0,D192&lt;0.33),C$9,IF(C192="Leave 1st half",C$9,IF(C192="On_Duty",C$9,IF(C192="Leave",C$9,IF(C192="Leave 2nd half",D192,C$9))))))</f>
        <v>0.33333333333333331</v>
      </c>
      <c r="G192" s="6">
        <f>+IF(AND(E192&lt;=0.834,E192&gt;0),IF(C192="Working",E192,IF(C192="Leave 1st half",E192,IF(C192="Leave 2nd half",D$9,IF(C192="On_Duty",D$9,IF(C192="Leave",D$9))))),IF(AND(E192&gt;0.834,E192&lt;1),0.833333,IF(C192="Leave 1st half",E192,IF(C192="On_Duty",D$9,IF(C192="Leave",D$9,IF(C192="Leave 2nd half",D$9,$D$9))))))</f>
        <v>0.75416666666666676</v>
      </c>
      <c r="H192" s="6">
        <f>+G192-F192</f>
        <v>0.42083333333333345</v>
      </c>
      <c r="I192" s="22">
        <f>+HOUR(H192)*60+MINUTE(H192)+SECOND(H192)/60-30</f>
        <v>576</v>
      </c>
      <c r="J192" s="22">
        <f>48*60/5</f>
        <v>576</v>
      </c>
      <c r="K192" s="22">
        <f>+IF(AND(F192&lt;&gt;0,G192&lt;&gt;0),I192-J192,-J192)</f>
        <v>0</v>
      </c>
      <c r="L192" s="13"/>
    </row>
    <row r="193" spans="1:12">
      <c r="A193" s="30">
        <f>+A192+1</f>
        <v>42342</v>
      </c>
      <c r="B193" s="14" t="s">
        <v>19</v>
      </c>
      <c r="C193" s="12" t="s">
        <v>42</v>
      </c>
      <c r="D193" s="29">
        <v>0.33333333333333331</v>
      </c>
      <c r="E193" s="29">
        <v>0.75694444444444453</v>
      </c>
      <c r="F193" s="6">
        <f>+IF(AND(D193&gt;=0.33,D193&lt;1),IF(C193="Working",D193,IF(C193="Leave 1st half",C$9,IF(C193="Leave 2nd half",D193,IF(C193="On_Duty",C$9,IF(C193="Leave",C$9))))),IF(AND(D193&gt;0,D193&lt;0.33),C$9,IF(C193="Leave 1st half",C$9,IF(C193="On_Duty",C$9,IF(C193="Leave",C$9,IF(C193="Leave 2nd half",D193,C$9))))))</f>
        <v>0.33333333333333331</v>
      </c>
      <c r="G193" s="6">
        <f>+IF(AND(E193&lt;=0.834,E193&gt;0),IF(C193="Working",E193,IF(C193="Leave 1st half",E193,IF(C193="Leave 2nd half",D$9,IF(C193="On_Duty",D$9,IF(C193="Leave",D$9))))),IF(E193&gt;0.834,0.833333,IF(C193="Leave 1st half",E193,IF(C193="On_Duty",D$9,IF(C193="Leave",D$9,IF(C193="Leave 2nd half",D$9,$D$9))))))</f>
        <v>0.75694444444444453</v>
      </c>
      <c r="H193" s="6">
        <f>+G193-F193</f>
        <v>0.42361111111111122</v>
      </c>
      <c r="I193" s="22">
        <f>+HOUR(H193)*60+MINUTE(H193)+SECOND(H193)/60-30</f>
        <v>580</v>
      </c>
      <c r="J193" s="22">
        <f>48*60/5</f>
        <v>576</v>
      </c>
      <c r="K193" s="22">
        <f>+IF(AND(F193&lt;&gt;0,G193&lt;&gt;0),I193-J193,-J193)</f>
        <v>4</v>
      </c>
      <c r="L193" s="13"/>
    </row>
    <row r="194" spans="1:12">
      <c r="B194" s="15" t="s">
        <v>21</v>
      </c>
      <c r="C194" s="21">
        <v>0.33333333333333331</v>
      </c>
      <c r="D194" s="21">
        <v>0.75416666666666676</v>
      </c>
      <c r="E194" s="16"/>
      <c r="F194" s="16"/>
      <c r="G194" s="17"/>
      <c r="H194" s="17"/>
      <c r="I194" s="17"/>
      <c r="J194" s="17"/>
      <c r="K194" s="31">
        <f>SUM(K189:K193)</f>
        <v>20</v>
      </c>
      <c r="L194" s="13" t="str">
        <f>+IF(K194&lt;0,"Minute(s) Remaining",IF(K194=0,"Minute(s). Met the target 48hrs","Minute(s) in excess of the required limit"))</f>
        <v>Minute(s) in excess of the required limit</v>
      </c>
    </row>
    <row r="195" spans="1:12">
      <c r="B195" s="15" t="s">
        <v>22</v>
      </c>
      <c r="C195" s="112">
        <f>+(D194+C194)/2</f>
        <v>0.54375000000000007</v>
      </c>
      <c r="D195" s="113"/>
      <c r="E195" s="18"/>
      <c r="F195" s="18"/>
      <c r="G195" s="19"/>
      <c r="H195" s="19"/>
      <c r="I195" s="19"/>
      <c r="J195" s="19"/>
      <c r="K195" s="19"/>
      <c r="L195" s="20"/>
    </row>
    <row r="197" spans="1:12">
      <c r="B197" s="114" t="s">
        <v>39</v>
      </c>
      <c r="C197" s="115"/>
      <c r="D197" s="115"/>
      <c r="E197" s="115"/>
      <c r="F197" s="115"/>
      <c r="G197" s="115"/>
      <c r="H197" s="115"/>
      <c r="I197" s="115"/>
      <c r="J197" s="115"/>
      <c r="K197" s="116"/>
      <c r="L197" s="7"/>
    </row>
    <row r="198" spans="1:12" ht="45">
      <c r="A198" s="28" t="s">
        <v>2</v>
      </c>
      <c r="B198" s="9" t="s">
        <v>3</v>
      </c>
      <c r="C198" s="9" t="s">
        <v>40</v>
      </c>
      <c r="D198" s="9" t="s">
        <v>5</v>
      </c>
      <c r="E198" s="9" t="s">
        <v>6</v>
      </c>
      <c r="F198" s="110" t="s">
        <v>7</v>
      </c>
      <c r="G198" s="111"/>
      <c r="H198" s="9" t="s">
        <v>8</v>
      </c>
      <c r="I198" s="9" t="s">
        <v>9</v>
      </c>
      <c r="J198" s="9" t="s">
        <v>10</v>
      </c>
      <c r="K198" s="9" t="s">
        <v>11</v>
      </c>
      <c r="L198" s="10"/>
    </row>
    <row r="199" spans="1:12">
      <c r="A199" s="27">
        <v>42345</v>
      </c>
      <c r="B199" s="11" t="s">
        <v>12</v>
      </c>
      <c r="C199" s="12" t="s">
        <v>42</v>
      </c>
      <c r="D199" s="29">
        <v>0.35972222222222222</v>
      </c>
      <c r="E199" s="29">
        <v>0.80208333333333337</v>
      </c>
      <c r="F199" s="6">
        <f>+IF(AND(D199&gt;=0.33,D199&lt;1),IF(C199="Working",D199,IF(C199="Leave 1st half",C$9,IF(C199="Leave 2nd half",D199,IF(C199="On_Duty",C$9,IF(C199="Leave",C$9))))),IF(AND(D199&gt;0,D199&lt;0.33),C$9,IF(C199="Leave 1st half",C$9,IF(C199="On_Duty",C$9,IF(C199="Leave",C$9,IF(C199="Leave 2nd half",D199,C$9))))))</f>
        <v>0.35972222222222222</v>
      </c>
      <c r="G199" s="6">
        <f>+IF(AND(E199&lt;=0.834,E199&gt;0),IF(C199="Working",E199,IF(C199="Leave 1st half",E199,IF(C199="Leave 2nd half",D$9,IF(C199="On_Duty",D$9,IF(C199="Leave",D$9))))),IF(AND(E199&gt;0.834,E199&lt;1),0.833333,IF(C199="Leave 1st half",E199,IF(C199="On_Duty",D$9,IF(C199="Leave",D$9,IF(C199="Leave 2nd half",D$9,$D$9))))))</f>
        <v>0.80208333333333337</v>
      </c>
      <c r="H199" s="6">
        <f>+G199-F199</f>
        <v>0.44236111111111115</v>
      </c>
      <c r="I199" s="22">
        <f>+HOUR(H199)*60+MINUTE(H199)+SECOND(H199)/60-30</f>
        <v>607</v>
      </c>
      <c r="J199" s="22">
        <f>48*60/5</f>
        <v>576</v>
      </c>
      <c r="K199" s="22">
        <f>+IF(AND(F199&lt;&gt;0,G199&lt;&gt;0),I199-J199,-J199)</f>
        <v>31</v>
      </c>
      <c r="L199" s="13"/>
    </row>
    <row r="200" spans="1:12">
      <c r="A200" s="30">
        <f>+A199+1</f>
        <v>42346</v>
      </c>
      <c r="B200" s="11" t="s">
        <v>14</v>
      </c>
      <c r="C200" s="12" t="s">
        <v>42</v>
      </c>
      <c r="D200" s="29">
        <v>0.3611111111111111</v>
      </c>
      <c r="E200" s="29">
        <v>0.77569444444444446</v>
      </c>
      <c r="F200" s="6">
        <f>+IF(AND(D200&gt;=0.33,D200&lt;1),IF(C200="Working",D200,IF(C200="Leave 1st half",C$9,IF(C200="Leave 2nd half",D200,IF(C200="On_Duty",C$9,IF(C200="Leave",C$9))))),IF(AND(D200&gt;0,D200&lt;0.33),C$9,IF(C200="Leave 1st half",C$9,IF(C200="On_Duty",C$9,IF(C200="Leave",C$9,IF(C200="Leave 2nd half",D200,C$9))))))</f>
        <v>0.3611111111111111</v>
      </c>
      <c r="G200" s="6">
        <f>+IF(AND(E200&lt;=0.834,E200&gt;0),IF(C200="Working",E200,IF(C200="Leave 1st half",E200,IF(C200="Leave 2nd half",D$9,IF(C200="On_Duty",D$9,IF(C200="Leave",D$9))))),IF(AND(E200&gt;0.834,E200&lt;1),0.833333,IF(C200="Leave 1st half",E200,IF(C200="On_Duty",D$9,IF(C200="Leave",D$9,IF(C200="Leave 2nd half",D$9,$D$9))))))</f>
        <v>0.77569444444444446</v>
      </c>
      <c r="H200" s="6">
        <f>+G200-F200</f>
        <v>0.41458333333333336</v>
      </c>
      <c r="I200" s="22">
        <f>+HOUR(H200)*60+MINUTE(H200)+SECOND(H200)/60-30</f>
        <v>567</v>
      </c>
      <c r="J200" s="22">
        <f>48*60/5</f>
        <v>576</v>
      </c>
      <c r="K200" s="22">
        <f>+IF(AND(F200&lt;&gt;0,G200&lt;&gt;0),I200-J200,-J200)</f>
        <v>-9</v>
      </c>
      <c r="L200" s="13"/>
    </row>
    <row r="201" spans="1:12">
      <c r="A201" s="30">
        <f>+A200+1</f>
        <v>42347</v>
      </c>
      <c r="B201" s="11" t="s">
        <v>15</v>
      </c>
      <c r="C201" s="12" t="s">
        <v>42</v>
      </c>
      <c r="D201" s="29">
        <v>0.37152777777777773</v>
      </c>
      <c r="E201" s="29">
        <v>0.83333333333333337</v>
      </c>
      <c r="F201" s="6">
        <f>+IF(AND(D201&gt;=0.33,D201&lt;1),IF(C201="Working",D201,IF(C201="Leave 1st half",C$9,IF(C201="Leave 2nd half",D201,IF(C201="On_Duty",C$9,IF(C201="Leave",C$9))))),IF(AND(D201&gt;0,D201&lt;0.33),C$9,IF(C201="Leave 1st half",C$9,IF(C201="On_Duty",C$9,IF(C201="Leave",C$9,IF(C201="Leave 2nd half",D201,C$9))))))</f>
        <v>0.37152777777777773</v>
      </c>
      <c r="G201" s="6">
        <f>+IF(AND(E201&lt;=0.834,E201&gt;0),IF(C201="Working",E201,IF(C201="Leave 1st half",E201,IF(C201="Leave 2nd half",D$9,IF(C201="On_Duty",D$9,IF(C201="Leave",D$9))))),IF(AND(E201&gt;0.834,E201&lt;1),0.833333,IF(C201="Leave 1st half",E201,IF(C201="On_Duty",D$9,IF(C201="Leave",D$9,IF(C201="Leave 2nd half",D$9,$D$9))))))</f>
        <v>0.83333333333333337</v>
      </c>
      <c r="H201" s="6">
        <f>+G201-F201</f>
        <v>0.46180555555555564</v>
      </c>
      <c r="I201" s="22">
        <f>+HOUR(H201)*60+MINUTE(H201)+SECOND(H201)/60-30</f>
        <v>635</v>
      </c>
      <c r="J201" s="22">
        <f>48*60/5</f>
        <v>576</v>
      </c>
      <c r="K201" s="22">
        <f>+IF(AND(F201&lt;&gt;0,G201&lt;&gt;0),I201-J201,-J201)</f>
        <v>59</v>
      </c>
      <c r="L201" s="13"/>
    </row>
    <row r="202" spans="1:12">
      <c r="A202" s="30">
        <f>+A201+1</f>
        <v>42348</v>
      </c>
      <c r="B202" s="11" t="s">
        <v>17</v>
      </c>
      <c r="C202" s="12" t="s">
        <v>43</v>
      </c>
      <c r="D202" s="11"/>
      <c r="E202" s="11"/>
      <c r="F202" s="6">
        <f>+IF(AND(D202&gt;=0.33,D202&lt;1),IF(C202="Working",D202,IF(C202="Leave 1st half",C$9,IF(C202="Leave 2nd half",D202,IF(C202="On_Duty",C$9,IF(C202="Leave",C$9))))),IF(AND(D202&gt;0,D202&lt;0.33),C$9,IF(C202="Leave 1st half",C$9,IF(C202="On_Duty",C$9,IF(C202="Leave",C$9,IF(C202="Leave 2nd half",D202,C$9))))))</f>
        <v>0.33333333333333331</v>
      </c>
      <c r="G202" s="6">
        <f>+IF(AND(E202&lt;=0.834,E202&gt;0),IF(C202="Working",E202,IF(C202="Leave 1st half",E202,IF(C202="Leave 2nd half",D$9,IF(C202="On_Duty",D$9,IF(C202="Leave",D$9))))),IF(AND(E202&gt;0.834,E202&lt;1),0.833333,IF(C202="Leave 1st half",E202,IF(C202="On_Duty",D$9,IF(C202="Leave",D$9,IF(C202="Leave 2nd half",D$9,$D$9))))))</f>
        <v>0.75416666666666676</v>
      </c>
      <c r="H202" s="6">
        <f>+G202-F202</f>
        <v>0.42083333333333345</v>
      </c>
      <c r="I202" s="22">
        <f>+HOUR(H202)*60+MINUTE(H202)+SECOND(H202)/60-30</f>
        <v>576</v>
      </c>
      <c r="J202" s="22">
        <f>48*60/5</f>
        <v>576</v>
      </c>
      <c r="K202" s="22">
        <f>+IF(AND(F202&lt;&gt;0,G202&lt;&gt;0),I202-J202,-J202)</f>
        <v>0</v>
      </c>
      <c r="L202" s="13"/>
    </row>
    <row r="203" spans="1:12">
      <c r="A203" s="30">
        <f>+A202+1</f>
        <v>42349</v>
      </c>
      <c r="B203" s="14" t="s">
        <v>19</v>
      </c>
      <c r="C203" s="12" t="s">
        <v>43</v>
      </c>
      <c r="D203" s="11"/>
      <c r="E203" s="11"/>
      <c r="F203" s="6">
        <f>+IF(AND(D203&gt;=0.33,D203&lt;1),IF(C203="Working",D203,IF(C203="Leave 1st half",C$9,IF(C203="Leave 2nd half",D203,IF(C203="On_Duty",C$9,IF(C203="Leave",C$9))))),IF(AND(D203&gt;0,D203&lt;0.33),C$9,IF(C203="Leave 1st half",C$9,IF(C203="On_Duty",C$9,IF(C203="Leave",C$9,IF(C203="Leave 2nd half",D203,C$9))))))</f>
        <v>0.33333333333333331</v>
      </c>
      <c r="G203" s="6">
        <f>+IF(AND(E203&lt;=0.834,E203&gt;0),IF(C203="Working",E203,IF(C203="Leave 1st half",E203,IF(C203="Leave 2nd half",D$9,IF(C203="On_Duty",D$9,IF(C203="Leave",D$9))))),IF(E203&gt;0.834,0.833333,IF(C203="Leave 1st half",E203,IF(C203="On_Duty",D$9,IF(C203="Leave",D$9,IF(C203="Leave 2nd half",D$9,$D$9))))))</f>
        <v>0.75416666666666676</v>
      </c>
      <c r="H203" s="6">
        <f>+G203-F203</f>
        <v>0.42083333333333345</v>
      </c>
      <c r="I203" s="22">
        <f>+HOUR(H203)*60+MINUTE(H203)+SECOND(H203)/60-30</f>
        <v>576</v>
      </c>
      <c r="J203" s="22">
        <f>48*60/5</f>
        <v>576</v>
      </c>
      <c r="K203" s="22">
        <f>+IF(AND(F203&lt;&gt;0,G203&lt;&gt;0),I203-J203,-J203)</f>
        <v>0</v>
      </c>
      <c r="L203" s="13"/>
    </row>
    <row r="204" spans="1:12">
      <c r="B204" s="15" t="s">
        <v>21</v>
      </c>
      <c r="C204" s="21">
        <v>0.33333333333333331</v>
      </c>
      <c r="D204" s="21">
        <v>0.75416666666666676</v>
      </c>
      <c r="E204" s="16"/>
      <c r="F204" s="16"/>
      <c r="G204" s="17"/>
      <c r="H204" s="17"/>
      <c r="I204" s="17"/>
      <c r="J204" s="17"/>
      <c r="K204" s="31">
        <f>SUM(K199:K203)</f>
        <v>81</v>
      </c>
      <c r="L204" s="13" t="str">
        <f>+IF(K204&lt;0,"Minute(s) Remaining",IF(K204=0,"Minute(s). Met the target 48hrs","Minute(s) in excess of the required limit"))</f>
        <v>Minute(s) in excess of the required limit</v>
      </c>
    </row>
    <row r="205" spans="1:12">
      <c r="B205" s="15" t="s">
        <v>22</v>
      </c>
      <c r="C205" s="112">
        <f>+(D204+C204)/2</f>
        <v>0.54375000000000007</v>
      </c>
      <c r="D205" s="113"/>
      <c r="E205" s="18"/>
      <c r="F205" s="18"/>
      <c r="G205" s="19"/>
      <c r="H205" s="19"/>
      <c r="I205" s="19"/>
      <c r="J205" s="19"/>
      <c r="K205" s="19"/>
      <c r="L205" s="20"/>
    </row>
    <row r="207" spans="1:12">
      <c r="B207" s="114" t="s">
        <v>39</v>
      </c>
      <c r="C207" s="115"/>
      <c r="D207" s="115"/>
      <c r="E207" s="115"/>
      <c r="F207" s="115"/>
      <c r="G207" s="115"/>
      <c r="H207" s="115"/>
      <c r="I207" s="115"/>
      <c r="J207" s="115"/>
      <c r="K207" s="116"/>
      <c r="L207" s="7"/>
    </row>
    <row r="208" spans="1:12" ht="45">
      <c r="A208" s="28" t="s">
        <v>2</v>
      </c>
      <c r="B208" s="9" t="s">
        <v>3</v>
      </c>
      <c r="C208" s="9" t="s">
        <v>40</v>
      </c>
      <c r="D208" s="9" t="s">
        <v>5</v>
      </c>
      <c r="E208" s="9" t="s">
        <v>6</v>
      </c>
      <c r="F208" s="110" t="s">
        <v>7</v>
      </c>
      <c r="G208" s="111"/>
      <c r="H208" s="9" t="s">
        <v>8</v>
      </c>
      <c r="I208" s="9" t="s">
        <v>9</v>
      </c>
      <c r="J208" s="9" t="s">
        <v>10</v>
      </c>
      <c r="K208" s="9" t="s">
        <v>11</v>
      </c>
      <c r="L208" s="10"/>
    </row>
    <row r="209" spans="1:12">
      <c r="A209" s="27">
        <v>42352</v>
      </c>
      <c r="B209" s="11" t="s">
        <v>12</v>
      </c>
      <c r="C209" s="12" t="s">
        <v>42</v>
      </c>
      <c r="D209" s="29">
        <v>0.37152777777777773</v>
      </c>
      <c r="E209" s="29">
        <v>0.79166666666666663</v>
      </c>
      <c r="F209" s="6">
        <f>+IF(AND(D209&gt;=0.33,D209&lt;1),IF(C209="Working",D209,IF(C209="Leave 1st half",C$9,IF(C209="Leave 2nd half",D209,IF(C209="On_Duty",C$9,IF(C209="Leave",C$9))))),IF(AND(D209&gt;0,D209&lt;0.33),C$9,IF(C209="Leave 1st half",C$9,IF(C209="On_Duty",C$9,IF(C209="Leave",C$9,IF(C209="Leave 2nd half",D209,C$9))))))</f>
        <v>0.37152777777777773</v>
      </c>
      <c r="G209" s="6">
        <f>+IF(AND(E209&lt;=0.834,E209&gt;0),IF(C209="Working",E209,IF(C209="Leave 1st half",E209,IF(C209="Leave 2nd half",D$9,IF(C209="On_Duty",D$9,IF(C209="Leave",D$9))))),IF(AND(E209&gt;0.834,E209&lt;1),0.833333,IF(C209="Leave 1st half",E209,IF(C209="On_Duty",D$9,IF(C209="Leave",D$9,IF(C209="Leave 2nd half",D$9,$D$9))))))</f>
        <v>0.79166666666666663</v>
      </c>
      <c r="H209" s="6">
        <f>+G209-F209</f>
        <v>0.4201388888888889</v>
      </c>
      <c r="I209" s="22">
        <f>+HOUR(H209)*60+MINUTE(H209)+SECOND(H209)/60-30</f>
        <v>575</v>
      </c>
      <c r="J209" s="22">
        <f>48*60/5</f>
        <v>576</v>
      </c>
      <c r="K209" s="22">
        <f>+IF(AND(F209&lt;&gt;0,G209&lt;&gt;0),I209-J209,-J209)</f>
        <v>-1</v>
      </c>
      <c r="L209" s="13"/>
    </row>
    <row r="210" spans="1:12">
      <c r="A210" s="30">
        <f>+A209+1</f>
        <v>42353</v>
      </c>
      <c r="B210" s="11" t="s">
        <v>14</v>
      </c>
      <c r="C210" s="12" t="s">
        <v>42</v>
      </c>
      <c r="D210" s="29">
        <v>0.33333333333333331</v>
      </c>
      <c r="E210" s="29">
        <v>0.77083333333333337</v>
      </c>
      <c r="F210" s="6">
        <f>+IF(AND(D210&gt;=0.33,D210&lt;1),IF(C210="Working",D210,IF(C210="Leave 1st half",C$9,IF(C210="Leave 2nd half",D210,IF(C210="On_Duty",C$9,IF(C210="Leave",C$9))))),IF(AND(D210&gt;0,D210&lt;0.33),C$9,IF(C210="Leave 1st half",C$9,IF(C210="On_Duty",C$9,IF(C210="Leave",C$9,IF(C210="Leave 2nd half",D210,C$9))))))</f>
        <v>0.33333333333333331</v>
      </c>
      <c r="G210" s="6">
        <f>+IF(AND(E210&lt;=0.834,E210&gt;0),IF(C210="Working",E210,IF(C210="Leave 1st half",E210,IF(C210="Leave 2nd half",D$9,IF(C210="On_Duty",D$9,IF(C210="Leave",D$9))))),IF(AND(E210&gt;0.834,E210&lt;1),0.833333,IF(C210="Leave 1st half",E210,IF(C210="On_Duty",D$9,IF(C210="Leave",D$9,IF(C210="Leave 2nd half",D$9,$D$9))))))</f>
        <v>0.77083333333333337</v>
      </c>
      <c r="H210" s="6">
        <f>+G210-F210</f>
        <v>0.43750000000000006</v>
      </c>
      <c r="I210" s="22">
        <f>+HOUR(H210)*60+MINUTE(H210)+SECOND(H210)/60-30</f>
        <v>600</v>
      </c>
      <c r="J210" s="22">
        <f>48*60/5</f>
        <v>576</v>
      </c>
      <c r="K210" s="22">
        <f>+IF(AND(F210&lt;&gt;0,G210&lt;&gt;0),I210-J210,-J210)</f>
        <v>24</v>
      </c>
      <c r="L210" s="13"/>
    </row>
    <row r="211" spans="1:12">
      <c r="A211" s="30">
        <f>+A210+1</f>
        <v>42354</v>
      </c>
      <c r="B211" s="11" t="s">
        <v>15</v>
      </c>
      <c r="C211" s="12" t="s">
        <v>42</v>
      </c>
      <c r="D211" s="29">
        <v>0.37222222222222223</v>
      </c>
      <c r="E211" s="29">
        <v>0.76736111111111116</v>
      </c>
      <c r="F211" s="6">
        <f>+IF(AND(D211&gt;=0.33,D211&lt;1),IF(C211="Working",D211,IF(C211="Leave 1st half",C$9,IF(C211="Leave 2nd half",D211,IF(C211="On_Duty",C$9,IF(C211="Leave",C$9))))),IF(AND(D211&gt;0,D211&lt;0.33),C$9,IF(C211="Leave 1st half",C$9,IF(C211="On_Duty",C$9,IF(C211="Leave",C$9,IF(C211="Leave 2nd half",D211,C$9))))))</f>
        <v>0.37222222222222223</v>
      </c>
      <c r="G211" s="6">
        <f>+IF(AND(E211&lt;=0.834,E211&gt;0),IF(C211="Working",E211,IF(C211="Leave 1st half",E211,IF(C211="Leave 2nd half",D$9,IF(C211="On_Duty",D$9,IF(C211="Leave",D$9))))),IF(AND(E211&gt;0.834,E211&lt;1),0.833333,IF(C211="Leave 1st half",E211,IF(C211="On_Duty",D$9,IF(C211="Leave",D$9,IF(C211="Leave 2nd half",D$9,$D$9))))))</f>
        <v>0.76736111111111116</v>
      </c>
      <c r="H211" s="6">
        <f>+G211-F211</f>
        <v>0.39513888888888893</v>
      </c>
      <c r="I211" s="22">
        <f>+HOUR(H211)*60+MINUTE(H211)+SECOND(H211)/60-30</f>
        <v>539</v>
      </c>
      <c r="J211" s="22">
        <f>48*60/5</f>
        <v>576</v>
      </c>
      <c r="K211" s="22">
        <f>+IF(AND(F211&lt;&gt;0,G211&lt;&gt;0),I211-J211,-J211)</f>
        <v>-37</v>
      </c>
      <c r="L211" s="13"/>
    </row>
    <row r="212" spans="1:12">
      <c r="A212" s="30">
        <f>+A211+1</f>
        <v>42355</v>
      </c>
      <c r="B212" s="11" t="s">
        <v>17</v>
      </c>
      <c r="C212" s="12" t="s">
        <v>42</v>
      </c>
      <c r="D212" s="29">
        <v>0.37152777777777773</v>
      </c>
      <c r="E212" s="29">
        <v>0.84722222222222221</v>
      </c>
      <c r="F212" s="6">
        <f>+IF(AND(D212&gt;=0.33,D212&lt;1),IF(C212="Working",D212,IF(C212="Leave 1st half",C$9,IF(C212="Leave 2nd half",D212,IF(C212="On_Duty",C$9,IF(C212="Leave",C$9))))),IF(AND(D212&gt;0,D212&lt;0.33),C$9,IF(C212="Leave 1st half",C$9,IF(C212="On_Duty",C$9,IF(C212="Leave",C$9,IF(C212="Leave 2nd half",D212,C$9))))))</f>
        <v>0.37152777777777773</v>
      </c>
      <c r="G212" s="6">
        <f>+IF(AND(E212&lt;=0.834,E212&gt;0),IF(C212="Working",E212,IF(C212="Leave 1st half",E212,IF(C212="Leave 2nd half",D$9,IF(C212="On_Duty",D$9,IF(C212="Leave",D$9))))),IF(AND(E212&gt;0.834,E212&lt;1),0.833333,IF(C212="Leave 1st half",E212,IF(C212="On_Duty",D$9,IF(C212="Leave",D$9,IF(C212="Leave 2nd half",D$9,$D$9))))))</f>
        <v>0.83333299999999999</v>
      </c>
      <c r="H212" s="6">
        <f>+G212-F212</f>
        <v>0.46180522222222226</v>
      </c>
      <c r="I212" s="22">
        <f>+HOUR(H212)*60+MINUTE(H212)+SECOND(H212)/60-30</f>
        <v>635</v>
      </c>
      <c r="J212" s="22">
        <f>48*60/5</f>
        <v>576</v>
      </c>
      <c r="K212" s="22">
        <f>+IF(AND(F212&lt;&gt;0,G212&lt;&gt;0),I212-J212,-J212)</f>
        <v>59</v>
      </c>
      <c r="L212" s="13"/>
    </row>
    <row r="213" spans="1:12">
      <c r="A213" s="30">
        <f>+A212+1</f>
        <v>42356</v>
      </c>
      <c r="B213" s="14" t="s">
        <v>19</v>
      </c>
      <c r="C213" s="12" t="s">
        <v>42</v>
      </c>
      <c r="D213" s="29">
        <v>0.33333333333333331</v>
      </c>
      <c r="E213" s="29">
        <v>0.75694444444444453</v>
      </c>
      <c r="F213" s="6">
        <f>+IF(AND(D213&gt;=0.33,D213&lt;1),IF(C213="Working",D213,IF(C213="Leave 1st half",C$9,IF(C213="Leave 2nd half",D213,IF(C213="On_Duty",C$9,IF(C213="Leave",C$9))))),IF(AND(D213&gt;0,D213&lt;0.33),C$9,IF(C213="Leave 1st half",C$9,IF(C213="On_Duty",C$9,IF(C213="Leave",C$9,IF(C213="Leave 2nd half",D213,C$9))))))</f>
        <v>0.33333333333333331</v>
      </c>
      <c r="G213" s="6">
        <f>+IF(AND(E213&lt;=0.834,E213&gt;0),IF(C213="Working",E213,IF(C213="Leave 1st half",E213,IF(C213="Leave 2nd half",D$9,IF(C213="On_Duty",D$9,IF(C213="Leave",D$9))))),IF(E213&gt;0.834,0.833333,IF(C213="Leave 1st half",E213,IF(C213="On_Duty",D$9,IF(C213="Leave",D$9,IF(C213="Leave 2nd half",D$9,$D$9))))))</f>
        <v>0.75694444444444453</v>
      </c>
      <c r="H213" s="6">
        <f>+G213-F213</f>
        <v>0.42361111111111122</v>
      </c>
      <c r="I213" s="22">
        <f>+HOUR(H213)*60+MINUTE(H213)+SECOND(H213)/60-30</f>
        <v>580</v>
      </c>
      <c r="J213" s="22">
        <f>48*60/5</f>
        <v>576</v>
      </c>
      <c r="K213" s="22">
        <f>+IF(AND(F213&lt;&gt;0,G213&lt;&gt;0),I213-J213,-J213)</f>
        <v>4</v>
      </c>
      <c r="L213" s="13"/>
    </row>
    <row r="214" spans="1:12">
      <c r="B214" s="15" t="s">
        <v>21</v>
      </c>
      <c r="C214" s="21">
        <v>0.33333333333333331</v>
      </c>
      <c r="D214" s="21">
        <v>0.75416666666666676</v>
      </c>
      <c r="E214" s="16"/>
      <c r="F214" s="16"/>
      <c r="G214" s="17"/>
      <c r="H214" s="17"/>
      <c r="I214" s="17"/>
      <c r="J214" s="17"/>
      <c r="K214" s="31">
        <f>SUM(K209:K213)</f>
        <v>49</v>
      </c>
      <c r="L214" s="13" t="str">
        <f>+IF(K214&lt;0,"Minute(s) Remaining",IF(K214=0,"Minute(s). Met the target 48hrs","Minute(s) in excess of the required limit"))</f>
        <v>Minute(s) in excess of the required limit</v>
      </c>
    </row>
    <row r="215" spans="1:12">
      <c r="B215" s="15" t="s">
        <v>22</v>
      </c>
      <c r="C215" s="112">
        <f>+(D214+C214)/2</f>
        <v>0.54375000000000007</v>
      </c>
      <c r="D215" s="113"/>
      <c r="E215" s="18"/>
      <c r="F215" s="18"/>
      <c r="G215" s="19"/>
      <c r="H215" s="19"/>
      <c r="I215" s="19"/>
      <c r="J215" s="19"/>
      <c r="K215" s="19"/>
      <c r="L215" s="20"/>
    </row>
    <row r="217" spans="1:12">
      <c r="B217" s="114" t="s">
        <v>39</v>
      </c>
      <c r="C217" s="115"/>
      <c r="D217" s="115"/>
      <c r="E217" s="115"/>
      <c r="F217" s="115"/>
      <c r="G217" s="115"/>
      <c r="H217" s="115"/>
      <c r="I217" s="115"/>
      <c r="J217" s="115"/>
      <c r="K217" s="116"/>
      <c r="L217" s="7"/>
    </row>
    <row r="218" spans="1:12" ht="45">
      <c r="A218" s="28" t="s">
        <v>2</v>
      </c>
      <c r="B218" s="9" t="s">
        <v>3</v>
      </c>
      <c r="C218" s="9" t="s">
        <v>40</v>
      </c>
      <c r="D218" s="9" t="s">
        <v>5</v>
      </c>
      <c r="E218" s="9" t="s">
        <v>6</v>
      </c>
      <c r="F218" s="110" t="s">
        <v>7</v>
      </c>
      <c r="G218" s="111"/>
      <c r="H218" s="9" t="s">
        <v>8</v>
      </c>
      <c r="I218" s="9" t="s">
        <v>9</v>
      </c>
      <c r="J218" s="9" t="s">
        <v>10</v>
      </c>
      <c r="K218" s="9" t="s">
        <v>11</v>
      </c>
      <c r="L218" s="10"/>
    </row>
    <row r="219" spans="1:12">
      <c r="A219" s="27">
        <v>42359</v>
      </c>
      <c r="B219" s="11" t="s">
        <v>12</v>
      </c>
      <c r="C219" s="12" t="s">
        <v>42</v>
      </c>
      <c r="D219" s="11">
        <v>0.36527777777777781</v>
      </c>
      <c r="E219" s="11">
        <v>0.77500000000000002</v>
      </c>
      <c r="F219" s="6">
        <f>+IF(AND(D219&gt;=0.33,D219&lt;1),IF(C219="Working",D219,IF(C219="Leave 1st half",C$9,IF(C219="Leave 2nd half",D219,IF(C219="On_Duty",C$9,IF(C219="Leave",C$9))))),IF(AND(D219&gt;0,D219&lt;0.33),C$9,IF(C219="Leave 1st half",C$9,IF(C219="On_Duty",C$9,IF(C219="Leave",C$9,IF(C219="Leave 2nd half",D219,C$9))))))</f>
        <v>0.36527777777777781</v>
      </c>
      <c r="G219" s="6">
        <f>+IF(AND(E219&lt;=0.834,E219&gt;0),IF(C219="Working",E219,IF(C219="Leave 1st half",E219,IF(C219="Leave 2nd half",D$9,IF(C219="On_Duty",D$9,IF(C219="Leave",D$9))))),IF(AND(E219&gt;0.834,E219&lt;1),0.833333,IF(C219="Leave 1st half",E219,IF(C219="On_Duty",D$9,IF(C219="Leave",D$9,IF(C219="Leave 2nd half",D$9,$D$9))))))</f>
        <v>0.77500000000000002</v>
      </c>
      <c r="H219" s="6">
        <f>+G219-F219</f>
        <v>0.40972222222222221</v>
      </c>
      <c r="I219" s="22">
        <f>+HOUR(H219)*60+MINUTE(H219)+SECOND(H219)/60-30</f>
        <v>560</v>
      </c>
      <c r="J219" s="22">
        <f>48*60/5</f>
        <v>576</v>
      </c>
      <c r="K219" s="22">
        <f>+IF(AND(F219&lt;&gt;0,G219&lt;&gt;0),I219-J219,-J219)</f>
        <v>-16</v>
      </c>
      <c r="L219" s="13"/>
    </row>
    <row r="220" spans="1:12">
      <c r="A220" s="30">
        <f>+A219+1</f>
        <v>42360</v>
      </c>
      <c r="B220" s="11" t="s">
        <v>14</v>
      </c>
      <c r="C220" s="12" t="s">
        <v>42</v>
      </c>
      <c r="D220" s="11">
        <v>0.33333333333333331</v>
      </c>
      <c r="E220" s="11">
        <v>0.8125</v>
      </c>
      <c r="F220" s="6">
        <f>+IF(AND(D220&gt;=0.33,D220&lt;1),IF(C220="Working",D220,IF(C220="Leave 1st half",C$9,IF(C220="Leave 2nd half",D220,IF(C220="On_Duty",C$9,IF(C220="Leave",C$9))))),IF(AND(D220&gt;0,D220&lt;0.33),C$9,IF(C220="Leave 1st half",C$9,IF(C220="On_Duty",C$9,IF(C220="Leave",C$9,IF(C220="Leave 2nd half",D220,C$9))))))</f>
        <v>0.33333333333333331</v>
      </c>
      <c r="G220" s="6">
        <f>+IF(AND(E220&lt;=0.834,E220&gt;0),IF(C220="Working",E220,IF(C220="Leave 1st half",E220,IF(C220="Leave 2nd half",D$9,IF(C220="On_Duty",D$9,IF(C220="Leave",D$9))))),IF(AND(E220&gt;0.834,E220&lt;1),0.833333,IF(C220="Leave 1st half",E220,IF(C220="On_Duty",D$9,IF(C220="Leave",D$9,IF(C220="Leave 2nd half",D$9,$D$9))))))</f>
        <v>0.8125</v>
      </c>
      <c r="H220" s="6">
        <f>+G220-F220</f>
        <v>0.47916666666666669</v>
      </c>
      <c r="I220" s="22">
        <f>+HOUR(H220)*60+MINUTE(H220)+SECOND(H220)/60-30</f>
        <v>660</v>
      </c>
      <c r="J220" s="22">
        <f>48*60/5</f>
        <v>576</v>
      </c>
      <c r="K220" s="22">
        <f>+IF(AND(F220&lt;&gt;0,G220&lt;&gt;0),I220-J220,-J220)</f>
        <v>84</v>
      </c>
      <c r="L220" s="13"/>
    </row>
    <row r="221" spans="1:12">
      <c r="A221" s="30">
        <f>+A220+1</f>
        <v>42361</v>
      </c>
      <c r="B221" s="11" t="s">
        <v>15</v>
      </c>
      <c r="C221" s="12" t="s">
        <v>42</v>
      </c>
      <c r="D221" s="11">
        <v>0.36944444444444446</v>
      </c>
      <c r="E221" s="11">
        <v>0.74305555555555547</v>
      </c>
      <c r="F221" s="6">
        <f>+IF(AND(D221&gt;=0.33,D221&lt;1),IF(C221="Working",D221,IF(C221="Leave 1st half",C$9,IF(C221="Leave 2nd half",D221,IF(C221="On_Duty",C$9,IF(C221="Leave",C$9))))),IF(AND(D221&gt;0,D221&lt;0.33),C$9,IF(C221="Leave 1st half",C$9,IF(C221="On_Duty",C$9,IF(C221="Leave",C$9,IF(C221="Leave 2nd half",D221,C$9))))))</f>
        <v>0.36944444444444446</v>
      </c>
      <c r="G221" s="6">
        <f>+IF(AND(E221&lt;=0.834,E221&gt;0),IF(C221="Working",E221,IF(C221="Leave 1st half",E221,IF(C221="Leave 2nd half",D$9,IF(C221="On_Duty",D$9,IF(C221="Leave",D$9))))),IF(AND(E221&gt;0.834,E221&lt;1),0.833333,IF(C221="Leave 1st half",E221,IF(C221="On_Duty",D$9,IF(C221="Leave",D$9,IF(C221="Leave 2nd half",D$9,$D$9))))))</f>
        <v>0.74305555555555547</v>
      </c>
      <c r="H221" s="6">
        <f>+G221-F221</f>
        <v>0.37361111111111101</v>
      </c>
      <c r="I221" s="22">
        <f>+HOUR(H221)*60+MINUTE(H221)+SECOND(H221)/60-30</f>
        <v>508</v>
      </c>
      <c r="J221" s="22">
        <f>48*60/5</f>
        <v>576</v>
      </c>
      <c r="K221" s="22">
        <f>+IF(AND(F221&lt;&gt;0,G221&lt;&gt;0),I221-J221,-J221)</f>
        <v>-68</v>
      </c>
      <c r="L221" s="13"/>
    </row>
    <row r="222" spans="1:12">
      <c r="A222" s="30">
        <f>+A221+1</f>
        <v>42362</v>
      </c>
      <c r="B222" s="11" t="s">
        <v>17</v>
      </c>
      <c r="C222" s="12" t="s">
        <v>42</v>
      </c>
      <c r="D222" s="11">
        <v>0.37152777777777773</v>
      </c>
      <c r="E222" s="11">
        <v>0.83819444444444446</v>
      </c>
      <c r="F222" s="6">
        <f>+IF(AND(D222&gt;=0.33,D222&lt;1),IF(C222="Working",D222,IF(C222="Leave 1st half",C$9,IF(C222="Leave 2nd half",D222,IF(C222="On_Duty",C$9,IF(C222="Leave",C$9))))),IF(AND(D222&gt;0,D222&lt;0.33),C$9,IF(C222="Leave 1st half",C$9,IF(C222="On_Duty",C$9,IF(C222="Leave",C$9,IF(C222="Leave 2nd half",D222,C$9))))))</f>
        <v>0.37152777777777773</v>
      </c>
      <c r="G222" s="6">
        <f>+IF(AND(E222&lt;=0.834,E222&gt;0),IF(C222="Working",E222,IF(C222="Leave 1st half",E222,IF(C222="Leave 2nd half",D$9,IF(C222="On_Duty",D$9,IF(C222="Leave",D$9))))),IF(AND(E222&gt;0.834,E222&lt;1),0.833333,IF(C222="Leave 1st half",E222,IF(C222="On_Duty",D$9,IF(C222="Leave",D$9,IF(C222="Leave 2nd half",D$9,$D$9))))))</f>
        <v>0.83333299999999999</v>
      </c>
      <c r="H222" s="6">
        <f>+G222-F222</f>
        <v>0.46180522222222226</v>
      </c>
      <c r="I222" s="22">
        <f>+HOUR(H222)*60+MINUTE(H222)+SECOND(H222)/60-30</f>
        <v>635</v>
      </c>
      <c r="J222" s="22">
        <f>48*60/5</f>
        <v>576</v>
      </c>
      <c r="K222" s="22">
        <f>+IF(AND(F222&lt;&gt;0,G222&lt;&gt;0),I222-J222,-J222)</f>
        <v>59</v>
      </c>
      <c r="L222" s="13"/>
    </row>
    <row r="223" spans="1:12">
      <c r="A223" s="30">
        <f>+A222+1</f>
        <v>42363</v>
      </c>
      <c r="B223" s="14" t="s">
        <v>19</v>
      </c>
      <c r="C223" s="12" t="s">
        <v>43</v>
      </c>
      <c r="D223" s="11"/>
      <c r="E223" s="11"/>
      <c r="F223" s="6">
        <f>+IF(AND(D223&gt;=0.33,D223&lt;1),IF(C223="Working",D223,IF(C223="Leave 1st half",C$9,IF(C223="Leave 2nd half",D223,IF(C223="On_Duty",C$9,IF(C223="Leave",C$9))))),IF(AND(D223&gt;0,D223&lt;0.33),C$9,IF(C223="Leave 1st half",C$9,IF(C223="On_Duty",C$9,IF(C223="Leave",C$9,IF(C223="Leave 2nd half",D223,C$9))))))</f>
        <v>0.33333333333333331</v>
      </c>
      <c r="G223" s="6">
        <f>+IF(AND(E223&lt;=0.834,E223&gt;0),IF(C223="Working",E223,IF(C223="Leave 1st half",E223,IF(C223="Leave 2nd half",D$9,IF(C223="On_Duty",D$9,IF(C223="Leave",D$9))))),IF(E223&gt;0.834,0.833333,IF(C223="Leave 1st half",E223,IF(C223="On_Duty",D$9,IF(C223="Leave",D$9,IF(C223="Leave 2nd half",D$9,$D$9))))))</f>
        <v>0.75416666666666676</v>
      </c>
      <c r="H223" s="6">
        <f>+G223-F223</f>
        <v>0.42083333333333345</v>
      </c>
      <c r="I223" s="22">
        <f>+HOUR(H223)*60+MINUTE(H223)+SECOND(H223)/60-30</f>
        <v>576</v>
      </c>
      <c r="J223" s="22">
        <f>48*60/5</f>
        <v>576</v>
      </c>
      <c r="K223" s="22">
        <f>+IF(AND(F223&lt;&gt;0,G223&lt;&gt;0),I223-J223,-J223)</f>
        <v>0</v>
      </c>
      <c r="L223" s="13"/>
    </row>
    <row r="224" spans="1:12">
      <c r="B224" s="15" t="s">
        <v>21</v>
      </c>
      <c r="C224" s="21">
        <v>0.33333333333333331</v>
      </c>
      <c r="D224" s="21">
        <v>0.75416666666666676</v>
      </c>
      <c r="E224" s="17"/>
      <c r="F224" s="17"/>
      <c r="G224" s="17"/>
      <c r="H224" s="17"/>
      <c r="I224" s="17"/>
      <c r="J224" s="17"/>
      <c r="K224" s="31">
        <f>SUM(K219:K223)</f>
        <v>59</v>
      </c>
      <c r="L224" s="13" t="str">
        <f>+IF(K224&lt;0,"Minute(s) Remaining",IF(K224=0,"Minute(s). Met the target 48hrs","Minute(s) in excess of the required limit"))</f>
        <v>Minute(s) in excess of the required limit</v>
      </c>
    </row>
    <row r="225" spans="1:12">
      <c r="B225" s="15" t="s">
        <v>22</v>
      </c>
      <c r="C225" s="112">
        <f>+(D224+C224)/2</f>
        <v>0.54375000000000007</v>
      </c>
      <c r="D225" s="113"/>
      <c r="E225" s="19"/>
      <c r="F225" s="19"/>
      <c r="G225" s="19"/>
      <c r="H225" s="19"/>
      <c r="I225" s="19"/>
      <c r="J225" s="19"/>
      <c r="K225" s="19"/>
      <c r="L225" s="20"/>
    </row>
    <row r="227" spans="1:12">
      <c r="B227" s="114" t="s">
        <v>39</v>
      </c>
      <c r="C227" s="115"/>
      <c r="D227" s="115"/>
      <c r="E227" s="115"/>
      <c r="F227" s="115"/>
      <c r="G227" s="115"/>
      <c r="H227" s="115"/>
      <c r="I227" s="115"/>
      <c r="J227" s="115"/>
      <c r="K227" s="116"/>
      <c r="L227" s="7"/>
    </row>
    <row r="228" spans="1:12" ht="45">
      <c r="A228" s="28" t="s">
        <v>2</v>
      </c>
      <c r="B228" s="9" t="s">
        <v>3</v>
      </c>
      <c r="C228" s="9" t="s">
        <v>40</v>
      </c>
      <c r="D228" s="9" t="s">
        <v>5</v>
      </c>
      <c r="E228" s="9" t="s">
        <v>6</v>
      </c>
      <c r="F228" s="110" t="s">
        <v>7</v>
      </c>
      <c r="G228" s="111"/>
      <c r="H228" s="9" t="s">
        <v>8</v>
      </c>
      <c r="I228" s="9" t="s">
        <v>9</v>
      </c>
      <c r="J228" s="9" t="s">
        <v>10</v>
      </c>
      <c r="K228" s="9" t="s">
        <v>11</v>
      </c>
      <c r="L228" s="10"/>
    </row>
    <row r="229" spans="1:12">
      <c r="A229" s="27">
        <v>42366</v>
      </c>
      <c r="B229" s="11" t="s">
        <v>12</v>
      </c>
      <c r="C229" s="12" t="s">
        <v>43</v>
      </c>
      <c r="D229" s="29"/>
      <c r="E229" s="29"/>
      <c r="F229" s="6">
        <f>+IF(AND(D229&gt;=0.33,D229&lt;1),IF(C229="Working",D229,IF(C229="Leave 1st half",C$9,IF(C229="Leave 2nd half",D229,IF(C229="On_Duty",C$9,IF(C229="Leave",C$9))))),IF(AND(D229&gt;0,D229&lt;0.33),C$9,IF(C229="Leave 1st half",C$9,IF(C229="On_Duty",C$9,IF(C229="Leave",C$9,IF(C229="Leave 2nd half",D229,C$9))))))</f>
        <v>0.33333333333333331</v>
      </c>
      <c r="G229" s="6">
        <f>+IF(AND(E229&lt;=0.834,E229&gt;0),IF(C229="Working",E229,IF(C229="Leave 1st half",E229,IF(C229="Leave 2nd half",D$9,IF(C229="On_Duty",D$9,IF(C229="Leave",D$9))))),IF(AND(E229&gt;0.834,E229&lt;1),0.833333,IF(C229="Leave 1st half",E229,IF(C229="On_Duty",D$9,IF(C229="Leave",D$9,IF(C229="Leave 2nd half",D$9,$D$9))))))</f>
        <v>0.75416666666666676</v>
      </c>
      <c r="H229" s="6">
        <f>+G229-F229</f>
        <v>0.42083333333333345</v>
      </c>
      <c r="I229" s="22">
        <f>+HOUR(H229)*60+MINUTE(H229)+SECOND(H229)/60-30</f>
        <v>576</v>
      </c>
      <c r="J229" s="22">
        <f>48*60/5</f>
        <v>576</v>
      </c>
      <c r="K229" s="22">
        <f>+IF(AND(F229&lt;&gt;0,G229&lt;&gt;0),I229-J229,-J229)</f>
        <v>0</v>
      </c>
      <c r="L229" s="13"/>
    </row>
    <row r="230" spans="1:12">
      <c r="A230" s="30">
        <f>+A229+1</f>
        <v>42367</v>
      </c>
      <c r="B230" s="11" t="s">
        <v>14</v>
      </c>
      <c r="C230" s="12" t="s">
        <v>42</v>
      </c>
      <c r="D230" s="29">
        <v>0.33333333333333331</v>
      </c>
      <c r="E230" s="29">
        <v>0.80486111111111114</v>
      </c>
      <c r="F230" s="6">
        <f>+IF(AND(D230&gt;=0.33,D230&lt;1),IF(C230="Working",D230,IF(C230="Leave 1st half",C$9,IF(C230="Leave 2nd half",D230,IF(C230="On_Duty",C$9,IF(C230="Leave",C$9))))),IF(AND(D230&gt;0,D230&lt;0.33),C$9,IF(C230="Leave 1st half",C$9,IF(C230="On_Duty",C$9,IF(C230="Leave",C$9,IF(C230="Leave 2nd half",D230,C$9))))))</f>
        <v>0.33333333333333331</v>
      </c>
      <c r="G230" s="6">
        <f>+IF(AND(E230&lt;=0.834,E230&gt;0),IF(C230="Working",E230,IF(C230="Leave 1st half",E230,IF(C230="Leave 2nd half",D$9,IF(C230="On_Duty",D$9,IF(C230="Leave",D$9))))),IF(AND(E230&gt;0.834,E230&lt;1),0.833333,IF(C230="Leave 1st half",E230,IF(C230="On_Duty",D$9,IF(C230="Leave",D$9,IF(C230="Leave 2nd half",D$9,$D$9))))))</f>
        <v>0.80486111111111114</v>
      </c>
      <c r="H230" s="6">
        <f>+G230-F230</f>
        <v>0.47152777777777782</v>
      </c>
      <c r="I230" s="22">
        <f>+HOUR(H230)*60+MINUTE(H230)+SECOND(H230)/60-30</f>
        <v>649</v>
      </c>
      <c r="J230" s="22">
        <f>48*60/5</f>
        <v>576</v>
      </c>
      <c r="K230" s="22">
        <f>+IF(AND(F230&lt;&gt;0,G230&lt;&gt;0),I230-J230,-J230)</f>
        <v>73</v>
      </c>
      <c r="L230" s="13"/>
    </row>
    <row r="231" spans="1:12">
      <c r="A231" s="30">
        <f>+A230+1</f>
        <v>42368</v>
      </c>
      <c r="B231" s="11" t="s">
        <v>15</v>
      </c>
      <c r="C231" s="12" t="s">
        <v>42</v>
      </c>
      <c r="D231" s="29">
        <v>0.37291666666666662</v>
      </c>
      <c r="E231" s="29">
        <v>0.7729166666666667</v>
      </c>
      <c r="F231" s="6">
        <f>+IF(AND(D231&gt;=0.33,D231&lt;1),IF(C231="Working",D231,IF(C231="Leave 1st half",C$9,IF(C231="Leave 2nd half",D231,IF(C231="On_Duty",C$9,IF(C231="Leave",C$9))))),IF(AND(D231&gt;0,D231&lt;0.33),C$9,IF(C231="Leave 1st half",C$9,IF(C231="On_Duty",C$9,IF(C231="Leave",C$9,IF(C231="Leave 2nd half",D231,C$9))))))</f>
        <v>0.37291666666666662</v>
      </c>
      <c r="G231" s="6">
        <f>+IF(AND(E231&lt;=0.834,E231&gt;0),IF(C231="Working",E231,IF(C231="Leave 1st half",E231,IF(C231="Leave 2nd half",D$9,IF(C231="On_Duty",D$9,IF(C231="Leave",D$9))))),IF(AND(E231&gt;0.834,E231&lt;1),0.833333,IF(C231="Leave 1st half",E231,IF(C231="On_Duty",D$9,IF(C231="Leave",D$9,IF(C231="Leave 2nd half",D$9,$D$9))))))</f>
        <v>0.7729166666666667</v>
      </c>
      <c r="H231" s="6">
        <f>+G231-F231</f>
        <v>0.40000000000000008</v>
      </c>
      <c r="I231" s="22">
        <f>+HOUR(H231)*60+MINUTE(H231)+SECOND(H231)/60-30</f>
        <v>546</v>
      </c>
      <c r="J231" s="22">
        <f>48*60/5</f>
        <v>576</v>
      </c>
      <c r="K231" s="22">
        <f>+IF(AND(F231&lt;&gt;0,G231&lt;&gt;0),I231-J231,-J231)</f>
        <v>-30</v>
      </c>
      <c r="L231" s="13"/>
    </row>
    <row r="232" spans="1:12">
      <c r="A232" s="30">
        <f>+A231+1</f>
        <v>42369</v>
      </c>
      <c r="B232" s="11" t="s">
        <v>17</v>
      </c>
      <c r="C232" s="12" t="s">
        <v>42</v>
      </c>
      <c r="D232" s="29">
        <v>0.37291666666666662</v>
      </c>
      <c r="E232" s="29">
        <v>0.81111111111111101</v>
      </c>
      <c r="F232" s="6">
        <f>+IF(AND(D232&gt;=0.33,D232&lt;1),IF(C232="Working",D232,IF(C232="Leave 1st half",C$9,IF(C232="Leave 2nd half",D232,IF(C232="On_Duty",C$9,IF(C232="Leave",C$9))))),IF(AND(D232&gt;0,D232&lt;0.33),C$9,IF(C232="Leave 1st half",C$9,IF(C232="On_Duty",C$9,IF(C232="Leave",C$9,IF(C232="Leave 2nd half",D232,C$9))))))</f>
        <v>0.37291666666666662</v>
      </c>
      <c r="G232" s="6">
        <f>+IF(AND(E232&lt;=0.834,E232&gt;0),IF(C232="Working",E232,IF(C232="Leave 1st half",E232,IF(C232="Leave 2nd half",D$9,IF(C232="On_Duty",D$9,IF(C232="Leave",D$9))))),IF(AND(E232&gt;0.834,E232&lt;1),0.833333,IF(C232="Leave 1st half",E232,IF(C232="On_Duty",D$9,IF(C232="Leave",D$9,IF(C232="Leave 2nd half",D$9,$D$9))))))</f>
        <v>0.81111111111111101</v>
      </c>
      <c r="H232" s="6">
        <f>+G232-F232</f>
        <v>0.43819444444444439</v>
      </c>
      <c r="I232" s="22">
        <f>+HOUR(H232)*60+MINUTE(H232)+SECOND(H232)/60-30</f>
        <v>601</v>
      </c>
      <c r="J232" s="22">
        <f>48*60/5</f>
        <v>576</v>
      </c>
      <c r="K232" s="22">
        <f>+IF(AND(F232&lt;&gt;0,G232&lt;&gt;0),I232-J232,-J232)</f>
        <v>25</v>
      </c>
      <c r="L232" s="13"/>
    </row>
    <row r="233" spans="1:12">
      <c r="A233" s="30">
        <f>+A232+1</f>
        <v>42370</v>
      </c>
      <c r="B233" s="14" t="s">
        <v>19</v>
      </c>
      <c r="C233" s="12" t="s">
        <v>42</v>
      </c>
      <c r="D233" s="29">
        <v>0.37291666666666662</v>
      </c>
      <c r="E233" s="11">
        <v>0.74652777777777779</v>
      </c>
      <c r="F233" s="6">
        <f>+IF(AND(D233&gt;=0.33,D233&lt;1),IF(C233="Working",D233,IF(C233="Leave 1st half",C$9,IF(C233="Leave 2nd half",D233,IF(C233="On_Duty",C$9,IF(C233="Leave",C$9))))),IF(AND(D233&gt;0,D233&lt;0.33),C$9,IF(C233="Leave 1st half",C$9,IF(C233="On_Duty",C$9,IF(C233="Leave",C$9,IF(C233="Leave 2nd half",D233,C$9))))))</f>
        <v>0.37291666666666662</v>
      </c>
      <c r="G233" s="6">
        <f>+IF(AND(E233&lt;=0.834,E233&gt;0),IF(C233="Working",E233,IF(C233="Leave 1st half",E233,IF(C233="Leave 2nd half",D$9,IF(C233="On_Duty",D$9,IF(C233="Leave",D$9))))),IF(E233&gt;0.834,0.833333,IF(C233="Leave 1st half",E233,IF(C233="On_Duty",D$9,IF(C233="Leave",D$9,IF(C233="Leave 2nd half",D$9,$D$9))))))</f>
        <v>0.74652777777777779</v>
      </c>
      <c r="H233" s="6">
        <f>+G233-F233</f>
        <v>0.37361111111111117</v>
      </c>
      <c r="I233" s="22">
        <f>+HOUR(H233)*60+MINUTE(H233)+SECOND(H233)/60-30</f>
        <v>508</v>
      </c>
      <c r="J233" s="22">
        <f>48*60/5</f>
        <v>576</v>
      </c>
      <c r="K233" s="22">
        <f>+IF(AND(F233&lt;&gt;0,G233&lt;&gt;0),I233-J233,-J233)</f>
        <v>-68</v>
      </c>
      <c r="L233" s="13"/>
    </row>
    <row r="234" spans="1:12">
      <c r="B234" s="15" t="s">
        <v>21</v>
      </c>
      <c r="C234" s="21">
        <v>0.33333333333333331</v>
      </c>
      <c r="D234" s="21">
        <v>0.75416666666666676</v>
      </c>
      <c r="E234" s="17"/>
      <c r="F234" s="17"/>
      <c r="G234" s="17"/>
      <c r="H234" s="17"/>
      <c r="I234" s="17"/>
      <c r="J234" s="17"/>
      <c r="K234" s="31">
        <f>SUM(K229:K233)</f>
        <v>0</v>
      </c>
      <c r="L234" s="13" t="str">
        <f>+IF(K234&lt;0,"Minute(s) Remaining",IF(K234=0,"Minute(s). Met the target 48hrs","Minute(s) in excess of the required limit"))</f>
        <v>Minute(s). Met the target 48hrs</v>
      </c>
    </row>
    <row r="235" spans="1:12">
      <c r="B235" s="15" t="s">
        <v>22</v>
      </c>
      <c r="C235" s="112">
        <f>+(D234+C234)/2</f>
        <v>0.54375000000000007</v>
      </c>
      <c r="D235" s="113"/>
      <c r="E235" s="19"/>
      <c r="F235" s="19"/>
      <c r="G235" s="19"/>
      <c r="H235" s="19"/>
      <c r="I235" s="19"/>
      <c r="J235" s="19"/>
      <c r="K235" s="19"/>
      <c r="L235" s="20"/>
    </row>
    <row r="247" spans="3:3">
      <c r="C247" s="32"/>
    </row>
  </sheetData>
  <mergeCells count="66">
    <mergeCell ref="B227:K227"/>
    <mergeCell ref="F228:G228"/>
    <mergeCell ref="C235:D235"/>
    <mergeCell ref="B217:K217"/>
    <mergeCell ref="F218:G218"/>
    <mergeCell ref="C225:D225"/>
    <mergeCell ref="B187:K187"/>
    <mergeCell ref="F188:G188"/>
    <mergeCell ref="C195:D195"/>
    <mergeCell ref="B197:K197"/>
    <mergeCell ref="F198:G198"/>
    <mergeCell ref="C205:D205"/>
    <mergeCell ref="B207:K207"/>
    <mergeCell ref="F177:G177"/>
    <mergeCell ref="C184:D184"/>
    <mergeCell ref="B16:K16"/>
    <mergeCell ref="C112:D112"/>
    <mergeCell ref="C49:D49"/>
    <mergeCell ref="F95:G95"/>
    <mergeCell ref="C102:D102"/>
    <mergeCell ref="B74:K74"/>
    <mergeCell ref="F75:G75"/>
    <mergeCell ref="B84:K84"/>
    <mergeCell ref="C82:D82"/>
    <mergeCell ref="F85:G85"/>
    <mergeCell ref="C92:D92"/>
    <mergeCell ref="B124:K124"/>
    <mergeCell ref="A2:K2"/>
    <mergeCell ref="B30:K30"/>
    <mergeCell ref="F31:G31"/>
    <mergeCell ref="C38:D38"/>
    <mergeCell ref="F3:G3"/>
    <mergeCell ref="C10:D10"/>
    <mergeCell ref="F17:G17"/>
    <mergeCell ref="C24:D24"/>
    <mergeCell ref="F125:G125"/>
    <mergeCell ref="B104:K104"/>
    <mergeCell ref="F105:G105"/>
    <mergeCell ref="B94:K94"/>
    <mergeCell ref="B114:K114"/>
    <mergeCell ref="F115:G115"/>
    <mergeCell ref="C122:D122"/>
    <mergeCell ref="B63:K63"/>
    <mergeCell ref="F64:G64"/>
    <mergeCell ref="C71:D71"/>
    <mergeCell ref="B41:K41"/>
    <mergeCell ref="F52:G52"/>
    <mergeCell ref="C59:D59"/>
    <mergeCell ref="F42:G42"/>
    <mergeCell ref="B51:K51"/>
    <mergeCell ref="F208:G208"/>
    <mergeCell ref="C215:D215"/>
    <mergeCell ref="C132:D132"/>
    <mergeCell ref="B166:K166"/>
    <mergeCell ref="F167:G167"/>
    <mergeCell ref="C174:D174"/>
    <mergeCell ref="B134:K134"/>
    <mergeCell ref="F135:G135"/>
    <mergeCell ref="C142:D142"/>
    <mergeCell ref="C163:D163"/>
    <mergeCell ref="B176:K176"/>
    <mergeCell ref="B155:K155"/>
    <mergeCell ref="F156:G156"/>
    <mergeCell ref="B144:K144"/>
    <mergeCell ref="F145:G145"/>
    <mergeCell ref="C152:D152"/>
  </mergeCells>
  <conditionalFormatting sqref="K9 K23 K37 K48 K58 K70 K81 K91 K101 K111 K121 K131 K141 K151 K162 K173 K183 K194 K204 K214 K224 K234">
    <cfRule type="cellIs" dxfId="151" priority="81" stopIfTrue="1" operator="lessThan">
      <formula>0</formula>
    </cfRule>
    <cfRule type="cellIs" dxfId="150" priority="82" stopIfTrue="1" operator="greaterThanOrEqual">
      <formula>0</formula>
    </cfRule>
  </conditionalFormatting>
  <dataValidations count="2">
    <dataValidation type="time" allowBlank="1" showInputMessage="1" showErrorMessage="1" errorTitle="Error!" error="Enter time in HH:MM:SS" sqref="D4:E8 D229:E233 D219:E223 D209:E213 D199:E203 D189:E193 D18:E22 D32:E36 D43:E47 D53:E57 D65:E69 D76:E80 D86:E90 D96:E100 D106:E110 D116:E120 D126:E130 D136:E140 D146:E150 D157:E161 D168:E172 D178:E182" xr:uid="{00000000-0002-0000-0200-000000000000}">
      <formula1>0</formula1>
      <formula2>0.999988425925926</formula2>
    </dataValidation>
    <dataValidation type="list" allowBlank="1" showInputMessage="1" showErrorMessage="1" sqref="C4:C8 C229:C233 C219:C223 C209:C213 C199:C203 C189:C193 C18:C22 C32:C36 C43:C47 C53:C57 C65:C69 C76:C80 C86:C90 C96:C100 C106:C110 C116:C120 C126:C130 C136:C140 C146:C150 C157:C161 C168:C172 C178:C182" xr:uid="{00000000-0002-0000-0200-000001000000}">
      <formula1>"On_Duty,Working,Leave 1st Half,Leave 2nd Half,Leave"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11"/>
  <sheetViews>
    <sheetView topLeftCell="A575" workbookViewId="0">
      <selection activeCell="D608" sqref="D608"/>
    </sheetView>
  </sheetViews>
  <sheetFormatPr defaultRowHeight="15"/>
  <cols>
    <col min="1" max="1" width="9.7109375" bestFit="1" customWidth="1"/>
    <col min="2" max="2" width="21" customWidth="1"/>
    <col min="3" max="3" width="13.28515625" bestFit="1" customWidth="1"/>
    <col min="4" max="4" width="8.5703125" bestFit="1" customWidth="1"/>
    <col min="5" max="5" width="8.140625" bestFit="1" customWidth="1"/>
    <col min="6" max="6" width="8.5703125" hidden="1" customWidth="1"/>
    <col min="7" max="7" width="8.140625" hidden="1" customWidth="1"/>
    <col min="8" max="8" width="8.5703125" bestFit="1" customWidth="1"/>
    <col min="9" max="9" width="8.85546875" bestFit="1" customWidth="1"/>
    <col min="12" max="12" width="37.42578125" bestFit="1" customWidth="1"/>
    <col min="13" max="13" width="11.5703125" bestFit="1" customWidth="1"/>
  </cols>
  <sheetData>
    <row r="1" spans="1:15" s="8" customFormat="1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5" s="8" customFormat="1">
      <c r="B2" s="114" t="s">
        <v>39</v>
      </c>
      <c r="C2" s="115"/>
      <c r="D2" s="115"/>
      <c r="E2" s="115"/>
      <c r="F2" s="115"/>
      <c r="G2" s="115"/>
      <c r="H2" s="115"/>
      <c r="I2" s="115"/>
      <c r="J2" s="115"/>
      <c r="K2" s="116"/>
      <c r="L2" s="7"/>
      <c r="M2" s="105"/>
    </row>
    <row r="3" spans="1:15" s="8" customFormat="1" ht="75">
      <c r="A3" s="2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110" t="s">
        <v>7</v>
      </c>
      <c r="G3" s="111"/>
      <c r="H3" s="9" t="s">
        <v>8</v>
      </c>
      <c r="I3" s="9" t="s">
        <v>9</v>
      </c>
      <c r="J3" s="9" t="s">
        <v>10</v>
      </c>
      <c r="K3" s="9" t="s">
        <v>11</v>
      </c>
      <c r="L3" s="10"/>
      <c r="M3" s="105"/>
    </row>
    <row r="4" spans="1:15" s="8" customFormat="1">
      <c r="A4" s="27"/>
      <c r="B4" s="11" t="s">
        <v>12</v>
      </c>
      <c r="C4" s="12" t="s">
        <v>13</v>
      </c>
      <c r="D4" s="11"/>
      <c r="E4" s="11"/>
      <c r="F4" s="6">
        <f>+IF(AND(D4&gt;=$F10,D4&lt;1),IF(C4="Working",D4,IF(C4="Leave 1st half",C$9,IF(C4="Leave 2nd half",D4,IF(C4="On_Duty",C$9,IF(OR(C4="Leave",C4="Holiday"),C$9))))),IF(AND(D4&gt;0,D4&lt;$F10),C$9,IF(C4="Leave 1st half",C$9,IF(C4="On_Duty",C$9,IF(OR(C4="Leave",C4="holiday"),C$9,IF(C4="Leave 2nd half",D4,C$9))))))</f>
        <v>0.33333333333333331</v>
      </c>
      <c r="G4" s="6">
        <f>+IF(AND(E4&lt;=$F$11,E4&gt;0),IF(C4="Working",E4,IF(C4="Leave 1st half",E4,IF(C4="Leave 2nd half",D$9,IF(C4="On_Duty",D$9,IF(OR(C4="Leave",C4="Holiday"),D$9))))),IF(AND(E4&gt;$F$11,E4&lt;1),$C$11,IF(C4="Leave 1st half",E4,IF(C4="On_Duty",D$9,IF(OR(C4="Leave",C4="Holiday"),D$9,IF(C4="Leave 2nd half",D$9,$D$9))))))</f>
        <v>0.75416666666666676</v>
      </c>
      <c r="H4" s="6">
        <f>+G4-F4</f>
        <v>0.42083333333333345</v>
      </c>
      <c r="I4" s="22">
        <f>+HOUR(H4)*60+MINUTE(H4)+SECOND(H4)/60-30</f>
        <v>576</v>
      </c>
      <c r="J4" s="22">
        <f>48*60/5</f>
        <v>576</v>
      </c>
      <c r="K4" s="22">
        <f>+IF(AND(F4&lt;&gt;0,G4&lt;&gt;0),I4-J4,-J4)</f>
        <v>0</v>
      </c>
      <c r="L4" s="13"/>
      <c r="M4" s="105"/>
    </row>
    <row r="5" spans="1:15" s="8" customFormat="1">
      <c r="A5" s="30"/>
      <c r="B5" s="11" t="s">
        <v>14</v>
      </c>
      <c r="C5" s="12" t="s">
        <v>13</v>
      </c>
      <c r="D5" s="11"/>
      <c r="E5" s="11"/>
      <c r="F5" s="6">
        <f>+IF(AND(D5&gt;=$F10,D5&lt;1),IF(C5="Working",D5,IF(C5="Leave 1st half",C$9,IF(C5="Leave 2nd half",D5,IF(C5="On_Duty",C$9,IF(OR(C5="Leave",C5="Holiday"),C$9))))),IF(AND(D5&gt;0,D5&lt;$F10),C$9,IF(C5="Leave 1st half",C$9,IF(C5="On_Duty",C$9,IF(OR(C5="Leave",C5="holiday"),C$9,IF(C5="Leave 2nd half",D5,C$9))))))</f>
        <v>0.33333333333333331</v>
      </c>
      <c r="G5" s="6">
        <f>+IF(AND(E5&lt;=0.91667,E5&gt;0),IF(C5="Working",E5,IF(C5="Leave 1st half",E5,IF(C5="Leave 2nd half",D$9,IF(C5="On_Duty",D$9,IF(OR(C5="Leave",C5="Holiday"),D$9))))),IF(AND(E5&gt;0.91667,E5&lt;1),$C$11,IF(C5="Leave 1st half",E5,IF(C5="On_Duty",D$9,IF(OR(C5="Leave",C5="Holiday"),D$9,IF(C5="Leave 2nd half",D$9,$D$9))))))</f>
        <v>0.75416666666666676</v>
      </c>
      <c r="H5" s="6">
        <f>+G5-F5</f>
        <v>0.42083333333333345</v>
      </c>
      <c r="I5" s="22">
        <f>+HOUR(H5)*60+MINUTE(H5)+SECOND(H5)/60-30</f>
        <v>576</v>
      </c>
      <c r="J5" s="22">
        <f>48*60/5</f>
        <v>576</v>
      </c>
      <c r="K5" s="22">
        <f>+IF(AND(F5&lt;&gt;0,G5&lt;&gt;0),I5-J5,-J5)</f>
        <v>0</v>
      </c>
      <c r="L5" s="13"/>
      <c r="M5" s="105"/>
    </row>
    <row r="6" spans="1:15" s="8" customFormat="1">
      <c r="A6" s="30"/>
      <c r="B6" s="11" t="s">
        <v>15</v>
      </c>
      <c r="C6" s="12" t="s">
        <v>16</v>
      </c>
      <c r="D6" s="11">
        <v>0.36805555555555558</v>
      </c>
      <c r="E6" s="11">
        <v>0.87291666666666667</v>
      </c>
      <c r="F6" s="6">
        <f>+IF(AND(D6&gt;=$F10,D6&lt;1),IF(C6="Working",D6,IF(C6="Leave 1st half",C$9,IF(C6="Leave 2nd half",D6,IF(C6="On_Duty",C$9,IF(OR(C6="Leave",C6="Holiday"),C$9))))),IF(AND(D6&gt;0,D6&lt;$F10),C$9,IF(C6="Leave 1st half",C$9,IF(C6="On_Duty",C$9,IF(OR(C6="Leave",C6="holiday"),C$9,IF(C6="Leave 2nd half",D6,C$9))))))</f>
        <v>0.33333333333333331</v>
      </c>
      <c r="G6" s="6">
        <f>+IF(AND(E6&lt;=0.91667,E6&gt;0),IF(C6="Working",E6,IF(C6="Leave 1st half",E6,IF(C6="Leave 2nd half",D$9,IF(C6="On_Duty",D$9,IF(OR(C6="Leave",C6="Holiday"),D$9))))),IF(AND(E6&gt;0.91667,E6&lt;1),$C$11,IF(C6="Leave 1st half",E6,IF(C6="On_Duty",D$9,IF(OR(C6="Leave",C6="Holiday"),D$9,IF(C6="Leave 2nd half",D$9,$D$9))))))</f>
        <v>0.75416666666666676</v>
      </c>
      <c r="H6" s="6">
        <f>+G6-F6</f>
        <v>0.42083333333333345</v>
      </c>
      <c r="I6" s="22">
        <f>+HOUR(H6)*60+MINUTE(H6)+SECOND(H6)/60-30</f>
        <v>576</v>
      </c>
      <c r="J6" s="22">
        <f>48*60/5</f>
        <v>576</v>
      </c>
      <c r="K6" s="22">
        <f>+IF(AND(F6&lt;&gt;0,G6&lt;&gt;0),I6-J6,-J6)</f>
        <v>0</v>
      </c>
      <c r="L6" s="13"/>
      <c r="M6" s="105"/>
    </row>
    <row r="7" spans="1:15" s="8" customFormat="1">
      <c r="A7" s="30"/>
      <c r="B7" s="11" t="s">
        <v>17</v>
      </c>
      <c r="C7" s="12" t="s">
        <v>18</v>
      </c>
      <c r="D7" s="11">
        <v>0.36736111111111108</v>
      </c>
      <c r="E7" s="11">
        <v>0.79236111111111107</v>
      </c>
      <c r="F7" s="6">
        <f>+IF(AND(D7&gt;=$F10,D7&lt;1),IF(C7="Working",D7,IF(C7="Leave 1st half",C$9,IF(C7="Leave 2nd half",D7,IF(C7="On_Duty",C$9,IF(OR(C7="Leave",C7="Holiday"),C$9))))),IF(AND(D7&gt;0,D7&lt;$F10),C$9,IF(C7="Leave 1st half",C$9,IF(C7="On_Duty",C$9,IF(OR(C7="Leave",C7="holiday"),C$9,IF(C7="Leave 2nd half",D7,C$9))))))</f>
        <v>0.33333333333333331</v>
      </c>
      <c r="G7" s="6">
        <f>+IF(AND(E7&lt;=0.91667,E7&gt;0),IF(C7="Working",E7,IF(C7="Leave 1st half",E7,IF(C7="Leave 2nd half",D$9,IF(C7="On_Duty",D$9,IF(OR(C7="Leave",C7="Holiday"),D$9))))),IF(AND(E7&gt;0.91667,E7&lt;1),$C$11,IF(C7="Leave 1st half",E7,IF(C7="On_Duty",D$9,IF(OR(C7="Leave",C7="Holiday"),D$9,IF(C7="Leave 2nd half",D$9,$D$9))))))</f>
        <v>0.79236111111111107</v>
      </c>
      <c r="H7" s="6">
        <f>+G7-F7</f>
        <v>0.45902777777777776</v>
      </c>
      <c r="I7" s="22">
        <f>+HOUR(H7)*60+MINUTE(H7)+SECOND(H7)/60-30</f>
        <v>631</v>
      </c>
      <c r="J7" s="22">
        <f>48*60/5</f>
        <v>576</v>
      </c>
      <c r="K7" s="22">
        <f>+IF(AND(F7&lt;&gt;0,G7&lt;&gt;0),I7-J7,-J7)</f>
        <v>55</v>
      </c>
      <c r="L7" s="13"/>
      <c r="M7" s="105"/>
    </row>
    <row r="8" spans="1:15" s="8" customFormat="1">
      <c r="A8" s="30"/>
      <c r="B8" s="14" t="s">
        <v>19</v>
      </c>
      <c r="C8" s="12" t="s">
        <v>20</v>
      </c>
      <c r="D8" s="11">
        <v>0.36736111111111108</v>
      </c>
      <c r="E8" s="11">
        <v>0.75208333333333333</v>
      </c>
      <c r="F8" s="6">
        <f>+IF(AND(D8&gt;=$F10,D8&lt;1),IF(C8="Working",D8,IF(C8="Leave 1st half",C$9,IF(C8="Leave 2nd half",D8,IF(C8="On_Duty",C$9,IF(OR(C8="Leave",C8="Holiday"),C$9))))),IF(AND(D8&gt;0,D8&lt;$F10),C$9,IF(C8="Leave 1st half",C$9,IF(C8="On_Duty",C$9,IF(OR(C8="Leave",C8="holiday"),C$9,IF(C8="Leave 2nd half",D8,C$9))))))</f>
        <v>0.36736111111111108</v>
      </c>
      <c r="G8" s="6">
        <f>+IF(AND(E8&lt;=0.91667,E8&gt;0),IF(C8="Working",E8,IF(C8="Leave 1st half",E8,IF(C8="Leave 2nd half",D$9,IF(C8="On_Duty",D$9,IF(OR(C8="Leave",C8="Holiday"),D$9))))),IF(AND(E8&gt;0.91667,E8&lt;1),$C$11,IF(C8="Leave 1st half",E8,IF(C8="On_Duty",D$9,IF(OR(C8="Leave",C8="Holiday"),D$9,IF(C8="Leave 2nd half",D$9,$D$9))))))</f>
        <v>0.75416666666666676</v>
      </c>
      <c r="H8" s="6">
        <f>+G8-F8</f>
        <v>0.38680555555555568</v>
      </c>
      <c r="I8" s="22">
        <f>+HOUR(H8)*60+MINUTE(H8)+SECOND(H8)/60-30</f>
        <v>527</v>
      </c>
      <c r="J8" s="22">
        <f>48*60/5</f>
        <v>576</v>
      </c>
      <c r="K8" s="22">
        <f>+IF(AND(F8&lt;&gt;0,G8&lt;&gt;0),I8-J8,-J8)</f>
        <v>-49</v>
      </c>
      <c r="L8" s="13"/>
      <c r="M8" s="105"/>
    </row>
    <row r="9" spans="1:15" s="8" customFormat="1">
      <c r="A9" s="40"/>
      <c r="B9" s="15" t="s">
        <v>21</v>
      </c>
      <c r="C9" s="21">
        <v>0.33333333333333331</v>
      </c>
      <c r="D9" s="21">
        <v>0.75416666666666676</v>
      </c>
      <c r="E9" s="17"/>
      <c r="F9" s="17"/>
      <c r="G9" s="17"/>
      <c r="H9" s="17"/>
      <c r="I9" s="17"/>
      <c r="J9" s="17"/>
      <c r="K9" s="23">
        <f>SUM(K4:K8)</f>
        <v>6</v>
      </c>
      <c r="L9" s="39" t="str">
        <f>+IF(K9&lt;0,"Minute(s) Remaining",IF(K9=0,"Minute(s). Met the target 48hrs","Minute(s) in excess of the required limit"))</f>
        <v>Minute(s) in excess of the required limit</v>
      </c>
      <c r="M9" s="105"/>
    </row>
    <row r="10" spans="1:15" s="8" customFormat="1">
      <c r="A10" s="40"/>
      <c r="B10" s="15" t="s">
        <v>22</v>
      </c>
      <c r="C10" s="112">
        <f>+(D9+C9)/2</f>
        <v>0.54375000000000007</v>
      </c>
      <c r="D10" s="113"/>
      <c r="E10" s="38"/>
      <c r="F10" s="36">
        <f>+C9</f>
        <v>0.33333333333333331</v>
      </c>
      <c r="G10" s="17"/>
      <c r="H10" s="19"/>
      <c r="I10" s="19"/>
      <c r="J10" s="19"/>
      <c r="K10" s="19"/>
      <c r="L10" s="20"/>
      <c r="M10" s="105"/>
    </row>
    <row r="11" spans="1:15" s="8" customFormat="1">
      <c r="A11" s="40"/>
      <c r="B11" s="15" t="s">
        <v>23</v>
      </c>
      <c r="C11" s="112">
        <v>0.83333333333333337</v>
      </c>
      <c r="D11" s="113"/>
      <c r="E11" s="19"/>
      <c r="F11" s="37">
        <f>+C11</f>
        <v>0.83333333333333337</v>
      </c>
      <c r="G11" s="19"/>
      <c r="H11" s="19"/>
      <c r="I11" s="19"/>
      <c r="J11" s="19"/>
      <c r="K11" s="19"/>
      <c r="L11" s="20"/>
      <c r="M11" s="105"/>
    </row>
    <row r="12" spans="1:15" s="8" customFormat="1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</row>
    <row r="14" spans="1:15">
      <c r="A14" s="8"/>
      <c r="B14" s="114" t="s">
        <v>39</v>
      </c>
      <c r="C14" s="115"/>
      <c r="D14" s="115"/>
      <c r="E14" s="115"/>
      <c r="F14" s="115"/>
      <c r="G14" s="115"/>
      <c r="H14" s="115"/>
      <c r="I14" s="115"/>
      <c r="J14" s="115"/>
      <c r="K14" s="116"/>
      <c r="L14" s="7"/>
    </row>
    <row r="15" spans="1:15" ht="75">
      <c r="A15" s="28" t="s">
        <v>2</v>
      </c>
      <c r="B15" s="9" t="s">
        <v>3</v>
      </c>
      <c r="C15" s="9" t="s">
        <v>40</v>
      </c>
      <c r="D15" s="9" t="s">
        <v>5</v>
      </c>
      <c r="E15" s="9" t="s">
        <v>6</v>
      </c>
      <c r="F15" s="110" t="s">
        <v>7</v>
      </c>
      <c r="G15" s="111"/>
      <c r="H15" s="9" t="s">
        <v>8</v>
      </c>
      <c r="I15" s="9" t="s">
        <v>9</v>
      </c>
      <c r="J15" s="9" t="s">
        <v>10</v>
      </c>
      <c r="K15" s="9" t="s">
        <v>11</v>
      </c>
      <c r="L15" s="10"/>
    </row>
    <row r="16" spans="1:15">
      <c r="A16" s="27">
        <v>42373</v>
      </c>
      <c r="B16" s="11" t="s">
        <v>12</v>
      </c>
      <c r="C16" s="12" t="s">
        <v>42</v>
      </c>
      <c r="D16" s="29">
        <v>0.37083333333333335</v>
      </c>
      <c r="E16" s="29">
        <v>0.78402777777777777</v>
      </c>
      <c r="F16" s="6">
        <f>+IF(AND(D16&gt;=0.33,D16&lt;1),IF(C16="Working",D16,IF(C16="Leave 1st half",'2015'!C$9,IF(C16="Leave 2nd half",D16,IF(C16="On_Duty",'2015'!C$9,IF(C16="Leave",'2015'!C$9))))),IF(AND(D16&gt;0,D16&lt;0.33),'2015'!C$9,IF(C16="Leave 1st half",'2015'!C$9,IF(C16="On_Duty",'2015'!C$9,IF(C16="Leave",'2015'!C$9,IF(C16="Leave 2nd half",D16,'2015'!C$9))))))</f>
        <v>0.37083333333333335</v>
      </c>
      <c r="G16" s="6">
        <f>+IF(AND(E16&lt;=0.834,E16&gt;0),IF(C16="Working",E16,IF(C16="Leave 1st half",E16,IF(C16="Leave 2nd half",'2015'!D$9,IF(C16="On_Duty",'2015'!D$9,IF(C16="Leave",'2015'!D$9))))),IF(AND(E16&gt;0.834,E16&lt;1),0.833333,IF(C16="Leave 1st half",E16,IF(C16="On_Duty",'2015'!D$9,IF(C16="Leave",'2015'!D$9,IF(C16="Leave 2nd half",'2015'!D$9,'2015'!$D$9))))))</f>
        <v>0.78402777777777777</v>
      </c>
      <c r="H16" s="6">
        <f>+G16-F16</f>
        <v>0.41319444444444442</v>
      </c>
      <c r="I16" s="22">
        <f>+HOUR(H16)*60+MINUTE(H16)+SECOND(H16)/60-30</f>
        <v>565</v>
      </c>
      <c r="J16" s="22">
        <f>48*60/5</f>
        <v>576</v>
      </c>
      <c r="K16" s="22">
        <f>+IF(AND(F16&lt;&gt;0,G16&lt;&gt;0),I16-J16,-J16)</f>
        <v>-11</v>
      </c>
      <c r="L16" s="13"/>
      <c r="N16" s="29">
        <v>0.37083333333333335</v>
      </c>
      <c r="O16" s="29">
        <v>0.78402777777777777</v>
      </c>
    </row>
    <row r="17" spans="1:15">
      <c r="A17" s="30">
        <f>+A16+1</f>
        <v>42374</v>
      </c>
      <c r="B17" s="11" t="s">
        <v>14</v>
      </c>
      <c r="C17" s="12" t="s">
        <v>42</v>
      </c>
      <c r="D17" s="29">
        <v>0.35416666666666669</v>
      </c>
      <c r="E17" s="29">
        <v>0.78125</v>
      </c>
      <c r="F17" s="6">
        <f>+IF(AND(D17&gt;=0.33,D17&lt;1),IF(C17="Working",D17,IF(C17="Leave 1st half",'2015'!C$9,IF(C17="Leave 2nd half",D17,IF(C17="On_Duty",'2015'!C$9,IF(C17="Leave",'2015'!C$9))))),IF(AND(D17&gt;0,D17&lt;0.33),'2015'!C$9,IF(C17="Leave 1st half",'2015'!C$9,IF(C17="On_Duty",'2015'!C$9,IF(C17="Leave",'2015'!C$9,IF(C17="Leave 2nd half",D17,'2015'!C$9))))))</f>
        <v>0.35416666666666669</v>
      </c>
      <c r="G17" s="6">
        <f>+IF(AND(E17&lt;=0.834,E17&gt;0),IF(C17="Working",E17,IF(C17="Leave 1st half",E17,IF(C17="Leave 2nd half",'2015'!D$9,IF(C17="On_Duty",'2015'!D$9,IF(C17="Leave",'2015'!D$9))))),IF(AND(E17&gt;0.834,E17&lt;1),0.833333,IF(C17="Leave 1st half",E17,IF(C17="On_Duty",'2015'!D$9,IF(C17="Leave",'2015'!D$9,IF(C17="Leave 2nd half",'2015'!D$9,'2015'!$D$9))))))</f>
        <v>0.78125</v>
      </c>
      <c r="H17" s="6">
        <f>+G17-F17</f>
        <v>0.42708333333333331</v>
      </c>
      <c r="I17" s="22">
        <f>+HOUR(H17)*60+MINUTE(H17)+SECOND(H17)/60-30</f>
        <v>585</v>
      </c>
      <c r="J17" s="22">
        <f>48*60/5</f>
        <v>576</v>
      </c>
      <c r="K17" s="22">
        <f>+IF(AND(F17&lt;&gt;0,G17&lt;&gt;0),I17-J17,-J17)</f>
        <v>9</v>
      </c>
      <c r="L17" s="13"/>
      <c r="N17" s="29">
        <v>0.35416666666666669</v>
      </c>
      <c r="O17" s="29">
        <v>0.78125</v>
      </c>
    </row>
    <row r="18" spans="1:15">
      <c r="A18" s="30">
        <f>+A17+1</f>
        <v>42375</v>
      </c>
      <c r="B18" s="11" t="s">
        <v>15</v>
      </c>
      <c r="C18" s="12" t="s">
        <v>42</v>
      </c>
      <c r="D18" s="29">
        <v>0.35416666666666669</v>
      </c>
      <c r="E18" s="29">
        <v>0.78125</v>
      </c>
      <c r="F18" s="6">
        <f>+IF(AND(D18&gt;=0.33,D18&lt;1),IF(C18="Working",D18,IF(C18="Leave 1st half",'2015'!C$9,IF(C18="Leave 2nd half",D18,IF(C18="On_Duty",'2015'!C$9,IF(C18="Leave",'2015'!C$9))))),IF(AND(D18&gt;0,D18&lt;0.33),'2015'!C$9,IF(C18="Leave 1st half",'2015'!C$9,IF(C18="On_Duty",'2015'!C$9,IF(C18="Leave",'2015'!C$9,IF(C18="Leave 2nd half",D18,'2015'!C$9))))))</f>
        <v>0.35416666666666669</v>
      </c>
      <c r="G18" s="6">
        <f>+IF(AND(E18&lt;=0.834,E18&gt;0),IF(C18="Working",E18,IF(C18="Leave 1st half",E18,IF(C18="Leave 2nd half",'2015'!D$9,IF(C18="On_Duty",'2015'!D$9,IF(C18="Leave",'2015'!D$9))))),IF(AND(E18&gt;0.834,E18&lt;1),0.833333,IF(C18="Leave 1st half",E18,IF(C18="On_Duty",'2015'!D$9,IF(C18="Leave",'2015'!D$9,IF(C18="Leave 2nd half",'2015'!D$9,'2015'!$D$9))))))</f>
        <v>0.78125</v>
      </c>
      <c r="H18" s="6">
        <f>+G18-F18</f>
        <v>0.42708333333333331</v>
      </c>
      <c r="I18" s="22">
        <f>+HOUR(H18)*60+MINUTE(H18)+SECOND(H18)/60-30</f>
        <v>585</v>
      </c>
      <c r="J18" s="22">
        <f>48*60/5</f>
        <v>576</v>
      </c>
      <c r="K18" s="22">
        <f>+IF(AND(F18&lt;&gt;0,G18&lt;&gt;0),I18-J18,-J18)</f>
        <v>9</v>
      </c>
      <c r="L18" s="13"/>
      <c r="N18" s="29">
        <v>0.35416666666666669</v>
      </c>
      <c r="O18" s="29">
        <v>0.78125</v>
      </c>
    </row>
    <row r="19" spans="1:15">
      <c r="A19" s="30">
        <f>+A18+1</f>
        <v>42376</v>
      </c>
      <c r="B19" s="11" t="s">
        <v>17</v>
      </c>
      <c r="C19" s="12" t="s">
        <v>42</v>
      </c>
      <c r="D19" s="29">
        <v>0.37291666666666662</v>
      </c>
      <c r="E19" s="29">
        <v>0.79166666666666663</v>
      </c>
      <c r="F19" s="6">
        <f>+IF(AND(D19&gt;=0.33,D19&lt;1),IF(C19="Working",D19,IF(C19="Leave 1st half",'2015'!C$9,IF(C19="Leave 2nd half",D19,IF(C19="On_Duty",'2015'!C$9,IF(C19="Leave",'2015'!C$9))))),IF(AND(D19&gt;0,D19&lt;0.33),'2015'!C$9,IF(C19="Leave 1st half",'2015'!C$9,IF(C19="On_Duty",'2015'!C$9,IF(C19="Leave",'2015'!C$9,IF(C19="Leave 2nd half",D19,'2015'!C$9))))))</f>
        <v>0.37291666666666662</v>
      </c>
      <c r="G19" s="6">
        <f>+IF(AND(E19&lt;=0.834,E19&gt;0),IF(C19="Working",E19,IF(C19="Leave 1st half",E19,IF(C19="Leave 2nd half",'2015'!D$9,IF(C19="On_Duty",'2015'!D$9,IF(C19="Leave",'2015'!D$9))))),IF(AND(E19&gt;0.834,E19&lt;1),0.833333,IF(C19="Leave 1st half",E19,IF(C19="On_Duty",'2015'!D$9,IF(C19="Leave",'2015'!D$9,IF(C19="Leave 2nd half",'2015'!D$9,'2015'!$D$9))))))</f>
        <v>0.79166666666666663</v>
      </c>
      <c r="H19" s="6">
        <f>+G19-F19</f>
        <v>0.41875000000000001</v>
      </c>
      <c r="I19" s="22">
        <f>+HOUR(H19)*60+MINUTE(H19)+SECOND(H19)/60-30</f>
        <v>573</v>
      </c>
      <c r="J19" s="22">
        <f>48*60/5</f>
        <v>576</v>
      </c>
      <c r="K19" s="22">
        <f>+IF(AND(F19&lt;&gt;0,G19&lt;&gt;0),I19-J19,-J19)</f>
        <v>-3</v>
      </c>
      <c r="L19" s="13"/>
      <c r="N19" s="29">
        <v>0.37291666666666662</v>
      </c>
      <c r="O19" s="29">
        <v>0.79166666666666663</v>
      </c>
    </row>
    <row r="20" spans="1:15">
      <c r="A20" s="30">
        <f>+A19+1</f>
        <v>42377</v>
      </c>
      <c r="B20" s="14" t="s">
        <v>19</v>
      </c>
      <c r="C20" s="12" t="s">
        <v>42</v>
      </c>
      <c r="D20" s="11"/>
      <c r="E20" s="11"/>
      <c r="F20" s="6">
        <f>+IF(AND(D20&gt;=0.33,D20&lt;1),IF(C20="Working",D20,IF(C20="Leave 1st half",'2015'!C$9,IF(C20="Leave 2nd half",D20,IF(C20="On_Duty",'2015'!C$9,IF(C20="Leave",'2015'!C$9))))),IF(AND(D20&gt;0,D20&lt;0.33),'2015'!C$9,IF(C20="Leave 1st half",'2015'!C$9,IF(C20="On_Duty",'2015'!C$9,IF(C20="Leave",'2015'!C$9,IF(C20="Leave 2nd half",D20,'2015'!C$9))))))</f>
        <v>0.33333333333333331</v>
      </c>
      <c r="G20" s="6">
        <f>+IF(AND(E20&lt;=0.834,E20&gt;0),IF(C20="Working",E20,IF(C20="Leave 1st half",E20,IF(C20="Leave 2nd half",'2015'!D$9,IF(C20="On_Duty",'2015'!D$9,IF(C20="Leave",'2015'!D$9))))),IF(E20&gt;0.834,0.833333,IF(C20="Leave 1st half",E20,IF(C20="On_Duty",'2015'!D$9,IF(C20="Leave",'2015'!D$9,IF(C20="Leave 2nd half",'2015'!D$9,'2015'!$D$9))))))</f>
        <v>0.75416666666666676</v>
      </c>
      <c r="H20" s="6">
        <f>+G20-F20</f>
        <v>0.42083333333333345</v>
      </c>
      <c r="I20" s="22">
        <f>+HOUR(H20)*60+MINUTE(H20)+SECOND(H20)/60-30</f>
        <v>576</v>
      </c>
      <c r="J20" s="22">
        <f>48*60/5</f>
        <v>576</v>
      </c>
      <c r="K20" s="22">
        <f>+IF(AND(F20&lt;&gt;0,G20&lt;&gt;0),I20-J20,-J20)</f>
        <v>0</v>
      </c>
      <c r="L20" s="13"/>
    </row>
    <row r="21" spans="1:15">
      <c r="A21" s="8"/>
      <c r="B21" s="15" t="s">
        <v>21</v>
      </c>
      <c r="C21" s="21">
        <v>0.33333333333333331</v>
      </c>
      <c r="D21" s="21">
        <v>0.75416666666666676</v>
      </c>
      <c r="E21" s="17"/>
      <c r="F21" s="17"/>
      <c r="G21" s="17"/>
      <c r="H21" s="17"/>
      <c r="I21" s="17"/>
      <c r="J21" s="17"/>
      <c r="K21" s="31">
        <f>SUM(K16:K20)</f>
        <v>4</v>
      </c>
      <c r="L21" s="13" t="str">
        <f>+IF(K21&lt;0,"Minute(s) Remaining",IF(K21=0,"Minute(s). Met the target 48hrs","Minute(s) in excess of the required limit"))</f>
        <v>Minute(s) in excess of the required limit</v>
      </c>
    </row>
    <row r="22" spans="1:15">
      <c r="A22" s="8"/>
      <c r="B22" s="15" t="s">
        <v>22</v>
      </c>
      <c r="C22" s="112">
        <f>+(D21+C21)/2</f>
        <v>0.54375000000000007</v>
      </c>
      <c r="D22" s="113"/>
      <c r="E22" s="38"/>
      <c r="F22" s="36">
        <f>+C21</f>
        <v>0.33333333333333331</v>
      </c>
      <c r="G22" s="19"/>
      <c r="H22" s="19"/>
      <c r="I22" s="19"/>
      <c r="J22" s="19"/>
      <c r="K22" s="19"/>
      <c r="L22" s="20"/>
    </row>
    <row r="23" spans="1:15">
      <c r="B23" s="15" t="s">
        <v>23</v>
      </c>
      <c r="C23" s="112">
        <v>0.83333333333333337</v>
      </c>
      <c r="D23" s="113"/>
      <c r="E23" s="19"/>
      <c r="F23" s="37">
        <f>+C23</f>
        <v>0.83333333333333337</v>
      </c>
    </row>
    <row r="25" spans="1:15">
      <c r="A25" s="8"/>
      <c r="B25" s="114" t="s">
        <v>39</v>
      </c>
      <c r="C25" s="115"/>
      <c r="D25" s="115"/>
      <c r="E25" s="115"/>
      <c r="F25" s="115"/>
      <c r="G25" s="115"/>
      <c r="H25" s="115"/>
      <c r="I25" s="115"/>
      <c r="J25" s="115"/>
      <c r="K25" s="116"/>
      <c r="L25" s="7"/>
    </row>
    <row r="26" spans="1:15" ht="75">
      <c r="A26" s="28" t="s">
        <v>2</v>
      </c>
      <c r="B26" s="9" t="s">
        <v>3</v>
      </c>
      <c r="C26" s="9" t="s">
        <v>40</v>
      </c>
      <c r="D26" s="9" t="s">
        <v>5</v>
      </c>
      <c r="E26" s="9" t="s">
        <v>6</v>
      </c>
      <c r="F26" s="110" t="s">
        <v>7</v>
      </c>
      <c r="G26" s="111"/>
      <c r="H26" s="9" t="s">
        <v>8</v>
      </c>
      <c r="I26" s="9" t="s">
        <v>9</v>
      </c>
      <c r="J26" s="9" t="s">
        <v>10</v>
      </c>
      <c r="K26" s="9" t="s">
        <v>11</v>
      </c>
      <c r="L26" s="10"/>
    </row>
    <row r="27" spans="1:15">
      <c r="A27" s="27">
        <v>42380</v>
      </c>
      <c r="B27" s="11" t="s">
        <v>12</v>
      </c>
      <c r="C27" s="12" t="s">
        <v>42</v>
      </c>
      <c r="D27" s="29">
        <v>0.36458333333333331</v>
      </c>
      <c r="E27" s="29">
        <v>0.75763888888888886</v>
      </c>
      <c r="F27" s="6">
        <f>+IF(AND(D27&gt;=0.33,D27&lt;1),IF(C27="Working",D27,IF(C27="Leave 1st half",'2015'!C$9,IF(C27="Leave 2nd half",D27,IF(C27="On_Duty",'2015'!C$9,IF(C27="Leave",'2015'!C$9))))),IF(AND(D27&gt;0,D27&lt;0.33),'2015'!C$9,IF(C27="Leave 1st half",'2015'!C$9,IF(C27="On_Duty",'2015'!C$9,IF(C27="Leave",'2015'!C$9,IF(C27="Leave 2nd half",D27,'2015'!C$9))))))</f>
        <v>0.36458333333333331</v>
      </c>
      <c r="G27" s="6">
        <f>+IF(AND(E27&lt;=0.834,E27&gt;0),IF(C27="Working",E27,IF(C27="Leave 1st half",E27,IF(C27="Leave 2nd half",'2015'!D$9,IF(C27="On_Duty",'2015'!D$9,IF(C27="Leave",'2015'!D$9))))),IF(AND(E27&gt;0.834,E27&lt;1),0.833333,IF(C27="Leave 1st half",E27,IF(C27="On_Duty",'2015'!D$9,IF(C27="Leave",'2015'!D$9,IF(C27="Leave 2nd half",'2015'!D$9,'2015'!$D$9))))))</f>
        <v>0.75763888888888886</v>
      </c>
      <c r="H27" s="6">
        <f>+G27-F27</f>
        <v>0.39305555555555555</v>
      </c>
      <c r="I27" s="22">
        <f>+HOUR(H27)*60+MINUTE(H27)+SECOND(H27)/60-30</f>
        <v>536</v>
      </c>
      <c r="J27" s="22">
        <f>48*60/5</f>
        <v>576</v>
      </c>
      <c r="K27" s="22">
        <f>+IF(AND(F27&lt;&gt;0,G27&lt;&gt;0),I27-J27,-J27)</f>
        <v>-40</v>
      </c>
      <c r="L27" s="13"/>
    </row>
    <row r="28" spans="1:15">
      <c r="A28" s="30">
        <f>+A27+1</f>
        <v>42381</v>
      </c>
      <c r="B28" s="11" t="s">
        <v>14</v>
      </c>
      <c r="C28" s="12" t="s">
        <v>42</v>
      </c>
      <c r="D28" s="29">
        <v>0.35416666666666669</v>
      </c>
      <c r="E28" s="29">
        <v>0.79166666666666663</v>
      </c>
      <c r="F28" s="6">
        <f>+IF(AND(D28&gt;=0.33,D28&lt;1),IF(C28="Working",D28,IF(C28="Leave 1st half",'2015'!C$9,IF(C28="Leave 2nd half",D28,IF(C28="On_Duty",'2015'!C$9,IF(C28="Leave",'2015'!C$9))))),IF(AND(D28&gt;0,D28&lt;0.33),'2015'!C$9,IF(C28="Leave 1st half",'2015'!C$9,IF(C28="On_Duty",'2015'!C$9,IF(C28="Leave",'2015'!C$9,IF(C28="Leave 2nd half",D28,'2015'!C$9))))))</f>
        <v>0.35416666666666669</v>
      </c>
      <c r="G28" s="6">
        <f>+IF(AND(E28&lt;=0.834,E28&gt;0),IF(C28="Working",E28,IF(C28="Leave 1st half",E28,IF(C28="Leave 2nd half",'2015'!D$9,IF(C28="On_Duty",'2015'!D$9,IF(C28="Leave",'2015'!D$9))))),IF(AND(E28&gt;0.834,E28&lt;1),0.833333,IF(C28="Leave 1st half",E28,IF(C28="On_Duty",'2015'!D$9,IF(C28="Leave",'2015'!D$9,IF(C28="Leave 2nd half",'2015'!D$9,'2015'!$D$9))))))</f>
        <v>0.79166666666666663</v>
      </c>
      <c r="H28" s="6">
        <f>+G28-F28</f>
        <v>0.43749999999999994</v>
      </c>
      <c r="I28" s="22">
        <f>+HOUR(H28)*60+MINUTE(H28)+SECOND(H28)/60-30</f>
        <v>600</v>
      </c>
      <c r="J28" s="22">
        <f>48*60/5</f>
        <v>576</v>
      </c>
      <c r="K28" s="22">
        <f>+IF(AND(F28&lt;&gt;0,G28&lt;&gt;0),I28-J28,-J28)</f>
        <v>24</v>
      </c>
      <c r="L28" s="13"/>
    </row>
    <row r="29" spans="1:15">
      <c r="A29" s="30">
        <f>+A28+1</f>
        <v>42382</v>
      </c>
      <c r="B29" s="11" t="s">
        <v>15</v>
      </c>
      <c r="C29" s="12" t="s">
        <v>42</v>
      </c>
      <c r="D29" s="29">
        <v>0.3743055555555555</v>
      </c>
      <c r="E29" s="29">
        <v>0.83333333333333337</v>
      </c>
      <c r="F29" s="6">
        <f>+IF(AND(D29&gt;=0.33,D29&lt;1),IF(C29="Working",D29,IF(C29="Leave 1st half",'2015'!C$9,IF(C29="Leave 2nd half",D29,IF(C29="On_Duty",'2015'!C$9,IF(C29="Leave",'2015'!C$9))))),IF(AND(D29&gt;0,D29&lt;0.33),'2015'!C$9,IF(C29="Leave 1st half",'2015'!C$9,IF(C29="On_Duty",'2015'!C$9,IF(C29="Leave",'2015'!C$9,IF(C29="Leave 2nd half",D29,'2015'!C$9))))))</f>
        <v>0.3743055555555555</v>
      </c>
      <c r="G29" s="6">
        <f>+IF(AND(E29&lt;=0.834,E29&gt;0),IF(C29="Working",E29,IF(C29="Leave 1st half",E29,IF(C29="Leave 2nd half",'2015'!D$9,IF(C29="On_Duty",'2015'!D$9,IF(C29="Leave",'2015'!D$9))))),IF(AND(E29&gt;0.834,E29&lt;1),0.833333,IF(C29="Leave 1st half",E29,IF(C29="On_Duty",'2015'!D$9,IF(C29="Leave",'2015'!D$9,IF(C29="Leave 2nd half",'2015'!D$9,'2015'!$D$9))))))</f>
        <v>0.83333333333333337</v>
      </c>
      <c r="H29" s="6">
        <f>+G29-F29</f>
        <v>0.45902777777777787</v>
      </c>
      <c r="I29" s="22">
        <f>+HOUR(H29)*60+MINUTE(H29)+SECOND(H29)/60-30</f>
        <v>631</v>
      </c>
      <c r="J29" s="22">
        <f>48*60/5</f>
        <v>576</v>
      </c>
      <c r="K29" s="22">
        <f>+IF(AND(F29&lt;&gt;0,G29&lt;&gt;0),I29-J29,-J29)</f>
        <v>55</v>
      </c>
      <c r="L29" s="13"/>
    </row>
    <row r="30" spans="1:15">
      <c r="A30" s="30">
        <f>+A29+1</f>
        <v>42383</v>
      </c>
      <c r="B30" s="11" t="s">
        <v>17</v>
      </c>
      <c r="C30" s="12" t="s">
        <v>42</v>
      </c>
      <c r="D30" s="29">
        <v>0.3666666666666667</v>
      </c>
      <c r="E30" s="11">
        <v>0.76041666666666663</v>
      </c>
      <c r="F30" s="6">
        <f>+IF(AND(D30&gt;=0.33,D30&lt;1),IF(C30="Working",D30,IF(C30="Leave 1st half",'2015'!C$9,IF(C30="Leave 2nd half",D30,IF(C30="On_Duty",'2015'!C$9,IF(C30="Leave",'2015'!C$9))))),IF(AND(D30&gt;0,D30&lt;0.33),'2015'!C$9,IF(C30="Leave 1st half",'2015'!C$9,IF(C30="On_Duty",'2015'!C$9,IF(C30="Leave",'2015'!C$9,IF(C30="Leave 2nd half",D30,'2015'!C$9))))))</f>
        <v>0.3666666666666667</v>
      </c>
      <c r="G30" s="6">
        <f>+IF(AND(E30&lt;=0.834,E30&gt;0),IF(C30="Working",E30,IF(C30="Leave 1st half",E30,IF(C30="Leave 2nd half",'2015'!D$9,IF(C30="On_Duty",'2015'!D$9,IF(C30="Leave",'2015'!D$9))))),IF(AND(E30&gt;0.834,E30&lt;1),0.833333,IF(C30="Leave 1st half",E30,IF(C30="On_Duty",'2015'!D$9,IF(C30="Leave",'2015'!D$9,IF(C30="Leave 2nd half",'2015'!D$9,'2015'!$D$9))))))</f>
        <v>0.76041666666666663</v>
      </c>
      <c r="H30" s="6">
        <f>+G30-F30</f>
        <v>0.39374999999999993</v>
      </c>
      <c r="I30" s="22">
        <f>+HOUR(H30)*60+MINUTE(H30)+SECOND(H30)/60-30</f>
        <v>537</v>
      </c>
      <c r="J30" s="22">
        <f>48*60/5</f>
        <v>576</v>
      </c>
      <c r="K30" s="22">
        <f>+IF(AND(F30&lt;&gt;0,G30&lt;&gt;0),I30-J30,-J30)</f>
        <v>-39</v>
      </c>
      <c r="L30" s="13"/>
    </row>
    <row r="31" spans="1:15">
      <c r="A31" s="30">
        <f>+A30+1</f>
        <v>42384</v>
      </c>
      <c r="B31" s="14" t="s">
        <v>19</v>
      </c>
      <c r="C31" s="12" t="s">
        <v>16</v>
      </c>
      <c r="D31" s="11"/>
      <c r="E31" s="11"/>
      <c r="F31" s="6">
        <f>+IF(AND(D31&gt;=0.33,D31&lt;1),IF(C31="Working",D31,IF(C31="Leave 1st half",'2015'!C$9,IF(C31="Leave 2nd half",D31,IF(C31="On_Duty",'2015'!C$9,IF(C31="Leave",'2015'!C$9))))),IF(AND(D31&gt;0,D31&lt;0.33),'2015'!C$9,IF(C31="Leave 1st half",'2015'!C$9,IF(C31="On_Duty",'2015'!C$9,IF(C31="Leave",'2015'!C$9,IF(C31="Leave 2nd half",D31,'2015'!C$9))))))</f>
        <v>0.33333333333333331</v>
      </c>
      <c r="G31" s="6">
        <f>+IF(AND(E31&lt;=0.834,E31&gt;0),IF(C31="Working",E31,IF(C31="Leave 1st half",E31,IF(C31="Leave 2nd half",'2015'!D$9,IF(C31="On_Duty",'2015'!D$9,IF(C31="Leave",'2015'!D$9))))),IF(E31&gt;0.834,0.833333,IF(C31="Leave 1st half",E31,IF(C31="On_Duty",'2015'!D$9,IF(C31="Leave",'2015'!D$9,IF(C31="Leave 2nd half",'2015'!D$9,'2015'!$D$9))))))</f>
        <v>0.75416666666666676</v>
      </c>
      <c r="H31" s="6">
        <f>+G31-F31</f>
        <v>0.42083333333333345</v>
      </c>
      <c r="I31" s="22">
        <f>+HOUR(H31)*60+MINUTE(H31)+SECOND(H31)/60-30</f>
        <v>576</v>
      </c>
      <c r="J31" s="22">
        <f>48*60/5</f>
        <v>576</v>
      </c>
      <c r="K31" s="22">
        <f>+IF(AND(F31&lt;&gt;0,G31&lt;&gt;0),I31-J31,-J31)</f>
        <v>0</v>
      </c>
      <c r="L31" s="13"/>
    </row>
    <row r="32" spans="1:15">
      <c r="A32" s="8"/>
      <c r="B32" s="15" t="s">
        <v>21</v>
      </c>
      <c r="C32" s="21">
        <v>0.33333333333333331</v>
      </c>
      <c r="D32" s="21">
        <v>0.75416666666666676</v>
      </c>
      <c r="E32" s="17"/>
      <c r="F32" s="17"/>
      <c r="G32" s="17"/>
      <c r="H32" s="17"/>
      <c r="I32" s="17"/>
      <c r="J32" s="17"/>
      <c r="K32" s="31">
        <f>SUM(K27:K31)</f>
        <v>0</v>
      </c>
      <c r="L32" s="13" t="str">
        <f>+IF(K32&lt;0,"Minute(s) Remaining",IF(K32=0,"Minute(s). Met the target 48hrs","Minute(s) in excess of the required limit"))</f>
        <v>Minute(s). Met the target 48hrs</v>
      </c>
    </row>
    <row r="33" spans="1:13">
      <c r="A33" s="8"/>
      <c r="B33" s="15" t="s">
        <v>22</v>
      </c>
      <c r="C33" s="112">
        <f>+(D32+C32)/2</f>
        <v>0.54375000000000007</v>
      </c>
      <c r="D33" s="113"/>
      <c r="E33" s="19"/>
      <c r="F33" s="19"/>
      <c r="G33" s="19"/>
      <c r="H33" s="19"/>
      <c r="I33" s="19"/>
      <c r="J33" s="19"/>
      <c r="K33" s="19"/>
      <c r="L33" s="20"/>
    </row>
    <row r="35" spans="1:13">
      <c r="A35" s="8"/>
      <c r="B35" s="114" t="s">
        <v>39</v>
      </c>
      <c r="C35" s="115"/>
      <c r="D35" s="115"/>
      <c r="E35" s="115"/>
      <c r="F35" s="115"/>
      <c r="G35" s="115"/>
      <c r="H35" s="115"/>
      <c r="I35" s="115"/>
      <c r="J35" s="115"/>
      <c r="K35" s="116"/>
      <c r="L35" s="7"/>
    </row>
    <row r="36" spans="1:13" ht="75">
      <c r="A36" s="28" t="s">
        <v>2</v>
      </c>
      <c r="B36" s="9" t="s">
        <v>3</v>
      </c>
      <c r="C36" s="9" t="s">
        <v>40</v>
      </c>
      <c r="D36" s="9" t="s">
        <v>5</v>
      </c>
      <c r="E36" s="9" t="s">
        <v>6</v>
      </c>
      <c r="F36" s="110" t="s">
        <v>7</v>
      </c>
      <c r="G36" s="111"/>
      <c r="H36" s="9" t="s">
        <v>8</v>
      </c>
      <c r="I36" s="9" t="s">
        <v>9</v>
      </c>
      <c r="J36" s="9" t="s">
        <v>10</v>
      </c>
      <c r="K36" s="9" t="s">
        <v>11</v>
      </c>
      <c r="L36" s="10"/>
    </row>
    <row r="37" spans="1:13">
      <c r="A37" s="27">
        <v>42387</v>
      </c>
      <c r="B37" s="11" t="s">
        <v>12</v>
      </c>
      <c r="C37" s="12" t="s">
        <v>18</v>
      </c>
      <c r="D37" s="29"/>
      <c r="E37" s="29">
        <v>0.72569444444444453</v>
      </c>
      <c r="F37" s="6">
        <f>+IF(AND(D37&gt;=0.33,D37&lt;1),IF(C37="Working",D37,IF(C37="Leave 1st half",'2015'!C$9,IF(C37="Leave 2nd half",D37,IF(C37="On_Duty",'2015'!C$9,IF(C37="Leave",'2015'!C$9))))),IF(AND(D37&gt;0,D37&lt;0.33),'2015'!C$9,IF(C37="Leave 1st half",'2015'!C$9,IF(C37="On_Duty",'2015'!C$9,IF(C37="Leave",'2015'!C$9,IF(C37="Leave 2nd half",D37,'2015'!C$9))))))</f>
        <v>0.33333333333333331</v>
      </c>
      <c r="G37" s="6">
        <f>+IF(AND(E37&lt;=0.834,E37&gt;0),IF(C37="Working",E37,IF(C37="Leave 1st half",E37,IF(C37="Leave 2nd half",'2015'!D$9,IF(C37="On_Duty",'2015'!D$9,IF(C37="Leave",'2015'!D$9))))),IF(AND(E37&gt;0.834,E37&lt;1),0.833333,IF(C37="Leave 1st half",E37,IF(C37="On_Duty",'2015'!D$9,IF(C37="Leave",'2015'!D$9,IF(C37="Leave 2nd half",'2015'!D$9,'2015'!$D$9))))))</f>
        <v>0.72569444444444453</v>
      </c>
      <c r="H37" s="6">
        <f>+G37-F37</f>
        <v>0.39236111111111122</v>
      </c>
      <c r="I37" s="22">
        <f>+HOUR(H37)*60+MINUTE(H37)+SECOND(H37)/60-30</f>
        <v>535</v>
      </c>
      <c r="J37" s="22">
        <f>48*60/5</f>
        <v>576</v>
      </c>
      <c r="K37" s="22">
        <f>+IF(AND(F37&lt;&gt;0,G37&lt;&gt;0),I37-J37,-J37)</f>
        <v>-41</v>
      </c>
      <c r="L37" s="13"/>
    </row>
    <row r="38" spans="1:13">
      <c r="A38" s="30">
        <f>+A37+1</f>
        <v>42388</v>
      </c>
      <c r="B38" s="11" t="s">
        <v>14</v>
      </c>
      <c r="C38" s="12" t="s">
        <v>42</v>
      </c>
      <c r="D38" s="29">
        <v>0.3611111111111111</v>
      </c>
      <c r="E38" s="29">
        <v>0.81944444444444453</v>
      </c>
      <c r="F38" s="6">
        <f>+IF(AND(D38&gt;=0.33,D38&lt;1),IF(C38="Working",D38,IF(C38="Leave 1st half",'2015'!C$9,IF(C38="Leave 2nd half",D38,IF(C38="On_Duty",'2015'!C$9,IF(C38="Leave",'2015'!C$9))))),IF(AND(D38&gt;0,D38&lt;0.33),'2015'!C$9,IF(C38="Leave 1st half",'2015'!C$9,IF(C38="On_Duty",'2015'!C$9,IF(C38="Leave",'2015'!C$9,IF(C38="Leave 2nd half",D38,'2015'!C$9))))))</f>
        <v>0.3611111111111111</v>
      </c>
      <c r="G38" s="6">
        <f>+IF(AND(E38&lt;=0.834,E38&gt;0),IF(C38="Working",E38,IF(C38="Leave 1st half",E38,IF(C38="Leave 2nd half",'2015'!D$9,IF(C38="On_Duty",'2015'!D$9,IF(C38="Leave",'2015'!D$9))))),IF(AND(E38&gt;0.834,E38&lt;1),0.833333,IF(C38="Leave 1st half",E38,IF(C38="On_Duty",'2015'!D$9,IF(C38="Leave",'2015'!D$9,IF(C38="Leave 2nd half",'2015'!D$9,'2015'!$D$9))))))</f>
        <v>0.81944444444444453</v>
      </c>
      <c r="H38" s="6">
        <f>+G38-F38</f>
        <v>0.45833333333333343</v>
      </c>
      <c r="I38" s="22">
        <f>+HOUR(H38)*60+MINUTE(H38)+SECOND(H38)/60-30</f>
        <v>630</v>
      </c>
      <c r="J38" s="22">
        <f>48*60/5</f>
        <v>576</v>
      </c>
      <c r="K38" s="22">
        <f>+IF(AND(F38&lt;&gt;0,G38&lt;&gt;0),I38-J38,-J38)</f>
        <v>54</v>
      </c>
      <c r="L38" s="13"/>
    </row>
    <row r="39" spans="1:13">
      <c r="A39" s="30">
        <f>+A38+1</f>
        <v>42389</v>
      </c>
      <c r="B39" s="11" t="s">
        <v>15</v>
      </c>
      <c r="C39" s="12" t="s">
        <v>42</v>
      </c>
      <c r="D39" s="29">
        <v>0.3611111111111111</v>
      </c>
      <c r="E39" s="29">
        <v>0.80555555555555547</v>
      </c>
      <c r="F39" s="6">
        <f>+IF(AND(D39&gt;=0.33,D39&lt;1),IF(C39="Working",D39,IF(C39="Leave 1st half",'2015'!C$9,IF(C39="Leave 2nd half",D39,IF(C39="On_Duty",'2015'!C$9,IF(C39="Leave",'2015'!C$9))))),IF(AND(D39&gt;0,D39&lt;0.33),'2015'!C$9,IF(C39="Leave 1st half",'2015'!C$9,IF(C39="On_Duty",'2015'!C$9,IF(C39="Leave",'2015'!C$9,IF(C39="Leave 2nd half",D39,'2015'!C$9))))))</f>
        <v>0.3611111111111111</v>
      </c>
      <c r="G39" s="6">
        <f>+IF(AND(E39&lt;=0.834,E39&gt;0),IF(C39="Working",E39,IF(C39="Leave 1st half",E39,IF(C39="Leave 2nd half",'2015'!D$9,IF(C39="On_Duty",'2015'!D$9,IF(C39="Leave",'2015'!D$9))))),IF(AND(E39&gt;0.834,E39&lt;1),0.833333,IF(C39="Leave 1st half",E39,IF(C39="On_Duty",'2015'!D$9,IF(C39="Leave",'2015'!D$9,IF(C39="Leave 2nd half",'2015'!D$9,'2015'!$D$9))))))</f>
        <v>0.80555555555555547</v>
      </c>
      <c r="H39" s="6">
        <f>+G39-F39</f>
        <v>0.44444444444444436</v>
      </c>
      <c r="I39" s="22">
        <f>+HOUR(H39)*60+MINUTE(H39)+SECOND(H39)/60-30</f>
        <v>610</v>
      </c>
      <c r="J39" s="22">
        <f>48*60/5</f>
        <v>576</v>
      </c>
      <c r="K39" s="22">
        <f>+IF(AND(F39&lt;&gt;0,G39&lt;&gt;0),I39-J39,-J39)</f>
        <v>34</v>
      </c>
      <c r="L39" s="13"/>
    </row>
    <row r="40" spans="1:13">
      <c r="A40" s="30">
        <f>+A39+1</f>
        <v>42390</v>
      </c>
      <c r="B40" s="11" t="s">
        <v>17</v>
      </c>
      <c r="C40" s="12" t="s">
        <v>42</v>
      </c>
      <c r="D40" s="29">
        <v>0.36041666666666666</v>
      </c>
      <c r="E40" s="29">
        <v>0.80138888888888893</v>
      </c>
      <c r="F40" s="6">
        <f>+IF(AND(D40&gt;=0.33,D40&lt;1),IF(C40="Working",D40,IF(C40="Leave 1st half",'2015'!C$9,IF(C40="Leave 2nd half",D40,IF(C40="On_Duty",'2015'!C$9,IF(C40="Leave",'2015'!C$9))))),IF(AND(D40&gt;0,D40&lt;0.33),'2015'!C$9,IF(C40="Leave 1st half",'2015'!C$9,IF(C40="On_Duty",'2015'!C$9,IF(C40="Leave",'2015'!C$9,IF(C40="Leave 2nd half",D40,'2015'!C$9))))))</f>
        <v>0.36041666666666666</v>
      </c>
      <c r="G40" s="6">
        <f>+IF(AND(E40&lt;=0.834,E40&gt;0),IF(C40="Working",E40,IF(C40="Leave 1st half",E40,IF(C40="Leave 2nd half",'2015'!D$9,IF(C40="On_Duty",'2015'!D$9,IF(C40="Leave",'2015'!D$9))))),IF(AND(E40&gt;0.834,E40&lt;1),0.833333,IF(C40="Leave 1st half",E40,IF(C40="On_Duty",'2015'!D$9,IF(C40="Leave",'2015'!D$9,IF(C40="Leave 2nd half",'2015'!D$9,'2015'!$D$9))))))</f>
        <v>0.80138888888888893</v>
      </c>
      <c r="H40" s="6">
        <f>+G40-F40</f>
        <v>0.44097222222222227</v>
      </c>
      <c r="I40" s="22">
        <f>+HOUR(H40)*60+MINUTE(H40)+SECOND(H40)/60-30</f>
        <v>605</v>
      </c>
      <c r="J40" s="22">
        <f>48*60/5</f>
        <v>576</v>
      </c>
      <c r="K40" s="22">
        <f>+IF(AND(F40&lt;&gt;0,G40&lt;&gt;0),I40-J40,-J40)</f>
        <v>29</v>
      </c>
      <c r="L40" s="13"/>
    </row>
    <row r="41" spans="1:13">
      <c r="A41" s="30">
        <f>+A40+1</f>
        <v>42391</v>
      </c>
      <c r="B41" s="14" t="s">
        <v>19</v>
      </c>
      <c r="C41" s="12" t="s">
        <v>42</v>
      </c>
      <c r="D41" s="11">
        <v>0.33333333333333331</v>
      </c>
      <c r="E41" s="11">
        <v>0.70833333333333337</v>
      </c>
      <c r="F41" s="6">
        <f>+IF(AND(D41&gt;=0.33,D41&lt;1),IF(C41="Working",D41,IF(C41="Leave 1st half",'2015'!C$9,IF(C41="Leave 2nd half",D41,IF(C41="On_Duty",'2015'!C$9,IF(C41="Leave",'2015'!C$9))))),IF(AND(D41&gt;0,D41&lt;0.33),'2015'!C$9,IF(C41="Leave 1st half",'2015'!C$9,IF(C41="On_Duty",'2015'!C$9,IF(C41="Leave",'2015'!C$9,IF(C41="Leave 2nd half",D41,'2015'!C$9))))))</f>
        <v>0.33333333333333331</v>
      </c>
      <c r="G41" s="6">
        <f>+IF(AND(E41&lt;=0.834,E41&gt;0),IF(C41="Working",E41,IF(C41="Leave 1st half",E41,IF(C41="Leave 2nd half",'2015'!D$9,IF(C41="On_Duty",'2015'!D$9,IF(C41="Leave",'2015'!D$9))))),IF(E41&gt;0.834,0.833333,IF(C41="Leave 1st half",E41,IF(C41="On_Duty",'2015'!D$9,IF(C41="Leave",'2015'!D$9,IF(C41="Leave 2nd half",'2015'!D$9,'2015'!$D$9))))))</f>
        <v>0.70833333333333337</v>
      </c>
      <c r="H41" s="6">
        <f>+G41-F41</f>
        <v>0.37500000000000006</v>
      </c>
      <c r="I41" s="22">
        <f>+HOUR(H41)*60+MINUTE(H41)+SECOND(H41)/60-30</f>
        <v>510</v>
      </c>
      <c r="J41" s="22">
        <f>48*60/5</f>
        <v>576</v>
      </c>
      <c r="K41" s="22">
        <f>+IF(AND(F41&lt;&gt;0,G41&lt;&gt;0),I41-J41,-J41)</f>
        <v>-66</v>
      </c>
      <c r="L41" s="13"/>
    </row>
    <row r="42" spans="1:13">
      <c r="A42" s="8"/>
      <c r="B42" s="15" t="s">
        <v>21</v>
      </c>
      <c r="C42" s="21">
        <v>0.33333333333333331</v>
      </c>
      <c r="D42" s="21">
        <v>0.75416666666666676</v>
      </c>
      <c r="E42" s="17"/>
      <c r="F42" s="17"/>
      <c r="G42" s="17"/>
      <c r="H42" s="17"/>
      <c r="I42" s="17"/>
      <c r="J42" s="17"/>
      <c r="K42" s="31">
        <f>SUM(K37:K41)</f>
        <v>10</v>
      </c>
      <c r="L42" s="13" t="str">
        <f>+IF(K42&lt;0,"Minute(s) Remaining",IF(K42=0,"Minute(s). Met the target 48hrs","Minute(s) in excess of the required limit"))</f>
        <v>Minute(s) in excess of the required limit</v>
      </c>
    </row>
    <row r="43" spans="1:13">
      <c r="A43" s="8"/>
      <c r="B43" s="15" t="s">
        <v>22</v>
      </c>
      <c r="C43" s="112">
        <f>+(D42+C42)/2</f>
        <v>0.54375000000000007</v>
      </c>
      <c r="D43" s="113"/>
      <c r="E43" s="19"/>
      <c r="F43" s="19"/>
      <c r="G43" s="19"/>
      <c r="H43" s="19"/>
      <c r="I43" s="19"/>
      <c r="J43" s="19"/>
      <c r="K43" s="19"/>
      <c r="L43" s="20"/>
      <c r="M43" s="33"/>
    </row>
    <row r="45" spans="1:13">
      <c r="A45" s="8"/>
      <c r="B45" s="114" t="s">
        <v>39</v>
      </c>
      <c r="C45" s="115"/>
      <c r="D45" s="115"/>
      <c r="E45" s="115"/>
      <c r="F45" s="115"/>
      <c r="G45" s="115"/>
      <c r="H45" s="115"/>
      <c r="I45" s="115"/>
      <c r="J45" s="115"/>
      <c r="K45" s="116"/>
      <c r="L45" s="7"/>
    </row>
    <row r="46" spans="1:13" ht="75">
      <c r="A46" s="28" t="s">
        <v>2</v>
      </c>
      <c r="B46" s="9" t="s">
        <v>3</v>
      </c>
      <c r="C46" s="9" t="s">
        <v>40</v>
      </c>
      <c r="D46" s="9" t="s">
        <v>5</v>
      </c>
      <c r="E46" s="9" t="s">
        <v>6</v>
      </c>
      <c r="F46" s="110" t="s">
        <v>7</v>
      </c>
      <c r="G46" s="111"/>
      <c r="H46" s="9" t="s">
        <v>8</v>
      </c>
      <c r="I46" s="9" t="s">
        <v>9</v>
      </c>
      <c r="J46" s="9" t="s">
        <v>10</v>
      </c>
      <c r="K46" s="9" t="s">
        <v>11</v>
      </c>
      <c r="L46" s="10"/>
    </row>
    <row r="47" spans="1:13">
      <c r="A47" s="27">
        <v>42394</v>
      </c>
      <c r="B47" s="11" t="s">
        <v>12</v>
      </c>
      <c r="C47" s="12" t="s">
        <v>43</v>
      </c>
      <c r="D47" s="11"/>
      <c r="E47" s="11"/>
      <c r="F47" s="6">
        <f>+IF(AND(D47&gt;=0.33,D47&lt;1),IF(C47="Working",D47,IF(C47="Leave 1st half",'2015'!C$9,IF(C47="Leave 2nd half",D47,IF(C47="On_Duty",'2015'!C$9,IF(C47="Leave",'2015'!C$9))))),IF(AND(D47&gt;0,D47&lt;0.33),'2015'!C$9,IF(C47="Leave 1st half",'2015'!C$9,IF(C47="On_Duty",'2015'!C$9,IF(C47="Leave",'2015'!C$9,IF(C47="Leave 2nd half",D47,'2015'!C$9))))))</f>
        <v>0.33333333333333331</v>
      </c>
      <c r="G47" s="6">
        <f>+IF(AND(E47&lt;=0.834,E47&gt;0),IF(C47="Working",E47,IF(C47="Leave 1st half",E47,IF(C47="Leave 2nd half",'2015'!D$9,IF(C47="On_Duty",'2015'!D$9,IF(C47="Leave",'2015'!D$9))))),IF(AND(E47&gt;0.834,E47&lt;1),0.833333,IF(C47="Leave 1st half",E47,IF(C47="On_Duty",'2015'!D$9,IF(C47="Leave",'2015'!D$9,IF(C47="Leave 2nd half",'2015'!D$9,'2015'!$D$9))))))</f>
        <v>0.75416666666666676</v>
      </c>
      <c r="H47" s="6">
        <f>+G47-F47</f>
        <v>0.42083333333333345</v>
      </c>
      <c r="I47" s="22">
        <f>+HOUR(H47)*60+MINUTE(H47)+SECOND(H47)/60-30</f>
        <v>576</v>
      </c>
      <c r="J47" s="22">
        <f>48*60/5</f>
        <v>576</v>
      </c>
      <c r="K47" s="22">
        <f>+IF(AND(F47&lt;&gt;0,G47&lt;&gt;0),I47-J47,-J47)</f>
        <v>0</v>
      </c>
      <c r="L47" s="13"/>
    </row>
    <row r="48" spans="1:13">
      <c r="A48" s="30">
        <f>+A47+1</f>
        <v>42395</v>
      </c>
      <c r="B48" s="11" t="s">
        <v>14</v>
      </c>
      <c r="C48" s="12" t="s">
        <v>16</v>
      </c>
      <c r="D48" s="11"/>
      <c r="E48" s="11"/>
      <c r="F48" s="6">
        <f>+IF(AND(D48&gt;=0.33,D48&lt;1),IF(C48="Working",D48,IF(C48="Leave 1st half",'2015'!C$9,IF(C48="Leave 2nd half",D48,IF(C48="On_Duty",'2015'!C$9,IF(C48="Leave",'2015'!C$9))))),IF(AND(D48&gt;0,D48&lt;0.33),'2015'!C$9,IF(C48="Leave 1st half",'2015'!C$9,IF(C48="On_Duty",'2015'!C$9,IF(C48="Leave",'2015'!C$9,IF(C48="Leave 2nd half",D48,'2015'!C$9))))))</f>
        <v>0.33333333333333331</v>
      </c>
      <c r="G48" s="6">
        <f>+IF(AND(E48&lt;=0.834,E48&gt;0),IF(C48="Working",E48,IF(C48="Leave 1st half",E48,IF(C48="Leave 2nd half",'2015'!D$9,IF(C48="On_Duty",'2015'!D$9,IF(C48="Leave",'2015'!D$9))))),IF(AND(E48&gt;0.834,E48&lt;1),0.833333,IF(C48="Leave 1st half",E48,IF(C48="On_Duty",'2015'!D$9,IF(C48="Leave",'2015'!D$9,IF(C48="Leave 2nd half",'2015'!D$9,'2015'!$D$9))))))</f>
        <v>0.75416666666666676</v>
      </c>
      <c r="H48" s="6">
        <f>+G48-F48</f>
        <v>0.42083333333333345</v>
      </c>
      <c r="I48" s="22">
        <f>+HOUR(H48)*60+MINUTE(H48)+SECOND(H48)/60-30</f>
        <v>576</v>
      </c>
      <c r="J48" s="22">
        <f>48*60/5</f>
        <v>576</v>
      </c>
      <c r="K48" s="22">
        <f>+IF(AND(F48&lt;&gt;0,G48&lt;&gt;0),I48-J48,-J48)</f>
        <v>0</v>
      </c>
      <c r="L48" s="13"/>
    </row>
    <row r="49" spans="1:12">
      <c r="A49" s="30">
        <f>+A48+1</f>
        <v>42396</v>
      </c>
      <c r="B49" s="11" t="s">
        <v>15</v>
      </c>
      <c r="C49" s="12" t="s">
        <v>42</v>
      </c>
      <c r="D49" s="29">
        <v>0.3611111111111111</v>
      </c>
      <c r="E49" s="29">
        <v>0.85416666666666663</v>
      </c>
      <c r="F49" s="6">
        <f>+IF(AND(D49&gt;=0.33,D49&lt;1),IF(C49="Working",D49,IF(C49="Leave 1st half",'2015'!C$9,IF(C49="Leave 2nd half",D49,IF(C49="On_Duty",'2015'!C$9,IF(C49="Leave",'2015'!C$9))))),IF(AND(D49&gt;0,D49&lt;0.33),'2015'!C$9,IF(C49="Leave 1st half",'2015'!C$9,IF(C49="On_Duty",'2015'!C$9,IF(C49="Leave",'2015'!C$9,IF(C49="Leave 2nd half",D49,'2015'!C$9))))))</f>
        <v>0.3611111111111111</v>
      </c>
      <c r="G49" s="6">
        <f>+IF(AND(E49&lt;=0.834,E49&gt;0),IF(C49="Working",E49,IF(C49="Leave 1st half",E49,IF(C49="Leave 2nd half",'2015'!D$9,IF(C49="On_Duty",'2015'!D$9,IF(C49="Leave",'2015'!D$9))))),IF(AND(E49&gt;0.834,E49&lt;1),0.833333,IF(C49="Leave 1st half",E49,IF(C49="On_Duty",'2015'!D$9,IF(C49="Leave",'2015'!D$9,IF(C49="Leave 2nd half",'2015'!D$9,'2015'!$D$9))))))</f>
        <v>0.83333299999999999</v>
      </c>
      <c r="H49" s="6">
        <f>+G49-F49</f>
        <v>0.47222188888888889</v>
      </c>
      <c r="I49" s="22">
        <f>+HOUR(H49)*60+MINUTE(H49)+SECOND(H49)/60-30</f>
        <v>650</v>
      </c>
      <c r="J49" s="22">
        <f>48*60/5</f>
        <v>576</v>
      </c>
      <c r="K49" s="22">
        <f>+IF(AND(F49&lt;&gt;0,G49&lt;&gt;0),I49-J49,-J49)</f>
        <v>74</v>
      </c>
      <c r="L49" s="13"/>
    </row>
    <row r="50" spans="1:12">
      <c r="A50" s="30">
        <f>+A49+1</f>
        <v>42397</v>
      </c>
      <c r="B50" s="11" t="s">
        <v>17</v>
      </c>
      <c r="C50" s="12" t="s">
        <v>42</v>
      </c>
      <c r="D50" s="29">
        <v>0.36527777777777781</v>
      </c>
      <c r="E50" s="11">
        <v>0.75694444444444453</v>
      </c>
      <c r="F50" s="6">
        <f>+IF(AND(D50&gt;=0.33,D50&lt;1),IF(C50="Working",D50,IF(C50="Leave 1st half",'2015'!C$9,IF(C50="Leave 2nd half",D50,IF(C50="On_Duty",'2015'!C$9,IF(C50="Leave",'2015'!C$9))))),IF(AND(D50&gt;0,D50&lt;0.33),'2015'!C$9,IF(C50="Leave 1st half",'2015'!C$9,IF(C50="On_Duty",'2015'!C$9,IF(C50="Leave",'2015'!C$9,IF(C50="Leave 2nd half",D50,'2015'!C$9))))))</f>
        <v>0.36527777777777781</v>
      </c>
      <c r="G50" s="6">
        <f>+IF(AND(E50&lt;=0.834,E50&gt;0),IF(C50="Working",E50,IF(C50="Leave 1st half",E50,IF(C50="Leave 2nd half",'2015'!D$9,IF(C50="On_Duty",'2015'!D$9,IF(C50="Leave",'2015'!D$9))))),IF(AND(E50&gt;0.834,E50&lt;1),0.833333,IF(C50="Leave 1st half",E50,IF(C50="On_Duty",'2015'!D$9,IF(C50="Leave",'2015'!D$9,IF(C50="Leave 2nd half",'2015'!D$9,'2015'!$D$9))))))</f>
        <v>0.75694444444444453</v>
      </c>
      <c r="H50" s="6">
        <f>+G50-F50</f>
        <v>0.39166666666666672</v>
      </c>
      <c r="I50" s="22">
        <f>+HOUR(H50)*60+MINUTE(H50)+SECOND(H50)/60-30</f>
        <v>534</v>
      </c>
      <c r="J50" s="22">
        <f>48*60/5</f>
        <v>576</v>
      </c>
      <c r="K50" s="22">
        <f>+IF(AND(F50&lt;&gt;0,G50&lt;&gt;0),I50-J50,-J50)</f>
        <v>-42</v>
      </c>
      <c r="L50" s="13"/>
    </row>
    <row r="51" spans="1:12">
      <c r="A51" s="30">
        <f>+A50+1</f>
        <v>42398</v>
      </c>
      <c r="B51" s="14" t="s">
        <v>19</v>
      </c>
      <c r="C51" s="12" t="s">
        <v>42</v>
      </c>
      <c r="D51" s="11"/>
      <c r="E51" s="11"/>
      <c r="F51" s="6">
        <f>+IF(AND(D51&gt;=0.33,D51&lt;1),IF(C51="Working",D51,IF(C51="Leave 1st half",'2015'!C$9,IF(C51="Leave 2nd half",D51,IF(C51="On_Duty",'2015'!C$9,IF(C51="Leave",'2015'!C$9))))),IF(AND(D51&gt;0,D51&lt;0.33),'2015'!C$9,IF(C51="Leave 1st half",'2015'!C$9,IF(C51="On_Duty",'2015'!C$9,IF(C51="Leave",'2015'!C$9,IF(C51="Leave 2nd half",D51,'2015'!C$9))))))</f>
        <v>0.33333333333333331</v>
      </c>
      <c r="G51" s="6">
        <f>+IF(AND(E51&lt;=0.834,E51&gt;0),IF(C51="Working",E51,IF(C51="Leave 1st half",E51,IF(C51="Leave 2nd half",'2015'!D$9,IF(C51="On_Duty",'2015'!D$9,IF(C51="Leave",'2015'!D$9))))),IF(E51&gt;0.834,0.833333,IF(C51="Leave 1st half",E51,IF(C51="On_Duty",'2015'!D$9,IF(C51="Leave",'2015'!D$9,IF(C51="Leave 2nd half",'2015'!D$9,'2015'!$D$9))))))</f>
        <v>0.75416666666666676</v>
      </c>
      <c r="H51" s="6">
        <f>+G51-F51</f>
        <v>0.42083333333333345</v>
      </c>
      <c r="I51" s="22">
        <f>+HOUR(H51)*60+MINUTE(H51)+SECOND(H51)/60-30</f>
        <v>576</v>
      </c>
      <c r="J51" s="22">
        <f>48*60/5</f>
        <v>576</v>
      </c>
      <c r="K51" s="22">
        <f>+IF(AND(F51&lt;&gt;0,G51&lt;&gt;0),I51-J51,-J51)</f>
        <v>0</v>
      </c>
      <c r="L51" s="13"/>
    </row>
    <row r="52" spans="1:12">
      <c r="A52" s="8"/>
      <c r="B52" s="15" t="s">
        <v>21</v>
      </c>
      <c r="C52" s="21">
        <v>0.33333333333333331</v>
      </c>
      <c r="D52" s="21">
        <v>0.75416666666666676</v>
      </c>
      <c r="E52" s="17"/>
      <c r="F52" s="17"/>
      <c r="G52" s="17"/>
      <c r="H52" s="17"/>
      <c r="I52" s="17"/>
      <c r="J52" s="17"/>
      <c r="K52" s="31">
        <f>SUM(K47:K51)</f>
        <v>32</v>
      </c>
      <c r="L52" s="13" t="str">
        <f>+IF(K52&lt;0,"Minute(s) Remaining",IF(K52=0,"Minute(s). Met the target 48hrs","Minute(s) in excess of the required limit"))</f>
        <v>Minute(s) in excess of the required limit</v>
      </c>
    </row>
    <row r="53" spans="1:12">
      <c r="A53" s="8"/>
      <c r="B53" s="15" t="s">
        <v>22</v>
      </c>
      <c r="C53" s="112">
        <f>+(D52+C52)/2</f>
        <v>0.54375000000000007</v>
      </c>
      <c r="D53" s="113"/>
      <c r="E53" s="19"/>
      <c r="F53" s="19"/>
      <c r="G53" s="19"/>
      <c r="H53" s="19"/>
      <c r="I53" s="19"/>
      <c r="J53" s="19"/>
      <c r="K53" s="19"/>
      <c r="L53" s="20"/>
    </row>
    <row r="55" spans="1:12">
      <c r="A55" s="8"/>
      <c r="B55" s="114" t="s">
        <v>39</v>
      </c>
      <c r="C55" s="115"/>
      <c r="D55" s="115"/>
      <c r="E55" s="115"/>
      <c r="F55" s="115"/>
      <c r="G55" s="115"/>
      <c r="H55" s="115"/>
      <c r="I55" s="115"/>
      <c r="J55" s="115"/>
      <c r="K55" s="116"/>
      <c r="L55" s="7"/>
    </row>
    <row r="56" spans="1:12" ht="75">
      <c r="A56" s="28" t="s">
        <v>2</v>
      </c>
      <c r="B56" s="9" t="s">
        <v>3</v>
      </c>
      <c r="C56" s="9" t="s">
        <v>40</v>
      </c>
      <c r="D56" s="9" t="s">
        <v>5</v>
      </c>
      <c r="E56" s="9" t="s">
        <v>6</v>
      </c>
      <c r="F56" s="110" t="s">
        <v>7</v>
      </c>
      <c r="G56" s="111"/>
      <c r="H56" s="9" t="s">
        <v>8</v>
      </c>
      <c r="I56" s="9" t="s">
        <v>9</v>
      </c>
      <c r="J56" s="9" t="s">
        <v>10</v>
      </c>
      <c r="K56" s="9" t="s">
        <v>11</v>
      </c>
      <c r="L56" s="10"/>
    </row>
    <row r="57" spans="1:12">
      <c r="A57" s="27">
        <v>42401</v>
      </c>
      <c r="B57" s="11" t="s">
        <v>12</v>
      </c>
      <c r="C57" s="12" t="s">
        <v>16</v>
      </c>
      <c r="D57" s="29"/>
      <c r="E57" s="29"/>
      <c r="F57" s="6">
        <f>+IF(AND(D57&gt;=0.33,D57&lt;1),IF(C57="Working",D57,IF(C57="Leave 1st half",'2015'!C$9,IF(C57="Leave 2nd half",D57,IF(C57="On_Duty",'2015'!C$9,IF(C57="Leave",'2015'!C$9))))),IF(AND(D57&gt;0,D57&lt;0.33),'2015'!C$9,IF(C57="Leave 1st half",'2015'!C$9,IF(C57="On_Duty",'2015'!C$9,IF(C57="Leave",'2015'!C$9,IF(C57="Leave 2nd half",D57,'2015'!C$9))))))</f>
        <v>0.33333333333333331</v>
      </c>
      <c r="G57" s="6">
        <f>+IF(AND(E57&lt;=0.834,E57&gt;0),IF(C57="Working",E57,IF(C57="Leave 1st half",E57,IF(C57="Leave 2nd half",'2015'!D$9,IF(C57="On_Duty",'2015'!D$9,IF(C57="Leave",'2015'!D$9))))),IF(AND(E57&gt;0.834,E57&lt;1),0.833333,IF(C57="Leave 1st half",E57,IF(C57="On_Duty",'2015'!D$9,IF(C57="Leave",'2015'!D$9,IF(C57="Leave 2nd half",'2015'!D$9,'2015'!$D$9))))))</f>
        <v>0.75416666666666676</v>
      </c>
      <c r="H57" s="6">
        <f>+G57-F57</f>
        <v>0.42083333333333345</v>
      </c>
      <c r="I57" s="22">
        <f>+HOUR(H57)*60+MINUTE(H57)+SECOND(H57)/60-30</f>
        <v>576</v>
      </c>
      <c r="J57" s="22">
        <f>48*60/5</f>
        <v>576</v>
      </c>
      <c r="K57" s="22">
        <f>+IF(AND(F57&lt;&gt;0,G57&lt;&gt;0),I57-J57,-J57)</f>
        <v>0</v>
      </c>
      <c r="L57" s="13"/>
    </row>
    <row r="58" spans="1:12">
      <c r="A58" s="30">
        <f>+A57+1</f>
        <v>42402</v>
      </c>
      <c r="B58" s="11" t="s">
        <v>14</v>
      </c>
      <c r="C58" s="12" t="s">
        <v>42</v>
      </c>
      <c r="D58" s="29">
        <v>0.35416666666666669</v>
      </c>
      <c r="E58" s="29">
        <v>0.77847222222222223</v>
      </c>
      <c r="F58" s="6">
        <f>+IF(AND(D58&gt;=0.33,D58&lt;1),IF(C58="Working",D58,IF(C58="Leave 1st half",'2015'!C$9,IF(C58="Leave 2nd half",D58,IF(C58="On_Duty",'2015'!C$9,IF(C58="Leave",'2015'!C$9))))),IF(AND(D58&gt;0,D58&lt;0.33),'2015'!C$9,IF(C58="Leave 1st half",'2015'!C$9,IF(C58="On_Duty",'2015'!C$9,IF(C58="Leave",'2015'!C$9,IF(C58="Leave 2nd half",D58,'2015'!C$9))))))</f>
        <v>0.35416666666666669</v>
      </c>
      <c r="G58" s="6">
        <f>+IF(AND(E58&lt;=0.834,E58&gt;0),IF(C58="Working",E58,IF(C58="Leave 1st half",E58,IF(C58="Leave 2nd half",'2015'!D$9,IF(C58="On_Duty",'2015'!D$9,IF(C58="Leave",'2015'!D$9))))),IF(AND(E58&gt;0.834,E58&lt;1),0.833333,IF(C58="Leave 1st half",E58,IF(C58="On_Duty",'2015'!D$9,IF(C58="Leave",'2015'!D$9,IF(C58="Leave 2nd half",'2015'!D$9,'2015'!$D$9))))))</f>
        <v>0.77847222222222223</v>
      </c>
      <c r="H58" s="6">
        <f>+G58-F58</f>
        <v>0.42430555555555555</v>
      </c>
      <c r="I58" s="22">
        <f>+HOUR(H58)*60+MINUTE(H58)+SECOND(H58)/60-30</f>
        <v>581</v>
      </c>
      <c r="J58" s="22">
        <f>48*60/5</f>
        <v>576</v>
      </c>
      <c r="K58" s="22">
        <f>+IF(AND(F58&lt;&gt;0,G58&lt;&gt;0),I58-J58,-J58)</f>
        <v>5</v>
      </c>
      <c r="L58" s="13"/>
    </row>
    <row r="59" spans="1:12">
      <c r="A59" s="30">
        <f>+A58+1</f>
        <v>42403</v>
      </c>
      <c r="B59" s="11" t="s">
        <v>15</v>
      </c>
      <c r="C59" s="12" t="s">
        <v>42</v>
      </c>
      <c r="D59" s="29"/>
      <c r="E59" s="29">
        <v>0.7715277777777777</v>
      </c>
      <c r="F59" s="6">
        <f>+IF(AND(D59&gt;=0.33,D59&lt;1),IF(C59="Working",D59,IF(C59="Leave 1st half",'2015'!C$9,IF(C59="Leave 2nd half",D59,IF(C59="On_Duty",'2015'!C$9,IF(C59="Leave",'2015'!C$9))))),IF(AND(D59&gt;0,D59&lt;0.33),'2015'!C$9,IF(C59="Leave 1st half",'2015'!C$9,IF(C59="On_Duty",'2015'!C$9,IF(C59="Leave",'2015'!C$9,IF(C59="Leave 2nd half",D59,'2015'!C$9))))))</f>
        <v>0.33333333333333331</v>
      </c>
      <c r="G59" s="6">
        <f>+IF(AND(E59&lt;=0.834,E59&gt;0),IF(C59="Working",E59,IF(C59="Leave 1st half",E59,IF(C59="Leave 2nd half",'2015'!D$9,IF(C59="On_Duty",'2015'!D$9,IF(C59="Leave",'2015'!D$9))))),IF(AND(E59&gt;0.834,E59&lt;1),0.833333,IF(C59="Leave 1st half",E59,IF(C59="On_Duty",'2015'!D$9,IF(C59="Leave",'2015'!D$9,IF(C59="Leave 2nd half",'2015'!D$9,'2015'!$D$9))))))</f>
        <v>0.7715277777777777</v>
      </c>
      <c r="H59" s="6">
        <f>+G59-F59</f>
        <v>0.43819444444444439</v>
      </c>
      <c r="I59" s="22">
        <f>+HOUR(H59)*60+MINUTE(H59)+SECOND(H59)/60-30</f>
        <v>601</v>
      </c>
      <c r="J59" s="22">
        <f>48*60/5</f>
        <v>576</v>
      </c>
      <c r="K59" s="22">
        <f>+IF(AND(F59&lt;&gt;0,G59&lt;&gt;0),I59-J59,-J59)</f>
        <v>25</v>
      </c>
      <c r="L59" s="13"/>
    </row>
    <row r="60" spans="1:12">
      <c r="A60" s="30">
        <f>+A59+1</f>
        <v>42404</v>
      </c>
      <c r="B60" s="11" t="s">
        <v>17</v>
      </c>
      <c r="C60" s="12" t="s">
        <v>42</v>
      </c>
      <c r="D60" s="29">
        <v>0.37013888888888885</v>
      </c>
      <c r="E60" s="11">
        <v>0.7715277777777777</v>
      </c>
      <c r="F60" s="6">
        <f>+IF(AND(D60&gt;=0.33,D60&lt;1),IF(C60="Working",D60,IF(C60="Leave 1st half",'2015'!C$9,IF(C60="Leave 2nd half",D60,IF(C60="On_Duty",'2015'!C$9,IF(C60="Leave",'2015'!C$9))))),IF(AND(D60&gt;0,D60&lt;0.33),'2015'!C$9,IF(C60="Leave 1st half",'2015'!C$9,IF(C60="On_Duty",'2015'!C$9,IF(C60="Leave",'2015'!C$9,IF(C60="Leave 2nd half",D60,'2015'!C$9))))))</f>
        <v>0.37013888888888885</v>
      </c>
      <c r="G60" s="6">
        <f>+IF(AND(E60&lt;=0.834,E60&gt;0),IF(C60="Working",E60,IF(C60="Leave 1st half",E60,IF(C60="Leave 2nd half",'2015'!D$9,IF(C60="On_Duty",'2015'!D$9,IF(C60="Leave",'2015'!D$9))))),IF(AND(E60&gt;0.834,E60&lt;1),0.833333,IF(C60="Leave 1st half",E60,IF(C60="On_Duty",'2015'!D$9,IF(C60="Leave",'2015'!D$9,IF(C60="Leave 2nd half",'2015'!D$9,'2015'!$D$9))))))</f>
        <v>0.7715277777777777</v>
      </c>
      <c r="H60" s="6">
        <f>+G60-F60</f>
        <v>0.40138888888888885</v>
      </c>
      <c r="I60" s="22">
        <f>+HOUR(H60)*60+MINUTE(H60)+SECOND(H60)/60-30</f>
        <v>548</v>
      </c>
      <c r="J60" s="22">
        <f>48*60/5</f>
        <v>576</v>
      </c>
      <c r="K60" s="22">
        <f>+IF(AND(F60&lt;&gt;0,G60&lt;&gt;0),I60-J60,-J60)</f>
        <v>-28</v>
      </c>
      <c r="L60" s="13"/>
    </row>
    <row r="61" spans="1:12">
      <c r="A61" s="30">
        <f>+A60+1</f>
        <v>42405</v>
      </c>
      <c r="B61" s="14" t="s">
        <v>19</v>
      </c>
      <c r="C61" s="12" t="s">
        <v>42</v>
      </c>
      <c r="D61" s="11"/>
      <c r="E61" s="11"/>
      <c r="F61" s="6">
        <f>+IF(AND(D61&gt;=0.33,D61&lt;1),IF(C61="Working",D61,IF(C61="Leave 1st half",'2015'!C$9,IF(C61="Leave 2nd half",D61,IF(C61="On_Duty",'2015'!C$9,IF(C61="Leave",'2015'!C$9))))),IF(AND(D61&gt;0,D61&lt;0.33),'2015'!C$9,IF(C61="Leave 1st half",'2015'!C$9,IF(C61="On_Duty",'2015'!C$9,IF(C61="Leave",'2015'!C$9,IF(C61="Leave 2nd half",D61,'2015'!C$9))))))</f>
        <v>0.33333333333333331</v>
      </c>
      <c r="G61" s="6">
        <f>+IF(AND(E61&lt;=0.834,E61&gt;0),IF(C61="Working",E61,IF(C61="Leave 1st half",E61,IF(C61="Leave 2nd half",'2015'!D$9,IF(C61="On_Duty",'2015'!D$9,IF(C61="Leave",'2015'!D$9))))),IF(E61&gt;0.834,0.833333,IF(C61="Leave 1st half",E61,IF(C61="On_Duty",'2015'!D$9,IF(C61="Leave",'2015'!D$9,IF(C61="Leave 2nd half",'2015'!D$9,'2015'!$D$9))))))</f>
        <v>0.75416666666666676</v>
      </c>
      <c r="H61" s="6">
        <f>+G61-F61</f>
        <v>0.42083333333333345</v>
      </c>
      <c r="I61" s="22">
        <f>+HOUR(H61)*60+MINUTE(H61)+SECOND(H61)/60-30</f>
        <v>576</v>
      </c>
      <c r="J61" s="22">
        <f>48*60/5</f>
        <v>576</v>
      </c>
      <c r="K61" s="22">
        <f>+IF(AND(F61&lt;&gt;0,G61&lt;&gt;0),I61-J61,-J61)</f>
        <v>0</v>
      </c>
      <c r="L61" s="13"/>
    </row>
    <row r="62" spans="1:12">
      <c r="A62" s="8"/>
      <c r="B62" s="15" t="s">
        <v>21</v>
      </c>
      <c r="C62" s="21">
        <v>0.33333333333333331</v>
      </c>
      <c r="D62" s="21">
        <v>0.75416666666666676</v>
      </c>
      <c r="E62" s="17"/>
      <c r="F62" s="17"/>
      <c r="G62" s="17"/>
      <c r="H62" s="17"/>
      <c r="I62" s="17"/>
      <c r="J62" s="17"/>
      <c r="K62" s="31">
        <f>SUM(K57:K61)</f>
        <v>2</v>
      </c>
      <c r="L62" s="13" t="str">
        <f>+IF(K62&lt;0,"Minute(s) Remaining",IF(K62=0,"Minute(s). Met the target 48hrs","Minute(s) in excess of the required limit"))</f>
        <v>Minute(s) in excess of the required limit</v>
      </c>
    </row>
    <row r="63" spans="1:12">
      <c r="A63" s="8"/>
      <c r="B63" s="15" t="s">
        <v>22</v>
      </c>
      <c r="C63" s="112">
        <f>+(D62+C62)/2</f>
        <v>0.54375000000000007</v>
      </c>
      <c r="D63" s="113"/>
      <c r="E63" s="19"/>
      <c r="F63" s="19"/>
      <c r="G63" s="19"/>
      <c r="H63" s="19"/>
      <c r="I63" s="19"/>
      <c r="J63" s="19"/>
      <c r="K63" s="19"/>
      <c r="L63" s="20"/>
    </row>
    <row r="65" spans="1:12">
      <c r="A65" s="8"/>
      <c r="B65" s="114" t="s">
        <v>39</v>
      </c>
      <c r="C65" s="115"/>
      <c r="D65" s="115"/>
      <c r="E65" s="115"/>
      <c r="F65" s="115"/>
      <c r="G65" s="115"/>
      <c r="H65" s="115"/>
      <c r="I65" s="115"/>
      <c r="J65" s="115"/>
      <c r="K65" s="116"/>
      <c r="L65" s="7"/>
    </row>
    <row r="66" spans="1:12" ht="75">
      <c r="A66" s="28" t="s">
        <v>2</v>
      </c>
      <c r="B66" s="9" t="s">
        <v>3</v>
      </c>
      <c r="C66" s="9" t="s">
        <v>40</v>
      </c>
      <c r="D66" s="9" t="s">
        <v>5</v>
      </c>
      <c r="E66" s="9" t="s">
        <v>6</v>
      </c>
      <c r="F66" s="110" t="s">
        <v>7</v>
      </c>
      <c r="G66" s="111"/>
      <c r="H66" s="9" t="s">
        <v>8</v>
      </c>
      <c r="I66" s="9" t="s">
        <v>9</v>
      </c>
      <c r="J66" s="9" t="s">
        <v>10</v>
      </c>
      <c r="K66" s="9" t="s">
        <v>11</v>
      </c>
      <c r="L66" s="10"/>
    </row>
    <row r="67" spans="1:12">
      <c r="A67" s="27">
        <v>42408</v>
      </c>
      <c r="B67" s="11" t="s">
        <v>12</v>
      </c>
      <c r="C67" s="12" t="s">
        <v>42</v>
      </c>
      <c r="D67" s="29">
        <v>0.37222222222222223</v>
      </c>
      <c r="E67" s="29">
        <v>0.80763888888888891</v>
      </c>
      <c r="F67" s="6">
        <f>+IF(AND(D67&gt;=0.33,D67&lt;1),IF(C67="Working",D67,IF(C67="Leave 1st half",'2015'!C$9,IF(C67="Leave 2nd half",D67,IF(C67="On_Duty",'2015'!C$9,IF(C67="Leave",'2015'!C$9))))),IF(AND(D67&gt;0,D67&lt;0.33),'2015'!C$9,IF(C67="Leave 1st half",'2015'!C$9,IF(C67="On_Duty",'2015'!C$9,IF(C67="Leave",'2015'!C$9,IF(C67="Leave 2nd half",D67,'2015'!C$9))))))</f>
        <v>0.37222222222222223</v>
      </c>
      <c r="G67" s="6">
        <f>+IF(AND(E67&lt;=0.834,E67&gt;0),IF(C67="Working",E67,IF(C67="Leave 1st half",E67,IF(C67="Leave 2nd half",'2015'!D$9,IF(C67="On_Duty",'2015'!D$9,IF(C67="Leave",'2015'!D$9))))),IF(AND(E67&gt;0.834,E67&lt;1),0.833333,IF(C67="Leave 1st half",E67,IF(C67="On_Duty",'2015'!D$9,IF(C67="Leave",'2015'!D$9,IF(C67="Leave 2nd half",'2015'!D$9,'2015'!$D$9))))))</f>
        <v>0.80763888888888891</v>
      </c>
      <c r="H67" s="6">
        <f>+G67-F67</f>
        <v>0.43541666666666667</v>
      </c>
      <c r="I67" s="22">
        <f>+HOUR(H67)*60+MINUTE(H67)+SECOND(H67)/60-30</f>
        <v>597</v>
      </c>
      <c r="J67" s="22">
        <f>48*60/5</f>
        <v>576</v>
      </c>
      <c r="K67" s="22">
        <f>+IF(AND(F67&lt;&gt;0,G67&lt;&gt;0),I67-J67,-J67)</f>
        <v>21</v>
      </c>
      <c r="L67" s="13"/>
    </row>
    <row r="68" spans="1:12">
      <c r="A68" s="30">
        <f>+A67+1</f>
        <v>42409</v>
      </c>
      <c r="B68" s="11" t="s">
        <v>14</v>
      </c>
      <c r="C68" s="12" t="s">
        <v>42</v>
      </c>
      <c r="D68" s="29">
        <v>0.37152777777777773</v>
      </c>
      <c r="E68" s="29">
        <v>0.84027777777777779</v>
      </c>
      <c r="F68" s="6">
        <f>+IF(AND(D68&gt;=0.33,D68&lt;1),IF(C68="Working",D68,IF(C68="Leave 1st half",'2015'!C$9,IF(C68="Leave 2nd half",D68,IF(C68="On_Duty",'2015'!C$9,IF(C68="Leave",'2015'!C$9))))),IF(AND(D68&gt;0,D68&lt;0.33),'2015'!C$9,IF(C68="Leave 1st half",'2015'!C$9,IF(C68="On_Duty",'2015'!C$9,IF(C68="Leave",'2015'!C$9,IF(C68="Leave 2nd half",D68,'2015'!C$9))))))</f>
        <v>0.37152777777777773</v>
      </c>
      <c r="G68" s="6">
        <f>+IF(AND(E68&lt;=0.834,E68&gt;0),IF(C68="Working",E68,IF(C68="Leave 1st half",E68,IF(C68="Leave 2nd half",'2015'!D$9,IF(C68="On_Duty",'2015'!D$9,IF(C68="Leave",'2015'!D$9))))),IF(AND(E68&gt;0.834,E68&lt;1),0.833333,IF(C68="Leave 1st half",E68,IF(C68="On_Duty",'2015'!D$9,IF(C68="Leave",'2015'!D$9,IF(C68="Leave 2nd half",'2015'!D$9,'2015'!$D$9))))))</f>
        <v>0.83333299999999999</v>
      </c>
      <c r="H68" s="6">
        <f>+G68-F68</f>
        <v>0.46180522222222226</v>
      </c>
      <c r="I68" s="22">
        <f>+HOUR(H68)*60+MINUTE(H68)+SECOND(H68)/60-30</f>
        <v>635</v>
      </c>
      <c r="J68" s="22">
        <f>48*60/5</f>
        <v>576</v>
      </c>
      <c r="K68" s="22">
        <f>+IF(AND(F68&lt;&gt;0,G68&lt;&gt;0),I68-J68,-J68)</f>
        <v>59</v>
      </c>
      <c r="L68" s="13"/>
    </row>
    <row r="69" spans="1:12">
      <c r="A69" s="30">
        <f>+A68+1</f>
        <v>42410</v>
      </c>
      <c r="B69" s="11" t="s">
        <v>15</v>
      </c>
      <c r="C69" s="12" t="s">
        <v>42</v>
      </c>
      <c r="D69" s="29">
        <v>0.37152777777777773</v>
      </c>
      <c r="E69" s="29">
        <v>0.77083333333333337</v>
      </c>
      <c r="F69" s="6">
        <f>+IF(AND(D69&gt;=0.33,D69&lt;1),IF(C69="Working",D69,IF(C69="Leave 1st half",'2015'!C$9,IF(C69="Leave 2nd half",D69,IF(C69="On_Duty",'2015'!C$9,IF(C69="Leave",'2015'!C$9))))),IF(AND(D69&gt;0,D69&lt;0.33),'2015'!C$9,IF(C69="Leave 1st half",'2015'!C$9,IF(C69="On_Duty",'2015'!C$9,IF(C69="Leave",'2015'!C$9,IF(C69="Leave 2nd half",D69,'2015'!C$9))))))</f>
        <v>0.37152777777777773</v>
      </c>
      <c r="G69" s="6">
        <f>+IF(AND(E69&lt;=0.834,E69&gt;0),IF(C69="Working",E69,IF(C69="Leave 1st half",E69,IF(C69="Leave 2nd half",'2015'!D$9,IF(C69="On_Duty",'2015'!D$9,IF(C69="Leave",'2015'!D$9))))),IF(AND(E69&gt;0.834,E69&lt;1),0.833333,IF(C69="Leave 1st half",E69,IF(C69="On_Duty",'2015'!D$9,IF(C69="Leave",'2015'!D$9,IF(C69="Leave 2nd half",'2015'!D$9,'2015'!$D$9))))))</f>
        <v>0.77083333333333337</v>
      </c>
      <c r="H69" s="6">
        <f>+G69-F69</f>
        <v>0.39930555555555564</v>
      </c>
      <c r="I69" s="22">
        <f>+HOUR(H69)*60+MINUTE(H69)+SECOND(H69)/60-30</f>
        <v>545</v>
      </c>
      <c r="J69" s="22">
        <f>48*60/5</f>
        <v>576</v>
      </c>
      <c r="K69" s="22">
        <f>+IF(AND(F69&lt;&gt;0,G69&lt;&gt;0),I69-J69,-J69)</f>
        <v>-31</v>
      </c>
      <c r="L69" s="13"/>
    </row>
    <row r="70" spans="1:12">
      <c r="A70" s="30">
        <f>+A69+1</f>
        <v>42411</v>
      </c>
      <c r="B70" s="11" t="s">
        <v>17</v>
      </c>
      <c r="C70" s="12" t="s">
        <v>42</v>
      </c>
      <c r="D70" s="29">
        <v>0.33333333333333331</v>
      </c>
      <c r="E70" s="29">
        <v>0.77083333333333337</v>
      </c>
      <c r="F70" s="6">
        <f>+IF(AND(D70&gt;=0.33,D70&lt;1),IF(C70="Working",D70,IF(C70="Leave 1st half",'2015'!C$9,IF(C70="Leave 2nd half",D70,IF(C70="On_Duty",'2015'!C$9,IF(C70="Leave",'2015'!C$9))))),IF(AND(D70&gt;0,D70&lt;0.33),'2015'!C$9,IF(C70="Leave 1st half",'2015'!C$9,IF(C70="On_Duty",'2015'!C$9,IF(C70="Leave",'2015'!C$9,IF(C70="Leave 2nd half",D70,'2015'!C$9))))))</f>
        <v>0.33333333333333331</v>
      </c>
      <c r="G70" s="6">
        <f>+IF(AND(E70&lt;=0.834,E70&gt;0),IF(C70="Working",E70,IF(C70="Leave 1st half",E70,IF(C70="Leave 2nd half",'2015'!D$9,IF(C70="On_Duty",'2015'!D$9,IF(C70="Leave",'2015'!D$9))))),IF(AND(E70&gt;0.834,E70&lt;1),0.833333,IF(C70="Leave 1st half",E70,IF(C70="On_Duty",'2015'!D$9,IF(C70="Leave",'2015'!D$9,IF(C70="Leave 2nd half",'2015'!D$9,'2015'!$D$9))))))</f>
        <v>0.77083333333333337</v>
      </c>
      <c r="H70" s="6">
        <f>+G70-F70</f>
        <v>0.43750000000000006</v>
      </c>
      <c r="I70" s="22">
        <f>+HOUR(H70)*60+MINUTE(H70)+SECOND(H70)/60-30</f>
        <v>600</v>
      </c>
      <c r="J70" s="22">
        <f>48*60/5</f>
        <v>576</v>
      </c>
      <c r="K70" s="22">
        <f>+IF(AND(F70&lt;&gt;0,G70&lt;&gt;0),I70-J70,-J70)</f>
        <v>24</v>
      </c>
      <c r="L70" s="13"/>
    </row>
    <row r="71" spans="1:12">
      <c r="A71" s="30">
        <f>+A70+1</f>
        <v>42412</v>
      </c>
      <c r="B71" s="14" t="s">
        <v>19</v>
      </c>
      <c r="C71" s="12" t="s">
        <v>42</v>
      </c>
      <c r="D71" s="29">
        <v>0.36944444444444446</v>
      </c>
      <c r="E71" s="11">
        <v>0.73958333333333337</v>
      </c>
      <c r="F71" s="6">
        <f>+IF(AND(D71&gt;=0.33,D71&lt;1),IF(C71="Working",D71,IF(C71="Leave 1st half",'2015'!C$9,IF(C71="Leave 2nd half",D71,IF(C71="On_Duty",'2015'!C$9,IF(C71="Leave",'2015'!C$9))))),IF(AND(D71&gt;0,D71&lt;0.33),'2015'!C$9,IF(C71="Leave 1st half",'2015'!C$9,IF(C71="On_Duty",'2015'!C$9,IF(C71="Leave",'2015'!C$9,IF(C71="Leave 2nd half",D71,'2015'!C$9))))))</f>
        <v>0.36944444444444446</v>
      </c>
      <c r="G71" s="6">
        <f>+IF(AND(E71&lt;=0.834,E71&gt;0),IF(C71="Working",E71,IF(C71="Leave 1st half",E71,IF(C71="Leave 2nd half",'2015'!D$9,IF(C71="On_Duty",'2015'!D$9,IF(C71="Leave",'2015'!D$9))))),IF(E71&gt;0.834,0.833333,IF(C71="Leave 1st half",E71,IF(C71="On_Duty",'2015'!D$9,IF(C71="Leave",'2015'!D$9,IF(C71="Leave 2nd half",'2015'!D$9,'2015'!$D$9))))))</f>
        <v>0.73958333333333337</v>
      </c>
      <c r="H71" s="6">
        <f>+G71-F71</f>
        <v>0.37013888888888891</v>
      </c>
      <c r="I71" s="22">
        <f>+HOUR(H71)*60+MINUTE(H71)+SECOND(H71)/60-30</f>
        <v>503</v>
      </c>
      <c r="J71" s="22">
        <f>48*60/5</f>
        <v>576</v>
      </c>
      <c r="K71" s="22">
        <f>+IF(AND(F71&lt;&gt;0,G71&lt;&gt;0),I71-J71,-J71)</f>
        <v>-73</v>
      </c>
      <c r="L71" s="13"/>
    </row>
    <row r="72" spans="1:12">
      <c r="A72" s="8"/>
      <c r="B72" s="15" t="s">
        <v>21</v>
      </c>
      <c r="C72" s="21">
        <v>0.33333333333333331</v>
      </c>
      <c r="D72" s="21">
        <v>0.75416666666666676</v>
      </c>
      <c r="E72" s="17"/>
      <c r="F72" s="17"/>
      <c r="G72" s="17"/>
      <c r="H72" s="17"/>
      <c r="I72" s="17"/>
      <c r="J72" s="17"/>
      <c r="K72" s="31">
        <f>SUM(K67:K71)</f>
        <v>0</v>
      </c>
      <c r="L72" s="34" t="str">
        <f>+IF(K72&lt;0,"Minute(s) Remaining",IF(K72=0,"Minute(s). Met the target 48hrs","Minute(s) in excess of the required limit"))</f>
        <v>Minute(s). Met the target 48hrs</v>
      </c>
    </row>
    <row r="73" spans="1:12">
      <c r="A73" s="8"/>
      <c r="B73" s="15" t="s">
        <v>22</v>
      </c>
      <c r="C73" s="112">
        <f>+(D72+C72)/2</f>
        <v>0.54375000000000007</v>
      </c>
      <c r="D73" s="113"/>
      <c r="E73" s="19"/>
      <c r="F73" s="19"/>
      <c r="G73" s="19"/>
      <c r="H73" s="19"/>
      <c r="I73" s="19"/>
      <c r="J73" s="19"/>
      <c r="K73" s="19"/>
      <c r="L73" s="20"/>
    </row>
    <row r="75" spans="1:12">
      <c r="A75" s="8"/>
      <c r="B75" s="114" t="s">
        <v>39</v>
      </c>
      <c r="C75" s="115"/>
      <c r="D75" s="115"/>
      <c r="E75" s="115"/>
      <c r="F75" s="115"/>
      <c r="G75" s="115"/>
      <c r="H75" s="115"/>
      <c r="I75" s="115"/>
      <c r="J75" s="115"/>
      <c r="K75" s="116"/>
      <c r="L75" s="7"/>
    </row>
    <row r="76" spans="1:12" ht="75">
      <c r="A76" s="28" t="s">
        <v>2</v>
      </c>
      <c r="B76" s="9" t="s">
        <v>3</v>
      </c>
      <c r="C76" s="9" t="s">
        <v>40</v>
      </c>
      <c r="D76" s="9" t="s">
        <v>5</v>
      </c>
      <c r="E76" s="9" t="s">
        <v>6</v>
      </c>
      <c r="F76" s="110" t="s">
        <v>7</v>
      </c>
      <c r="G76" s="111"/>
      <c r="H76" s="9" t="s">
        <v>8</v>
      </c>
      <c r="I76" s="9" t="s">
        <v>9</v>
      </c>
      <c r="J76" s="9" t="s">
        <v>10</v>
      </c>
      <c r="K76" s="9" t="s">
        <v>11</v>
      </c>
      <c r="L76" s="10"/>
    </row>
    <row r="77" spans="1:12">
      <c r="A77" s="27">
        <v>42415</v>
      </c>
      <c r="B77" s="11" t="s">
        <v>12</v>
      </c>
      <c r="C77" s="12" t="s">
        <v>42</v>
      </c>
      <c r="D77" s="29">
        <v>0.35416666666666669</v>
      </c>
      <c r="E77" s="29">
        <v>0.80347222222222225</v>
      </c>
      <c r="F77" s="6">
        <f>+IF(AND(D77&gt;=0.33,D77&lt;1),IF(C77="Working",D77,IF(C77="Leave 1st half",'2015'!C$9,IF(C77="Leave 2nd half",D77,IF(C77="On_Duty",'2015'!C$9,IF(C77="Leave",'2015'!C$9))))),IF(AND(D77&gt;0,D77&lt;0.33),'2015'!C$9,IF(C77="Leave 1st half",'2015'!C$9,IF(C77="On_Duty",'2015'!C$9,IF(C77="Leave",'2015'!C$9,IF(C77="Leave 2nd half",D77,'2015'!C$9))))))</f>
        <v>0.35416666666666669</v>
      </c>
      <c r="G77" s="6">
        <f>+IF(AND(E77&lt;=0.834,E77&gt;0),IF(C77="Working",E77,IF(C77="Leave 1st half",E77,IF(C77="Leave 2nd half",'2015'!D$9,IF(C77="On_Duty",'2015'!D$9,IF(C77="Leave",'2015'!D$9))))),IF(AND(E77&gt;0.834,E77&lt;1),0.833333,IF(C77="Leave 1st half",E77,IF(C77="On_Duty",'2015'!D$9,IF(C77="Leave",'2015'!D$9,IF(C77="Leave 2nd half",'2015'!D$9,'2015'!$D$9))))))</f>
        <v>0.80347222222222225</v>
      </c>
      <c r="H77" s="6">
        <f>+G77-F77</f>
        <v>0.44930555555555557</v>
      </c>
      <c r="I77" s="22">
        <f>+HOUR(H77)*60+MINUTE(H77)+SECOND(H77)/60-30</f>
        <v>617</v>
      </c>
      <c r="J77" s="22">
        <f>48*60/5</f>
        <v>576</v>
      </c>
      <c r="K77" s="22">
        <f>+IF(AND(F77&lt;&gt;0,G77&lt;&gt;0),I77-J77,-J77)</f>
        <v>41</v>
      </c>
      <c r="L77" s="13"/>
    </row>
    <row r="78" spans="1:12">
      <c r="A78" s="30">
        <f>+A77+1</f>
        <v>42416</v>
      </c>
      <c r="B78" s="11" t="s">
        <v>14</v>
      </c>
      <c r="C78" s="12" t="s">
        <v>42</v>
      </c>
      <c r="D78" s="29">
        <v>0.37222222222222223</v>
      </c>
      <c r="E78" s="29">
        <v>0.81458333333333333</v>
      </c>
      <c r="F78" s="6">
        <f>+IF(AND(D78&gt;=0.33,D78&lt;1),IF(C78="Working",D78,IF(C78="Leave 1st half",'2015'!C$9,IF(C78="Leave 2nd half",D78,IF(C78="On_Duty",'2015'!C$9,IF(C78="Leave",'2015'!C$9))))),IF(AND(D78&gt;0,D78&lt;0.33),'2015'!C$9,IF(C78="Leave 1st half",'2015'!C$9,IF(C78="On_Duty",'2015'!C$9,IF(C78="Leave",'2015'!C$9,IF(C78="Leave 2nd half",D78,'2015'!C$9))))))</f>
        <v>0.37222222222222223</v>
      </c>
      <c r="G78" s="6">
        <f>+IF(AND(E78&lt;=0.834,E78&gt;0),IF(C78="Working",E78,IF(C78="Leave 1st half",E78,IF(C78="Leave 2nd half",'2015'!D$9,IF(C78="On_Duty",'2015'!D$9,IF(C78="Leave",'2015'!D$9))))),IF(AND(E78&gt;0.834,E78&lt;1),0.833333,IF(C78="Leave 1st half",E78,IF(C78="On_Duty",'2015'!D$9,IF(C78="Leave",'2015'!D$9,IF(C78="Leave 2nd half",'2015'!D$9,'2015'!$D$9))))))</f>
        <v>0.81458333333333333</v>
      </c>
      <c r="H78" s="6">
        <f>+G78-F78</f>
        <v>0.44236111111111109</v>
      </c>
      <c r="I78" s="22">
        <f>+HOUR(H78)*60+MINUTE(H78)+SECOND(H78)/60-30</f>
        <v>607</v>
      </c>
      <c r="J78" s="22">
        <f>48*60/5</f>
        <v>576</v>
      </c>
      <c r="K78" s="22">
        <f>+IF(AND(F78&lt;&gt;0,G78&lt;&gt;0),I78-J78,-J78)</f>
        <v>31</v>
      </c>
      <c r="L78" s="13"/>
    </row>
    <row r="79" spans="1:12">
      <c r="A79" s="30">
        <f>+A78+1</f>
        <v>42417</v>
      </c>
      <c r="B79" s="11" t="s">
        <v>15</v>
      </c>
      <c r="C79" s="12" t="s">
        <v>42</v>
      </c>
      <c r="D79" s="29">
        <v>0.3743055555555555</v>
      </c>
      <c r="E79" s="29">
        <v>0.82361111111111107</v>
      </c>
      <c r="F79" s="6">
        <f>+IF(AND(D79&gt;=0.33,D79&lt;1),IF(C79="Working",D79,IF(C79="Leave 1st half",'2015'!C$9,IF(C79="Leave 2nd half",D79,IF(C79="On_Duty",'2015'!C$9,IF(C79="Leave",'2015'!C$9))))),IF(AND(D79&gt;0,D79&lt;0.33),'2015'!C$9,IF(C79="Leave 1st half",'2015'!C$9,IF(C79="On_Duty",'2015'!C$9,IF(C79="Leave",'2015'!C$9,IF(C79="Leave 2nd half",D79,'2015'!C$9))))))</f>
        <v>0.3743055555555555</v>
      </c>
      <c r="G79" s="6">
        <f>+IF(AND(E79&lt;=0.834,E79&gt;0),IF(C79="Working",E79,IF(C79="Leave 1st half",E79,IF(C79="Leave 2nd half",'2015'!D$9,IF(C79="On_Duty",'2015'!D$9,IF(C79="Leave",'2015'!D$9))))),IF(AND(E79&gt;0.834,E79&lt;1),0.833333,IF(C79="Leave 1st half",E79,IF(C79="On_Duty",'2015'!D$9,IF(C79="Leave",'2015'!D$9,IF(C79="Leave 2nd half",'2015'!D$9,'2015'!$D$9))))))</f>
        <v>0.82361111111111107</v>
      </c>
      <c r="H79" s="6">
        <f>+G79-F79</f>
        <v>0.44930555555555557</v>
      </c>
      <c r="I79" s="22">
        <f>+HOUR(H79)*60+MINUTE(H79)+SECOND(H79)/60-30</f>
        <v>617</v>
      </c>
      <c r="J79" s="22">
        <f>48*60/5</f>
        <v>576</v>
      </c>
      <c r="K79" s="22">
        <f>+IF(AND(F79&lt;&gt;0,G79&lt;&gt;0),I79-J79,-J79)</f>
        <v>41</v>
      </c>
      <c r="L79" s="13"/>
    </row>
    <row r="80" spans="1:12">
      <c r="A80" s="30">
        <f>+A79+1</f>
        <v>42418</v>
      </c>
      <c r="B80" s="11" t="s">
        <v>17</v>
      </c>
      <c r="C80" s="12" t="s">
        <v>43</v>
      </c>
      <c r="D80" s="11"/>
      <c r="E80" s="11"/>
      <c r="F80" s="6">
        <f>+IF(AND(D80&gt;=0.33,D80&lt;1),IF(C80="Working",D80,IF(C80="Leave 1st half",'2015'!C$9,IF(C80="Leave 2nd half",D80,IF(C80="On_Duty",'2015'!C$9,IF(C80="Leave",'2015'!C$9))))),IF(AND(D80&gt;0,D80&lt;0.33),'2015'!C$9,IF(C80="Leave 1st half",'2015'!C$9,IF(C80="On_Duty",'2015'!C$9,IF(C80="Leave",'2015'!C$9,IF(C80="Leave 2nd half",D80,'2015'!C$9))))))</f>
        <v>0.33333333333333331</v>
      </c>
      <c r="G80" s="6">
        <f>+IF(AND(E80&lt;=0.834,E80&gt;0),IF(C80="Working",E80,IF(C80="Leave 1st half",E80,IF(C80="Leave 2nd half",'2015'!D$9,IF(C80="On_Duty",'2015'!D$9,IF(C80="Leave",'2015'!D$9))))),IF(AND(E80&gt;0.834,E80&lt;1),0.833333,IF(C80="Leave 1st half",E80,IF(C80="On_Duty",'2015'!D$9,IF(C80="Leave",'2015'!D$9,IF(C80="Leave 2nd half",'2015'!D$9,'2015'!$D$9))))))</f>
        <v>0.75416666666666676</v>
      </c>
      <c r="H80" s="6">
        <f>+G80-F80</f>
        <v>0.42083333333333345</v>
      </c>
      <c r="I80" s="22">
        <f>+HOUR(H80)*60+MINUTE(H80)+SECOND(H80)/60-30</f>
        <v>576</v>
      </c>
      <c r="J80" s="22">
        <f>48*60/5</f>
        <v>576</v>
      </c>
      <c r="K80" s="22">
        <f>+IF(AND(F80&lt;&gt;0,G80&lt;&gt;0),I80-J80,-J80)</f>
        <v>0</v>
      </c>
      <c r="L80" s="13"/>
    </row>
    <row r="81" spans="1:12">
      <c r="A81" s="30">
        <f>+A80+1</f>
        <v>42419</v>
      </c>
      <c r="B81" s="14" t="s">
        <v>19</v>
      </c>
      <c r="C81" s="12" t="s">
        <v>42</v>
      </c>
      <c r="D81" s="29">
        <v>0.35972222222222222</v>
      </c>
      <c r="E81" s="11">
        <v>0.72916666666666663</v>
      </c>
      <c r="F81" s="6">
        <f>+IF(AND(D81&gt;=0.33,D81&lt;1),IF(C81="Working",D81,IF(C81="Leave 1st half",'2015'!C$9,IF(C81="Leave 2nd half",D81,IF(C81="On_Duty",'2015'!C$9,IF(C81="Leave",'2015'!C$9))))),IF(AND(D81&gt;0,D81&lt;0.33),'2015'!C$9,IF(C81="Leave 1st half",'2015'!C$9,IF(C81="On_Duty",'2015'!C$9,IF(C81="Leave",'2015'!C$9,IF(C81="Leave 2nd half",D81,'2015'!C$9))))))</f>
        <v>0.35972222222222222</v>
      </c>
      <c r="G81" s="6">
        <f>+IF(AND(E81&lt;=0.834,E81&gt;0),IF(C81="Working",E81,IF(C81="Leave 1st half",E81,IF(C81="Leave 2nd half",'2015'!D$9,IF(C81="On_Duty",'2015'!D$9,IF(C81="Leave",'2015'!D$9))))),IF(E81&gt;0.834,0.833333,IF(C81="Leave 1st half",E81,IF(C81="On_Duty",'2015'!D$9,IF(C81="Leave",'2015'!D$9,IF(C81="Leave 2nd half",'2015'!D$9,'2015'!$D$9))))))</f>
        <v>0.72916666666666663</v>
      </c>
      <c r="H81" s="6">
        <f>+G81-F81</f>
        <v>0.36944444444444441</v>
      </c>
      <c r="I81" s="22">
        <f>+HOUR(H81)*60+MINUTE(H81)+SECOND(H81)/60-30</f>
        <v>502</v>
      </c>
      <c r="J81" s="22">
        <f>48*60/5</f>
        <v>576</v>
      </c>
      <c r="K81" s="22">
        <f>+IF(AND(F81&lt;&gt;0,G81&lt;&gt;0),I81-J81,-J81)</f>
        <v>-74</v>
      </c>
      <c r="L81" s="13"/>
    </row>
    <row r="82" spans="1:12">
      <c r="A82" s="8"/>
      <c r="B82" s="15" t="s">
        <v>21</v>
      </c>
      <c r="C82" s="21">
        <v>0.33333333333333331</v>
      </c>
      <c r="D82" s="21">
        <v>0.75416666666666676</v>
      </c>
      <c r="E82" s="17"/>
      <c r="F82" s="17"/>
      <c r="G82" s="17"/>
      <c r="H82" s="17"/>
      <c r="I82" s="17"/>
      <c r="J82" s="17"/>
      <c r="K82" s="31">
        <f>SUM(K77:K81)</f>
        <v>39</v>
      </c>
      <c r="L82" s="34" t="str">
        <f>+IF(K82&lt;0,"Minute(s) Remaining",IF(K82=0,"Minute(s). Met the target 48hrs","Minute(s) in excess of the required limit"))</f>
        <v>Minute(s) in excess of the required limit</v>
      </c>
    </row>
    <row r="83" spans="1:12">
      <c r="A83" s="8"/>
      <c r="B83" s="15" t="s">
        <v>22</v>
      </c>
      <c r="C83" s="112">
        <f>+(D82+C82)/2</f>
        <v>0.54375000000000007</v>
      </c>
      <c r="D83" s="113"/>
      <c r="E83" s="19"/>
      <c r="F83" s="19"/>
      <c r="G83" s="19"/>
      <c r="H83" s="19"/>
      <c r="I83" s="19"/>
      <c r="J83" s="19"/>
      <c r="K83" s="19"/>
      <c r="L83" s="20"/>
    </row>
    <row r="85" spans="1:12">
      <c r="A85" s="8"/>
      <c r="B85" s="114" t="s">
        <v>39</v>
      </c>
      <c r="C85" s="115"/>
      <c r="D85" s="115"/>
      <c r="E85" s="115"/>
      <c r="F85" s="115"/>
      <c r="G85" s="115"/>
      <c r="H85" s="115"/>
      <c r="I85" s="115"/>
      <c r="J85" s="115"/>
      <c r="K85" s="116"/>
      <c r="L85" s="7"/>
    </row>
    <row r="86" spans="1:12" ht="75">
      <c r="A86" s="28" t="s">
        <v>2</v>
      </c>
      <c r="B86" s="9" t="s">
        <v>3</v>
      </c>
      <c r="C86" s="9" t="s">
        <v>40</v>
      </c>
      <c r="D86" s="9" t="s">
        <v>5</v>
      </c>
      <c r="E86" s="9" t="s">
        <v>6</v>
      </c>
      <c r="F86" s="110" t="s">
        <v>7</v>
      </c>
      <c r="G86" s="111"/>
      <c r="H86" s="9" t="s">
        <v>8</v>
      </c>
      <c r="I86" s="9" t="s">
        <v>9</v>
      </c>
      <c r="J86" s="9" t="s">
        <v>10</v>
      </c>
      <c r="K86" s="9" t="s">
        <v>11</v>
      </c>
      <c r="L86" s="10"/>
    </row>
    <row r="87" spans="1:12">
      <c r="A87" s="27">
        <v>42422</v>
      </c>
      <c r="B87" s="11" t="s">
        <v>12</v>
      </c>
      <c r="C87" s="12" t="s">
        <v>43</v>
      </c>
      <c r="D87" s="29"/>
      <c r="E87" s="29"/>
      <c r="F87" s="6">
        <f>+IF(AND(D87&gt;=0.33,D87&lt;1),IF(C87="Working",D87,IF(C87="Leave 1st half",'2015'!C$9,IF(C87="Leave 2nd half",D87,IF(C87="On_Duty",'2015'!C$9,IF(C87="Leave",'2015'!C$9))))),IF(AND(D87&gt;0,D87&lt;0.33),'2015'!C$9,IF(C87="Leave 1st half",'2015'!C$9,IF(C87="On_Duty",'2015'!C$9,IF(C87="Leave",'2015'!C$9,IF(C87="Leave 2nd half",D87,'2015'!C$9))))))</f>
        <v>0.33333333333333331</v>
      </c>
      <c r="G87" s="6">
        <f>+IF(AND(E87&lt;=0.834,E87&gt;0),IF(C87="Working",E87,IF(C87="Leave 1st half",E87,IF(C87="Leave 2nd half",'2015'!D$9,IF(C87="On_Duty",'2015'!D$9,IF(C87="Leave",'2015'!D$9))))),IF(AND(E87&gt;0.834,E87&lt;1),0.833333,IF(C87="Leave 1st half",E87,IF(C87="On_Duty",'2015'!D$9,IF(C87="Leave",'2015'!D$9,IF(C87="Leave 2nd half",'2015'!D$9,'2015'!$D$9))))))</f>
        <v>0.75416666666666676</v>
      </c>
      <c r="H87" s="6">
        <f>+G87-F87</f>
        <v>0.42083333333333345</v>
      </c>
      <c r="I87" s="22">
        <f>+HOUR(H87)*60+MINUTE(H87)+SECOND(H87)/60-30</f>
        <v>576</v>
      </c>
      <c r="J87" s="22">
        <f>48*60/5</f>
        <v>576</v>
      </c>
      <c r="K87" s="22">
        <f>+IF(AND(F87&lt;&gt;0,G87&lt;&gt;0),I87-J87,-J87)</f>
        <v>0</v>
      </c>
      <c r="L87" s="13"/>
    </row>
    <row r="88" spans="1:12">
      <c r="A88" s="30">
        <f>+A87+1</f>
        <v>42423</v>
      </c>
      <c r="B88" s="11" t="s">
        <v>14</v>
      </c>
      <c r="C88" s="12" t="s">
        <v>42</v>
      </c>
      <c r="D88" s="29">
        <v>0.36944444444444446</v>
      </c>
      <c r="E88" s="29">
        <v>0.81041666666666667</v>
      </c>
      <c r="F88" s="6">
        <f>+IF(AND(D88&gt;=0.33,D88&lt;1),IF(C88="Working",D88,IF(C88="Leave 1st half",'2015'!C$9,IF(C88="Leave 2nd half",D88,IF(C88="On_Duty",'2015'!C$9,IF(C88="Leave",'2015'!C$9))))),IF(AND(D88&gt;0,D88&lt;0.33),'2015'!C$9,IF(C88="Leave 1st half",'2015'!C$9,IF(C88="On_Duty",'2015'!C$9,IF(C88="Leave",'2015'!C$9,IF(C88="Leave 2nd half",D88,'2015'!C$9))))))</f>
        <v>0.36944444444444446</v>
      </c>
      <c r="G88" s="6">
        <f>+IF(AND(E88&lt;=0.834,E88&gt;0),IF(C88="Working",E88,IF(C88="Leave 1st half",E88,IF(C88="Leave 2nd half",'2015'!D$9,IF(C88="On_Duty",'2015'!D$9,IF(C88="Leave",'2015'!D$9))))),IF(AND(E88&gt;0.834,E88&lt;1),0.833333,IF(C88="Leave 1st half",E88,IF(C88="On_Duty",'2015'!D$9,IF(C88="Leave",'2015'!D$9,IF(C88="Leave 2nd half",'2015'!D$9,'2015'!$D$9))))))</f>
        <v>0.81041666666666667</v>
      </c>
      <c r="H88" s="6">
        <f>+G88-F88</f>
        <v>0.44097222222222221</v>
      </c>
      <c r="I88" s="22">
        <f>+HOUR(H88)*60+MINUTE(H88)+SECOND(H88)/60-30</f>
        <v>605</v>
      </c>
      <c r="J88" s="22">
        <f>48*60/5</f>
        <v>576</v>
      </c>
      <c r="K88" s="22">
        <f>+IF(AND(F88&lt;&gt;0,G88&lt;&gt;0),I88-J88,-J88)</f>
        <v>29</v>
      </c>
      <c r="L88" s="13"/>
    </row>
    <row r="89" spans="1:12">
      <c r="A89" s="30">
        <f>+A88+1</f>
        <v>42424</v>
      </c>
      <c r="B89" s="11" t="s">
        <v>15</v>
      </c>
      <c r="C89" s="12" t="s">
        <v>42</v>
      </c>
      <c r="D89" s="29">
        <v>0.35416666666666669</v>
      </c>
      <c r="E89" s="29">
        <v>0.78819444444444453</v>
      </c>
      <c r="F89" s="6">
        <f>+IF(AND(D89&gt;=0.33,D89&lt;1),IF(C89="Working",D89,IF(C89="Leave 1st half",'2015'!C$9,IF(C89="Leave 2nd half",D89,IF(C89="On_Duty",'2015'!C$9,IF(C89="Leave",'2015'!C$9))))),IF(AND(D89&gt;0,D89&lt;0.33),'2015'!C$9,IF(C89="Leave 1st half",'2015'!C$9,IF(C89="On_Duty",'2015'!C$9,IF(C89="Leave",'2015'!C$9,IF(C89="Leave 2nd half",D89,'2015'!C$9))))))</f>
        <v>0.35416666666666669</v>
      </c>
      <c r="G89" s="6">
        <f>+IF(AND(E89&lt;=0.834,E89&gt;0),IF(C89="Working",E89,IF(C89="Leave 1st half",E89,IF(C89="Leave 2nd half",'2015'!D$9,IF(C89="On_Duty",'2015'!D$9,IF(C89="Leave",'2015'!D$9))))),IF(AND(E89&gt;0.834,E89&lt;1),0.833333,IF(C89="Leave 1st half",E89,IF(C89="On_Duty",'2015'!D$9,IF(C89="Leave",'2015'!D$9,IF(C89="Leave 2nd half",'2015'!D$9,'2015'!$D$9))))))</f>
        <v>0.78819444444444453</v>
      </c>
      <c r="H89" s="6">
        <f>+G89-F89</f>
        <v>0.43402777777777785</v>
      </c>
      <c r="I89" s="22">
        <f>+HOUR(H89)*60+MINUTE(H89)+SECOND(H89)/60-30</f>
        <v>595</v>
      </c>
      <c r="J89" s="22">
        <f>48*60/5</f>
        <v>576</v>
      </c>
      <c r="K89" s="22">
        <f>+IF(AND(F89&lt;&gt;0,G89&lt;&gt;0),I89-J89,-J89)</f>
        <v>19</v>
      </c>
      <c r="L89" s="13"/>
    </row>
    <row r="90" spans="1:12">
      <c r="A90" s="30">
        <f>+A89+1</f>
        <v>42425</v>
      </c>
      <c r="B90" s="11" t="s">
        <v>17</v>
      </c>
      <c r="C90" s="12" t="s">
        <v>42</v>
      </c>
      <c r="D90" s="29">
        <v>0.37361111111111112</v>
      </c>
      <c r="E90" s="29">
        <v>0.79166666666666663</v>
      </c>
      <c r="F90" s="6">
        <f>+IF(AND(D90&gt;=0.33,D90&lt;1),IF(C90="Working",D90,IF(C90="Leave 1st half",'2015'!C$9,IF(C90="Leave 2nd half",D90,IF(C90="On_Duty",'2015'!C$9,IF(C90="Leave",'2015'!C$9))))),IF(AND(D90&gt;0,D90&lt;0.33),'2015'!C$9,IF(C90="Leave 1st half",'2015'!C$9,IF(C90="On_Duty",'2015'!C$9,IF(C90="Leave",'2015'!C$9,IF(C90="Leave 2nd half",D90,'2015'!C$9))))))</f>
        <v>0.37361111111111112</v>
      </c>
      <c r="G90" s="6">
        <f>+IF(AND(E90&lt;=0.834,E90&gt;0),IF(C90="Working",E90,IF(C90="Leave 1st half",E90,IF(C90="Leave 2nd half",'2015'!D$9,IF(C90="On_Duty",'2015'!D$9,IF(C90="Leave",'2015'!D$9))))),IF(AND(E90&gt;0.834,E90&lt;1),0.833333,IF(C90="Leave 1st half",E90,IF(C90="On_Duty",'2015'!D$9,IF(C90="Leave",'2015'!D$9,IF(C90="Leave 2nd half",'2015'!D$9,'2015'!$D$9))))))</f>
        <v>0.79166666666666663</v>
      </c>
      <c r="H90" s="6">
        <f>+G90-F90</f>
        <v>0.41805555555555551</v>
      </c>
      <c r="I90" s="22">
        <f>+HOUR(H90)*60+MINUTE(H90)+SECOND(H90)/60-30</f>
        <v>572</v>
      </c>
      <c r="J90" s="22">
        <f>48*60/5</f>
        <v>576</v>
      </c>
      <c r="K90" s="22">
        <f>+IF(AND(F90&lt;&gt;0,G90&lt;&gt;0),I90-J90,-J90)</f>
        <v>-4</v>
      </c>
      <c r="L90" s="13"/>
    </row>
    <row r="91" spans="1:12">
      <c r="A91" s="30">
        <f>+A90+1</f>
        <v>42426</v>
      </c>
      <c r="B91" s="14" t="s">
        <v>19</v>
      </c>
      <c r="C91" s="12" t="s">
        <v>43</v>
      </c>
      <c r="D91" s="11"/>
      <c r="E91" s="11"/>
      <c r="F91" s="6">
        <f>+IF(AND(D91&gt;=0.33,D91&lt;1),IF(C91="Working",D91,IF(C91="Leave 1st half",'2015'!C$9,IF(C91="Leave 2nd half",D91,IF(C91="On_Duty",'2015'!C$9,IF(C91="Leave",'2015'!C$9))))),IF(AND(D91&gt;0,D91&lt;0.33),'2015'!C$9,IF(C91="Leave 1st half",'2015'!C$9,IF(C91="On_Duty",'2015'!C$9,IF(C91="Leave",'2015'!C$9,IF(C91="Leave 2nd half",D91,'2015'!C$9))))))</f>
        <v>0.33333333333333331</v>
      </c>
      <c r="G91" s="6">
        <f>+IF(AND(E91&lt;=0.834,E91&gt;0),IF(C91="Working",E91,IF(C91="Leave 1st half",E91,IF(C91="Leave 2nd half",'2015'!D$9,IF(C91="On_Duty",'2015'!D$9,IF(C91="Leave",'2015'!D$9))))),IF(E91&gt;0.834,0.833333,IF(C91="Leave 1st half",E91,IF(C91="On_Duty",'2015'!D$9,IF(C91="Leave",'2015'!D$9,IF(C91="Leave 2nd half",'2015'!D$9,'2015'!$D$9))))))</f>
        <v>0.75416666666666676</v>
      </c>
      <c r="H91" s="6">
        <f>+G91-F91</f>
        <v>0.42083333333333345</v>
      </c>
      <c r="I91" s="22">
        <f>+HOUR(H91)*60+MINUTE(H91)+SECOND(H91)/60-30</f>
        <v>576</v>
      </c>
      <c r="J91" s="22">
        <f>48*60/5</f>
        <v>576</v>
      </c>
      <c r="K91" s="22">
        <f>+IF(AND(F91&lt;&gt;0,G91&lt;&gt;0),I91-J91,-J91)</f>
        <v>0</v>
      </c>
      <c r="L91" s="13"/>
    </row>
    <row r="92" spans="1:12">
      <c r="A92" s="8"/>
      <c r="B92" s="15" t="s">
        <v>21</v>
      </c>
      <c r="C92" s="21">
        <v>0.33333333333333331</v>
      </c>
      <c r="D92" s="21">
        <v>0.75416666666666676</v>
      </c>
      <c r="E92" s="17"/>
      <c r="F92" s="17"/>
      <c r="G92" s="17"/>
      <c r="H92" s="17"/>
      <c r="I92" s="17"/>
      <c r="J92" s="17"/>
      <c r="K92" s="31">
        <f>SUM(K87:K91)</f>
        <v>44</v>
      </c>
      <c r="L92" s="34" t="str">
        <f>+IF(K92&lt;0,"Minute(s) Remaining",IF(K92=0,"Minute(s). Met the target 48hrs","Minute(s) in excess of the required limit"))</f>
        <v>Minute(s) in excess of the required limit</v>
      </c>
    </row>
    <row r="93" spans="1:12">
      <c r="A93" s="8"/>
      <c r="B93" s="15" t="s">
        <v>22</v>
      </c>
      <c r="C93" s="112">
        <f>+(D92+C92)/2</f>
        <v>0.54375000000000007</v>
      </c>
      <c r="D93" s="113"/>
      <c r="E93" s="19"/>
      <c r="F93" s="19"/>
      <c r="G93" s="19"/>
      <c r="H93" s="19"/>
      <c r="I93" s="19"/>
      <c r="J93" s="19"/>
      <c r="K93" s="19"/>
      <c r="L93" s="20"/>
    </row>
    <row r="95" spans="1:12">
      <c r="A95" s="8"/>
      <c r="B95" s="114" t="s">
        <v>39</v>
      </c>
      <c r="C95" s="115"/>
      <c r="D95" s="115"/>
      <c r="E95" s="115"/>
      <c r="F95" s="115"/>
      <c r="G95" s="115"/>
      <c r="H95" s="115"/>
      <c r="I95" s="115"/>
      <c r="J95" s="115"/>
      <c r="K95" s="116"/>
      <c r="L95" s="7"/>
    </row>
    <row r="96" spans="1:12" ht="75">
      <c r="A96" s="28" t="s">
        <v>2</v>
      </c>
      <c r="B96" s="9" t="s">
        <v>3</v>
      </c>
      <c r="C96" s="9" t="s">
        <v>40</v>
      </c>
      <c r="D96" s="9" t="s">
        <v>5</v>
      </c>
      <c r="E96" s="9" t="s">
        <v>6</v>
      </c>
      <c r="F96" s="110" t="s">
        <v>7</v>
      </c>
      <c r="G96" s="111"/>
      <c r="H96" s="9" t="s">
        <v>8</v>
      </c>
      <c r="I96" s="9" t="s">
        <v>9</v>
      </c>
      <c r="J96" s="9" t="s">
        <v>10</v>
      </c>
      <c r="K96" s="9" t="s">
        <v>11</v>
      </c>
      <c r="L96" s="10"/>
    </row>
    <row r="97" spans="1:12">
      <c r="A97" s="27">
        <v>42429</v>
      </c>
      <c r="B97" s="11" t="s">
        <v>12</v>
      </c>
      <c r="C97" s="12" t="s">
        <v>42</v>
      </c>
      <c r="D97" s="35">
        <v>0.3743055555555555</v>
      </c>
      <c r="E97" s="29">
        <v>0.7729166666666667</v>
      </c>
      <c r="F97" s="6">
        <f>+IF(AND(D97&gt;=0.33,D97&lt;1),IF(C97="Working",D97,IF(C97="Leave 1st half",'2015'!C$9,IF(C97="Leave 2nd half",D97,IF(C97="On_Duty",'2015'!C$9,IF(C97="Leave",'2015'!C$9))))),IF(AND(D97&gt;0,D97&lt;0.33),'2015'!C$9,IF(C97="Leave 1st half",'2015'!C$9,IF(C97="On_Duty",'2015'!C$9,IF(C97="Leave",'2015'!C$9,IF(C97="Leave 2nd half",D97,'2015'!C$9))))))</f>
        <v>0.3743055555555555</v>
      </c>
      <c r="G97" s="6">
        <f>+IF(AND(E97&lt;=0.834,E97&gt;0),IF(C97="Working",E97,IF(C97="Leave 1st half",E97,IF(C97="Leave 2nd half",'2015'!D$9,IF(C97="On_Duty",'2015'!D$9,IF(C97="Leave",'2015'!D$9))))),IF(AND(E97&gt;0.834,E97&lt;1),0.833333,IF(C97="Leave 1st half",E97,IF(C97="On_Duty",'2015'!D$9,IF(C97="Leave",'2015'!D$9,IF(C97="Leave 2nd half",'2015'!D$9,'2015'!$D$9))))))</f>
        <v>0.7729166666666667</v>
      </c>
      <c r="H97" s="6">
        <f>+G97-F97</f>
        <v>0.39861111111111119</v>
      </c>
      <c r="I97" s="22">
        <f>+HOUR(H97)*60+MINUTE(H97)+SECOND(H97)/60-30</f>
        <v>544</v>
      </c>
      <c r="J97" s="22">
        <f>48*60/5</f>
        <v>576</v>
      </c>
      <c r="K97" s="22">
        <f>+IF(AND(F97&lt;&gt;0,G97&lt;&gt;0),I97-J97,-J97)</f>
        <v>-32</v>
      </c>
      <c r="L97" s="13"/>
    </row>
    <row r="98" spans="1:12">
      <c r="A98" s="30">
        <f>+A97+1</f>
        <v>42430</v>
      </c>
      <c r="B98" s="11" t="s">
        <v>14</v>
      </c>
      <c r="C98" s="12" t="s">
        <v>42</v>
      </c>
      <c r="D98" s="29">
        <v>0.37291666666666662</v>
      </c>
      <c r="E98" s="29">
        <v>0.85277777777777775</v>
      </c>
      <c r="F98" s="6">
        <f>+IF(AND(D98&gt;=0.33,D98&lt;1),IF(C98="Working",D98,IF(C98="Leave 1st half",'2015'!C$9,IF(C98="Leave 2nd half",D98,IF(C98="On_Duty",'2015'!C$9,IF(C98="Leave",'2015'!C$9))))),IF(AND(D98&gt;0,D98&lt;0.33),'2015'!C$9,IF(C98="Leave 1st half",'2015'!C$9,IF(C98="On_Duty",'2015'!C$9,IF(C98="Leave",'2015'!C$9,IF(C98="Leave 2nd half",D98,'2015'!C$9))))))</f>
        <v>0.37291666666666662</v>
      </c>
      <c r="G98" s="6">
        <f>+IF(AND(E98&lt;=0.834,E98&gt;0),IF(C98="Working",E98,IF(C98="Leave 1st half",E98,IF(C98="Leave 2nd half",'2015'!D$9,IF(C98="On_Duty",'2015'!D$9,IF(C98="Leave",'2015'!D$9))))),IF(AND(E98&gt;0.834,E98&lt;1),0.833333,IF(C98="Leave 1st half",E98,IF(C98="On_Duty",'2015'!D$9,IF(C98="Leave",'2015'!D$9,IF(C98="Leave 2nd half",'2015'!D$9,'2015'!$D$9))))))</f>
        <v>0.83333299999999999</v>
      </c>
      <c r="H98" s="6">
        <f>+G98-F98</f>
        <v>0.46041633333333337</v>
      </c>
      <c r="I98" s="22">
        <f>+HOUR(H98)*60+MINUTE(H98)+SECOND(H98)/60-30</f>
        <v>633</v>
      </c>
      <c r="J98" s="22">
        <f>48*60/5</f>
        <v>576</v>
      </c>
      <c r="K98" s="22">
        <f>+IF(AND(F98&lt;&gt;0,G98&lt;&gt;0),I98-J98,-J98)</f>
        <v>57</v>
      </c>
      <c r="L98" s="13"/>
    </row>
    <row r="99" spans="1:12">
      <c r="A99" s="30">
        <f>+A98+1</f>
        <v>42431</v>
      </c>
      <c r="B99" s="11" t="s">
        <v>15</v>
      </c>
      <c r="C99" s="12" t="s">
        <v>42</v>
      </c>
      <c r="D99" s="35">
        <v>0.3743055555555555</v>
      </c>
      <c r="E99" s="29">
        <v>0.79236111111111107</v>
      </c>
      <c r="F99" s="6">
        <f>+IF(AND(D99&gt;=0.33,D99&lt;1),IF(C99="Working",D99,IF(C99="Leave 1st half",'2015'!C$9,IF(C99="Leave 2nd half",D99,IF(C99="On_Duty",'2015'!C$9,IF(C99="Leave",'2015'!C$9))))),IF(AND(D99&gt;0,D99&lt;0.33),'2015'!C$9,IF(C99="Leave 1st half",'2015'!C$9,IF(C99="On_Duty",'2015'!C$9,IF(C99="Leave",'2015'!C$9,IF(C99="Leave 2nd half",D99,'2015'!C$9))))))</f>
        <v>0.3743055555555555</v>
      </c>
      <c r="G99" s="6">
        <f>+IF(AND(E99&lt;=0.834,E99&gt;0),IF(C99="Working",E99,IF(C99="Leave 1st half",E99,IF(C99="Leave 2nd half",'2015'!D$9,IF(C99="On_Duty",'2015'!D$9,IF(C99="Leave",'2015'!D$9))))),IF(AND(E99&gt;0.834,E99&lt;1),0.833333,IF(C99="Leave 1st half",E99,IF(C99="On_Duty",'2015'!D$9,IF(C99="Leave",'2015'!D$9,IF(C99="Leave 2nd half",'2015'!D$9,'2015'!$D$9))))))</f>
        <v>0.79236111111111107</v>
      </c>
      <c r="H99" s="6">
        <f>+G99-F99</f>
        <v>0.41805555555555557</v>
      </c>
      <c r="I99" s="22">
        <f>+HOUR(H99)*60+MINUTE(H99)+SECOND(H99)/60-30</f>
        <v>572</v>
      </c>
      <c r="J99" s="22">
        <f>48*60/5</f>
        <v>576</v>
      </c>
      <c r="K99" s="22">
        <f>+IF(AND(F99&lt;&gt;0,G99&lt;&gt;0),I99-J99,-J99)</f>
        <v>-4</v>
      </c>
      <c r="L99" s="13"/>
    </row>
    <row r="100" spans="1:12">
      <c r="A100" s="30">
        <f>+A99+1</f>
        <v>42432</v>
      </c>
      <c r="B100" s="11" t="s">
        <v>17</v>
      </c>
      <c r="C100" s="12" t="s">
        <v>42</v>
      </c>
      <c r="D100" s="29">
        <v>0.34791666666666665</v>
      </c>
      <c r="E100" s="29">
        <v>0.77986111111111101</v>
      </c>
      <c r="F100" s="6">
        <f>+IF(AND(D100&gt;=0.33,D100&lt;1),IF(C100="Working",D100,IF(C100="Leave 1st half",'2015'!C$9,IF(C100="Leave 2nd half",D100,IF(C100="On_Duty",'2015'!C$9,IF(C100="Leave",'2015'!C$9))))),IF(AND(D100&gt;0,D100&lt;0.33),'2015'!C$9,IF(C100="Leave 1st half",'2015'!C$9,IF(C100="On_Duty",'2015'!C$9,IF(C100="Leave",'2015'!C$9,IF(C100="Leave 2nd half",D100,'2015'!C$9))))))</f>
        <v>0.34791666666666665</v>
      </c>
      <c r="G100" s="6">
        <f>+IF(AND(E100&lt;=0.834,E100&gt;0),IF(C100="Working",E100,IF(C100="Leave 1st half",E100,IF(C100="Leave 2nd half",'2015'!D$9,IF(C100="On_Duty",'2015'!D$9,IF(C100="Leave",'2015'!D$9))))),IF(AND(E100&gt;0.834,E100&lt;1),0.833333,IF(C100="Leave 1st half",E100,IF(C100="On_Duty",'2015'!D$9,IF(C100="Leave",'2015'!D$9,IF(C100="Leave 2nd half",'2015'!D$9,'2015'!$D$9))))))</f>
        <v>0.77986111111111101</v>
      </c>
      <c r="H100" s="6">
        <f>+G100-F100</f>
        <v>0.43194444444444435</v>
      </c>
      <c r="I100" s="22">
        <f>+HOUR(H100)*60+MINUTE(H100)+SECOND(H100)/60-30</f>
        <v>592</v>
      </c>
      <c r="J100" s="22">
        <f>48*60/5</f>
        <v>576</v>
      </c>
      <c r="K100" s="22">
        <f>+IF(AND(F100&lt;&gt;0,G100&lt;&gt;0),I100-J100,-J100)</f>
        <v>16</v>
      </c>
      <c r="L100" s="13"/>
    </row>
    <row r="101" spans="1:12">
      <c r="A101" s="30">
        <f>+A100+1</f>
        <v>42433</v>
      </c>
      <c r="B101" s="14" t="s">
        <v>19</v>
      </c>
      <c r="C101" s="12" t="s">
        <v>43</v>
      </c>
      <c r="D101" s="11"/>
      <c r="E101" s="11"/>
      <c r="F101" s="6">
        <f>+IF(AND(D101&gt;=0.33,D101&lt;1),IF(C101="Working",D101,IF(C101="Leave 1st half",'2015'!C$9,IF(C101="Leave 2nd half",D101,IF(C101="On_Duty",'2015'!C$9,IF(C101="Leave",'2015'!C$9))))),IF(AND(D101&gt;0,D101&lt;0.33),'2015'!C$9,IF(C101="Leave 1st half",'2015'!C$9,IF(C101="On_Duty",'2015'!C$9,IF(C101="Leave",'2015'!C$9,IF(C101="Leave 2nd half",D101,'2015'!C$9))))))</f>
        <v>0.33333333333333331</v>
      </c>
      <c r="G101" s="6">
        <f>+IF(AND(E101&lt;=0.834,E101&gt;0),IF(C101="Working",E101,IF(C101="Leave 1st half",E101,IF(C101="Leave 2nd half",'2015'!D$9,IF(C101="On_Duty",'2015'!D$9,IF(C101="Leave",'2015'!D$9))))),IF(E101&gt;0.834,0.833333,IF(C101="Leave 1st half",E101,IF(C101="On_Duty",'2015'!D$9,IF(C101="Leave",'2015'!D$9,IF(C101="Leave 2nd half",'2015'!D$9,'2015'!$D$9))))))</f>
        <v>0.75416666666666676</v>
      </c>
      <c r="H101" s="6">
        <f>+G101-F101</f>
        <v>0.42083333333333345</v>
      </c>
      <c r="I101" s="22">
        <f>+HOUR(H101)*60+MINUTE(H101)+SECOND(H101)/60-30</f>
        <v>576</v>
      </c>
      <c r="J101" s="22">
        <f>48*60/5</f>
        <v>576</v>
      </c>
      <c r="K101" s="22">
        <f>+IF(AND(F101&lt;&gt;0,G101&lt;&gt;0),I101-J101,-J101)</f>
        <v>0</v>
      </c>
      <c r="L101" s="13"/>
    </row>
    <row r="102" spans="1:12">
      <c r="A102" s="8"/>
      <c r="B102" s="15" t="s">
        <v>21</v>
      </c>
      <c r="C102" s="21">
        <v>0.33333333333333331</v>
      </c>
      <c r="D102" s="21">
        <v>0.75416666666666676</v>
      </c>
      <c r="E102" s="17"/>
      <c r="F102" s="17"/>
      <c r="G102" s="17"/>
      <c r="H102" s="17"/>
      <c r="I102" s="17"/>
      <c r="J102" s="17"/>
      <c r="K102" s="31">
        <f>SUM(K97:K101)</f>
        <v>37</v>
      </c>
      <c r="L102" s="34" t="str">
        <f>+IF(K102&lt;0,"Minute(s) Remaining",IF(K102=0,"Minute(s). Met the target 48hrs","Minute(s) in excess of the required limit"))</f>
        <v>Minute(s) in excess of the required limit</v>
      </c>
    </row>
    <row r="103" spans="1:12">
      <c r="A103" s="8"/>
      <c r="B103" s="15" t="s">
        <v>22</v>
      </c>
      <c r="C103" s="112">
        <f>+(D102+C102)/2</f>
        <v>0.54375000000000007</v>
      </c>
      <c r="D103" s="113"/>
      <c r="E103" s="19"/>
      <c r="F103" s="19"/>
      <c r="G103" s="19"/>
      <c r="H103" s="19"/>
      <c r="I103" s="19"/>
      <c r="J103" s="19"/>
      <c r="K103" s="19"/>
      <c r="L103" s="20"/>
    </row>
    <row r="105" spans="1:12">
      <c r="A105" s="8"/>
      <c r="B105" s="114" t="s">
        <v>39</v>
      </c>
      <c r="C105" s="115"/>
      <c r="D105" s="115"/>
      <c r="E105" s="115"/>
      <c r="F105" s="115"/>
      <c r="G105" s="115"/>
      <c r="H105" s="115"/>
      <c r="I105" s="115"/>
      <c r="J105" s="115"/>
      <c r="K105" s="116"/>
      <c r="L105" s="7"/>
    </row>
    <row r="106" spans="1:12" ht="75">
      <c r="A106" s="28" t="s">
        <v>2</v>
      </c>
      <c r="B106" s="9" t="s">
        <v>3</v>
      </c>
      <c r="C106" s="9" t="s">
        <v>40</v>
      </c>
      <c r="D106" s="9" t="s">
        <v>5</v>
      </c>
      <c r="E106" s="9" t="s">
        <v>6</v>
      </c>
      <c r="F106" s="110" t="s">
        <v>7</v>
      </c>
      <c r="G106" s="111"/>
      <c r="H106" s="9" t="s">
        <v>8</v>
      </c>
      <c r="I106" s="9" t="s">
        <v>9</v>
      </c>
      <c r="J106" s="9" t="s">
        <v>10</v>
      </c>
      <c r="K106" s="9" t="s">
        <v>11</v>
      </c>
      <c r="L106" s="10"/>
    </row>
    <row r="107" spans="1:12">
      <c r="A107" s="27">
        <v>42436</v>
      </c>
      <c r="B107" s="11" t="s">
        <v>12</v>
      </c>
      <c r="C107" s="12" t="s">
        <v>42</v>
      </c>
      <c r="D107" s="29">
        <v>0.3743055555555555</v>
      </c>
      <c r="E107" s="29">
        <v>0.79999999999999993</v>
      </c>
      <c r="F107" s="6">
        <f>+IF(AND(D107&gt;=$F$22,D107&lt;1),IF(C107="Working",D107,IF(C107="Leave 1st half",C$21,IF(C107="Leave 2nd half",D107,IF(C107="On_Duty",C$21,IF(OR(C107="Leave",C107="Holiday"),C$21))))),IF(AND(D107&gt;0,D107&lt;$F$22),C$21,IF(C107="Leave 1st half",C$21,IF(C107="On_Duty",C$21,IF(OR(C107="Leave",C107="holiday"),C$21,IF(C107="Leave 2nd half",D107,C$21))))))</f>
        <v>0.3743055555555555</v>
      </c>
      <c r="G107" s="6">
        <f>+IF(AND(E107&lt;=$F$23,E107&gt;0),IF(C107="Working",E107,IF(C107="Leave 1st half",E107,IF(C107="Leave 2nd half",D$21,IF(C107="On_Duty",D$21,IF(OR(C107="Leave",C107="Holiday"),D$21))))),IF(AND(E107&gt;$F$23,E107&lt;1),$C$23,IF(C107="Leave 1st half",E107,IF(C107="On_Duty",D$21,IF(OR(C107="Leave",C107="Holiday"),D$21,IF(C107="Leave 2nd half",D$21,$D$21))))))</f>
        <v>0.79999999999999993</v>
      </c>
      <c r="H107" s="6">
        <f>+G107-F107</f>
        <v>0.42569444444444443</v>
      </c>
      <c r="I107" s="22">
        <f>+HOUR(H107)*60+MINUTE(H107)+SECOND(H107)/60-30</f>
        <v>583</v>
      </c>
      <c r="J107" s="22">
        <f>48*60/5</f>
        <v>576</v>
      </c>
      <c r="K107" s="22">
        <f>+IF(AND(F107&lt;&gt;0,G107&lt;&gt;0),I107-J107,-J107)</f>
        <v>7</v>
      </c>
      <c r="L107" s="13"/>
    </row>
    <row r="108" spans="1:12">
      <c r="A108" s="30">
        <f>+A107+1</f>
        <v>42437</v>
      </c>
      <c r="B108" s="11" t="s">
        <v>14</v>
      </c>
      <c r="C108" s="12" t="s">
        <v>42</v>
      </c>
      <c r="D108" s="29">
        <v>0.35694444444444445</v>
      </c>
      <c r="E108" s="29">
        <v>0.78541666666666676</v>
      </c>
      <c r="F108" s="6">
        <f>+IF(AND(D108&gt;=$F$22,D108&lt;1),IF(C108="Working",D108,IF(C108="Leave 1st half",C$21,IF(C108="Leave 2nd half",D108,IF(C108="On_Duty",C$21,IF(OR(C108="Leave",C108="Holiday"),C$21))))),IF(AND(D108&gt;0,D108&lt;$F$22),C$21,IF(C108="Leave 1st half",C$21,IF(C108="On_Duty",C$21,IF(OR(C108="Leave",C108="holiday"),C$21,IF(C108="Leave 2nd half",D108,C$21))))))</f>
        <v>0.35694444444444445</v>
      </c>
      <c r="G108" s="6">
        <f>+IF(AND(E108&lt;=$F$23,E108&gt;0),IF(C108="Working",E108,IF(C108="Leave 1st half",E108,IF(C108="Leave 2nd half",D$21,IF(C108="On_Duty",D$21,IF(OR(C108="Leave",C108="Holiday"),D$21))))),IF(AND(E108&gt;$F$23,E108&lt;1),$C$23,IF(C108="Leave 1st half",E108,IF(C108="On_Duty",D$21,IF(OR(C108="Leave",C108="Holiday"),D$21,IF(C108="Leave 2nd half",D$21,$D$21))))))</f>
        <v>0.78541666666666676</v>
      </c>
      <c r="H108" s="6">
        <f>+G108-F108</f>
        <v>0.42847222222222231</v>
      </c>
      <c r="I108" s="22">
        <f>+HOUR(H108)*60+MINUTE(H108)+SECOND(H108)/60-30</f>
        <v>587</v>
      </c>
      <c r="J108" s="22">
        <f>48*60/5</f>
        <v>576</v>
      </c>
      <c r="K108" s="22">
        <f>+IF(AND(F108&lt;&gt;0,G108&lt;&gt;0),I108-J108,-J108)</f>
        <v>11</v>
      </c>
      <c r="L108" s="13"/>
    </row>
    <row r="109" spans="1:12">
      <c r="A109" s="30">
        <f>+A108+1</f>
        <v>42438</v>
      </c>
      <c r="B109" s="11" t="s">
        <v>15</v>
      </c>
      <c r="C109" s="12" t="s">
        <v>42</v>
      </c>
      <c r="D109" s="29">
        <v>0.37222222222222223</v>
      </c>
      <c r="E109" s="29">
        <v>0.85138888888888886</v>
      </c>
      <c r="F109" s="6">
        <f>+IF(AND(D109&gt;=$F$22,D109&lt;1),IF(C109="Working",D109,IF(C109="Leave 1st half",C$21,IF(C109="Leave 2nd half",D109,IF(C109="On_Duty",C$21,IF(OR(C109="Leave",C109="Holiday"),C$21))))),IF(AND(D109&gt;0,D109&lt;$F$22),C$21,IF(C109="Leave 1st half",C$21,IF(C109="On_Duty",C$21,IF(OR(C109="Leave",C109="holiday"),C$21,IF(C109="Leave 2nd half",D109,C$21))))))</f>
        <v>0.37222222222222223</v>
      </c>
      <c r="G109" s="6">
        <f>+IF(AND(E109&lt;=$F$23,E109&gt;0),IF(C109="Working",E109,IF(C109="Leave 1st half",E109,IF(C109="Leave 2nd half",D$21,IF(C109="On_Duty",D$21,IF(OR(C109="Leave",C109="Holiday"),D$21))))),IF(AND(E109&gt;$F$23,E109&lt;1),$C$23,IF(C109="Leave 1st half",E109,IF(C109="On_Duty",D$21,IF(OR(C109="Leave",C109="Holiday"),D$21,IF(C109="Leave 2nd half",D$21,$D$21))))))</f>
        <v>0.83333333333333337</v>
      </c>
      <c r="H109" s="6">
        <f>+G109-F109</f>
        <v>0.46111111111111114</v>
      </c>
      <c r="I109" s="22">
        <f>+HOUR(H109)*60+MINUTE(H109)+SECOND(H109)/60-30</f>
        <v>634</v>
      </c>
      <c r="J109" s="22">
        <f>48*60/5</f>
        <v>576</v>
      </c>
      <c r="K109" s="22">
        <f>+IF(AND(F109&lt;&gt;0,G109&lt;&gt;0),I109-J109,-J109)</f>
        <v>58</v>
      </c>
      <c r="L109" s="13"/>
    </row>
    <row r="110" spans="1:12">
      <c r="A110" s="30">
        <f>+A109+1</f>
        <v>42439</v>
      </c>
      <c r="B110" s="11" t="s">
        <v>17</v>
      </c>
      <c r="C110" s="12" t="s">
        <v>42</v>
      </c>
      <c r="D110" s="29">
        <v>0.37013888888888885</v>
      </c>
      <c r="E110" s="29">
        <v>0.82986111111111116</v>
      </c>
      <c r="F110" s="6">
        <f>+IF(AND(D110&gt;=$F$22,D110&lt;1),IF(C110="Working",D110,IF(C110="Leave 1st half",C$21,IF(C110="Leave 2nd half",D110,IF(C110="On_Duty",C$21,IF(OR(C110="Leave",C110="Holiday"),C$21))))),IF(AND(D110&gt;0,D110&lt;$F$22),C$21,IF(C110="Leave 1st half",C$21,IF(C110="On_Duty",C$21,IF(OR(C110="Leave",C110="holiday"),C$21,IF(C110="Leave 2nd half",D110,C$21))))))</f>
        <v>0.37013888888888885</v>
      </c>
      <c r="G110" s="6">
        <f>+IF(AND(E110&lt;=$F$23,E110&gt;0),IF(C110="Working",E110,IF(C110="Leave 1st half",E110,IF(C110="Leave 2nd half",D$21,IF(C110="On_Duty",D$21,IF(OR(C110="Leave",C110="Holiday"),D$21))))),IF(AND(E110&gt;$F$23,E110&lt;1),$C$23,IF(C110="Leave 1st half",E110,IF(C110="On_Duty",D$21,IF(OR(C110="Leave",C110="Holiday"),D$21,IF(C110="Leave 2nd half",D$21,$D$21))))))</f>
        <v>0.82986111111111116</v>
      </c>
      <c r="H110" s="6">
        <f>+G110-F110</f>
        <v>0.45972222222222231</v>
      </c>
      <c r="I110" s="22">
        <f>+HOUR(H110)*60+MINUTE(H110)+SECOND(H110)/60-30</f>
        <v>632</v>
      </c>
      <c r="J110" s="22">
        <f>48*60/5</f>
        <v>576</v>
      </c>
      <c r="K110" s="22">
        <f>+IF(AND(F110&lt;&gt;0,G110&lt;&gt;0),I110-J110,-J110)</f>
        <v>56</v>
      </c>
      <c r="L110" s="13"/>
    </row>
    <row r="111" spans="1:12">
      <c r="A111" s="30">
        <f>+A110+1</f>
        <v>42440</v>
      </c>
      <c r="B111" s="14" t="s">
        <v>19</v>
      </c>
      <c r="C111" s="12" t="s">
        <v>42</v>
      </c>
      <c r="D111" s="29">
        <v>0.3611111111111111</v>
      </c>
      <c r="E111" s="29">
        <v>0.78749999999999998</v>
      </c>
      <c r="F111" s="6">
        <f>+IF(AND(D111&gt;=$F$22,D111&lt;1),IF(C111="Working",D111,IF(C111="Leave 1st half",C$21,IF(C111="Leave 2nd half",D111,IF(C111="On_Duty",C$21,IF(OR(C111="Leave",C111="Holiday"),C$21))))),IF(AND(D111&gt;0,D111&lt;$F$22),C$21,IF(C111="Leave 1st half",C$21,IF(C111="On_Duty",C$21,IF(OR(C111="Leave",C111="holiday"),C$21,IF(C111="Leave 2nd half",D111,C$21))))))</f>
        <v>0.3611111111111111</v>
      </c>
      <c r="G111" s="6">
        <f>+IF(AND(E111&lt;=$F$23,E111&gt;0),IF(C111="Working",E111,IF(C111="Leave 1st half",E111,IF(C111="Leave 2nd half",D$21,IF(C111="On_Duty",D$21,IF(OR(C111="Leave",C111="Holiday"),D$21))))),IF(AND(E111&gt;$F$23,E111&lt;1),$C$23,IF(C111="Leave 1st half",E111,IF(C111="On_Duty",D$21,IF(OR(C111="Leave",C111="Holiday"),D$21,IF(C111="Leave 2nd half",D$21,$D$21))))))</f>
        <v>0.78749999999999998</v>
      </c>
      <c r="H111" s="6">
        <f>+G111-F111</f>
        <v>0.42638888888888887</v>
      </c>
      <c r="I111" s="22">
        <f>+HOUR(H111)*60+MINUTE(H111)+SECOND(H111)/60-30</f>
        <v>584</v>
      </c>
      <c r="J111" s="22">
        <f>48*60/5</f>
        <v>576</v>
      </c>
      <c r="K111" s="22">
        <f>+IF(AND(F111&lt;&gt;0,G111&lt;&gt;0),I111-J111,-J111)</f>
        <v>8</v>
      </c>
      <c r="L111" s="13"/>
    </row>
    <row r="112" spans="1:12">
      <c r="A112" s="8"/>
      <c r="B112" s="15" t="s">
        <v>21</v>
      </c>
      <c r="C112" s="21">
        <v>0.33333333333333331</v>
      </c>
      <c r="D112" s="21">
        <v>0.75416666666666676</v>
      </c>
      <c r="E112" s="17"/>
      <c r="F112" s="17"/>
      <c r="G112" s="17"/>
      <c r="H112" s="17"/>
      <c r="I112" s="17"/>
      <c r="J112" s="17"/>
      <c r="K112" s="31">
        <f>SUM(K107:K111)</f>
        <v>140</v>
      </c>
      <c r="L112" s="34" t="str">
        <f>+IF(K112&lt;0,"Minute(s) Remaining",IF(K112=0,"Minute(s). Met the target 48hrs","Minute(s) in excess of the required limit"))</f>
        <v>Minute(s) in excess of the required limit</v>
      </c>
    </row>
    <row r="113" spans="1:12">
      <c r="A113" s="8"/>
      <c r="B113" s="15" t="s">
        <v>22</v>
      </c>
      <c r="C113" s="112">
        <f>+(D112+C112)/2</f>
        <v>0.54375000000000007</v>
      </c>
      <c r="D113" s="113"/>
      <c r="E113" s="19"/>
      <c r="F113" s="19"/>
      <c r="G113" s="19"/>
      <c r="H113" s="19"/>
      <c r="I113" s="19"/>
      <c r="J113" s="19"/>
      <c r="K113" s="19"/>
      <c r="L113" s="20"/>
    </row>
    <row r="115" spans="1:12">
      <c r="A115" s="8"/>
      <c r="B115" s="114" t="s">
        <v>39</v>
      </c>
      <c r="C115" s="115"/>
      <c r="D115" s="115"/>
      <c r="E115" s="115"/>
      <c r="F115" s="115"/>
      <c r="G115" s="115"/>
      <c r="H115" s="115"/>
      <c r="I115" s="115"/>
      <c r="J115" s="115"/>
      <c r="K115" s="116"/>
      <c r="L115" s="7" t="s">
        <v>45</v>
      </c>
    </row>
    <row r="116" spans="1:12" ht="75">
      <c r="A116" s="28" t="s">
        <v>2</v>
      </c>
      <c r="B116" s="9" t="s">
        <v>3</v>
      </c>
      <c r="C116" s="9" t="s">
        <v>40</v>
      </c>
      <c r="D116" s="9" t="s">
        <v>5</v>
      </c>
      <c r="E116" s="9" t="s">
        <v>6</v>
      </c>
      <c r="F116" s="110" t="s">
        <v>7</v>
      </c>
      <c r="G116" s="111"/>
      <c r="H116" s="9" t="s">
        <v>8</v>
      </c>
      <c r="I116" s="9" t="s">
        <v>9</v>
      </c>
      <c r="J116" s="9" t="s">
        <v>10</v>
      </c>
      <c r="K116" s="9" t="s">
        <v>11</v>
      </c>
      <c r="L116" s="10"/>
    </row>
    <row r="117" spans="1:12">
      <c r="A117" s="27">
        <v>42443</v>
      </c>
      <c r="B117" s="11" t="s">
        <v>12</v>
      </c>
      <c r="C117" s="12" t="s">
        <v>42</v>
      </c>
      <c r="D117" s="29">
        <v>0.37291666666666662</v>
      </c>
      <c r="E117" s="29">
        <v>0.77083333333333337</v>
      </c>
      <c r="F117" s="6">
        <f>+IF(AND(D117&gt;=$F$22,D117&lt;1),IF(C117="Working",D117,IF(C117="Leave 1st half",C$21,IF(C117="Leave 2nd half",D117,IF(C117="On_Duty",C$21,IF(OR(C117="Leave",C117="Holiday"),C$21))))),IF(AND(D117&gt;0,D117&lt;$F$22),C$21,IF(C117="Leave 1st half",C$21,IF(C117="On_Duty",C$21,IF(OR(C117="Leave",C117="holiday"),C$21,IF(C117="Leave 2nd half",D117,C$21))))))</f>
        <v>0.37291666666666662</v>
      </c>
      <c r="G117" s="6">
        <f>+IF(AND(E117&lt;=$F$23,E117&gt;0),IF(C117="Working",E117,IF(C117="Leave 1st half",E117,IF(C117="Leave 2nd half",D$21,IF(C117="On_Duty",D$21,IF(OR(C117="Leave",C117="Holiday"),D$21))))),IF(AND(E117&gt;$F$23,E117&lt;1),$C$23,IF(C117="Leave 1st half",E117,IF(C117="On_Duty",D$21,IF(OR(C117="Leave",C117="Holiday"),D$21,IF(C117="Leave 2nd half",D$21,$D$21))))))</f>
        <v>0.77083333333333337</v>
      </c>
      <c r="H117" s="6">
        <f>+G117-F117</f>
        <v>0.39791666666666675</v>
      </c>
      <c r="I117" s="22">
        <f>+HOUR(H117)*60+MINUTE(H117)+SECOND(H117)/60-30</f>
        <v>543</v>
      </c>
      <c r="J117" s="22">
        <f>48*60/5</f>
        <v>576</v>
      </c>
      <c r="K117" s="22">
        <f>+IF(AND(F117&lt;&gt;0,G117&lt;&gt;0),I117-J117,-J117)</f>
        <v>-33</v>
      </c>
      <c r="L117" s="13"/>
    </row>
    <row r="118" spans="1:12">
      <c r="A118" s="30">
        <f>+A117+1</f>
        <v>42444</v>
      </c>
      <c r="B118" s="11" t="s">
        <v>14</v>
      </c>
      <c r="C118" s="12" t="s">
        <v>42</v>
      </c>
      <c r="D118" s="35">
        <v>0.36805555555555558</v>
      </c>
      <c r="E118" s="29">
        <v>0.82013888888888886</v>
      </c>
      <c r="F118" s="6">
        <f>+IF(AND(D118&gt;=$F$22,D118&lt;1),IF(C118="Working",D118,IF(C118="Leave 1st half",C$21,IF(C118="Leave 2nd half",D118,IF(C118="On_Duty",C$21,IF(OR(C118="Leave",C118="Holiday"),C$21))))),IF(AND(D118&gt;0,D118&lt;$F$22),C$21,IF(C118="Leave 1st half",C$21,IF(C118="On_Duty",C$21,IF(OR(C118="Leave",C118="holiday"),C$21,IF(C118="Leave 2nd half",D118,C$21))))))</f>
        <v>0.36805555555555558</v>
      </c>
      <c r="G118" s="6">
        <f>+IF(AND(E118&lt;=$F$23,E118&gt;0),IF(C118="Working",E118,IF(C118="Leave 1st half",E118,IF(C118="Leave 2nd half",D$21,IF(C118="On_Duty",D$21,IF(OR(C118="Leave",C118="Holiday"),D$21))))),IF(AND(E118&gt;$F$23,E118&lt;1),$C$23,IF(C118="Leave 1st half",E118,IF(C118="On_Duty",D$21,IF(OR(C118="Leave",C118="Holiday"),D$21,IF(C118="Leave 2nd half",D$21,$D$21))))))</f>
        <v>0.82013888888888886</v>
      </c>
      <c r="H118" s="6">
        <f>+G118-F118</f>
        <v>0.45208333333333328</v>
      </c>
      <c r="I118" s="22">
        <f>+HOUR(H118)*60+MINUTE(H118)+SECOND(H118)/60-30</f>
        <v>621</v>
      </c>
      <c r="J118" s="22">
        <f>48*60/5</f>
        <v>576</v>
      </c>
      <c r="K118" s="22">
        <f>+IF(AND(F118&lt;&gt;0,G118&lt;&gt;0),I118-J118,-J118)</f>
        <v>45</v>
      </c>
      <c r="L118" s="13"/>
    </row>
    <row r="119" spans="1:12">
      <c r="A119" s="30">
        <f>+A118+1</f>
        <v>42445</v>
      </c>
      <c r="B119" s="11" t="s">
        <v>15</v>
      </c>
      <c r="C119" s="12" t="s">
        <v>42</v>
      </c>
      <c r="D119" s="35">
        <v>0.33333333333333331</v>
      </c>
      <c r="E119" s="35">
        <v>0.75694444444444453</v>
      </c>
      <c r="F119" s="6">
        <f>+IF(AND(D119&gt;=$F$22,D119&lt;1),IF(C119="Working",D119,IF(C119="Leave 1st half",C$21,IF(C119="Leave 2nd half",D119,IF(C119="On_Duty",C$21,IF(OR(C119="Leave",C119="Holiday"),C$21))))),IF(AND(D119&gt;0,D119&lt;$F$22),C$21,IF(C119="Leave 1st half",C$21,IF(C119="On_Duty",C$21,IF(OR(C119="Leave",C119="holiday"),C$21,IF(C119="Leave 2nd half",D119,C$21))))))</f>
        <v>0.33333333333333331</v>
      </c>
      <c r="G119" s="6">
        <f>+IF(AND(E119&lt;=$F$23,E119&gt;0),IF(C119="Working",E119,IF(C119="Leave 1st half",E119,IF(C119="Leave 2nd half",D$21,IF(C119="On_Duty",D$21,IF(OR(C119="Leave",C119="Holiday"),D$21))))),IF(AND(E119&gt;$F$23,E119&lt;1),$C$23,IF(C119="Leave 1st half",E119,IF(C119="On_Duty",D$21,IF(OR(C119="Leave",C119="Holiday"),D$21,IF(C119="Leave 2nd half",D$21,$D$21))))))</f>
        <v>0.75694444444444453</v>
      </c>
      <c r="H119" s="6">
        <f>+G119-F119</f>
        <v>0.42361111111111122</v>
      </c>
      <c r="I119" s="22">
        <f>+HOUR(H119)*60+MINUTE(H119)+SECOND(H119)/60-30</f>
        <v>580</v>
      </c>
      <c r="J119" s="22">
        <f>48*60/5</f>
        <v>576</v>
      </c>
      <c r="K119" s="22">
        <f>+IF(AND(F119&lt;&gt;0,G119&lt;&gt;0),I119-J119,-J119)</f>
        <v>4</v>
      </c>
      <c r="L119" s="13"/>
    </row>
    <row r="120" spans="1:12">
      <c r="A120" s="30">
        <f>+A119+1</f>
        <v>42446</v>
      </c>
      <c r="B120" s="11" t="s">
        <v>17</v>
      </c>
      <c r="C120" s="12" t="s">
        <v>42</v>
      </c>
      <c r="D120" s="35">
        <v>0.33333333333333331</v>
      </c>
      <c r="E120" s="29">
        <v>0.81666666666666676</v>
      </c>
      <c r="F120" s="6">
        <f>+IF(AND(D120&gt;=$F$22,D120&lt;1),IF(C120="Working",D120,IF(C120="Leave 1st half",C$21,IF(C120="Leave 2nd half",D120,IF(C120="On_Duty",C$21,IF(OR(C120="Leave",C120="Holiday"),C$21))))),IF(AND(D120&gt;0,D120&lt;$F$22),C$21,IF(C120="Leave 1st half",C$21,IF(C120="On_Duty",C$21,IF(OR(C120="Leave",C120="holiday"),C$21,IF(C120="Leave 2nd half",D120,C$21))))))</f>
        <v>0.33333333333333331</v>
      </c>
      <c r="G120" s="6">
        <f>+IF(AND(E120&lt;=$F$23,E120&gt;0),IF(C120="Working",E120,IF(C120="Leave 1st half",E120,IF(C120="Leave 2nd half",D$21,IF(C120="On_Duty",D$21,IF(OR(C120="Leave",C120="Holiday"),D$21))))),IF(AND(E120&gt;$F$23,E120&lt;1),$C$23,IF(C120="Leave 1st half",E120,IF(C120="On_Duty",D$21,IF(OR(C120="Leave",C120="Holiday"),D$21,IF(C120="Leave 2nd half",D$21,$D$21))))))</f>
        <v>0.81666666666666676</v>
      </c>
      <c r="H120" s="6">
        <f>+G120-F120</f>
        <v>0.48333333333333345</v>
      </c>
      <c r="I120" s="22">
        <f>+HOUR(H120)*60+MINUTE(H120)+SECOND(H120)/60-30</f>
        <v>666</v>
      </c>
      <c r="J120" s="22">
        <f>48*60/5</f>
        <v>576</v>
      </c>
      <c r="K120" s="22">
        <f>+IF(AND(F120&lt;&gt;0,G120&lt;&gt;0),I120-J120,-J120)</f>
        <v>90</v>
      </c>
      <c r="L120" s="13"/>
    </row>
    <row r="121" spans="1:12">
      <c r="A121" s="30">
        <f>+A120+1</f>
        <v>42447</v>
      </c>
      <c r="B121" s="14" t="s">
        <v>19</v>
      </c>
      <c r="C121" s="12" t="s">
        <v>42</v>
      </c>
      <c r="D121" s="35">
        <v>0.3743055555555555</v>
      </c>
      <c r="E121" s="11">
        <v>0.72916666666666663</v>
      </c>
      <c r="F121" s="6">
        <f>+IF(AND(D121&gt;=$F$22,D121&lt;1),IF(C121="Working",D121,IF(C121="Leave 1st half",C$21,IF(C121="Leave 2nd half",D121,IF(C121="On_Duty",C$21,IF(OR(C121="Leave",C121="Holiday"),C$21))))),IF(AND(D121&gt;0,D121&lt;$F$22),C$21,IF(C121="Leave 1st half",C$21,IF(C121="On_Duty",C$21,IF(OR(C121="Leave",C121="holiday"),C$21,IF(C121="Leave 2nd half",D121,C$21))))))</f>
        <v>0.3743055555555555</v>
      </c>
      <c r="G121" s="6">
        <f>+IF(AND(E121&lt;=$F$23,E121&gt;0),IF(C121="Working",E121,IF(C121="Leave 1st half",E121,IF(C121="Leave 2nd half",D$21,IF(C121="On_Duty",D$21,IF(OR(C121="Leave",C121="Holiday"),D$21))))),IF(AND(E121&gt;$F$23,E121&lt;1),$C$23,IF(C121="Leave 1st half",E121,IF(C121="On_Duty",D$21,IF(OR(C121="Leave",C121="Holiday"),D$21,IF(C121="Leave 2nd half",D$21,$D$21))))))</f>
        <v>0.72916666666666663</v>
      </c>
      <c r="H121" s="6">
        <f>+G121-F121</f>
        <v>0.35486111111111113</v>
      </c>
      <c r="I121" s="22">
        <f>+HOUR(H121)*60+MINUTE(H121)+SECOND(H121)/60-30</f>
        <v>481</v>
      </c>
      <c r="J121" s="22">
        <f>48*60/5</f>
        <v>576</v>
      </c>
      <c r="K121" s="22">
        <f>+IF(AND(F121&lt;&gt;0,G121&lt;&gt;0),I121-J121,-J121)</f>
        <v>-95</v>
      </c>
      <c r="L121" s="13"/>
    </row>
    <row r="122" spans="1:12">
      <c r="A122" s="8"/>
      <c r="B122" s="15" t="s">
        <v>21</v>
      </c>
      <c r="C122" s="21">
        <v>0.33333333333333331</v>
      </c>
      <c r="D122" s="21">
        <v>0.75416666666666676</v>
      </c>
      <c r="E122" s="17"/>
      <c r="F122" s="17"/>
      <c r="G122" s="17"/>
      <c r="H122" s="17"/>
      <c r="I122" s="17"/>
      <c r="J122" s="17"/>
      <c r="K122" s="31">
        <f>SUM(K117:K121)</f>
        <v>11</v>
      </c>
      <c r="L122" s="34" t="str">
        <f>+IF(K122&lt;0,"Minute(s) Remaining",IF(K122=0,"Minute(s). Met the target 48hrs","Minute(s) in excess of the required limit"))</f>
        <v>Minute(s) in excess of the required limit</v>
      </c>
    </row>
    <row r="123" spans="1:12">
      <c r="A123" s="8"/>
      <c r="B123" s="15" t="s">
        <v>22</v>
      </c>
      <c r="C123" s="112">
        <f>+(D122+C122)/2</f>
        <v>0.54375000000000007</v>
      </c>
      <c r="D123" s="113"/>
      <c r="E123" s="19"/>
      <c r="F123" s="19"/>
      <c r="G123" s="19"/>
      <c r="H123" s="19"/>
      <c r="I123" s="19"/>
      <c r="J123" s="19"/>
      <c r="K123" s="19"/>
      <c r="L123" s="20"/>
    </row>
    <row r="126" spans="1:12">
      <c r="A126" s="8"/>
      <c r="B126" s="114" t="s">
        <v>39</v>
      </c>
      <c r="C126" s="115"/>
      <c r="D126" s="115"/>
      <c r="E126" s="115"/>
      <c r="F126" s="115"/>
      <c r="G126" s="115"/>
      <c r="H126" s="115"/>
      <c r="I126" s="115"/>
      <c r="J126" s="115"/>
      <c r="K126" s="116"/>
      <c r="L126" s="7"/>
    </row>
    <row r="127" spans="1:12" ht="75">
      <c r="A127" s="28" t="s">
        <v>2</v>
      </c>
      <c r="B127" s="9" t="s">
        <v>3</v>
      </c>
      <c r="C127" s="9" t="s">
        <v>4</v>
      </c>
      <c r="D127" s="9" t="s">
        <v>5</v>
      </c>
      <c r="E127" s="9" t="s">
        <v>6</v>
      </c>
      <c r="F127" s="110" t="s">
        <v>7</v>
      </c>
      <c r="G127" s="111"/>
      <c r="H127" s="9" t="s">
        <v>8</v>
      </c>
      <c r="I127" s="9" t="s">
        <v>9</v>
      </c>
      <c r="J127" s="9" t="s">
        <v>10</v>
      </c>
      <c r="K127" s="9" t="s">
        <v>11</v>
      </c>
      <c r="L127" s="10"/>
    </row>
    <row r="128" spans="1:12">
      <c r="A128" s="27">
        <v>42450</v>
      </c>
      <c r="B128" s="11" t="s">
        <v>12</v>
      </c>
      <c r="C128" s="12" t="s">
        <v>42</v>
      </c>
      <c r="D128" s="29">
        <v>0.3611111111111111</v>
      </c>
      <c r="E128" s="29">
        <v>0.81597222222222221</v>
      </c>
      <c r="F128" s="6">
        <f>+IF(AND(D128&gt;=$F134,D128&lt;1),IF(C128="Working",D128,IF(C128="Leave 1st half",C$9,IF(C128="Leave 2nd half",D128,IF(C128="On_Duty",C$9,IF(OR(C128="Leave",C128="Holiday"),C$9))))),IF(AND(D128&gt;0,D128&lt;$F134),C$9,IF(C128="Leave 1st half",C$9,IF(C128="On_Duty",C$9,IF(OR(C128="Leave",C128="holiday"),C$9,IF(C128="Leave 2nd half",D128,C$9))))))</f>
        <v>0.3611111111111111</v>
      </c>
      <c r="G128" s="6">
        <f>+IF(AND(E128&lt;=$F$11,E128&gt;0),IF(C128="Working",E128,IF(C128="Leave 1st half",E128,IF(C128="Leave 2nd half",D$9,IF(C128="On_Duty",D$9,IF(OR(C128="Leave",C128="Holiday"),D$9))))),IF(AND(E128&gt;$F$11,E128&lt;1),$C$11,IF(C128="Leave 1st half",E128,IF(C128="On_Duty",D$9,IF(OR(C128="Leave",C128="Holiday"),D$9,IF(C128="Leave 2nd half",D$9,$D$9))))))</f>
        <v>0.81597222222222221</v>
      </c>
      <c r="H128" s="6">
        <f>+G128-F128</f>
        <v>0.4548611111111111</v>
      </c>
      <c r="I128" s="22">
        <f>+HOUR(H128)*60+MINUTE(H128)+SECOND(H128)/60-30</f>
        <v>625</v>
      </c>
      <c r="J128" s="22">
        <f>48*60/5</f>
        <v>576</v>
      </c>
      <c r="K128" s="22">
        <f>+IF(AND(F128&lt;&gt;0,G128&lt;&gt;0),I128-J128,-J128)</f>
        <v>49</v>
      </c>
      <c r="L128" s="13"/>
    </row>
    <row r="129" spans="1:12">
      <c r="A129" s="30">
        <f>+A128+1</f>
        <v>42451</v>
      </c>
      <c r="B129" s="11" t="s">
        <v>14</v>
      </c>
      <c r="C129" s="12" t="s">
        <v>42</v>
      </c>
      <c r="D129" s="29">
        <v>0.37291666666666662</v>
      </c>
      <c r="E129" s="29">
        <v>0.75694444444444453</v>
      </c>
      <c r="F129" s="6">
        <f>+IF(AND(D129&gt;=$F134,D129&lt;1),IF(C129="Working",D129,IF(C129="Leave 1st half",C$9,IF(C129="Leave 2nd half",D129,IF(C129="On_Duty",C$9,IF(OR(C129="Leave",C129="Holiday"),C$9))))),IF(AND(D129&gt;0,D129&lt;$F134),C$9,IF(C129="Leave 1st half",C$9,IF(C129="On_Duty",C$9,IF(OR(C129="Leave",C129="holiday"),C$9,IF(C129="Leave 2nd half",D129,C$9))))))</f>
        <v>0.37291666666666662</v>
      </c>
      <c r="G129" s="6">
        <f>+IF(AND(E129&lt;=0.91667,E129&gt;0),IF(C129="Working",E129,IF(C129="Leave 1st half",E129,IF(C129="Leave 2nd half",D$9,IF(C129="On_Duty",D$9,IF(OR(C129="Leave",C129="Holiday"),D$9))))),IF(AND(E129&gt;0.91667,E129&lt;1),$C$11,IF(C129="Leave 1st half",E129,IF(C129="On_Duty",D$9,IF(OR(C129="Leave",C129="Holiday"),D$9,IF(C129="Leave 2nd half",D$9,$D$9))))))</f>
        <v>0.75694444444444453</v>
      </c>
      <c r="H129" s="6">
        <f>+G129-F129</f>
        <v>0.38402777777777791</v>
      </c>
      <c r="I129" s="22">
        <f>+HOUR(H129)*60+MINUTE(H129)+SECOND(H129)/60-30</f>
        <v>523</v>
      </c>
      <c r="J129" s="22">
        <f>48*60/5</f>
        <v>576</v>
      </c>
      <c r="K129" s="22">
        <f>+IF(AND(F129&lt;&gt;0,G129&lt;&gt;0),I129-J129,-J129)</f>
        <v>-53</v>
      </c>
      <c r="L129" s="13"/>
    </row>
    <row r="130" spans="1:12">
      <c r="A130" s="30">
        <f>+A129+1</f>
        <v>42452</v>
      </c>
      <c r="B130" s="11" t="s">
        <v>15</v>
      </c>
      <c r="C130" s="12" t="s">
        <v>42</v>
      </c>
      <c r="D130" s="29">
        <v>0.37013888888888885</v>
      </c>
      <c r="E130" s="29">
        <v>0.84652777777777777</v>
      </c>
      <c r="F130" s="6">
        <f>+IF(AND(D130&gt;=$F134,D130&lt;1),IF(C130="Working",D130,IF(C130="Leave 1st half",C$9,IF(C130="Leave 2nd half",D130,IF(C130="On_Duty",C$9,IF(OR(C130="Leave",C130="Holiday"),C$9))))),IF(AND(D130&gt;0,D130&lt;$F134),C$9,IF(C130="Leave 1st half",C$9,IF(C130="On_Duty",C$9,IF(OR(C130="Leave",C130="holiday"),C$9,IF(C130="Leave 2nd half",D130,C$9))))))</f>
        <v>0.37013888888888885</v>
      </c>
      <c r="G130" s="6">
        <f>+IF(AND(E130&lt;=0.91667,E130&gt;0),IF(C130="Working",E130,IF(C130="Leave 1st half",E130,IF(C130="Leave 2nd half",D$9,IF(C130="On_Duty",D$9,IF(OR(C130="Leave",C130="Holiday"),D$9))))),IF(AND(E130&gt;0.91667,E130&lt;1),$C$11,IF(C130="Leave 1st half",E130,IF(C130="On_Duty",D$9,IF(OR(C130="Leave",C130="Holiday"),D$9,IF(C130="Leave 2nd half",D$9,$D$9))))))</f>
        <v>0.84652777777777777</v>
      </c>
      <c r="H130" s="6">
        <f>+G130-F130</f>
        <v>0.47638888888888892</v>
      </c>
      <c r="I130" s="22">
        <f>+HOUR(H130)*60+MINUTE(H130)+SECOND(H130)/60-30</f>
        <v>656</v>
      </c>
      <c r="J130" s="22">
        <f>48*60/5</f>
        <v>576</v>
      </c>
      <c r="K130" s="22">
        <f>+IF(AND(F130&lt;&gt;0,G130&lt;&gt;0),I130-J130,-J130)</f>
        <v>80</v>
      </c>
      <c r="L130" s="13"/>
    </row>
    <row r="131" spans="1:12">
      <c r="A131" s="30">
        <f>+A130+1</f>
        <v>42453</v>
      </c>
      <c r="B131" s="11" t="s">
        <v>17</v>
      </c>
      <c r="C131" s="12" t="s">
        <v>43</v>
      </c>
      <c r="D131" s="29"/>
      <c r="E131" s="29"/>
      <c r="F131" s="6">
        <f>+IF(AND(D131&gt;=$F134,D131&lt;1),IF(C131="Working",D131,IF(C131="Leave 1st half",C$9,IF(C131="Leave 2nd half",D131,IF(C131="On_Duty",C$9,IF(OR(C131="Leave",C131="Holiday"),C$9))))),IF(AND(D131&gt;0,D131&lt;$F134),C$9,IF(C131="Leave 1st half",C$9,IF(C131="On_Duty",C$9,IF(OR(C131="Leave",C131="holiday"),C$9,IF(C131="Leave 2nd half",D131,C$9))))))</f>
        <v>0.33333333333333331</v>
      </c>
      <c r="G131" s="6">
        <f>+IF(AND(E131&lt;=0.91667,E131&gt;0),IF(C131="Working",E131,IF(C131="Leave 1st half",E131,IF(C131="Leave 2nd half",D$9,IF(C131="On_Duty",D$9,IF(OR(C131="Leave",C131="Holiday"),D$9))))),IF(AND(E131&gt;0.91667,E131&lt;1),$C$11,IF(C131="Leave 1st half",E131,IF(C131="On_Duty",D$9,IF(OR(C131="Leave",C131="Holiday"),D$9,IF(C131="Leave 2nd half",D$9,$D$9))))))</f>
        <v>0.75416666666666676</v>
      </c>
      <c r="H131" s="6">
        <f>+G131-F131</f>
        <v>0.42083333333333345</v>
      </c>
      <c r="I131" s="22">
        <f>+HOUR(H131)*60+MINUTE(H131)+SECOND(H131)/60-30</f>
        <v>576</v>
      </c>
      <c r="J131" s="22">
        <f>48*60/5</f>
        <v>576</v>
      </c>
      <c r="K131" s="22">
        <f>+IF(AND(F131&lt;&gt;0,G131&lt;&gt;0),I131-J131,-J131)</f>
        <v>0</v>
      </c>
      <c r="L131" s="13"/>
    </row>
    <row r="132" spans="1:12">
      <c r="A132" s="30">
        <f>+A131+1</f>
        <v>42454</v>
      </c>
      <c r="B132" s="14" t="s">
        <v>19</v>
      </c>
      <c r="C132" s="12" t="s">
        <v>42</v>
      </c>
      <c r="D132" s="29">
        <v>0.36874999999999997</v>
      </c>
      <c r="E132" s="11">
        <v>0.7368055555555556</v>
      </c>
      <c r="F132" s="6">
        <f>+IF(AND(D132&gt;=$F134,D132&lt;1),IF(C132="Working",D132,IF(C132="Leave 1st half",C$9,IF(C132="Leave 2nd half",D132,IF(C132="On_Duty",C$9,IF(OR(C132="Leave",C132="Holiday"),C$9))))),IF(AND(D132&gt;0,D132&lt;$F134),C$9,IF(C132="Leave 1st half",C$9,IF(C132="On_Duty",C$9,IF(OR(C132="Leave",C132="holiday"),C$9,IF(C132="Leave 2nd half",D132,C$9))))))</f>
        <v>0.36874999999999997</v>
      </c>
      <c r="G132" s="6">
        <f>+IF(AND(E132&lt;=0.91667,E132&gt;0),IF(C132="Working",E132,IF(C132="Leave 1st half",E132,IF(C132="Leave 2nd half",D$9,IF(C132="On_Duty",D$9,IF(OR(C132="Leave",C132="Holiday"),D$9))))),IF(AND(E132&gt;0.91667,E132&lt;1),$C$11,IF(C132="Leave 1st half",E132,IF(C132="On_Duty",D$9,IF(OR(C132="Leave",C132="Holiday"),D$9,IF(C132="Leave 2nd half",D$9,$D$9))))))</f>
        <v>0.7368055555555556</v>
      </c>
      <c r="H132" s="6">
        <f>+G132-F132</f>
        <v>0.36805555555555564</v>
      </c>
      <c r="I132" s="22">
        <f>+HOUR(H132)*60+MINUTE(H132)+SECOND(H132)/60-30</f>
        <v>500</v>
      </c>
      <c r="J132" s="22">
        <f>48*60/5</f>
        <v>576</v>
      </c>
      <c r="K132" s="22">
        <f>+IF(AND(F132&lt;&gt;0,G132&lt;&gt;0),I132-J132,-J132)</f>
        <v>-76</v>
      </c>
      <c r="L132" s="13"/>
    </row>
    <row r="133" spans="1:12">
      <c r="A133" s="40"/>
      <c r="B133" s="15" t="s">
        <v>21</v>
      </c>
      <c r="C133" s="21">
        <v>0.33333333333333331</v>
      </c>
      <c r="D133" s="21">
        <v>0.75416666666666676</v>
      </c>
      <c r="E133" s="17"/>
      <c r="F133" s="17"/>
      <c r="G133" s="17"/>
      <c r="H133" s="17"/>
      <c r="I133" s="17"/>
      <c r="J133" s="17"/>
      <c r="K133" s="23">
        <f>SUM(K128:K132)</f>
        <v>0</v>
      </c>
      <c r="L133" s="39" t="str">
        <f>+IF(K133&lt;0,"Minute(s) Remaining",IF(K133=0,"Minute(s). Met the target 48hrs","Minute(s) in excess of the required limit"))</f>
        <v>Minute(s). Met the target 48hrs</v>
      </c>
    </row>
    <row r="134" spans="1:12">
      <c r="A134" s="40"/>
      <c r="B134" s="15" t="s">
        <v>22</v>
      </c>
      <c r="C134" s="112">
        <f>+(D133+C133)/2</f>
        <v>0.54375000000000007</v>
      </c>
      <c r="D134" s="113"/>
      <c r="E134" s="38"/>
      <c r="F134" s="36">
        <f>+C133</f>
        <v>0.33333333333333331</v>
      </c>
      <c r="G134" s="17"/>
      <c r="H134" s="19"/>
      <c r="I134" s="19"/>
      <c r="J134" s="19"/>
      <c r="K134" s="19"/>
      <c r="L134" s="20"/>
    </row>
    <row r="135" spans="1:12">
      <c r="A135" s="40"/>
      <c r="B135" s="15" t="s">
        <v>23</v>
      </c>
      <c r="C135" s="112">
        <v>0.83333333333333337</v>
      </c>
      <c r="D135" s="113"/>
      <c r="E135" s="19"/>
      <c r="F135" s="37">
        <f>+C135</f>
        <v>0.83333333333333337</v>
      </c>
      <c r="G135" s="19"/>
      <c r="H135" s="19"/>
      <c r="I135" s="19"/>
      <c r="J135" s="19"/>
      <c r="K135" s="19"/>
      <c r="L135" s="20"/>
    </row>
    <row r="138" spans="1:12">
      <c r="A138" s="8"/>
      <c r="B138" s="114" t="s">
        <v>39</v>
      </c>
      <c r="C138" s="115"/>
      <c r="D138" s="115"/>
      <c r="E138" s="115"/>
      <c r="F138" s="115"/>
      <c r="G138" s="115"/>
      <c r="H138" s="115"/>
      <c r="I138" s="115"/>
      <c r="J138" s="115"/>
      <c r="K138" s="116"/>
      <c r="L138" s="7" t="s">
        <v>45</v>
      </c>
    </row>
    <row r="139" spans="1:12" ht="75">
      <c r="A139" s="28" t="s">
        <v>2</v>
      </c>
      <c r="B139" s="9" t="s">
        <v>3</v>
      </c>
      <c r="C139" s="9" t="s">
        <v>4</v>
      </c>
      <c r="D139" s="9" t="s">
        <v>5</v>
      </c>
      <c r="E139" s="9" t="s">
        <v>6</v>
      </c>
      <c r="F139" s="110" t="s">
        <v>7</v>
      </c>
      <c r="G139" s="111"/>
      <c r="H139" s="9" t="s">
        <v>8</v>
      </c>
      <c r="I139" s="9" t="s">
        <v>9</v>
      </c>
      <c r="J139" s="9" t="s">
        <v>10</v>
      </c>
      <c r="K139" s="9" t="s">
        <v>11</v>
      </c>
      <c r="L139" s="10"/>
    </row>
    <row r="140" spans="1:12">
      <c r="A140" s="27">
        <v>42457</v>
      </c>
      <c r="B140" s="11" t="s">
        <v>12</v>
      </c>
      <c r="C140" s="12" t="s">
        <v>42</v>
      </c>
      <c r="D140" s="29">
        <v>0.36249999999999999</v>
      </c>
      <c r="E140" s="35">
        <v>0.8125</v>
      </c>
      <c r="F140" s="6">
        <f>+IF(AND(D140&gt;=$F146,D140&lt;1),IF(C140="Working",D140,IF(C140="Leave 1st half",C$9,IF(C140="Leave 2nd half",D140,IF(C140="On_Duty",C$9,IF(OR(C140="Leave",C140="Holiday"),C$9))))),IF(AND(D140&gt;0,D140&lt;$F146),C$9,IF(C140="Leave 1st half",C$9,IF(C140="On_Duty",C$9,IF(OR(C140="Leave",C140="holiday"),C$9,IF(C140="Leave 2nd half",D140,C$9))))))</f>
        <v>0.36249999999999999</v>
      </c>
      <c r="G140" s="6">
        <f>+IF(AND(E140&lt;=$F$11,E140&gt;0),IF(C140="Working",E140,IF(C140="Leave 1st half",E140,IF(C140="Leave 2nd half",D$9,IF(C140="On_Duty",D$9,IF(OR(C140="Leave",C140="Holiday"),D$9))))),IF(AND(E140&gt;$F$11,E140&lt;1),$C$11,IF(C140="Leave 1st half",E140,IF(C140="On_Duty",D$9,IF(OR(C140="Leave",C140="Holiday"),D$9,IF(C140="Leave 2nd half",D$9,$D$9))))))</f>
        <v>0.8125</v>
      </c>
      <c r="H140" s="6">
        <f>+G140-F140</f>
        <v>0.45</v>
      </c>
      <c r="I140" s="22">
        <f>+HOUR(H140)*60+MINUTE(H140)+SECOND(H140)/60-30</f>
        <v>618</v>
      </c>
      <c r="J140" s="22">
        <f>48*60/5</f>
        <v>576</v>
      </c>
      <c r="K140" s="22">
        <f>+IF(AND(F140&lt;&gt;0,G140&lt;&gt;0),I140-J140,-J140)</f>
        <v>42</v>
      </c>
      <c r="L140" s="13"/>
    </row>
    <row r="141" spans="1:12">
      <c r="A141" s="30">
        <f>+A140+1</f>
        <v>42458</v>
      </c>
      <c r="B141" s="11" t="s">
        <v>14</v>
      </c>
      <c r="C141" s="12" t="s">
        <v>43</v>
      </c>
      <c r="D141" s="11"/>
      <c r="E141" s="11"/>
      <c r="F141" s="6">
        <f>+IF(AND(D141&gt;=$F146,D141&lt;1),IF(C141="Working",D141,IF(C141="Leave 1st half",C$9,IF(C141="Leave 2nd half",D141,IF(C141="On_Duty",C$9,IF(OR(C141="Leave",C141="Holiday"),C$9))))),IF(AND(D141&gt;0,D141&lt;$F146),C$9,IF(C141="Leave 1st half",C$9,IF(C141="On_Duty",C$9,IF(OR(C141="Leave",C141="holiday"),C$9,IF(C141="Leave 2nd half",D141,C$9))))))</f>
        <v>0.33333333333333331</v>
      </c>
      <c r="G141" s="6">
        <f>+IF(AND(E141&lt;=0.91667,E141&gt;0),IF(C141="Working",E141,IF(C141="Leave 1st half",E141,IF(C141="Leave 2nd half",D$9,IF(C141="On_Duty",D$9,IF(OR(C141="Leave",C141="Holiday"),D$9))))),IF(AND(E141&gt;0.91667,E141&lt;1),$C$11,IF(C141="Leave 1st half",E141,IF(C141="On_Duty",D$9,IF(OR(C141="Leave",C141="Holiday"),D$9,IF(C141="Leave 2nd half",D$9,$D$9))))))</f>
        <v>0.75416666666666676</v>
      </c>
      <c r="H141" s="6">
        <f>+G141-F141</f>
        <v>0.42083333333333345</v>
      </c>
      <c r="I141" s="22">
        <f>+HOUR(H141)*60+MINUTE(H141)+SECOND(H141)/60-30</f>
        <v>576</v>
      </c>
      <c r="J141" s="22">
        <f>48*60/5</f>
        <v>576</v>
      </c>
      <c r="K141" s="22">
        <f>+IF(AND(F141&lt;&gt;0,G141&lt;&gt;0),I141-J141,-J141)</f>
        <v>0</v>
      </c>
      <c r="L141" s="13"/>
    </row>
    <row r="142" spans="1:12">
      <c r="A142" s="30">
        <f>+A141+1</f>
        <v>42459</v>
      </c>
      <c r="B142" s="11" t="s">
        <v>15</v>
      </c>
      <c r="C142" s="12" t="s">
        <v>42</v>
      </c>
      <c r="D142" s="29">
        <v>0.36527777777777781</v>
      </c>
      <c r="E142" s="29">
        <v>0.80694444444444446</v>
      </c>
      <c r="F142" s="6">
        <f>+IF(AND(D142&gt;=$F146,D142&lt;1),IF(C142="Working",D142,IF(C142="Leave 1st half",C$9,IF(C142="Leave 2nd half",D142,IF(C142="On_Duty",C$9,IF(OR(C142="Leave",C142="Holiday"),C$9))))),IF(AND(D142&gt;0,D142&lt;$F146),C$9,IF(C142="Leave 1st half",C$9,IF(C142="On_Duty",C$9,IF(OR(C142="Leave",C142="holiday"),C$9,IF(C142="Leave 2nd half",D142,C$9))))))</f>
        <v>0.36527777777777781</v>
      </c>
      <c r="G142" s="6">
        <f>+IF(AND(E142&lt;=0.91667,E142&gt;0),IF(C142="Working",E142,IF(C142="Leave 1st half",E142,IF(C142="Leave 2nd half",D$9,IF(C142="On_Duty",D$9,IF(OR(C142="Leave",C142="Holiday"),D$9))))),IF(AND(E142&gt;0.91667,E142&lt;1),$C$11,IF(C142="Leave 1st half",E142,IF(C142="On_Duty",D$9,IF(OR(C142="Leave",C142="Holiday"),D$9,IF(C142="Leave 2nd half",D$9,$D$9))))))</f>
        <v>0.80694444444444446</v>
      </c>
      <c r="H142" s="6">
        <f>+G142-F142</f>
        <v>0.44166666666666665</v>
      </c>
      <c r="I142" s="22">
        <f>+HOUR(H142)*60+MINUTE(H142)+SECOND(H142)/60-30</f>
        <v>606</v>
      </c>
      <c r="J142" s="22">
        <f>48*60/5</f>
        <v>576</v>
      </c>
      <c r="K142" s="22">
        <f>+IF(AND(F142&lt;&gt;0,G142&lt;&gt;0),I142-J142,-J142)</f>
        <v>30</v>
      </c>
      <c r="L142" s="13"/>
    </row>
    <row r="143" spans="1:12">
      <c r="A143" s="30">
        <f>+A142+1</f>
        <v>42460</v>
      </c>
      <c r="B143" s="11" t="s">
        <v>17</v>
      </c>
      <c r="C143" s="12" t="s">
        <v>42</v>
      </c>
      <c r="D143" s="74">
        <v>0.3743055555555555</v>
      </c>
      <c r="E143" s="29">
        <v>0.77638888888888891</v>
      </c>
      <c r="F143" s="6">
        <f>+IF(AND(D143&gt;=$F146,D143&lt;1),IF(C143="Working",D143,IF(C143="Leave 1st half",C$9,IF(C143="Leave 2nd half",D143,IF(C143="On_Duty",C$9,IF(OR(C143="Leave",C143="Holiday"),C$9))))),IF(AND(D143&gt;0,D143&lt;$F146),C$9,IF(C143="Leave 1st half",C$9,IF(C143="On_Duty",C$9,IF(OR(C143="Leave",C143="holiday"),C$9,IF(C143="Leave 2nd half",D143,C$9))))))</f>
        <v>0.3743055555555555</v>
      </c>
      <c r="G143" s="6">
        <f>+IF(AND(E143&lt;=0.91667,E143&gt;0),IF(C143="Working",E143,IF(C143="Leave 1st half",E143,IF(C143="Leave 2nd half",D$9,IF(C143="On_Duty",D$9,IF(OR(C143="Leave",C143="Holiday"),D$9))))),IF(AND(E143&gt;0.91667,E143&lt;1),$C$11,IF(C143="Leave 1st half",E143,IF(C143="On_Duty",D$9,IF(OR(C143="Leave",C143="Holiday"),D$9,IF(C143="Leave 2nd half",D$9,$D$9))))))</f>
        <v>0.77638888888888891</v>
      </c>
      <c r="H143" s="6">
        <f>+G143-F143</f>
        <v>0.4020833333333334</v>
      </c>
      <c r="I143" s="22">
        <f>+HOUR(H143)*60+MINUTE(H143)+SECOND(H143)/60-30</f>
        <v>549</v>
      </c>
      <c r="J143" s="22">
        <f>48*60/5</f>
        <v>576</v>
      </c>
      <c r="K143" s="22">
        <f>+IF(AND(F143&lt;&gt;0,G143&lt;&gt;0),I143-J143,-J143)</f>
        <v>-27</v>
      </c>
      <c r="L143" s="13"/>
    </row>
    <row r="144" spans="1:12">
      <c r="A144" s="30">
        <f>+A143+1</f>
        <v>42461</v>
      </c>
      <c r="B144" s="14" t="s">
        <v>19</v>
      </c>
      <c r="C144" s="12" t="s">
        <v>42</v>
      </c>
      <c r="D144" s="74">
        <v>0.37152777777777773</v>
      </c>
      <c r="E144" s="11">
        <v>0.76111111111111107</v>
      </c>
      <c r="F144" s="6">
        <f>+IF(AND(D144&gt;=$F146,D144&lt;1),IF(C144="Working",D144,IF(C144="Leave 1st half",C$9,IF(C144="Leave 2nd half",D144,IF(C144="On_Duty",C$9,IF(OR(C144="Leave",C144="Holiday"),C$9))))),IF(AND(D144&gt;0,D144&lt;$F146),C$9,IF(C144="Leave 1st half",C$9,IF(C144="On_Duty",C$9,IF(OR(C144="Leave",C144="holiday"),C$9,IF(C144="Leave 2nd half",D144,C$9))))))</f>
        <v>0.37152777777777773</v>
      </c>
      <c r="G144" s="6">
        <f>+IF(AND(E144&lt;=0.91667,E144&gt;0),IF(C144="Working",E144,IF(C144="Leave 1st half",E144,IF(C144="Leave 2nd half",D$9,IF(C144="On_Duty",D$9,IF(OR(C144="Leave",C144="Holiday"),D$9))))),IF(AND(E144&gt;0.91667,E144&lt;1),$C$11,IF(C144="Leave 1st half",E144,IF(C144="On_Duty",D$9,IF(OR(C144="Leave",C144="Holiday"),D$9,IF(C144="Leave 2nd half",D$9,$D$9))))))</f>
        <v>0.76111111111111107</v>
      </c>
      <c r="H144" s="6">
        <f>+G144-F144</f>
        <v>0.38958333333333334</v>
      </c>
      <c r="I144" s="22">
        <f>+HOUR(H144)*60+MINUTE(H144)+SECOND(H144)/60-30</f>
        <v>531</v>
      </c>
      <c r="J144" s="22">
        <f>48*60/5</f>
        <v>576</v>
      </c>
      <c r="K144" s="22">
        <f>+IF(AND(F144&lt;&gt;0,G144&lt;&gt;0),I144-J144,-J144)</f>
        <v>-45</v>
      </c>
      <c r="L144" s="13"/>
    </row>
    <row r="145" spans="1:12">
      <c r="A145" s="40"/>
      <c r="B145" s="15" t="s">
        <v>21</v>
      </c>
      <c r="C145" s="21">
        <v>0.33333333333333331</v>
      </c>
      <c r="D145" s="21">
        <v>0.75416666666666676</v>
      </c>
      <c r="E145" s="17"/>
      <c r="F145" s="17"/>
      <c r="G145" s="17"/>
      <c r="H145" s="17"/>
      <c r="I145" s="17"/>
      <c r="J145" s="17"/>
      <c r="K145" s="23">
        <f>SUM(K140:K144)</f>
        <v>0</v>
      </c>
      <c r="L145" s="39" t="str">
        <f>+IF(K145&lt;0,"Minute(s) Remaining",IF(K145=0,"Minute(s). Met the target 48hrs","Minute(s) in excess of the required limit"))</f>
        <v>Minute(s). Met the target 48hrs</v>
      </c>
    </row>
    <row r="146" spans="1:12">
      <c r="A146" s="40"/>
      <c r="B146" s="15" t="s">
        <v>22</v>
      </c>
      <c r="C146" s="112">
        <f>+(D145+C145)/2</f>
        <v>0.54375000000000007</v>
      </c>
      <c r="D146" s="113"/>
      <c r="E146" s="38"/>
      <c r="F146" s="36">
        <f>+C145</f>
        <v>0.33333333333333331</v>
      </c>
      <c r="G146" s="17"/>
      <c r="H146" s="19"/>
      <c r="I146" s="19"/>
      <c r="J146" s="19"/>
      <c r="K146" s="19"/>
      <c r="L146" s="20"/>
    </row>
    <row r="147" spans="1:12">
      <c r="A147" s="40"/>
      <c r="B147" s="15" t="s">
        <v>23</v>
      </c>
      <c r="C147" s="112">
        <v>0.83333333333333337</v>
      </c>
      <c r="D147" s="113"/>
      <c r="E147" s="19"/>
      <c r="F147" s="37">
        <f>+C147</f>
        <v>0.83333333333333337</v>
      </c>
      <c r="G147" s="19"/>
      <c r="H147" s="19"/>
      <c r="I147" s="19"/>
      <c r="J147" s="19"/>
      <c r="K147" s="19"/>
      <c r="L147" s="20"/>
    </row>
    <row r="149" spans="1:12">
      <c r="A149" s="8"/>
      <c r="B149" s="114" t="s">
        <v>39</v>
      </c>
      <c r="C149" s="115"/>
      <c r="D149" s="115"/>
      <c r="E149" s="115"/>
      <c r="F149" s="115"/>
      <c r="G149" s="115"/>
      <c r="H149" s="115"/>
      <c r="I149" s="115"/>
      <c r="J149" s="115"/>
      <c r="K149" s="116"/>
      <c r="L149" s="7"/>
    </row>
    <row r="150" spans="1:12" ht="75">
      <c r="A150" s="28" t="s">
        <v>2</v>
      </c>
      <c r="B150" s="9" t="s">
        <v>3</v>
      </c>
      <c r="C150" s="9" t="s">
        <v>4</v>
      </c>
      <c r="D150" s="9" t="s">
        <v>5</v>
      </c>
      <c r="E150" s="9" t="s">
        <v>6</v>
      </c>
      <c r="F150" s="110" t="s">
        <v>7</v>
      </c>
      <c r="G150" s="111"/>
      <c r="H150" s="9" t="s">
        <v>8</v>
      </c>
      <c r="I150" s="9" t="s">
        <v>9</v>
      </c>
      <c r="J150" s="9" t="s">
        <v>10</v>
      </c>
      <c r="K150" s="9" t="s">
        <v>11</v>
      </c>
      <c r="L150" s="10"/>
    </row>
    <row r="151" spans="1:12">
      <c r="A151" s="27">
        <v>42464</v>
      </c>
      <c r="B151" s="11" t="s">
        <v>12</v>
      </c>
      <c r="C151" s="12" t="s">
        <v>42</v>
      </c>
      <c r="D151" s="29">
        <v>0.37013888888888885</v>
      </c>
      <c r="E151" s="29">
        <v>0.79027777777777775</v>
      </c>
      <c r="F151" s="6">
        <f>+IF(AND(D151&gt;=$F157,D151&lt;1),IF(C151="Working",D151,IF(C151="Leave 1st half",C$9,IF(C151="Leave 2nd half",D151,IF(C151="On_Duty",C$9,IF(OR(C151="Leave",C151="Holiday"),C$9))))),IF(AND(D151&gt;0,D151&lt;$F157),C$9,IF(C151="Leave 1st half",C$9,IF(C151="On_Duty",C$9,IF(OR(C151="Leave",C151="holiday"),C$9,IF(C151="Leave 2nd half",D151,C$9))))))</f>
        <v>0.37013888888888885</v>
      </c>
      <c r="G151" s="6">
        <f>+IF(AND(E151&lt;=$F$11,E151&gt;0),IF(C151="Working",E151,IF(C151="Leave 1st half",E151,IF(C151="Leave 2nd half",D$9,IF(C151="On_Duty",D$9,IF(OR(C151="Leave",C151="Holiday"),D$9))))),IF(AND(E151&gt;$F$11,E151&lt;1),$C$11,IF(C151="Leave 1st half",E151,IF(C151="On_Duty",D$9,IF(OR(C151="Leave",C151="Holiday"),D$9,IF(C151="Leave 2nd half",D$9,$D$9))))))</f>
        <v>0.79027777777777775</v>
      </c>
      <c r="H151" s="6">
        <f>+G151-F151</f>
        <v>0.4201388888888889</v>
      </c>
      <c r="I151" s="22">
        <f>+HOUR(H151)*60+MINUTE(H151)+SECOND(H151)/60-30</f>
        <v>575</v>
      </c>
      <c r="J151" s="22">
        <f>48*60/5</f>
        <v>576</v>
      </c>
      <c r="K151" s="22">
        <f>+IF(AND(F151&lt;&gt;0,G151&lt;&gt;0),I151-J151,-J151)</f>
        <v>-1</v>
      </c>
      <c r="L151" s="13"/>
    </row>
    <row r="152" spans="1:12">
      <c r="A152" s="30">
        <f>+A151+1</f>
        <v>42465</v>
      </c>
      <c r="B152" s="11" t="s">
        <v>14</v>
      </c>
      <c r="C152" s="12" t="s">
        <v>42</v>
      </c>
      <c r="D152" s="74">
        <v>0.34027777777777773</v>
      </c>
      <c r="E152" s="29">
        <v>0.76874999999999993</v>
      </c>
      <c r="F152" s="6">
        <f>+IF(AND(D152&gt;=$F157,D152&lt;1),IF(C152="Working",D152,IF(C152="Leave 1st half",C$9,IF(C152="Leave 2nd half",D152,IF(C152="On_Duty",C$9,IF(OR(C152="Leave",C152="Holiday"),C$9))))),IF(AND(D152&gt;0,D152&lt;$F157),C$9,IF(C152="Leave 1st half",C$9,IF(C152="On_Duty",C$9,IF(OR(C152="Leave",C152="holiday"),C$9,IF(C152="Leave 2nd half",D152,C$9))))))</f>
        <v>0.34027777777777773</v>
      </c>
      <c r="G152" s="6">
        <f>+IF(AND(E152&lt;=0.91667,E152&gt;0),IF(C152="Working",E152,IF(C152="Leave 1st half",E152,IF(C152="Leave 2nd half",D$9,IF(C152="On_Duty",D$9,IF(OR(C152="Leave",C152="Holiday"),D$9))))),IF(AND(E152&gt;0.91667,E152&lt;1),$C$11,IF(C152="Leave 1st half",E152,IF(C152="On_Duty",D$9,IF(OR(C152="Leave",C152="Holiday"),D$9,IF(C152="Leave 2nd half",D$9,$D$9))))))</f>
        <v>0.76874999999999993</v>
      </c>
      <c r="H152" s="6">
        <f>+G152-F152</f>
        <v>0.4284722222222222</v>
      </c>
      <c r="I152" s="22">
        <f>+HOUR(H152)*60+MINUTE(H152)+SECOND(H152)/60-30</f>
        <v>587</v>
      </c>
      <c r="J152" s="22">
        <f>48*60/5</f>
        <v>576</v>
      </c>
      <c r="K152" s="22">
        <f>+IF(AND(F152&lt;&gt;0,G152&lt;&gt;0),I152-J152,-J152)</f>
        <v>11</v>
      </c>
      <c r="L152" s="13"/>
    </row>
    <row r="153" spans="1:12">
      <c r="A153" s="30">
        <f>+A152+1</f>
        <v>42466</v>
      </c>
      <c r="B153" s="11" t="s">
        <v>15</v>
      </c>
      <c r="C153" s="12" t="s">
        <v>43</v>
      </c>
      <c r="D153" s="11"/>
      <c r="E153" s="11"/>
      <c r="F153" s="6">
        <f>+IF(AND(D153&gt;=$F157,D153&lt;1),IF(C153="Working",D153,IF(C153="Leave 1st half",C$9,IF(C153="Leave 2nd half",D153,IF(C153="On_Duty",C$9,IF(OR(C153="Leave",C153="Holiday"),C$9))))),IF(AND(D153&gt;0,D153&lt;$F157),C$9,IF(C153="Leave 1st half",C$9,IF(C153="On_Duty",C$9,IF(OR(C153="Leave",C153="holiday"),C$9,IF(C153="Leave 2nd half",D153,C$9))))))</f>
        <v>0.33333333333333331</v>
      </c>
      <c r="G153" s="6">
        <f>+IF(AND(E153&lt;=0.91667,E153&gt;0),IF(C153="Working",E153,IF(C153="Leave 1st half",E153,IF(C153="Leave 2nd half",D$9,IF(C153="On_Duty",D$9,IF(OR(C153="Leave",C153="Holiday"),D$9))))),IF(AND(E153&gt;0.91667,E153&lt;1),$C$11,IF(C153="Leave 1st half",E153,IF(C153="On_Duty",D$9,IF(OR(C153="Leave",C153="Holiday"),D$9,IF(C153="Leave 2nd half",D$9,$D$9))))))</f>
        <v>0.75416666666666676</v>
      </c>
      <c r="H153" s="6">
        <f>+G153-F153</f>
        <v>0.42083333333333345</v>
      </c>
      <c r="I153" s="22">
        <f>+HOUR(H153)*60+MINUTE(H153)+SECOND(H153)/60-30</f>
        <v>576</v>
      </c>
      <c r="J153" s="22">
        <f>48*60/5</f>
        <v>576</v>
      </c>
      <c r="K153" s="22">
        <f>+IF(AND(F153&lt;&gt;0,G153&lt;&gt;0),I153-J153,-J153)</f>
        <v>0</v>
      </c>
      <c r="L153" s="13"/>
    </row>
    <row r="154" spans="1:12">
      <c r="A154" s="30">
        <f>+A153+1</f>
        <v>42467</v>
      </c>
      <c r="B154" s="11" t="s">
        <v>17</v>
      </c>
      <c r="C154" s="12" t="s">
        <v>42</v>
      </c>
      <c r="D154" s="29">
        <v>0.37222222222222223</v>
      </c>
      <c r="E154" s="29">
        <v>0.8027777777777777</v>
      </c>
      <c r="F154" s="6">
        <f>+IF(AND(D154&gt;=$F157,D154&lt;1),IF(C154="Working",D154,IF(C154="Leave 1st half",C$9,IF(C154="Leave 2nd half",D154,IF(C154="On_Duty",C$9,IF(OR(C154="Leave",C154="Holiday"),C$9))))),IF(AND(D154&gt;0,D154&lt;$F157),C$9,IF(C154="Leave 1st half",C$9,IF(C154="On_Duty",C$9,IF(OR(C154="Leave",C154="holiday"),C$9,IF(C154="Leave 2nd half",D154,C$9))))))</f>
        <v>0.37222222222222223</v>
      </c>
      <c r="G154" s="6">
        <f>+IF(AND(E154&lt;=0.91667,E154&gt;0),IF(C154="Working",E154,IF(C154="Leave 1st half",E154,IF(C154="Leave 2nd half",D$9,IF(C154="On_Duty",D$9,IF(OR(C154="Leave",C154="Holiday"),D$9))))),IF(AND(E154&gt;0.91667,E154&lt;1),$C$11,IF(C154="Leave 1st half",E154,IF(C154="On_Duty",D$9,IF(OR(C154="Leave",C154="Holiday"),D$9,IF(C154="Leave 2nd half",D$9,$D$9))))))</f>
        <v>0.8027777777777777</v>
      </c>
      <c r="H154" s="6">
        <f>+G154-F154</f>
        <v>0.43055555555555547</v>
      </c>
      <c r="I154" s="22">
        <f>+HOUR(H154)*60+MINUTE(H154)+SECOND(H154)/60-30</f>
        <v>590</v>
      </c>
      <c r="J154" s="22">
        <f>48*60/5</f>
        <v>576</v>
      </c>
      <c r="K154" s="22">
        <f>+IF(AND(F154&lt;&gt;0,G154&lt;&gt;0),I154-J154,-J154)</f>
        <v>14</v>
      </c>
      <c r="L154" s="13"/>
    </row>
    <row r="155" spans="1:12">
      <c r="A155" s="30">
        <f>+A154+1</f>
        <v>42468</v>
      </c>
      <c r="B155" s="14" t="s">
        <v>19</v>
      </c>
      <c r="C155" s="12" t="s">
        <v>42</v>
      </c>
      <c r="D155" s="29">
        <v>0.36458333333333331</v>
      </c>
      <c r="E155" s="11">
        <v>0.77083333333333337</v>
      </c>
      <c r="F155" s="6">
        <f>+IF(AND(D155&gt;=$F157,D155&lt;1),IF(C155="Working",D155,IF(C155="Leave 1st half",C$9,IF(C155="Leave 2nd half",D155,IF(C155="On_Duty",C$9,IF(OR(C155="Leave",C155="Holiday"),C$9))))),IF(AND(D155&gt;0,D155&lt;$F157),C$9,IF(C155="Leave 1st half",C$9,IF(C155="On_Duty",C$9,IF(OR(C155="Leave",C155="holiday"),C$9,IF(C155="Leave 2nd half",D155,C$9))))))</f>
        <v>0.36458333333333331</v>
      </c>
      <c r="G155" s="6">
        <f>+IF(AND(E155&lt;=0.91667,E155&gt;0),IF(C155="Working",E155,IF(C155="Leave 1st half",E155,IF(C155="Leave 2nd half",D$9,IF(C155="On_Duty",D$9,IF(OR(C155="Leave",C155="Holiday"),D$9))))),IF(AND(E155&gt;0.91667,E155&lt;1),$C$11,IF(C155="Leave 1st half",E155,IF(C155="On_Duty",D$9,IF(OR(C155="Leave",C155="Holiday"),D$9,IF(C155="Leave 2nd half",D$9,$D$9))))))</f>
        <v>0.77083333333333337</v>
      </c>
      <c r="H155" s="6">
        <f>+G155-F155</f>
        <v>0.40625000000000006</v>
      </c>
      <c r="I155" s="22">
        <f>+HOUR(H155)*60+MINUTE(H155)+SECOND(H155)/60-30</f>
        <v>555</v>
      </c>
      <c r="J155" s="22">
        <f>48*60/5</f>
        <v>576</v>
      </c>
      <c r="K155" s="22">
        <f>+IF(AND(F155&lt;&gt;0,G155&lt;&gt;0),I155-J155,-J155)</f>
        <v>-21</v>
      </c>
      <c r="L155" s="13"/>
    </row>
    <row r="156" spans="1:12">
      <c r="A156" s="40"/>
      <c r="B156" s="15" t="s">
        <v>21</v>
      </c>
      <c r="C156" s="21">
        <v>0.33333333333333331</v>
      </c>
      <c r="D156" s="21">
        <v>0.75416666666666676</v>
      </c>
      <c r="E156" s="17"/>
      <c r="F156" s="17"/>
      <c r="G156" s="17"/>
      <c r="H156" s="17"/>
      <c r="I156" s="17"/>
      <c r="J156" s="17"/>
      <c r="K156" s="23">
        <f>SUM(K151:K155)</f>
        <v>3</v>
      </c>
      <c r="L156" s="39" t="str">
        <f>+IF(K156&lt;0,"Minute(s) Remaining",IF(K156=0,"Minute(s). Met the target 48hrs","Minute(s) in excess of the required limit"))</f>
        <v>Minute(s) in excess of the required limit</v>
      </c>
    </row>
    <row r="157" spans="1:12">
      <c r="A157" s="40"/>
      <c r="B157" s="15" t="s">
        <v>22</v>
      </c>
      <c r="C157" s="112">
        <f>+(D156+C156)/2</f>
        <v>0.54375000000000007</v>
      </c>
      <c r="D157" s="113"/>
      <c r="E157" s="38"/>
      <c r="F157" s="36">
        <f>+C156</f>
        <v>0.33333333333333331</v>
      </c>
      <c r="G157" s="17"/>
      <c r="H157" s="19"/>
      <c r="I157" s="19"/>
      <c r="J157" s="19"/>
      <c r="K157" s="19"/>
      <c r="L157" s="20"/>
    </row>
    <row r="158" spans="1:12">
      <c r="A158" s="40"/>
      <c r="B158" s="15" t="s">
        <v>23</v>
      </c>
      <c r="C158" s="112">
        <v>0.83333333333333337</v>
      </c>
      <c r="D158" s="113"/>
      <c r="E158" s="19"/>
      <c r="F158" s="37">
        <f>+C158</f>
        <v>0.83333333333333337</v>
      </c>
      <c r="G158" s="19"/>
      <c r="H158" s="19"/>
      <c r="I158" s="19"/>
      <c r="J158" s="19"/>
      <c r="K158" s="19"/>
      <c r="L158" s="20"/>
    </row>
    <row r="160" spans="1:12">
      <c r="A160" s="8"/>
      <c r="B160" s="114" t="s">
        <v>39</v>
      </c>
      <c r="C160" s="115"/>
      <c r="D160" s="115"/>
      <c r="E160" s="115"/>
      <c r="F160" s="115"/>
      <c r="G160" s="115"/>
      <c r="H160" s="115"/>
      <c r="I160" s="115"/>
      <c r="J160" s="115"/>
      <c r="K160" s="116"/>
      <c r="L160" s="7"/>
    </row>
    <row r="161" spans="1:12" ht="75">
      <c r="A161" s="28" t="s">
        <v>2</v>
      </c>
      <c r="B161" s="9" t="s">
        <v>3</v>
      </c>
      <c r="C161" s="9" t="s">
        <v>4</v>
      </c>
      <c r="D161" s="9" t="s">
        <v>5</v>
      </c>
      <c r="E161" s="9" t="s">
        <v>6</v>
      </c>
      <c r="F161" s="110" t="s">
        <v>7</v>
      </c>
      <c r="G161" s="111"/>
      <c r="H161" s="9" t="s">
        <v>8</v>
      </c>
      <c r="I161" s="9" t="s">
        <v>9</v>
      </c>
      <c r="J161" s="9" t="s">
        <v>10</v>
      </c>
      <c r="K161" s="9" t="s">
        <v>11</v>
      </c>
      <c r="L161" s="10"/>
    </row>
    <row r="162" spans="1:12">
      <c r="A162" s="27">
        <v>42471</v>
      </c>
      <c r="B162" s="11" t="s">
        <v>12</v>
      </c>
      <c r="C162" s="12" t="s">
        <v>43</v>
      </c>
      <c r="D162" s="29"/>
      <c r="E162" s="29"/>
      <c r="F162" s="6">
        <f>+IF(AND(D162&gt;=$F168,D162&lt;1),IF(C162="Working",D162,IF(C162="Leave 1st half",C$9,IF(C162="Leave 2nd half",D162,IF(C162="On_Duty",C$9,IF(OR(C162="Leave",C162="Holiday"),C$9))))),IF(AND(D162&gt;0,D162&lt;$F168),C$9,IF(C162="Leave 1st half",C$9,IF(C162="On_Duty",C$9,IF(OR(C162="Leave",C162="holiday"),C$9,IF(C162="Leave 2nd half",D162,C$9))))))</f>
        <v>0.33333333333333331</v>
      </c>
      <c r="G162" s="6">
        <f>+IF(AND(E162&lt;=$F$11,E162&gt;0),IF(C162="Working",E162,IF(C162="Leave 1st half",E162,IF(C162="Leave 2nd half",D$9,IF(C162="On_Duty",D$9,IF(OR(C162="Leave",C162="Holiday"),D$9))))),IF(AND(E162&gt;$F$11,E162&lt;1),$C$11,IF(C162="Leave 1st half",E162,IF(C162="On_Duty",D$9,IF(OR(C162="Leave",C162="Holiday"),D$9,IF(C162="Leave 2nd half",D$9,$D$9))))))</f>
        <v>0.75416666666666676</v>
      </c>
      <c r="H162" s="6">
        <f>+G162-F162</f>
        <v>0.42083333333333345</v>
      </c>
      <c r="I162" s="22">
        <f>+HOUR(H162)*60+MINUTE(H162)+SECOND(H162)/60-30</f>
        <v>576</v>
      </c>
      <c r="J162" s="22">
        <f>48*60/5</f>
        <v>576</v>
      </c>
      <c r="K162" s="22">
        <f>+IF(AND(F162&lt;&gt;0,G162&lt;&gt;0),I162-J162,-J162)</f>
        <v>0</v>
      </c>
      <c r="L162" s="13"/>
    </row>
    <row r="163" spans="1:12">
      <c r="A163" s="30">
        <f>+A162+1</f>
        <v>42472</v>
      </c>
      <c r="B163" s="11" t="s">
        <v>14</v>
      </c>
      <c r="C163" s="12" t="s">
        <v>42</v>
      </c>
      <c r="D163" s="74">
        <v>0.35972222222222222</v>
      </c>
      <c r="E163" s="29">
        <v>0.84236111111111101</v>
      </c>
      <c r="F163" s="6">
        <f>+IF(AND(D163&gt;=$F168,D163&lt;1),IF(C163="Working",D163,IF(C163="Leave 1st half",C$9,IF(C163="Leave 2nd half",D163,IF(C163="On_Duty",C$9,IF(OR(C163="Leave",C163="Holiday"),C$9))))),IF(AND(D163&gt;0,D163&lt;$F168),C$9,IF(C163="Leave 1st half",C$9,IF(C163="On_Duty",C$9,IF(OR(C163="Leave",C163="holiday"),C$9,IF(C163="Leave 2nd half",D163,C$9))))))</f>
        <v>0.35972222222222222</v>
      </c>
      <c r="G163" s="6">
        <f>+IF(AND(E163&lt;=0.91667,E163&gt;0),IF(C163="Working",E163,IF(C163="Leave 1st half",E163,IF(C163="Leave 2nd half",D$9,IF(C163="On_Duty",D$9,IF(OR(C163="Leave",C163="Holiday"),D$9))))),IF(AND(E163&gt;0.91667,E163&lt;1),$C$11,IF(C163="Leave 1st half",E163,IF(C163="On_Duty",D$9,IF(OR(C163="Leave",C163="Holiday"),D$9,IF(C163="Leave 2nd half",D$9,$D$9))))))</f>
        <v>0.84236111111111101</v>
      </c>
      <c r="H163" s="6">
        <f>+G163-F163</f>
        <v>0.48263888888888878</v>
      </c>
      <c r="I163" s="22">
        <f>+HOUR(H163)*60+MINUTE(H163)+SECOND(H163)/60-30</f>
        <v>665</v>
      </c>
      <c r="J163" s="22">
        <f>48*60/5</f>
        <v>576</v>
      </c>
      <c r="K163" s="22">
        <f>+IF(AND(F163&lt;&gt;0,G163&lt;&gt;0),I163-J163,-J163)</f>
        <v>89</v>
      </c>
      <c r="L163" s="13"/>
    </row>
    <row r="164" spans="1:12">
      <c r="A164" s="30">
        <f>+A163+1</f>
        <v>42473</v>
      </c>
      <c r="B164" s="11" t="s">
        <v>15</v>
      </c>
      <c r="C164" s="12" t="s">
        <v>43</v>
      </c>
      <c r="D164" s="29"/>
      <c r="E164" s="29"/>
      <c r="F164" s="6">
        <f>+IF(AND(D164&gt;=$F168,D164&lt;1),IF(C164="Working",D164,IF(C164="Leave 1st half",C$9,IF(C164="Leave 2nd half",D164,IF(C164="On_Duty",C$9,IF(OR(C164="Leave",C164="Holiday"),C$9))))),IF(AND(D164&gt;0,D164&lt;$F168),C$9,IF(C164="Leave 1st half",C$9,IF(C164="On_Duty",C$9,IF(OR(C164="Leave",C164="holiday"),C$9,IF(C164="Leave 2nd half",D164,C$9))))))</f>
        <v>0.33333333333333331</v>
      </c>
      <c r="G164" s="6">
        <f>+IF(AND(E164&lt;=0.91667,E164&gt;0),IF(C164="Working",E164,IF(C164="Leave 1st half",E164,IF(C164="Leave 2nd half",D$9,IF(C164="On_Duty",D$9,IF(OR(C164="Leave",C164="Holiday"),D$9))))),IF(AND(E164&gt;0.91667,E164&lt;1),$C$11,IF(C164="Leave 1st half",E164,IF(C164="On_Duty",D$9,IF(OR(C164="Leave",C164="Holiday"),D$9,IF(C164="Leave 2nd half",D$9,$D$9))))))</f>
        <v>0.75416666666666676</v>
      </c>
      <c r="H164" s="6">
        <f>+G164-F164</f>
        <v>0.42083333333333345</v>
      </c>
      <c r="I164" s="22">
        <f>+HOUR(H164)*60+MINUTE(H164)+SECOND(H164)/60-30</f>
        <v>576</v>
      </c>
      <c r="J164" s="22">
        <f>48*60/5</f>
        <v>576</v>
      </c>
      <c r="K164" s="22">
        <f>+IF(AND(F164&lt;&gt;0,G164&lt;&gt;0),I164-J164,-J164)</f>
        <v>0</v>
      </c>
      <c r="L164" s="13"/>
    </row>
    <row r="165" spans="1:12">
      <c r="A165" s="30">
        <f>+A164+1</f>
        <v>42474</v>
      </c>
      <c r="B165" s="11" t="s">
        <v>17</v>
      </c>
      <c r="C165" s="12" t="s">
        <v>16</v>
      </c>
      <c r="D165" s="29"/>
      <c r="E165" s="29"/>
      <c r="F165" s="6">
        <f>+IF(AND(D165&gt;=$F168,D165&lt;1),IF(C165="Working",D165,IF(C165="Leave 1st half",C$9,IF(C165="Leave 2nd half",D165,IF(C165="On_Duty",C$9,IF(OR(C165="Leave",C165="Holiday"),C$9))))),IF(AND(D165&gt;0,D165&lt;$F168),C$9,IF(C165="Leave 1st half",C$9,IF(C165="On_Duty",C$9,IF(OR(C165="Leave",C165="holiday"),C$9,IF(C165="Leave 2nd half",D165,C$9))))))</f>
        <v>0.33333333333333331</v>
      </c>
      <c r="G165" s="6">
        <f>+IF(AND(E165&lt;=0.91667,E165&gt;0),IF(C165="Working",E165,IF(C165="Leave 1st half",E165,IF(C165="Leave 2nd half",D$9,IF(C165="On_Duty",D$9,IF(OR(C165="Leave",C165="Holiday"),D$9))))),IF(AND(E165&gt;0.91667,E165&lt;1),$C$11,IF(C165="Leave 1st half",E165,IF(C165="On_Duty",D$9,IF(OR(C165="Leave",C165="Holiday"),D$9,IF(C165="Leave 2nd half",D$9,$D$9))))))</f>
        <v>0.75416666666666676</v>
      </c>
      <c r="H165" s="6">
        <f>+G165-F165</f>
        <v>0.42083333333333345</v>
      </c>
      <c r="I165" s="22">
        <f>+HOUR(H165)*60+MINUTE(H165)+SECOND(H165)/60-30</f>
        <v>576</v>
      </c>
      <c r="J165" s="22">
        <f>48*60/5</f>
        <v>576</v>
      </c>
      <c r="K165" s="22">
        <f>+IF(AND(F165&lt;&gt;0,G165&lt;&gt;0),I165-J165,-J165)</f>
        <v>0</v>
      </c>
      <c r="L165" s="13"/>
    </row>
    <row r="166" spans="1:12">
      <c r="A166" s="30">
        <f>+A165+1</f>
        <v>42475</v>
      </c>
      <c r="B166" s="14" t="s">
        <v>19</v>
      </c>
      <c r="C166" s="12" t="s">
        <v>42</v>
      </c>
      <c r="D166" s="11">
        <v>0.3743055555555555</v>
      </c>
      <c r="E166" s="11"/>
      <c r="F166" s="6">
        <f>+IF(AND(D166&gt;=$F168,D166&lt;1),IF(C166="Working",D166,IF(C166="Leave 1st half",C$9,IF(C166="Leave 2nd half",D166,IF(C166="On_Duty",C$9,IF(OR(C166="Leave",C166="Holiday"),C$9))))),IF(AND(D166&gt;0,D166&lt;$F168),C$9,IF(C166="Leave 1st half",C$9,IF(C166="On_Duty",C$9,IF(OR(C166="Leave",C166="holiday"),C$9,IF(C166="Leave 2nd half",D166,C$9))))))</f>
        <v>0.3743055555555555</v>
      </c>
      <c r="G166" s="6">
        <f>+IF(AND(E166&lt;=0.91667,E166&gt;0),IF(C166="Working",E166,IF(C166="Leave 1st half",E166,IF(C166="Leave 2nd half",D$9,IF(C166="On_Duty",D$9,IF(OR(C166="Leave",C166="Holiday"),D$9))))),IF(AND(E166&gt;0.91667,E166&lt;1),$C$11,IF(C166="Leave 1st half",E166,IF(C166="On_Duty",D$9,IF(OR(C166="Leave",C166="Holiday"),D$9,IF(C166="Leave 2nd half",D$9,$D$9))))))</f>
        <v>0.75416666666666676</v>
      </c>
      <c r="H166" s="6">
        <f>+G166-F166</f>
        <v>0.37986111111111126</v>
      </c>
      <c r="I166" s="22">
        <f>+HOUR(H166)*60+MINUTE(H166)+SECOND(H166)/60-30</f>
        <v>517</v>
      </c>
      <c r="J166" s="22">
        <f>48*60/5</f>
        <v>576</v>
      </c>
      <c r="K166" s="22">
        <f>+IF(AND(F166&lt;&gt;0,G166&lt;&gt;0),I166-J166,-J166)</f>
        <v>-59</v>
      </c>
      <c r="L166" s="13"/>
    </row>
    <row r="167" spans="1:12">
      <c r="A167" s="40"/>
      <c r="B167" s="15" t="s">
        <v>21</v>
      </c>
      <c r="C167" s="21">
        <v>0.33333333333333331</v>
      </c>
      <c r="D167" s="21">
        <v>0.75416666666666676</v>
      </c>
      <c r="E167" s="17"/>
      <c r="F167" s="17"/>
      <c r="G167" s="17"/>
      <c r="H167" s="17"/>
      <c r="I167" s="17"/>
      <c r="J167" s="17"/>
      <c r="K167" s="23">
        <f>SUM(K162:K166)</f>
        <v>30</v>
      </c>
      <c r="L167" s="39" t="str">
        <f>+IF(K167&lt;0,"Minute(s) Remaining",IF(K167=0,"Minute(s). Met the target 48hrs","Minute(s) in excess of the required limit"))</f>
        <v>Minute(s) in excess of the required limit</v>
      </c>
    </row>
    <row r="168" spans="1:12">
      <c r="A168" s="40"/>
      <c r="B168" s="15" t="s">
        <v>22</v>
      </c>
      <c r="C168" s="112">
        <f>+(D167+C167)/2</f>
        <v>0.54375000000000007</v>
      </c>
      <c r="D168" s="113"/>
      <c r="E168" s="38"/>
      <c r="F168" s="36">
        <f>+C167</f>
        <v>0.33333333333333331</v>
      </c>
      <c r="G168" s="17"/>
      <c r="H168" s="19"/>
      <c r="I168" s="19"/>
      <c r="J168" s="19"/>
      <c r="K168" s="19"/>
      <c r="L168" s="20"/>
    </row>
    <row r="169" spans="1:12">
      <c r="A169" s="40"/>
      <c r="B169" s="15" t="s">
        <v>23</v>
      </c>
      <c r="C169" s="112">
        <v>0.83333333333333337</v>
      </c>
      <c r="D169" s="113"/>
      <c r="E169" s="19"/>
      <c r="F169" s="37">
        <f>+C169</f>
        <v>0.83333333333333337</v>
      </c>
      <c r="G169" s="19"/>
      <c r="H169" s="19"/>
      <c r="I169" s="19"/>
      <c r="J169" s="19"/>
      <c r="K169" s="19"/>
      <c r="L169" s="20"/>
    </row>
    <row r="171" spans="1:12">
      <c r="A171" s="8"/>
      <c r="B171" s="114" t="s">
        <v>39</v>
      </c>
      <c r="C171" s="115"/>
      <c r="D171" s="115"/>
      <c r="E171" s="115"/>
      <c r="F171" s="115"/>
      <c r="G171" s="115"/>
      <c r="H171" s="115"/>
      <c r="I171" s="115"/>
      <c r="J171" s="115"/>
      <c r="K171" s="116"/>
      <c r="L171" s="7"/>
    </row>
    <row r="172" spans="1:12" ht="75">
      <c r="A172" s="28" t="s">
        <v>2</v>
      </c>
      <c r="B172" s="9" t="s">
        <v>3</v>
      </c>
      <c r="C172" s="9" t="s">
        <v>4</v>
      </c>
      <c r="D172" s="9" t="s">
        <v>5</v>
      </c>
      <c r="E172" s="9" t="s">
        <v>6</v>
      </c>
      <c r="F172" s="110" t="s">
        <v>7</v>
      </c>
      <c r="G172" s="111"/>
      <c r="H172" s="9" t="s">
        <v>8</v>
      </c>
      <c r="I172" s="9" t="s">
        <v>9</v>
      </c>
      <c r="J172" s="9" t="s">
        <v>10</v>
      </c>
      <c r="K172" s="9" t="s">
        <v>11</v>
      </c>
      <c r="L172" s="10"/>
    </row>
    <row r="173" spans="1:12">
      <c r="A173" s="27">
        <v>42478</v>
      </c>
      <c r="B173" s="11" t="s">
        <v>12</v>
      </c>
      <c r="C173" s="12" t="s">
        <v>42</v>
      </c>
      <c r="D173" s="29">
        <v>0.3576388888888889</v>
      </c>
      <c r="E173" s="29">
        <v>0.78749999999999998</v>
      </c>
      <c r="F173" s="6">
        <f>+IF(AND(D173&gt;=$F179,D173&lt;1),IF(C173="Working",D173,IF(C173="Leave 1st half",C$9,IF(C173="Leave 2nd half",D173,IF(C173="On_Duty",C$9,IF(OR(C173="Leave",C173="Holiday"),C$9))))),IF(AND(D173&gt;0,D173&lt;$F179),C$9,IF(C173="Leave 1st half",C$9,IF(C173="On_Duty",C$9,IF(OR(C173="Leave",C173="holiday"),C$9,IF(C173="Leave 2nd half",D173,C$9))))))</f>
        <v>0.3576388888888889</v>
      </c>
      <c r="G173" s="6">
        <f>+IF(AND(E173&lt;=$F$11,E173&gt;0),IF(C173="Working",E173,IF(C173="Leave 1st half",E173,IF(C173="Leave 2nd half",D$9,IF(C173="On_Duty",D$9,IF(OR(C173="Leave",C173="Holiday"),D$9))))),IF(AND(E173&gt;$F$11,E173&lt;1),$C$11,IF(C173="Leave 1st half",E173,IF(C173="On_Duty",D$9,IF(OR(C173="Leave",C173="Holiday"),D$9,IF(C173="Leave 2nd half",D$9,$D$9))))))</f>
        <v>0.78749999999999998</v>
      </c>
      <c r="H173" s="6">
        <f>+G173-F173</f>
        <v>0.42986111111111108</v>
      </c>
      <c r="I173" s="22">
        <f>+HOUR(H173)*60+MINUTE(H173)+SECOND(H173)/60-30</f>
        <v>589</v>
      </c>
      <c r="J173" s="22">
        <f>48*60/5</f>
        <v>576</v>
      </c>
      <c r="K173" s="22">
        <f>+IF(AND(F173&lt;&gt;0,G173&lt;&gt;0),I173-J173,-J173)</f>
        <v>13</v>
      </c>
      <c r="L173" s="13"/>
    </row>
    <row r="174" spans="1:12">
      <c r="A174" s="30">
        <f>+A173+1</f>
        <v>42479</v>
      </c>
      <c r="B174" s="11" t="s">
        <v>14</v>
      </c>
      <c r="C174" s="12" t="s">
        <v>42</v>
      </c>
      <c r="D174" s="29">
        <v>0.37361111111111112</v>
      </c>
      <c r="E174" s="11">
        <v>0.79166666666666663</v>
      </c>
      <c r="F174" s="6">
        <f>+IF(AND(D174&gt;=$F179,D174&lt;1),IF(C174="Working",D174,IF(C174="Leave 1st half",C$9,IF(C174="Leave 2nd half",D174,IF(C174="On_Duty",C$9,IF(OR(C174="Leave",C174="Holiday"),C$9))))),IF(AND(D174&gt;0,D174&lt;$F179),C$9,IF(C174="Leave 1st half",C$9,IF(C174="On_Duty",C$9,IF(OR(C174="Leave",C174="holiday"),C$9,IF(C174="Leave 2nd half",D174,C$9))))))</f>
        <v>0.37361111111111112</v>
      </c>
      <c r="G174" s="6">
        <f>+IF(AND(E174&lt;=0.91667,E174&gt;0),IF(C174="Working",E174,IF(C174="Leave 1st half",E174,IF(C174="Leave 2nd half",D$9,IF(C174="On_Duty",D$9,IF(OR(C174="Leave",C174="Holiday"),D$9))))),IF(AND(E174&gt;0.91667,E174&lt;1),$C$11,IF(C174="Leave 1st half",E174,IF(C174="On_Duty",D$9,IF(OR(C174="Leave",C174="Holiday"),D$9,IF(C174="Leave 2nd half",D$9,$D$9))))))</f>
        <v>0.79166666666666663</v>
      </c>
      <c r="H174" s="6">
        <f>+G174-F174</f>
        <v>0.41805555555555551</v>
      </c>
      <c r="I174" s="22">
        <f>+HOUR(H174)*60+MINUTE(H174)+SECOND(H174)/60-30</f>
        <v>572</v>
      </c>
      <c r="J174" s="22">
        <f>48*60/5</f>
        <v>576</v>
      </c>
      <c r="K174" s="22">
        <f>+IF(AND(F174&lt;&gt;0,G174&lt;&gt;0),I174-J174,-J174)</f>
        <v>-4</v>
      </c>
      <c r="L174" s="13"/>
    </row>
    <row r="175" spans="1:12">
      <c r="A175" s="30">
        <f>+A174+1</f>
        <v>42480</v>
      </c>
      <c r="B175" s="11" t="s">
        <v>15</v>
      </c>
      <c r="C175" s="12" t="s">
        <v>42</v>
      </c>
      <c r="D175" s="11"/>
      <c r="E175" s="11"/>
      <c r="F175" s="6">
        <f>+IF(AND(D175&gt;=$F179,D175&lt;1),IF(C175="Working",D175,IF(C175="Leave 1st half",C$9,IF(C175="Leave 2nd half",D175,IF(C175="On_Duty",C$9,IF(OR(C175="Leave",C175="Holiday"),C$9))))),IF(AND(D175&gt;0,D175&lt;$F179),C$9,IF(C175="Leave 1st half",C$9,IF(C175="On_Duty",C$9,IF(OR(C175="Leave",C175="holiday"),C$9,IF(C175="Leave 2nd half",D175,C$9))))))</f>
        <v>0.33333333333333331</v>
      </c>
      <c r="G175" s="6">
        <f>+IF(AND(E175&lt;=0.91667,E175&gt;0),IF(C175="Working",E175,IF(C175="Leave 1st half",E175,IF(C175="Leave 2nd half",D$9,IF(C175="On_Duty",D$9,IF(OR(C175="Leave",C175="Holiday"),D$9))))),IF(AND(E175&gt;0.91667,E175&lt;1),$C$11,IF(C175="Leave 1st half",E175,IF(C175="On_Duty",D$9,IF(OR(C175="Leave",C175="Holiday"),D$9,IF(C175="Leave 2nd half",D$9,$D$9))))))</f>
        <v>0.75416666666666676</v>
      </c>
      <c r="H175" s="6">
        <f>+G175-F175</f>
        <v>0.42083333333333345</v>
      </c>
      <c r="I175" s="22">
        <f>+HOUR(H175)*60+MINUTE(H175)+SECOND(H175)/60-30</f>
        <v>576</v>
      </c>
      <c r="J175" s="22">
        <f>48*60/5</f>
        <v>576</v>
      </c>
      <c r="K175" s="22">
        <f>+IF(AND(F175&lt;&gt;0,G175&lt;&gt;0),I175-J175,-J175)</f>
        <v>0</v>
      </c>
      <c r="L175" s="13"/>
    </row>
    <row r="176" spans="1:12">
      <c r="A176" s="30">
        <f>+A175+1</f>
        <v>42481</v>
      </c>
      <c r="B176" s="11" t="s">
        <v>17</v>
      </c>
      <c r="C176" s="12" t="s">
        <v>43</v>
      </c>
      <c r="D176" s="11"/>
      <c r="E176" s="11"/>
      <c r="F176" s="6">
        <f>+IF(AND(D176&gt;=$F179,D176&lt;1),IF(C176="Working",D176,IF(C176="Leave 1st half",C$9,IF(C176="Leave 2nd half",D176,IF(C176="On_Duty",C$9,IF(OR(C176="Leave",C176="Holiday"),C$9))))),IF(AND(D176&gt;0,D176&lt;$F179),C$9,IF(C176="Leave 1st half",C$9,IF(C176="On_Duty",C$9,IF(OR(C176="Leave",C176="holiday"),C$9,IF(C176="Leave 2nd half",D176,C$9))))))</f>
        <v>0.33333333333333331</v>
      </c>
      <c r="G176" s="6">
        <f>+IF(AND(E176&lt;=0.91667,E176&gt;0),IF(C176="Working",E176,IF(C176="Leave 1st half",E176,IF(C176="Leave 2nd half",D$9,IF(C176="On_Duty",D$9,IF(OR(C176="Leave",C176="Holiday"),D$9))))),IF(AND(E176&gt;0.91667,E176&lt;1),$C$11,IF(C176="Leave 1st half",E176,IF(C176="On_Duty",D$9,IF(OR(C176="Leave",C176="Holiday"),D$9,IF(C176="Leave 2nd half",D$9,$D$9))))))</f>
        <v>0.75416666666666676</v>
      </c>
      <c r="H176" s="6">
        <f>+G176-F176</f>
        <v>0.42083333333333345</v>
      </c>
      <c r="I176" s="22">
        <f>+HOUR(H176)*60+MINUTE(H176)+SECOND(H176)/60-30</f>
        <v>576</v>
      </c>
      <c r="J176" s="22">
        <f>48*60/5</f>
        <v>576</v>
      </c>
      <c r="K176" s="22">
        <f>+IF(AND(F176&lt;&gt;0,G176&lt;&gt;0),I176-J176,-J176)</f>
        <v>0</v>
      </c>
      <c r="L176" s="13"/>
    </row>
    <row r="177" spans="1:12">
      <c r="A177" s="30">
        <f>+A176+1</f>
        <v>42482</v>
      </c>
      <c r="B177" s="14" t="s">
        <v>19</v>
      </c>
      <c r="C177" s="12" t="s">
        <v>43</v>
      </c>
      <c r="D177" s="11"/>
      <c r="E177" s="11"/>
      <c r="F177" s="6">
        <f>+IF(AND(D177&gt;=$F179,D177&lt;1),IF(C177="Working",D177,IF(C177="Leave 1st half",C$9,IF(C177="Leave 2nd half",D177,IF(C177="On_Duty",C$9,IF(OR(C177="Leave",C177="Holiday"),C$9))))),IF(AND(D177&gt;0,D177&lt;$F179),C$9,IF(C177="Leave 1st half",C$9,IF(C177="On_Duty",C$9,IF(OR(C177="Leave",C177="holiday"),C$9,IF(C177="Leave 2nd half",D177,C$9))))))</f>
        <v>0.33333333333333331</v>
      </c>
      <c r="G177" s="6">
        <f>+IF(AND(E177&lt;=0.91667,E177&gt;0),IF(C177="Working",E177,IF(C177="Leave 1st half",E177,IF(C177="Leave 2nd half",D$9,IF(C177="On_Duty",D$9,IF(OR(C177="Leave",C177="Holiday"),D$9))))),IF(AND(E177&gt;0.91667,E177&lt;1),$C$11,IF(C177="Leave 1st half",E177,IF(C177="On_Duty",D$9,IF(OR(C177="Leave",C177="Holiday"),D$9,IF(C177="Leave 2nd half",D$9,$D$9))))))</f>
        <v>0.75416666666666676</v>
      </c>
      <c r="H177" s="6">
        <f>+G177-F177</f>
        <v>0.42083333333333345</v>
      </c>
      <c r="I177" s="22">
        <f>+HOUR(H177)*60+MINUTE(H177)+SECOND(H177)/60-30</f>
        <v>576</v>
      </c>
      <c r="J177" s="22">
        <f>48*60/5</f>
        <v>576</v>
      </c>
      <c r="K177" s="22">
        <f>+IF(AND(F177&lt;&gt;0,G177&lt;&gt;0),I177-J177,-J177)</f>
        <v>0</v>
      </c>
      <c r="L177" s="13"/>
    </row>
    <row r="178" spans="1:12">
      <c r="A178" s="40"/>
      <c r="B178" s="15" t="s">
        <v>21</v>
      </c>
      <c r="C178" s="21">
        <v>0.33333333333333331</v>
      </c>
      <c r="D178" s="21">
        <v>0.75416666666666676</v>
      </c>
      <c r="E178" s="17"/>
      <c r="F178" s="17"/>
      <c r="G178" s="17"/>
      <c r="H178" s="17"/>
      <c r="I178" s="17"/>
      <c r="J178" s="17"/>
      <c r="K178" s="23">
        <f>SUM(K173:K177)</f>
        <v>9</v>
      </c>
      <c r="L178" s="39" t="str">
        <f>+IF(K178&lt;0,"Minute(s) Remaining",IF(K178=0,"Minute(s). Met the target 48hrs","Minute(s) in excess of the required limit"))</f>
        <v>Minute(s) in excess of the required limit</v>
      </c>
    </row>
    <row r="179" spans="1:12">
      <c r="A179" s="40"/>
      <c r="B179" s="15" t="s">
        <v>22</v>
      </c>
      <c r="C179" s="112">
        <f>+(D178+C178)/2</f>
        <v>0.54375000000000007</v>
      </c>
      <c r="D179" s="113"/>
      <c r="E179" s="38"/>
      <c r="F179" s="36">
        <f>+C178</f>
        <v>0.33333333333333331</v>
      </c>
      <c r="G179" s="17"/>
      <c r="H179" s="19"/>
      <c r="I179" s="19"/>
      <c r="J179" s="19"/>
      <c r="K179" s="19"/>
      <c r="L179" s="20"/>
    </row>
    <row r="180" spans="1:12">
      <c r="A180" s="40"/>
      <c r="B180" s="15" t="s">
        <v>23</v>
      </c>
      <c r="C180" s="112">
        <v>0.83333333333333337</v>
      </c>
      <c r="D180" s="113"/>
      <c r="E180" s="19"/>
      <c r="F180" s="37">
        <f>+C180</f>
        <v>0.83333333333333337</v>
      </c>
      <c r="G180" s="19"/>
      <c r="H180" s="19"/>
      <c r="I180" s="19"/>
      <c r="J180" s="19"/>
      <c r="K180" s="19"/>
      <c r="L180" s="20"/>
    </row>
    <row r="182" spans="1:12">
      <c r="A182" s="8"/>
      <c r="B182" s="114" t="s">
        <v>39</v>
      </c>
      <c r="C182" s="115"/>
      <c r="D182" s="115"/>
      <c r="E182" s="115"/>
      <c r="F182" s="115"/>
      <c r="G182" s="115"/>
      <c r="H182" s="115"/>
      <c r="I182" s="115"/>
      <c r="J182" s="115"/>
      <c r="K182" s="116"/>
      <c r="L182" s="7"/>
    </row>
    <row r="183" spans="1:12" ht="75">
      <c r="A183" s="28" t="s">
        <v>2</v>
      </c>
      <c r="B183" s="9" t="s">
        <v>3</v>
      </c>
      <c r="C183" s="9" t="s">
        <v>4</v>
      </c>
      <c r="D183" s="9" t="s">
        <v>5</v>
      </c>
      <c r="E183" s="9" t="s">
        <v>6</v>
      </c>
      <c r="F183" s="110" t="s">
        <v>7</v>
      </c>
      <c r="G183" s="111"/>
      <c r="H183" s="9" t="s">
        <v>8</v>
      </c>
      <c r="I183" s="9" t="s">
        <v>9</v>
      </c>
      <c r="J183" s="9" t="s">
        <v>10</v>
      </c>
      <c r="K183" s="9" t="s">
        <v>11</v>
      </c>
      <c r="L183" s="10"/>
    </row>
    <row r="184" spans="1:12">
      <c r="A184" s="27">
        <v>42485</v>
      </c>
      <c r="B184" s="11" t="s">
        <v>12</v>
      </c>
      <c r="C184" s="12" t="s">
        <v>42</v>
      </c>
      <c r="D184" s="29">
        <v>0.3743055555555555</v>
      </c>
      <c r="E184" s="29">
        <v>0.82013888888888886</v>
      </c>
      <c r="F184" s="6">
        <f>+IF(AND(D184&gt;=$F190,D184&lt;1),IF(C184="Working",D184,IF(C184="Leave 1st half",C$9,IF(C184="Leave 2nd half",D184,IF(C184="On_Duty",C$9,IF(OR(C184="Leave",C184="Holiday"),C$9))))),IF(AND(D184&gt;0,D184&lt;$F190),C$9,IF(C184="Leave 1st half",C$9,IF(C184="On_Duty",C$9,IF(OR(C184="Leave",C184="holiday"),C$9,IF(C184="Leave 2nd half",D184,C$9))))))</f>
        <v>0.3743055555555555</v>
      </c>
      <c r="G184" s="6">
        <f>+IF(AND(E184&lt;=$F$11,E184&gt;0),IF(C184="Working",E184,IF(C184="Leave 1st half",E184,IF(C184="Leave 2nd half",D$9,IF(C184="On_Duty",D$9,IF(OR(C184="Leave",C184="Holiday"),D$9))))),IF(AND(E184&gt;$F$11,E184&lt;1),$C$11,IF(C184="Leave 1st half",E184,IF(C184="On_Duty",D$9,IF(OR(C184="Leave",C184="Holiday"),D$9,IF(C184="Leave 2nd half",D$9,$D$9))))))</f>
        <v>0.82013888888888886</v>
      </c>
      <c r="H184" s="6">
        <f>+G184-F184</f>
        <v>0.44583333333333336</v>
      </c>
      <c r="I184" s="22">
        <f>+HOUR(H184)*60+MINUTE(H184)+SECOND(H184)/60-30</f>
        <v>612</v>
      </c>
      <c r="J184" s="22">
        <f>48*60/5</f>
        <v>576</v>
      </c>
      <c r="K184" s="22">
        <f>+IF(AND(F184&lt;&gt;0,G184&lt;&gt;0),I184-J184,-J184)</f>
        <v>36</v>
      </c>
      <c r="L184" s="13"/>
    </row>
    <row r="185" spans="1:12">
      <c r="A185" s="30">
        <f>+A184+1</f>
        <v>42486</v>
      </c>
      <c r="B185" s="11" t="s">
        <v>14</v>
      </c>
      <c r="C185" s="12" t="s">
        <v>42</v>
      </c>
      <c r="D185" s="11">
        <v>0.36805555555555558</v>
      </c>
      <c r="E185" s="29">
        <v>0.8041666666666667</v>
      </c>
      <c r="F185" s="6">
        <f>+IF(AND(D185&gt;=$F190,D185&lt;1),IF(C185="Working",D185,IF(C185="Leave 1st half",C$9,IF(C185="Leave 2nd half",D185,IF(C185="On_Duty",C$9,IF(OR(C185="Leave",C185="Holiday"),C$9))))),IF(AND(D185&gt;0,D185&lt;$F190),C$9,IF(C185="Leave 1st half",C$9,IF(C185="On_Duty",C$9,IF(OR(C185="Leave",C185="holiday"),C$9,IF(C185="Leave 2nd half",D185,C$9))))))</f>
        <v>0.36805555555555558</v>
      </c>
      <c r="G185" s="6">
        <f>+IF(AND(E185&lt;=0.91667,E185&gt;0),IF(C185="Working",E185,IF(C185="Leave 1st half",E185,IF(C185="Leave 2nd half",D$9,IF(C185="On_Duty",D$9,IF(OR(C185="Leave",C185="Holiday"),D$9))))),IF(AND(E185&gt;0.91667,E185&lt;1),$C$11,IF(C185="Leave 1st half",E185,IF(C185="On_Duty",D$9,IF(OR(C185="Leave",C185="Holiday"),D$9,IF(C185="Leave 2nd half",D$9,$D$9))))))</f>
        <v>0.8041666666666667</v>
      </c>
      <c r="H185" s="6">
        <f>+G185-F185</f>
        <v>0.43611111111111112</v>
      </c>
      <c r="I185" s="22">
        <f>+HOUR(H185)*60+MINUTE(H185)+SECOND(H185)/60-30</f>
        <v>598</v>
      </c>
      <c r="J185" s="22">
        <f>48*60/5</f>
        <v>576</v>
      </c>
      <c r="K185" s="22">
        <f>+IF(AND(F185&lt;&gt;0,G185&lt;&gt;0),I185-J185,-J185)</f>
        <v>22</v>
      </c>
      <c r="L185" s="13"/>
    </row>
    <row r="186" spans="1:12">
      <c r="A186" s="30">
        <f>+A185+1</f>
        <v>42487</v>
      </c>
      <c r="B186" s="11" t="s">
        <v>15</v>
      </c>
      <c r="C186" s="12" t="s">
        <v>42</v>
      </c>
      <c r="D186" s="29">
        <v>0.36249999999999999</v>
      </c>
      <c r="E186" s="29">
        <v>0.82916666666666661</v>
      </c>
      <c r="F186" s="6">
        <f>+IF(AND(D186&gt;=$F190,D186&lt;1),IF(C186="Working",D186,IF(C186="Leave 1st half",C$9,IF(C186="Leave 2nd half",D186,IF(C186="On_Duty",C$9,IF(OR(C186="Leave",C186="Holiday"),C$9))))),IF(AND(D186&gt;0,D186&lt;$F190),C$9,IF(C186="Leave 1st half",C$9,IF(C186="On_Duty",C$9,IF(OR(C186="Leave",C186="holiday"),C$9,IF(C186="Leave 2nd half",D186,C$9))))))</f>
        <v>0.36249999999999999</v>
      </c>
      <c r="G186" s="6">
        <f>+IF(AND(E186&lt;=0.91667,E186&gt;0),IF(C186="Working",E186,IF(C186="Leave 1st half",E186,IF(C186="Leave 2nd half",D$9,IF(C186="On_Duty",D$9,IF(OR(C186="Leave",C186="Holiday"),D$9))))),IF(AND(E186&gt;0.91667,E186&lt;1),$C$11,IF(C186="Leave 1st half",E186,IF(C186="On_Duty",D$9,IF(OR(C186="Leave",C186="Holiday"),D$9,IF(C186="Leave 2nd half",D$9,$D$9))))))</f>
        <v>0.82916666666666661</v>
      </c>
      <c r="H186" s="6">
        <f>+G186-F186</f>
        <v>0.46666666666666662</v>
      </c>
      <c r="I186" s="22">
        <f>+HOUR(H186)*60+MINUTE(H186)+SECOND(H186)/60-30</f>
        <v>642</v>
      </c>
      <c r="J186" s="22">
        <f>48*60/5</f>
        <v>576</v>
      </c>
      <c r="K186" s="22">
        <f>+IF(AND(F186&lt;&gt;0,G186&lt;&gt;0),I186-J186,-J186)</f>
        <v>66</v>
      </c>
      <c r="L186" s="13"/>
    </row>
    <row r="187" spans="1:12">
      <c r="A187" s="30">
        <f>+A186+1</f>
        <v>42488</v>
      </c>
      <c r="B187" s="11" t="s">
        <v>17</v>
      </c>
      <c r="C187" s="12" t="s">
        <v>43</v>
      </c>
      <c r="D187" s="11"/>
      <c r="E187" s="11"/>
      <c r="F187" s="6">
        <f>+IF(AND(D187&gt;=$F190,D187&lt;1),IF(C187="Working",D187,IF(C187="Leave 1st half",C$9,IF(C187="Leave 2nd half",D187,IF(C187="On_Duty",C$9,IF(OR(C187="Leave",C187="Holiday"),C$9))))),IF(AND(D187&gt;0,D187&lt;$F190),C$9,IF(C187="Leave 1st half",C$9,IF(C187="On_Duty",C$9,IF(OR(C187="Leave",C187="holiday"),C$9,IF(C187="Leave 2nd half",D187,C$9))))))</f>
        <v>0.33333333333333331</v>
      </c>
      <c r="G187" s="6">
        <f>+IF(AND(E187&lt;=0.91667,E187&gt;0),IF(C187="Working",E187,IF(C187="Leave 1st half",E187,IF(C187="Leave 2nd half",D$9,IF(C187="On_Duty",D$9,IF(OR(C187="Leave",C187="Holiday"),D$9))))),IF(AND(E187&gt;0.91667,E187&lt;1),$C$11,IF(C187="Leave 1st half",E187,IF(C187="On_Duty",D$9,IF(OR(C187="Leave",C187="Holiday"),D$9,IF(C187="Leave 2nd half",D$9,$D$9))))))</f>
        <v>0.75416666666666676</v>
      </c>
      <c r="H187" s="6">
        <f>+G187-F187</f>
        <v>0.42083333333333345</v>
      </c>
      <c r="I187" s="22">
        <f>+HOUR(H187)*60+MINUTE(H187)+SECOND(H187)/60-30</f>
        <v>576</v>
      </c>
      <c r="J187" s="22">
        <f>48*60/5</f>
        <v>576</v>
      </c>
      <c r="K187" s="22">
        <f>+IF(AND(F187&lt;&gt;0,G187&lt;&gt;0),I187-J187,-J187)</f>
        <v>0</v>
      </c>
      <c r="L187" s="13"/>
    </row>
    <row r="188" spans="1:12">
      <c r="A188" s="30">
        <f>+A187+1</f>
        <v>42489</v>
      </c>
      <c r="B188" s="14" t="s">
        <v>19</v>
      </c>
      <c r="C188" s="12" t="s">
        <v>42</v>
      </c>
      <c r="D188" s="29">
        <v>0.37291666666666662</v>
      </c>
      <c r="E188" s="11">
        <v>0.70833333333333337</v>
      </c>
      <c r="F188" s="6">
        <f>+IF(AND(D188&gt;=$F190,D188&lt;1),IF(C188="Working",D188,IF(C188="Leave 1st half",C$9,IF(C188="Leave 2nd half",D188,IF(C188="On_Duty",C$9,IF(OR(C188="Leave",C188="Holiday"),C$9))))),IF(AND(D188&gt;0,D188&lt;$F190),C$9,IF(C188="Leave 1st half",C$9,IF(C188="On_Duty",C$9,IF(OR(C188="Leave",C188="holiday"),C$9,IF(C188="Leave 2nd half",D188,C$9))))))</f>
        <v>0.37291666666666662</v>
      </c>
      <c r="G188" s="6">
        <f>+IF(AND(E188&lt;=0.91667,E188&gt;0),IF(C188="Working",E188,IF(C188="Leave 1st half",E188,IF(C188="Leave 2nd half",D$9,IF(C188="On_Duty",D$9,IF(OR(C188="Leave",C188="Holiday"),D$9))))),IF(AND(E188&gt;0.91667,E188&lt;1),$C$11,IF(C188="Leave 1st half",E188,IF(C188="On_Duty",D$9,IF(OR(C188="Leave",C188="Holiday"),D$9,IF(C188="Leave 2nd half",D$9,$D$9))))))</f>
        <v>0.70833333333333337</v>
      </c>
      <c r="H188" s="6">
        <f>+G188-F188</f>
        <v>0.33541666666666675</v>
      </c>
      <c r="I188" s="22">
        <f>+HOUR(H188)*60+MINUTE(H188)+SECOND(H188)/60-30</f>
        <v>453</v>
      </c>
      <c r="J188" s="22">
        <f>48*60/5</f>
        <v>576</v>
      </c>
      <c r="K188" s="22">
        <f>+IF(AND(F188&lt;&gt;0,G188&lt;&gt;0),I188-J188,-J188)</f>
        <v>-123</v>
      </c>
      <c r="L188" s="13"/>
    </row>
    <row r="189" spans="1:12">
      <c r="A189" s="40"/>
      <c r="B189" s="15" t="s">
        <v>21</v>
      </c>
      <c r="C189" s="21">
        <v>0.33333333333333331</v>
      </c>
      <c r="D189" s="21">
        <v>0.75416666666666676</v>
      </c>
      <c r="E189" s="17"/>
      <c r="F189" s="17"/>
      <c r="G189" s="17"/>
      <c r="H189" s="17"/>
      <c r="I189" s="17"/>
      <c r="J189" s="17"/>
      <c r="K189" s="23">
        <f>SUM(K184:K188)</f>
        <v>1</v>
      </c>
      <c r="L189" s="39" t="str">
        <f>+IF(K189&lt;0,"Minute(s) Remaining",IF(K189=0,"Minute(s). Met the target 48hrs","Minute(s) in excess of the required limit"))</f>
        <v>Minute(s) in excess of the required limit</v>
      </c>
    </row>
    <row r="190" spans="1:12">
      <c r="A190" s="40"/>
      <c r="B190" s="15" t="s">
        <v>22</v>
      </c>
      <c r="C190" s="112">
        <f>+(D189+C189)/2</f>
        <v>0.54375000000000007</v>
      </c>
      <c r="D190" s="113"/>
      <c r="E190" s="38"/>
      <c r="F190" s="36">
        <f>+C189</f>
        <v>0.33333333333333331</v>
      </c>
      <c r="G190" s="17"/>
      <c r="H190" s="19"/>
      <c r="I190" s="19"/>
      <c r="J190" s="19"/>
      <c r="K190" s="19"/>
      <c r="L190" s="20"/>
    </row>
    <row r="191" spans="1:12">
      <c r="A191" s="40"/>
      <c r="B191" s="15" t="s">
        <v>23</v>
      </c>
      <c r="C191" s="112">
        <v>0.83333333333333337</v>
      </c>
      <c r="D191" s="113"/>
      <c r="E191" s="19"/>
      <c r="F191" s="37">
        <f>+C191</f>
        <v>0.83333333333333337</v>
      </c>
      <c r="G191" s="19"/>
      <c r="H191" s="19"/>
      <c r="I191" s="19"/>
      <c r="J191" s="19"/>
      <c r="K191" s="19"/>
      <c r="L191" s="20"/>
    </row>
    <row r="193" spans="1:12">
      <c r="A193" s="8"/>
      <c r="B193" s="114" t="s">
        <v>39</v>
      </c>
      <c r="C193" s="115"/>
      <c r="D193" s="115"/>
      <c r="E193" s="115"/>
      <c r="F193" s="115"/>
      <c r="G193" s="115"/>
      <c r="H193" s="115"/>
      <c r="I193" s="115"/>
      <c r="J193" s="115"/>
      <c r="K193" s="116"/>
      <c r="L193" s="7"/>
    </row>
    <row r="194" spans="1:12" ht="75">
      <c r="A194" s="28" t="s">
        <v>2</v>
      </c>
      <c r="B194" s="9" t="s">
        <v>3</v>
      </c>
      <c r="C194" s="9" t="s">
        <v>4</v>
      </c>
      <c r="D194" s="9" t="s">
        <v>5</v>
      </c>
      <c r="E194" s="9" t="s">
        <v>6</v>
      </c>
      <c r="F194" s="110" t="s">
        <v>7</v>
      </c>
      <c r="G194" s="111"/>
      <c r="H194" s="9" t="s">
        <v>8</v>
      </c>
      <c r="I194" s="9" t="s">
        <v>9</v>
      </c>
      <c r="J194" s="9" t="s">
        <v>10</v>
      </c>
      <c r="K194" s="9" t="s">
        <v>11</v>
      </c>
      <c r="L194" s="10"/>
    </row>
    <row r="195" spans="1:12">
      <c r="A195" s="27">
        <v>42492</v>
      </c>
      <c r="B195" s="11" t="s">
        <v>12</v>
      </c>
      <c r="C195" s="12" t="s">
        <v>42</v>
      </c>
      <c r="D195" s="29">
        <v>0.36527777777777781</v>
      </c>
      <c r="E195" s="29">
        <v>0.82152777777777775</v>
      </c>
      <c r="F195" s="6">
        <f>+IF(AND(D195&gt;=$F201,D195&lt;1),IF(C195="Working",D195,IF(C195="Leave 1st half",C$9,IF(C195="Leave 2nd half",D195,IF(C195="On_Duty",C$9,IF(OR(C195="Leave",C195="Holiday"),C$9))))),IF(AND(D195&gt;0,D195&lt;$F201),C$9,IF(C195="Leave 1st half",C$9,IF(C195="On_Duty",C$9,IF(OR(C195="Leave",C195="holiday"),C$9,IF(C195="Leave 2nd half",D195,C$9))))))</f>
        <v>0.36527777777777781</v>
      </c>
      <c r="G195" s="6">
        <f>+IF(AND(E195&lt;=$F$11,E195&gt;0),IF(C195="Working",E195,IF(C195="Leave 1st half",E195,IF(C195="Leave 2nd half",D$9,IF(C195="On_Duty",D$9,IF(OR(C195="Leave",C195="Holiday"),D$9))))),IF(AND(E195&gt;$F$11,E195&lt;1),$C$11,IF(C195="Leave 1st half",E195,IF(C195="On_Duty",D$9,IF(OR(C195="Leave",C195="Holiday"),D$9,IF(C195="Leave 2nd half",D$9,$D$9))))))</f>
        <v>0.82152777777777775</v>
      </c>
      <c r="H195" s="6">
        <f>+G195-F195</f>
        <v>0.45624999999999993</v>
      </c>
      <c r="I195" s="22">
        <f>+HOUR(H195)*60+MINUTE(H195)+SECOND(H195)/60-30</f>
        <v>627</v>
      </c>
      <c r="J195" s="22">
        <f>48*60/5</f>
        <v>576</v>
      </c>
      <c r="K195" s="22">
        <f>+IF(AND(F195&lt;&gt;0,G195&lt;&gt;0),I195-J195,-J195)</f>
        <v>51</v>
      </c>
      <c r="L195" s="13"/>
    </row>
    <row r="196" spans="1:12">
      <c r="A196" s="30">
        <f>+A195+1</f>
        <v>42493</v>
      </c>
      <c r="B196" s="11" t="s">
        <v>14</v>
      </c>
      <c r="C196" s="12" t="s">
        <v>42</v>
      </c>
      <c r="D196" s="29">
        <v>0.3659722222222222</v>
      </c>
      <c r="E196" s="11">
        <v>0.73819444444444438</v>
      </c>
      <c r="F196" s="6">
        <f>+IF(AND(D196&gt;=$F201,D196&lt;1),IF(C196="Working",D196,IF(C196="Leave 1st half",C$9,IF(C196="Leave 2nd half",D196,IF(C196="On_Duty",C$9,IF(OR(C196="Leave",C196="Holiday"),C$9))))),IF(AND(D196&gt;0,D196&lt;$F201),C$9,IF(C196="Leave 1st half",C$9,IF(C196="On_Duty",C$9,IF(OR(C196="Leave",C196="holiday"),C$9,IF(C196="Leave 2nd half",D196,C$9))))))</f>
        <v>0.3659722222222222</v>
      </c>
      <c r="G196" s="6">
        <f>+IF(AND(E196&lt;=0.91667,E196&gt;0),IF(C196="Working",E196,IF(C196="Leave 1st half",E196,IF(C196="Leave 2nd half",D$9,IF(C196="On_Duty",D$9,IF(OR(C196="Leave",C196="Holiday"),D$9))))),IF(AND(E196&gt;0.91667,E196&lt;1),$C$11,IF(C196="Leave 1st half",E196,IF(C196="On_Duty",D$9,IF(OR(C196="Leave",C196="Holiday"),D$9,IF(C196="Leave 2nd half",D$9,$D$9))))))</f>
        <v>0.73819444444444438</v>
      </c>
      <c r="H196" s="6">
        <f>+G196-F196</f>
        <v>0.37222222222222218</v>
      </c>
      <c r="I196" s="22">
        <f>+HOUR(H196)*60+MINUTE(H196)+SECOND(H196)/60-30</f>
        <v>506</v>
      </c>
      <c r="J196" s="22">
        <f>48*60/5</f>
        <v>576</v>
      </c>
      <c r="K196" s="22">
        <f>+IF(AND(F196&lt;&gt;0,G196&lt;&gt;0),I196-J196,-J196)</f>
        <v>-70</v>
      </c>
      <c r="L196" s="13"/>
    </row>
    <row r="197" spans="1:12">
      <c r="A197" s="30">
        <f>+A196+1</f>
        <v>42494</v>
      </c>
      <c r="B197" s="11" t="s">
        <v>15</v>
      </c>
      <c r="C197" s="12" t="s">
        <v>42</v>
      </c>
      <c r="D197" s="29">
        <v>0.36805555555555558</v>
      </c>
      <c r="E197" s="29">
        <v>0.81041666666666667</v>
      </c>
      <c r="F197" s="6">
        <f>+IF(AND(D197&gt;=$F201,D197&lt;1),IF(C197="Working",D197,IF(C197="Leave 1st half",C$9,IF(C197="Leave 2nd half",D197,IF(C197="On_Duty",C$9,IF(OR(C197="Leave",C197="Holiday"),C$9))))),IF(AND(D197&gt;0,D197&lt;$F201),C$9,IF(C197="Leave 1st half",C$9,IF(C197="On_Duty",C$9,IF(OR(C197="Leave",C197="holiday"),C$9,IF(C197="Leave 2nd half",D197,C$9))))))</f>
        <v>0.36805555555555558</v>
      </c>
      <c r="G197" s="6">
        <f>+IF(AND(E197&lt;=0.91667,E197&gt;0),IF(C197="Working",E197,IF(C197="Leave 1st half",E197,IF(C197="Leave 2nd half",D$9,IF(C197="On_Duty",D$9,IF(OR(C197="Leave",C197="Holiday"),D$9))))),IF(AND(E197&gt;0.91667,E197&lt;1),$C$11,IF(C197="Leave 1st half",E197,IF(C197="On_Duty",D$9,IF(OR(C197="Leave",C197="Holiday"),D$9,IF(C197="Leave 2nd half",D$9,$D$9))))))</f>
        <v>0.81041666666666667</v>
      </c>
      <c r="H197" s="6">
        <f>+G197-F197</f>
        <v>0.44236111111111109</v>
      </c>
      <c r="I197" s="22">
        <f>+HOUR(H197)*60+MINUTE(H197)+SECOND(H197)/60-30</f>
        <v>607</v>
      </c>
      <c r="J197" s="22">
        <f>48*60/5</f>
        <v>576</v>
      </c>
      <c r="K197" s="22">
        <f>+IF(AND(F197&lt;&gt;0,G197&lt;&gt;0),I197-J197,-J197)</f>
        <v>31</v>
      </c>
      <c r="L197" s="13"/>
    </row>
    <row r="198" spans="1:12">
      <c r="A198" s="30">
        <f>+A197+1</f>
        <v>42495</v>
      </c>
      <c r="B198" s="11" t="s">
        <v>17</v>
      </c>
      <c r="C198" s="12" t="s">
        <v>42</v>
      </c>
      <c r="D198" s="11">
        <v>0.3743055555555555</v>
      </c>
      <c r="E198" s="29">
        <v>0.7895833333333333</v>
      </c>
      <c r="F198" s="6">
        <f>+IF(AND(D198&gt;=$F201,D198&lt;1),IF(C198="Working",D198,IF(C198="Leave 1st half",C$9,IF(C198="Leave 2nd half",D198,IF(C198="On_Duty",C$9,IF(OR(C198="Leave",C198="Holiday"),C$9))))),IF(AND(D198&gt;0,D198&lt;$F201),C$9,IF(C198="Leave 1st half",C$9,IF(C198="On_Duty",C$9,IF(OR(C198="Leave",C198="holiday"),C$9,IF(C198="Leave 2nd half",D198,C$9))))))</f>
        <v>0.3743055555555555</v>
      </c>
      <c r="G198" s="6">
        <f>+IF(AND(E198&lt;=0.91667,E198&gt;0),IF(C198="Working",E198,IF(C198="Leave 1st half",E198,IF(C198="Leave 2nd half",D$9,IF(C198="On_Duty",D$9,IF(OR(C198="Leave",C198="Holiday"),D$9))))),IF(AND(E198&gt;0.91667,E198&lt;1),$C$11,IF(C198="Leave 1st half",E198,IF(C198="On_Duty",D$9,IF(OR(C198="Leave",C198="Holiday"),D$9,IF(C198="Leave 2nd half",D$9,$D$9))))))</f>
        <v>0.7895833333333333</v>
      </c>
      <c r="H198" s="6">
        <f>+G198-F198</f>
        <v>0.4152777777777778</v>
      </c>
      <c r="I198" s="22">
        <f>+HOUR(H198)*60+MINUTE(H198)+SECOND(H198)/60-30</f>
        <v>568</v>
      </c>
      <c r="J198" s="22">
        <f>48*60/5</f>
        <v>576</v>
      </c>
      <c r="K198" s="22">
        <f>+IF(AND(F198&lt;&gt;0,G198&lt;&gt;0),I198-J198,-J198)</f>
        <v>-8</v>
      </c>
      <c r="L198" s="13"/>
    </row>
    <row r="199" spans="1:12">
      <c r="A199" s="30">
        <f>+A198+1</f>
        <v>42496</v>
      </c>
      <c r="B199" s="14" t="s">
        <v>19</v>
      </c>
      <c r="C199" s="12" t="s">
        <v>42</v>
      </c>
      <c r="D199" s="29">
        <v>0.3666666666666667</v>
      </c>
      <c r="E199" s="29">
        <v>0.78472222222222221</v>
      </c>
      <c r="F199" s="6">
        <f>+IF(AND(D199&gt;=$F201,D199&lt;1),IF(C199="Working",D199,IF(C199="Leave 1st half",C$9,IF(C199="Leave 2nd half",D199,IF(C199="On_Duty",C$9,IF(OR(C199="Leave",C199="Holiday"),C$9))))),IF(AND(D199&gt;0,D199&lt;$F201),C$9,IF(C199="Leave 1st half",C$9,IF(C199="On_Duty",C$9,IF(OR(C199="Leave",C199="holiday"),C$9,IF(C199="Leave 2nd half",D199,C$9))))))</f>
        <v>0.3666666666666667</v>
      </c>
      <c r="G199" s="6">
        <f>+IF(AND(E199&lt;=0.91667,E199&gt;0),IF(C199="Working",E199,IF(C199="Leave 1st half",E199,IF(C199="Leave 2nd half",D$9,IF(C199="On_Duty",D$9,IF(OR(C199="Leave",C199="Holiday"),D$9))))),IF(AND(E199&gt;0.91667,E199&lt;1),$C$11,IF(C199="Leave 1st half",E199,IF(C199="On_Duty",D$9,IF(OR(C199="Leave",C199="Holiday"),D$9,IF(C199="Leave 2nd half",D$9,$D$9))))))</f>
        <v>0.78472222222222221</v>
      </c>
      <c r="H199" s="6">
        <f>+G199-F199</f>
        <v>0.41805555555555551</v>
      </c>
      <c r="I199" s="22">
        <f>+HOUR(H199)*60+MINUTE(H199)+SECOND(H199)/60-30</f>
        <v>572</v>
      </c>
      <c r="J199" s="22">
        <f>48*60/5</f>
        <v>576</v>
      </c>
      <c r="K199" s="22">
        <f>+IF(AND(F199&lt;&gt;0,G199&lt;&gt;0),I199-J199,-J199)</f>
        <v>-4</v>
      </c>
      <c r="L199" s="13"/>
    </row>
    <row r="200" spans="1:12">
      <c r="A200" s="40"/>
      <c r="B200" s="15" t="s">
        <v>21</v>
      </c>
      <c r="C200" s="21">
        <v>0.33333333333333331</v>
      </c>
      <c r="D200" s="21">
        <v>0.75416666666666676</v>
      </c>
      <c r="E200" s="17"/>
      <c r="F200" s="17"/>
      <c r="G200" s="17"/>
      <c r="H200" s="17"/>
      <c r="I200" s="17"/>
      <c r="J200" s="17"/>
      <c r="K200" s="31">
        <f>SUM(K195:K199)</f>
        <v>0</v>
      </c>
      <c r="L200" s="39" t="str">
        <f>+IF(K200&lt;0,"Minute(s) Remaining",IF(K200=0,"Minute(s). Met the target 48hrs","Minute(s) in excess of the required limit"))</f>
        <v>Minute(s). Met the target 48hrs</v>
      </c>
    </row>
    <row r="201" spans="1:12">
      <c r="A201" s="40"/>
      <c r="B201" s="15" t="s">
        <v>22</v>
      </c>
      <c r="C201" s="112">
        <f>+(D200+C200)/2</f>
        <v>0.54375000000000007</v>
      </c>
      <c r="D201" s="113"/>
      <c r="E201" s="38"/>
      <c r="F201" s="36">
        <f>+C200</f>
        <v>0.33333333333333331</v>
      </c>
      <c r="G201" s="17"/>
      <c r="H201" s="19"/>
      <c r="I201" s="19"/>
      <c r="J201" s="19"/>
      <c r="K201" s="19"/>
      <c r="L201" s="20"/>
    </row>
    <row r="202" spans="1:12">
      <c r="A202" s="40"/>
      <c r="B202" s="15" t="s">
        <v>23</v>
      </c>
      <c r="C202" s="112">
        <v>0.83333333333333337</v>
      </c>
      <c r="D202" s="113"/>
      <c r="E202" s="19"/>
      <c r="F202" s="37">
        <f>+C202</f>
        <v>0.83333333333333337</v>
      </c>
      <c r="G202" s="19"/>
      <c r="H202" s="19"/>
      <c r="I202" s="19"/>
      <c r="J202" s="19"/>
      <c r="K202" s="19"/>
      <c r="L202" s="20"/>
    </row>
    <row r="204" spans="1:12">
      <c r="A204" s="8"/>
      <c r="B204" s="114" t="s">
        <v>39</v>
      </c>
      <c r="C204" s="115"/>
      <c r="D204" s="115"/>
      <c r="E204" s="115"/>
      <c r="F204" s="115"/>
      <c r="G204" s="115"/>
      <c r="H204" s="115"/>
      <c r="I204" s="115"/>
      <c r="J204" s="115"/>
      <c r="K204" s="116"/>
      <c r="L204" s="7"/>
    </row>
    <row r="205" spans="1:12" ht="75">
      <c r="A205" s="28" t="s">
        <v>2</v>
      </c>
      <c r="B205" s="9" t="s">
        <v>3</v>
      </c>
      <c r="C205" s="9" t="s">
        <v>4</v>
      </c>
      <c r="D205" s="9" t="s">
        <v>5</v>
      </c>
      <c r="E205" s="9" t="s">
        <v>6</v>
      </c>
      <c r="F205" s="110" t="s">
        <v>7</v>
      </c>
      <c r="G205" s="111"/>
      <c r="H205" s="9" t="s">
        <v>8</v>
      </c>
      <c r="I205" s="9" t="s">
        <v>9</v>
      </c>
      <c r="J205" s="9" t="s">
        <v>10</v>
      </c>
      <c r="K205" s="9" t="s">
        <v>11</v>
      </c>
      <c r="L205" s="10"/>
    </row>
    <row r="206" spans="1:12">
      <c r="A206" s="27">
        <v>42492</v>
      </c>
      <c r="B206" s="11" t="s">
        <v>12</v>
      </c>
      <c r="C206" s="12" t="s">
        <v>42</v>
      </c>
      <c r="D206" s="29">
        <v>0.36527777777777781</v>
      </c>
      <c r="E206" s="29">
        <v>0.82152777777777775</v>
      </c>
      <c r="F206" s="6">
        <f>+IF(AND(D206&gt;=$F212,D206&lt;1),IF(C206="Working",D206,IF(C206="Leave 1st half",C$9,IF(C206="Leave 2nd half",D206,IF(C206="On_Duty",C$9,IF(OR(C206="Leave",C206="Holiday"),C$9))))),IF(AND(D206&gt;0,D206&lt;$F212),C$9,IF(C206="Leave 1st half",C$9,IF(C206="On_Duty",C$9,IF(OR(C206="Leave",C206="holiday"),C$9,IF(C206="Leave 2nd half",D206,C$9))))))</f>
        <v>0.36527777777777781</v>
      </c>
      <c r="G206" s="6">
        <f>+IF(AND(E206&lt;=$F$11,E206&gt;0),IF(C206="Working",E206,IF(C206="Leave 1st half",E206,IF(C206="Leave 2nd half",D$9,IF(C206="On_Duty",D$9,IF(OR(C206="Leave",C206="Holiday"),D$9))))),IF(AND(E206&gt;$F$11,E206&lt;1),$C$11,IF(C206="Leave 1st half",E206,IF(C206="On_Duty",D$9,IF(OR(C206="Leave",C206="Holiday"),D$9,IF(C206="Leave 2nd half",D$9,$D$9))))))</f>
        <v>0.82152777777777775</v>
      </c>
      <c r="H206" s="6">
        <f>+G206-F206</f>
        <v>0.45624999999999993</v>
      </c>
      <c r="I206" s="22">
        <f>+HOUR(H206)*60+MINUTE(H206)+SECOND(H206)/60-30</f>
        <v>627</v>
      </c>
      <c r="J206" s="22">
        <f>48*60/5</f>
        <v>576</v>
      </c>
      <c r="K206" s="22">
        <f>+IF(AND(F206&lt;&gt;0,G206&lt;&gt;0),I206-J206,-J206)</f>
        <v>51</v>
      </c>
      <c r="L206" s="13"/>
    </row>
    <row r="207" spans="1:12">
      <c r="A207" s="30">
        <f>+A206+1</f>
        <v>42493</v>
      </c>
      <c r="B207" s="11" t="s">
        <v>14</v>
      </c>
      <c r="C207" s="12" t="s">
        <v>42</v>
      </c>
      <c r="D207" s="29">
        <v>0.3659722222222222</v>
      </c>
      <c r="E207" s="35">
        <v>0.73819444444444438</v>
      </c>
      <c r="F207" s="6">
        <f>+IF(AND(D207&gt;=$F212,D207&lt;1),IF(C207="Working",D207,IF(C207="Leave 1st half",C$9,IF(C207="Leave 2nd half",D207,IF(C207="On_Duty",C$9,IF(OR(C207="Leave",C207="Holiday"),C$9))))),IF(AND(D207&gt;0,D207&lt;$F212),C$9,IF(C207="Leave 1st half",C$9,IF(C207="On_Duty",C$9,IF(OR(C207="Leave",C207="holiday"),C$9,IF(C207="Leave 2nd half",D207,C$9))))))</f>
        <v>0.3659722222222222</v>
      </c>
      <c r="G207" s="6">
        <f>+IF(AND(E207&lt;=0.91667,E207&gt;0),IF(C207="Working",E207,IF(C207="Leave 1st half",E207,IF(C207="Leave 2nd half",D$9,IF(C207="On_Duty",D$9,IF(OR(C207="Leave",C207="Holiday"),D$9))))),IF(AND(E207&gt;0.91667,E207&lt;1),$C$11,IF(C207="Leave 1st half",E207,IF(C207="On_Duty",D$9,IF(OR(C207="Leave",C207="Holiday"),D$9,IF(C207="Leave 2nd half",D$9,$D$9))))))</f>
        <v>0.73819444444444438</v>
      </c>
      <c r="H207" s="6">
        <f>+G207-F207</f>
        <v>0.37222222222222218</v>
      </c>
      <c r="I207" s="22">
        <f>+HOUR(H207)*60+MINUTE(H207)+SECOND(H207)/60-30</f>
        <v>506</v>
      </c>
      <c r="J207" s="22">
        <f>48*60/5</f>
        <v>576</v>
      </c>
      <c r="K207" s="22">
        <f>+IF(AND(F207&lt;&gt;0,G207&lt;&gt;0),I207-J207,-J207)</f>
        <v>-70</v>
      </c>
      <c r="L207" s="13"/>
    </row>
    <row r="208" spans="1:12">
      <c r="A208" s="30">
        <f>+A207+1</f>
        <v>42494</v>
      </c>
      <c r="B208" s="11" t="s">
        <v>15</v>
      </c>
      <c r="C208" s="12" t="s">
        <v>42</v>
      </c>
      <c r="D208" s="29">
        <v>0.36805555555555558</v>
      </c>
      <c r="E208" s="29">
        <v>0.81041666666666667</v>
      </c>
      <c r="F208" s="6">
        <f>+IF(AND(D208&gt;=$F212,D208&lt;1),IF(C208="Working",D208,IF(C208="Leave 1st half",C$9,IF(C208="Leave 2nd half",D208,IF(C208="On_Duty",C$9,IF(OR(C208="Leave",C208="Holiday"),C$9))))),IF(AND(D208&gt;0,D208&lt;$F212),C$9,IF(C208="Leave 1st half",C$9,IF(C208="On_Duty",C$9,IF(OR(C208="Leave",C208="holiday"),C$9,IF(C208="Leave 2nd half",D208,C$9))))))</f>
        <v>0.36805555555555558</v>
      </c>
      <c r="G208" s="6">
        <f>+IF(AND(E208&lt;=0.91667,E208&gt;0),IF(C208="Working",E208,IF(C208="Leave 1st half",E208,IF(C208="Leave 2nd half",D$9,IF(C208="On_Duty",D$9,IF(OR(C208="Leave",C208="Holiday"),D$9))))),IF(AND(E208&gt;0.91667,E208&lt;1),$C$11,IF(C208="Leave 1st half",E208,IF(C208="On_Duty",D$9,IF(OR(C208="Leave",C208="Holiday"),D$9,IF(C208="Leave 2nd half",D$9,$D$9))))))</f>
        <v>0.81041666666666667</v>
      </c>
      <c r="H208" s="6">
        <f>+G208-F208</f>
        <v>0.44236111111111109</v>
      </c>
      <c r="I208" s="22">
        <f>+HOUR(H208)*60+MINUTE(H208)+SECOND(H208)/60-30</f>
        <v>607</v>
      </c>
      <c r="J208" s="22">
        <f>48*60/5</f>
        <v>576</v>
      </c>
      <c r="K208" s="22">
        <f>+IF(AND(F208&lt;&gt;0,G208&lt;&gt;0),I208-J208,-J208)</f>
        <v>31</v>
      </c>
      <c r="L208" s="13"/>
    </row>
    <row r="209" spans="1:13">
      <c r="A209" s="30">
        <f>+A208+1</f>
        <v>42495</v>
      </c>
      <c r="B209" s="11" t="s">
        <v>17</v>
      </c>
      <c r="C209" s="12" t="s">
        <v>42</v>
      </c>
      <c r="D209" s="35">
        <v>0.3743055555555555</v>
      </c>
      <c r="E209" s="29">
        <v>0.7895833333333333</v>
      </c>
      <c r="F209" s="6">
        <f>+IF(AND(D209&gt;=$F212,D209&lt;1),IF(C209="Working",D209,IF(C209="Leave 1st half",C$9,IF(C209="Leave 2nd half",D209,IF(C209="On_Duty",C$9,IF(OR(C209="Leave",C209="Holiday"),C$9))))),IF(AND(D209&gt;0,D209&lt;$F212),C$9,IF(C209="Leave 1st half",C$9,IF(C209="On_Duty",C$9,IF(OR(C209="Leave",C209="holiday"),C$9,IF(C209="Leave 2nd half",D209,C$9))))))</f>
        <v>0.3743055555555555</v>
      </c>
      <c r="G209" s="6">
        <f>+IF(AND(E209&lt;=0.91667,E209&gt;0),IF(C209="Working",E209,IF(C209="Leave 1st half",E209,IF(C209="Leave 2nd half",D$9,IF(C209="On_Duty",D$9,IF(OR(C209="Leave",C209="Holiday"),D$9))))),IF(AND(E209&gt;0.91667,E209&lt;1),$C$11,IF(C209="Leave 1st half",E209,IF(C209="On_Duty",D$9,IF(OR(C209="Leave",C209="Holiday"),D$9,IF(C209="Leave 2nd half",D$9,$D$9))))))</f>
        <v>0.7895833333333333</v>
      </c>
      <c r="H209" s="6">
        <f>+G209-F209</f>
        <v>0.4152777777777778</v>
      </c>
      <c r="I209" s="22">
        <f>+HOUR(H209)*60+MINUTE(H209)+SECOND(H209)/60-30</f>
        <v>568</v>
      </c>
      <c r="J209" s="22">
        <f>48*60/5</f>
        <v>576</v>
      </c>
      <c r="K209" s="22">
        <f>+IF(AND(F209&lt;&gt;0,G209&lt;&gt;0),I209-J209,-J209)</f>
        <v>-8</v>
      </c>
      <c r="L209" s="13"/>
    </row>
    <row r="210" spans="1:13">
      <c r="A210" s="30">
        <f>+A209+1</f>
        <v>42496</v>
      </c>
      <c r="B210" s="14" t="s">
        <v>19</v>
      </c>
      <c r="C210" s="12" t="s">
        <v>42</v>
      </c>
      <c r="D210" s="29">
        <v>0.3666666666666667</v>
      </c>
      <c r="E210" s="29">
        <v>0.78472222222222221</v>
      </c>
      <c r="F210" s="6">
        <f>+IF(AND(D210&gt;=$F212,D210&lt;1),IF(C210="Working",D210,IF(C210="Leave 1st half",C$9,IF(C210="Leave 2nd half",D210,IF(C210="On_Duty",C$9,IF(OR(C210="Leave",C210="Holiday"),C$9))))),IF(AND(D210&gt;0,D210&lt;$F212),C$9,IF(C210="Leave 1st half",C$9,IF(C210="On_Duty",C$9,IF(OR(C210="Leave",C210="holiday"),C$9,IF(C210="Leave 2nd half",D210,C$9))))))</f>
        <v>0.3666666666666667</v>
      </c>
      <c r="G210" s="6">
        <f>+IF(AND(E210&lt;=0.91667,E210&gt;0),IF(C210="Working",E210,IF(C210="Leave 1st half",E210,IF(C210="Leave 2nd half",D$9,IF(C210="On_Duty",D$9,IF(OR(C210="Leave",C210="Holiday"),D$9))))),IF(AND(E210&gt;0.91667,E210&lt;1),$C$11,IF(C210="Leave 1st half",E210,IF(C210="On_Duty",D$9,IF(OR(C210="Leave",C210="Holiday"),D$9,IF(C210="Leave 2nd half",D$9,$D$9))))))</f>
        <v>0.78472222222222221</v>
      </c>
      <c r="H210" s="6">
        <f>+G210-F210</f>
        <v>0.41805555555555551</v>
      </c>
      <c r="I210" s="22">
        <f>+HOUR(H210)*60+MINUTE(H210)+SECOND(H210)/60-30</f>
        <v>572</v>
      </c>
      <c r="J210" s="22">
        <f>48*60/5</f>
        <v>576</v>
      </c>
      <c r="K210" s="22">
        <f>+IF(AND(F210&lt;&gt;0,G210&lt;&gt;0),I210-J210,-J210)</f>
        <v>-4</v>
      </c>
      <c r="L210" s="13"/>
    </row>
    <row r="211" spans="1:13">
      <c r="A211" s="40"/>
      <c r="B211" s="15" t="s">
        <v>21</v>
      </c>
      <c r="C211" s="21">
        <v>0.33333333333333331</v>
      </c>
      <c r="D211" s="21">
        <v>0.75416666666666676</v>
      </c>
      <c r="E211" s="17"/>
      <c r="F211" s="17"/>
      <c r="G211" s="17"/>
      <c r="H211" s="17"/>
      <c r="I211" s="17"/>
      <c r="J211" s="17"/>
      <c r="K211" s="31">
        <f>SUM(K206:K210)</f>
        <v>0</v>
      </c>
      <c r="L211" s="39" t="str">
        <f>+IF(K211&lt;0,"Minute(s) Remaining",IF(K211=0,"Minute(s). Met the target 48hrs","Minute(s) in excess of the required limit"))</f>
        <v>Minute(s). Met the target 48hrs</v>
      </c>
    </row>
    <row r="212" spans="1:13">
      <c r="A212" s="40"/>
      <c r="B212" s="15" t="s">
        <v>22</v>
      </c>
      <c r="C212" s="112">
        <f>+(D211+C211)/2</f>
        <v>0.54375000000000007</v>
      </c>
      <c r="D212" s="113"/>
      <c r="E212" s="38"/>
      <c r="F212" s="36">
        <f>+C211</f>
        <v>0.33333333333333331</v>
      </c>
      <c r="G212" s="17"/>
      <c r="H212" s="19"/>
      <c r="I212" s="19"/>
      <c r="J212" s="19"/>
      <c r="K212" s="19"/>
      <c r="L212" s="20"/>
    </row>
    <row r="213" spans="1:13">
      <c r="A213" s="40"/>
      <c r="B213" s="15" t="s">
        <v>23</v>
      </c>
      <c r="C213" s="112">
        <v>0.83333333333333337</v>
      </c>
      <c r="D213" s="113"/>
      <c r="E213" s="19"/>
      <c r="F213" s="37">
        <f>+C213</f>
        <v>0.83333333333333337</v>
      </c>
      <c r="G213" s="19"/>
      <c r="H213" s="19"/>
      <c r="I213" s="19"/>
      <c r="J213" s="19"/>
      <c r="K213" s="19"/>
      <c r="L213" s="20"/>
    </row>
    <row r="215" spans="1:13">
      <c r="A215" s="8"/>
      <c r="B215" s="114" t="s">
        <v>39</v>
      </c>
      <c r="C215" s="115"/>
      <c r="D215" s="115"/>
      <c r="E215" s="115"/>
      <c r="F215" s="115"/>
      <c r="G215" s="115"/>
      <c r="H215" s="115"/>
      <c r="I215" s="115"/>
      <c r="J215" s="115"/>
      <c r="K215" s="116"/>
      <c r="L215" s="7"/>
    </row>
    <row r="216" spans="1:13" ht="75">
      <c r="A216" s="28" t="s">
        <v>2</v>
      </c>
      <c r="B216" s="9" t="s">
        <v>3</v>
      </c>
      <c r="C216" s="9" t="s">
        <v>4</v>
      </c>
      <c r="D216" s="9" t="s">
        <v>5</v>
      </c>
      <c r="E216" s="9" t="s">
        <v>6</v>
      </c>
      <c r="F216" s="110" t="s">
        <v>7</v>
      </c>
      <c r="G216" s="111"/>
      <c r="H216" s="9" t="s">
        <v>8</v>
      </c>
      <c r="I216" s="9" t="s">
        <v>9</v>
      </c>
      <c r="J216" s="9" t="s">
        <v>10</v>
      </c>
      <c r="K216" s="9" t="s">
        <v>11</v>
      </c>
      <c r="L216" s="10"/>
    </row>
    <row r="217" spans="1:13">
      <c r="A217" s="27">
        <v>42499</v>
      </c>
      <c r="B217" s="11" t="s">
        <v>12</v>
      </c>
      <c r="C217" s="12" t="s">
        <v>42</v>
      </c>
      <c r="D217" s="29">
        <v>0.36805555555555558</v>
      </c>
      <c r="E217" s="29">
        <v>0.85763888888888884</v>
      </c>
      <c r="F217" s="6">
        <f>+IF(AND(D217&gt;=$F223,D217&lt;1),IF(C217="Working",D217,IF(C217="Leave 1st half",C$9,IF(C217="Leave 2nd half",D217,IF(C217="On_Duty",C$9,IF(OR(C217="Leave",C217="Holiday"),C$9))))),IF(AND(D217&gt;0,D217&lt;$F223),C$9,IF(C217="Leave 1st half",C$9,IF(C217="On_Duty",C$9,IF(OR(C217="Leave",C217="holiday"),C$9,IF(C217="Leave 2nd half",D217,C$9))))))</f>
        <v>0.36805555555555558</v>
      </c>
      <c r="G217" s="6">
        <f>+IF(AND(E217&lt;=$F$11,E217&gt;0),IF(C217="Working",E217,IF(C217="Leave 1st half",E217,IF(C217="Leave 2nd half",D$9,IF(C217="On_Duty",D$9,IF(OR(C217="Leave",C217="Holiday"),D$9))))),IF(AND(E217&gt;$F$11,E217&lt;1),$C$11,IF(C217="Leave 1st half",E217,IF(C217="On_Duty",D$9,IF(OR(C217="Leave",C217="Holiday"),D$9,IF(C217="Leave 2nd half",D$9,$D$9))))))</f>
        <v>0.83333333333333337</v>
      </c>
      <c r="H217" s="6">
        <f>+G217-F217</f>
        <v>0.46527777777777779</v>
      </c>
      <c r="I217" s="22">
        <f>+HOUR(H217)*60+MINUTE(H217)+SECOND(H217)/60-30</f>
        <v>640</v>
      </c>
      <c r="J217" s="22">
        <f>48*60/5</f>
        <v>576</v>
      </c>
      <c r="K217" s="22">
        <f>+IF(AND(F217&lt;&gt;0,G217&lt;&gt;0),I217-J217,-J217)</f>
        <v>64</v>
      </c>
      <c r="L217" s="13"/>
    </row>
    <row r="218" spans="1:13">
      <c r="A218" s="30">
        <f>+A217+1</f>
        <v>42500</v>
      </c>
      <c r="B218" s="11" t="s">
        <v>14</v>
      </c>
      <c r="C218" s="12" t="s">
        <v>42</v>
      </c>
      <c r="D218" s="29">
        <v>0.36944444444444446</v>
      </c>
      <c r="E218" s="11">
        <v>0.81874999999999998</v>
      </c>
      <c r="F218" s="6">
        <f>+IF(AND(D218&gt;=$F223,D218&lt;1),IF(C218="Working",D218,IF(C218="Leave 1st half",C$9,IF(C218="Leave 2nd half",D218,IF(C218="On_Duty",C$9,IF(OR(C218="Leave",C218="Holiday"),C$9))))),IF(AND(D218&gt;0,D218&lt;$F223),C$9,IF(C218="Leave 1st half",C$9,IF(C218="On_Duty",C$9,IF(OR(C218="Leave",C218="holiday"),C$9,IF(C218="Leave 2nd half",D218,C$9))))))</f>
        <v>0.36944444444444446</v>
      </c>
      <c r="G218" s="6">
        <f>+IF(AND(E218&lt;=0.91667,E218&gt;0),IF(C218="Working",E218,IF(C218="Leave 1st half",E218,IF(C218="Leave 2nd half",D$9,IF(C218="On_Duty",D$9,IF(OR(C218="Leave",C218="Holiday"),D$9))))),IF(AND(E218&gt;0.91667,E218&lt;1),$C$11,IF(C218="Leave 1st half",E218,IF(C218="On_Duty",D$9,IF(OR(C218="Leave",C218="Holiday"),D$9,IF(C218="Leave 2nd half",D$9,$D$9))))))</f>
        <v>0.81874999999999998</v>
      </c>
      <c r="H218" s="6">
        <f>+G218-F218</f>
        <v>0.44930555555555551</v>
      </c>
      <c r="I218" s="22">
        <f>+HOUR(H218)*60+MINUTE(H218)+SECOND(H218)/60-30</f>
        <v>617</v>
      </c>
      <c r="J218" s="22">
        <f>48*60/5</f>
        <v>576</v>
      </c>
      <c r="K218" s="22">
        <f>+IF(AND(F218&lt;&gt;0,G218&lt;&gt;0),I218-J218,-J218)</f>
        <v>41</v>
      </c>
      <c r="L218" s="13"/>
    </row>
    <row r="219" spans="1:13">
      <c r="A219" s="30">
        <f>+A218+1</f>
        <v>42501</v>
      </c>
      <c r="B219" s="11" t="s">
        <v>15</v>
      </c>
      <c r="C219" s="12" t="s">
        <v>42</v>
      </c>
      <c r="D219" s="35"/>
      <c r="E219" s="35"/>
      <c r="F219" s="6">
        <f>+IF(AND(D219&gt;=$F223,D219&lt;1),IF(C219="Working",D219,IF(C219="Leave 1st half",C$9,IF(C219="Leave 2nd half",D219,IF(C219="On_Duty",C$9,IF(OR(C219="Leave",C219="Holiday"),C$9))))),IF(AND(D219&gt;0,D219&lt;$F223),C$9,IF(C219="Leave 1st half",C$9,IF(C219="On_Duty",C$9,IF(OR(C219="Leave",C219="holiday"),C$9,IF(C219="Leave 2nd half",D219,C$9))))))</f>
        <v>0.33333333333333331</v>
      </c>
      <c r="G219" s="6">
        <f>+IF(AND(E219&lt;=0.91667,E219&gt;0),IF(C219="Working",E219,IF(C219="Leave 1st half",E219,IF(C219="Leave 2nd half",D$9,IF(C219="On_Duty",D$9,IF(OR(C219="Leave",C219="Holiday"),D$9))))),IF(AND(E219&gt;0.91667,E219&lt;1),$C$11,IF(C219="Leave 1st half",E219,IF(C219="On_Duty",D$9,IF(OR(C219="Leave",C219="Holiday"),D$9,IF(C219="Leave 2nd half",D$9,$D$9))))))</f>
        <v>0.75416666666666676</v>
      </c>
      <c r="H219" s="6">
        <f>+G219-F219</f>
        <v>0.42083333333333345</v>
      </c>
      <c r="I219" s="22">
        <f>+HOUR(H219)*60+MINUTE(H219)+SECOND(H219)/60-30</f>
        <v>576</v>
      </c>
      <c r="J219" s="22">
        <f>48*60/5</f>
        <v>576</v>
      </c>
      <c r="K219" s="22">
        <f>+IF(AND(F219&lt;&gt;0,G219&lt;&gt;0),I219-J219,-J219)</f>
        <v>0</v>
      </c>
      <c r="L219" s="13">
        <f>9*60+36</f>
        <v>576</v>
      </c>
      <c r="M219">
        <f>600+40</f>
        <v>640</v>
      </c>
    </row>
    <row r="220" spans="1:13">
      <c r="A220" s="30">
        <f>+A219+1</f>
        <v>42502</v>
      </c>
      <c r="B220" s="11" t="s">
        <v>17</v>
      </c>
      <c r="C220" s="12" t="s">
        <v>18</v>
      </c>
      <c r="D220" s="29"/>
      <c r="E220" s="11">
        <v>0.75694444444444453</v>
      </c>
      <c r="F220" s="6">
        <f>+IF(AND(D220&gt;=$F223,D220&lt;1),IF(C220="Working",D220,IF(C220="Leave 1st half",C$9,IF(C220="Leave 2nd half",D220,IF(C220="On_Duty",C$9,IF(OR(C220="Leave",C220="Holiday"),C$9))))),IF(AND(D220&gt;0,D220&lt;$F223),C$9,IF(C220="Leave 1st half",C$9,IF(C220="On_Duty",C$9,IF(OR(C220="Leave",C220="holiday"),C$9,IF(C220="Leave 2nd half",D220,C$9))))))</f>
        <v>0.33333333333333331</v>
      </c>
      <c r="G220" s="6">
        <f>+IF(AND(E220&lt;=0.91667,E220&gt;0),IF(C220="Working",E220,IF(C220="Leave 1st half",E220,IF(C220="Leave 2nd half",D$9,IF(C220="On_Duty",D$9,IF(OR(C220="Leave",C220="Holiday"),D$9))))),IF(AND(E220&gt;0.91667,E220&lt;1),$C$11,IF(C220="Leave 1st half",E220,IF(C220="On_Duty",D$9,IF(OR(C220="Leave",C220="Holiday"),D$9,IF(C220="Leave 2nd half",D$9,$D$9))))))</f>
        <v>0.75694444444444453</v>
      </c>
      <c r="H220" s="6">
        <f>+G220-F220</f>
        <v>0.42361111111111122</v>
      </c>
      <c r="I220" s="22">
        <f>+HOUR(H220)*60+MINUTE(H220)+SECOND(H220)/60-30</f>
        <v>580</v>
      </c>
      <c r="J220" s="22">
        <f>48*60/5</f>
        <v>576</v>
      </c>
      <c r="K220" s="22">
        <f>+IF(AND(F220&lt;&gt;0,G220&lt;&gt;0),I220-J220,-J220)</f>
        <v>4</v>
      </c>
      <c r="L220" s="13"/>
      <c r="M220">
        <v>64</v>
      </c>
    </row>
    <row r="221" spans="1:13">
      <c r="A221" s="30">
        <f>+A220+1</f>
        <v>42503</v>
      </c>
      <c r="B221" s="14" t="s">
        <v>19</v>
      </c>
      <c r="C221" s="12" t="s">
        <v>42</v>
      </c>
      <c r="D221" s="11">
        <v>0.3743055555555555</v>
      </c>
      <c r="E221" s="11">
        <v>0.71944444444444444</v>
      </c>
      <c r="F221" s="6">
        <f>+IF(AND(D221&gt;=$F223,D221&lt;1),IF(C221="Working",D221,IF(C221="Leave 1st half",C$9,IF(C221="Leave 2nd half",D221,IF(C221="On_Duty",C$9,IF(OR(C221="Leave",C221="Holiday"),C$9))))),IF(AND(D221&gt;0,D221&lt;$F223),C$9,IF(C221="Leave 1st half",C$9,IF(C221="On_Duty",C$9,IF(OR(C221="Leave",C221="holiday"),C$9,IF(C221="Leave 2nd half",D221,C$9))))))</f>
        <v>0.3743055555555555</v>
      </c>
      <c r="G221" s="6">
        <f>+IF(AND(E221&lt;=0.91667,E221&gt;0),IF(C221="Working",E221,IF(C221="Leave 1st half",E221,IF(C221="Leave 2nd half",D$9,IF(C221="On_Duty",D$9,IF(OR(C221="Leave",C221="Holiday"),D$9))))),IF(AND(E221&gt;0.91667,E221&lt;1),$C$11,IF(C221="Leave 1st half",E221,IF(C221="On_Duty",D$9,IF(OR(C221="Leave",C221="Holiday"),D$9,IF(C221="Leave 2nd half",D$9,$D$9))))))</f>
        <v>0.71944444444444444</v>
      </c>
      <c r="H221" s="6">
        <f>+G221-F221</f>
        <v>0.34513888888888894</v>
      </c>
      <c r="I221" s="22">
        <f>+HOUR(H221)*60+MINUTE(H221)+SECOND(H221)/60-30</f>
        <v>467</v>
      </c>
      <c r="J221" s="22">
        <f>48*60/5</f>
        <v>576</v>
      </c>
      <c r="K221" s="22">
        <f>+IF(AND(F221&lt;&gt;0,G221&lt;&gt;0),I221-J221,-J221)</f>
        <v>-109</v>
      </c>
      <c r="L221" s="13"/>
      <c r="M221">
        <f>+M219-L219</f>
        <v>64</v>
      </c>
    </row>
    <row r="222" spans="1:13">
      <c r="A222" s="40"/>
      <c r="B222" s="15" t="s">
        <v>21</v>
      </c>
      <c r="C222" s="21">
        <v>0.33333333333333331</v>
      </c>
      <c r="D222" s="21">
        <v>0.75416666666666676</v>
      </c>
      <c r="E222" s="17"/>
      <c r="F222" s="17"/>
      <c r="G222" s="17"/>
      <c r="H222" s="17"/>
      <c r="I222" s="17"/>
      <c r="J222" s="17"/>
      <c r="K222" s="31">
        <f>SUM(K217:K221)</f>
        <v>0</v>
      </c>
      <c r="L222" s="39" t="str">
        <f>+IF(K222&lt;0,"Minute(s) Remaining",IF(K222=0,"Minute(s). Met the target 48hrs","Minute(s) in excess of the required limit"))</f>
        <v>Minute(s). Met the target 48hrs</v>
      </c>
    </row>
    <row r="223" spans="1:13">
      <c r="A223" s="40"/>
      <c r="B223" s="15" t="s">
        <v>22</v>
      </c>
      <c r="C223" s="112">
        <f>+(D222+C222)/2</f>
        <v>0.54375000000000007</v>
      </c>
      <c r="D223" s="113"/>
      <c r="E223" s="38"/>
      <c r="F223" s="36">
        <f>+C222</f>
        <v>0.33333333333333331</v>
      </c>
      <c r="G223" s="17"/>
      <c r="H223" s="19"/>
      <c r="I223" s="19"/>
      <c r="J223" s="19"/>
      <c r="K223" s="19"/>
      <c r="L223" s="20"/>
    </row>
    <row r="224" spans="1:13">
      <c r="A224" s="40"/>
      <c r="B224" s="15" t="s">
        <v>23</v>
      </c>
      <c r="C224" s="112">
        <v>0.83333333333333337</v>
      </c>
      <c r="D224" s="113"/>
      <c r="E224" s="19"/>
      <c r="F224" s="37">
        <f>+C224</f>
        <v>0.83333333333333337</v>
      </c>
      <c r="G224" s="19"/>
      <c r="H224" s="19"/>
      <c r="I224" s="19"/>
      <c r="J224" s="19"/>
      <c r="K224" s="19"/>
      <c r="L224" s="20"/>
    </row>
    <row r="227" spans="1:12">
      <c r="A227" s="8"/>
      <c r="B227" s="114" t="s">
        <v>39</v>
      </c>
      <c r="C227" s="115"/>
      <c r="D227" s="115"/>
      <c r="E227" s="115"/>
      <c r="F227" s="115"/>
      <c r="G227" s="115"/>
      <c r="H227" s="115"/>
      <c r="I227" s="115"/>
      <c r="J227" s="115"/>
      <c r="K227" s="116"/>
      <c r="L227" s="7"/>
    </row>
    <row r="228" spans="1:12" ht="75">
      <c r="A228" s="28" t="s">
        <v>2</v>
      </c>
      <c r="B228" s="9" t="s">
        <v>3</v>
      </c>
      <c r="C228" s="9" t="s">
        <v>4</v>
      </c>
      <c r="D228" s="9" t="s">
        <v>5</v>
      </c>
      <c r="E228" s="9" t="s">
        <v>6</v>
      </c>
      <c r="F228" s="110" t="s">
        <v>7</v>
      </c>
      <c r="G228" s="111"/>
      <c r="H228" s="9" t="s">
        <v>8</v>
      </c>
      <c r="I228" s="9" t="s">
        <v>9</v>
      </c>
      <c r="J228" s="9" t="s">
        <v>10</v>
      </c>
      <c r="K228" s="9" t="s">
        <v>11</v>
      </c>
      <c r="L228" s="10"/>
    </row>
    <row r="229" spans="1:12">
      <c r="A229" s="27">
        <v>42506</v>
      </c>
      <c r="B229" s="11" t="s">
        <v>12</v>
      </c>
      <c r="C229" s="12" t="s">
        <v>13</v>
      </c>
      <c r="D229" s="29"/>
      <c r="E229" s="29"/>
      <c r="F229" s="6">
        <f>+IF(AND(D229&gt;=$F235,D229&lt;1),IF(C229="Working",D229,IF(C229="Leave 1st half",C$9,IF(C229="Leave 2nd half",D229,IF(C229="On_Duty",C$9,IF(OR(C229="Leave",C229="Holiday"),C$9))))),IF(AND(D229&gt;0,D229&lt;$F235),C$9,IF(C229="Leave 1st half",C$9,IF(C229="On_Duty",C$9,IF(OR(C229="Leave",C229="holiday"),C$9,IF(C229="Leave 2nd half",D229,C$9))))))</f>
        <v>0.33333333333333331</v>
      </c>
      <c r="G229" s="6">
        <f>+IF(AND(E229&lt;=$F$11,E229&gt;0),IF(C229="Working",E229,IF(C229="Leave 1st half",E229,IF(C229="Leave 2nd half",D$9,IF(C229="On_Duty",D$9,IF(OR(C229="Leave",C229="Holiday"),D$9))))),IF(AND(E229&gt;$F$11,E229&lt;1),$C$11,IF(C229="Leave 1st half",E229,IF(C229="On_Duty",D$9,IF(OR(C229="Leave",C229="Holiday"),D$9,IF(C229="Leave 2nd half",D$9,$D$9))))))</f>
        <v>0.75416666666666676</v>
      </c>
      <c r="H229" s="6">
        <f>+G229-F229</f>
        <v>0.42083333333333345</v>
      </c>
      <c r="I229" s="22">
        <f>+HOUR(H229)*60+MINUTE(H229)+SECOND(H229)/60-30</f>
        <v>576</v>
      </c>
      <c r="J229" s="22">
        <f>48*60/5</f>
        <v>576</v>
      </c>
      <c r="K229" s="22">
        <f>+IF(AND(F229&lt;&gt;0,G229&lt;&gt;0),I229-J229,-J229)</f>
        <v>0</v>
      </c>
      <c r="L229" s="13"/>
    </row>
    <row r="230" spans="1:12">
      <c r="A230" s="30">
        <f>+A229+1</f>
        <v>42507</v>
      </c>
      <c r="B230" s="11" t="s">
        <v>14</v>
      </c>
      <c r="C230" s="12" t="s">
        <v>42</v>
      </c>
      <c r="D230" s="35">
        <v>0.3743055555555555</v>
      </c>
      <c r="E230" s="29">
        <v>0.80208333333333337</v>
      </c>
      <c r="F230" s="6">
        <f>+IF(AND(D230&gt;=$F235,D230&lt;1),IF(C230="Working",D230,IF(C230="Leave 1st half",C$9,IF(C230="Leave 2nd half",D230,IF(C230="On_Duty",C$9,IF(OR(C230="Leave",C230="Holiday"),C$9))))),IF(AND(D230&gt;0,D230&lt;$F235),C$9,IF(C230="Leave 1st half",C$9,IF(C230="On_Duty",C$9,IF(OR(C230="Leave",C230="holiday"),C$9,IF(C230="Leave 2nd half",D230,C$9))))))</f>
        <v>0.3743055555555555</v>
      </c>
      <c r="G230" s="6">
        <f>+IF(AND(E230&lt;=0.91667,E230&gt;0),IF(C230="Working",E230,IF(C230="Leave 1st half",E230,IF(C230="Leave 2nd half",D$9,IF(C230="On_Duty",D$9,IF(OR(C230="Leave",C230="Holiday"),D$9))))),IF(AND(E230&gt;0.91667,E230&lt;1),$C$11,IF(C230="Leave 1st half",E230,IF(C230="On_Duty",D$9,IF(OR(C230="Leave",C230="Holiday"),D$9,IF(C230="Leave 2nd half",D$9,$D$9))))))</f>
        <v>0.80208333333333337</v>
      </c>
      <c r="H230" s="6">
        <f>+G230-F230</f>
        <v>0.42777777777777787</v>
      </c>
      <c r="I230" s="22">
        <f>+HOUR(H230)*60+MINUTE(H230)+SECOND(H230)/60-30</f>
        <v>586</v>
      </c>
      <c r="J230" s="22">
        <f>48*60/5</f>
        <v>576</v>
      </c>
      <c r="K230" s="22">
        <f>+IF(AND(F230&lt;&gt;0,G230&lt;&gt;0),I230-J230,-J230)</f>
        <v>10</v>
      </c>
      <c r="L230" s="13"/>
    </row>
    <row r="231" spans="1:12">
      <c r="A231" s="30">
        <f>+A230+1</f>
        <v>42508</v>
      </c>
      <c r="B231" s="11" t="s">
        <v>15</v>
      </c>
      <c r="C231" s="12" t="s">
        <v>42</v>
      </c>
      <c r="D231" s="35">
        <v>0.3743055555555555</v>
      </c>
      <c r="E231" s="29">
        <v>0.79166666666666663</v>
      </c>
      <c r="F231" s="6">
        <f>+IF(AND(D231&gt;=$F235,D231&lt;1),IF(C231="Working",D231,IF(C231="Leave 1st half",C$9,IF(C231="Leave 2nd half",D231,IF(C231="On_Duty",C$9,IF(OR(C231="Leave",C231="Holiday"),C$9))))),IF(AND(D231&gt;0,D231&lt;$F235),C$9,IF(C231="Leave 1st half",C$9,IF(C231="On_Duty",C$9,IF(OR(C231="Leave",C231="holiday"),C$9,IF(C231="Leave 2nd half",D231,C$9))))))</f>
        <v>0.3743055555555555</v>
      </c>
      <c r="G231" s="6">
        <f>+IF(AND(E231&lt;=0.91667,E231&gt;0),IF(C231="Working",E231,IF(C231="Leave 1st half",E231,IF(C231="Leave 2nd half",D$9,IF(C231="On_Duty",D$9,IF(OR(C231="Leave",C231="Holiday"),D$9))))),IF(AND(E231&gt;0.91667,E231&lt;1),$C$11,IF(C231="Leave 1st half",E231,IF(C231="On_Duty",D$9,IF(OR(C231="Leave",C231="Holiday"),D$9,IF(C231="Leave 2nd half",D$9,$D$9))))))</f>
        <v>0.79166666666666663</v>
      </c>
      <c r="H231" s="6">
        <f>+G231-F231</f>
        <v>0.41736111111111113</v>
      </c>
      <c r="I231" s="22">
        <f>+HOUR(H231)*60+MINUTE(H231)+SECOND(H231)/60-30</f>
        <v>571</v>
      </c>
      <c r="J231" s="22">
        <f>48*60/5</f>
        <v>576</v>
      </c>
      <c r="K231" s="22">
        <f>+IF(AND(F231&lt;&gt;0,G231&lt;&gt;0),I231-J231,-J231)</f>
        <v>-5</v>
      </c>
      <c r="L231" s="13">
        <f>9*60+36</f>
        <v>576</v>
      </c>
    </row>
    <row r="232" spans="1:12">
      <c r="A232" s="30">
        <f>+A231+1</f>
        <v>42509</v>
      </c>
      <c r="B232" s="11" t="s">
        <v>17</v>
      </c>
      <c r="C232" s="12" t="s">
        <v>42</v>
      </c>
      <c r="D232" s="35">
        <v>0.3743055555555555</v>
      </c>
      <c r="E232" s="11">
        <v>0.79166666666666663</v>
      </c>
      <c r="F232" s="6">
        <f>+IF(AND(D232&gt;=$F235,D232&lt;1),IF(C232="Working",D232,IF(C232="Leave 1st half",C$9,IF(C232="Leave 2nd half",D232,IF(C232="On_Duty",C$9,IF(OR(C232="Leave",C232="Holiday"),C$9))))),IF(AND(D232&gt;0,D232&lt;$F235),C$9,IF(C232="Leave 1st half",C$9,IF(C232="On_Duty",C$9,IF(OR(C232="Leave",C232="holiday"),C$9,IF(C232="Leave 2nd half",D232,C$9))))))</f>
        <v>0.3743055555555555</v>
      </c>
      <c r="G232" s="6">
        <f>+IF(AND(E232&lt;=0.91667,E232&gt;0),IF(C232="Working",E232,IF(C232="Leave 1st half",E232,IF(C232="Leave 2nd half",D$9,IF(C232="On_Duty",D$9,IF(OR(C232="Leave",C232="Holiday"),D$9))))),IF(AND(E232&gt;0.91667,E232&lt;1),$C$11,IF(C232="Leave 1st half",E232,IF(C232="On_Duty",D$9,IF(OR(C232="Leave",C232="Holiday"),D$9,IF(C232="Leave 2nd half",D$9,$D$9))))))</f>
        <v>0.79166666666666663</v>
      </c>
      <c r="H232" s="6">
        <f>+G232-F232</f>
        <v>0.41736111111111113</v>
      </c>
      <c r="I232" s="22">
        <f>+HOUR(H232)*60+MINUTE(H232)+SECOND(H232)/60-30</f>
        <v>571</v>
      </c>
      <c r="J232" s="22">
        <f>48*60/5</f>
        <v>576</v>
      </c>
      <c r="K232" s="22">
        <f>+IF(AND(F232&lt;&gt;0,G232&lt;&gt;0),I232-J232,-J232)</f>
        <v>-5</v>
      </c>
      <c r="L232" s="13"/>
    </row>
    <row r="233" spans="1:12">
      <c r="A233" s="30">
        <f>+A232+1</f>
        <v>42510</v>
      </c>
      <c r="B233" s="14" t="s">
        <v>19</v>
      </c>
      <c r="C233" s="12" t="s">
        <v>42</v>
      </c>
      <c r="D233" s="11"/>
      <c r="E233" s="11"/>
      <c r="F233" s="6">
        <f>+IF(AND(D233&gt;=$F235,D233&lt;1),IF(C233="Working",D233,IF(C233="Leave 1st half",C$9,IF(C233="Leave 2nd half",D233,IF(C233="On_Duty",C$9,IF(OR(C233="Leave",C233="Holiday"),C$9))))),IF(AND(D233&gt;0,D233&lt;$F235),C$9,IF(C233="Leave 1st half",C$9,IF(C233="On_Duty",C$9,IF(OR(C233="Leave",C233="holiday"),C$9,IF(C233="Leave 2nd half",D233,C$9))))))</f>
        <v>0.33333333333333331</v>
      </c>
      <c r="G233" s="6">
        <f>+IF(AND(E233&lt;=0.91667,E233&gt;0),IF(C233="Working",E233,IF(C233="Leave 1st half",E233,IF(C233="Leave 2nd half",D$9,IF(C233="On_Duty",D$9,IF(OR(C233="Leave",C233="Holiday"),D$9))))),IF(AND(E233&gt;0.91667,E233&lt;1),$C$11,IF(C233="Leave 1st half",E233,IF(C233="On_Duty",D$9,IF(OR(C233="Leave",C233="Holiday"),D$9,IF(C233="Leave 2nd half",D$9,$D$9))))))</f>
        <v>0.75416666666666676</v>
      </c>
      <c r="H233" s="6">
        <f>+G233-F233</f>
        <v>0.42083333333333345</v>
      </c>
      <c r="I233" s="22">
        <f>+HOUR(H233)*60+MINUTE(H233)+SECOND(H233)/60-30</f>
        <v>576</v>
      </c>
      <c r="J233" s="22">
        <f>48*60/5</f>
        <v>576</v>
      </c>
      <c r="K233" s="22">
        <f>+IF(AND(F233&lt;&gt;0,G233&lt;&gt;0),I233-J233,-J233)</f>
        <v>0</v>
      </c>
      <c r="L233" s="13"/>
    </row>
    <row r="234" spans="1:12">
      <c r="A234" s="40"/>
      <c r="B234" s="15" t="s">
        <v>21</v>
      </c>
      <c r="C234" s="21">
        <v>0.33333333333333331</v>
      </c>
      <c r="D234" s="21">
        <v>0.75416666666666676</v>
      </c>
      <c r="E234" s="17"/>
      <c r="F234" s="17"/>
      <c r="G234" s="17"/>
      <c r="H234" s="17"/>
      <c r="I234" s="17"/>
      <c r="J234" s="17"/>
      <c r="K234" s="31">
        <f>SUM(K229:K233)</f>
        <v>0</v>
      </c>
      <c r="L234" s="39" t="str">
        <f>+IF(K234&lt;0,"Minute(s) Remaining",IF(K234=0,"Minute(s). Met the target 48hrs","Minute(s) in excess of the required limit"))</f>
        <v>Minute(s). Met the target 48hrs</v>
      </c>
    </row>
    <row r="235" spans="1:12">
      <c r="A235" s="40"/>
      <c r="B235" s="15" t="s">
        <v>22</v>
      </c>
      <c r="C235" s="112">
        <f>+(D234+C234)/2</f>
        <v>0.54375000000000007</v>
      </c>
      <c r="D235" s="113"/>
      <c r="E235" s="38"/>
      <c r="F235" s="36">
        <f>+C234</f>
        <v>0.33333333333333331</v>
      </c>
      <c r="G235" s="17"/>
      <c r="H235" s="19"/>
      <c r="I235" s="19"/>
      <c r="J235" s="19"/>
      <c r="K235" s="19"/>
      <c r="L235" s="20"/>
    </row>
    <row r="236" spans="1:12">
      <c r="A236" s="40"/>
      <c r="B236" s="15" t="s">
        <v>23</v>
      </c>
      <c r="C236" s="112">
        <v>0.83333333333333337</v>
      </c>
      <c r="D236" s="113"/>
      <c r="E236" s="19"/>
      <c r="F236" s="37">
        <f>+C236</f>
        <v>0.83333333333333337</v>
      </c>
      <c r="G236" s="19"/>
      <c r="H236" s="19"/>
      <c r="I236" s="19"/>
      <c r="J236" s="19"/>
      <c r="K236" s="19"/>
      <c r="L236" s="20"/>
    </row>
    <row r="238" spans="1:12">
      <c r="A238" s="8"/>
      <c r="B238" s="114" t="s">
        <v>39</v>
      </c>
      <c r="C238" s="115"/>
      <c r="D238" s="115"/>
      <c r="E238" s="115"/>
      <c r="F238" s="115"/>
      <c r="G238" s="115"/>
      <c r="H238" s="115"/>
      <c r="I238" s="115"/>
      <c r="J238" s="115"/>
      <c r="K238" s="116"/>
      <c r="L238" s="7"/>
    </row>
    <row r="239" spans="1:12" ht="75">
      <c r="A239" s="28" t="s">
        <v>2</v>
      </c>
      <c r="B239" s="9" t="s">
        <v>3</v>
      </c>
      <c r="C239" s="9" t="s">
        <v>4</v>
      </c>
      <c r="D239" s="9" t="s">
        <v>5</v>
      </c>
      <c r="E239" s="9" t="s">
        <v>6</v>
      </c>
      <c r="F239" s="110" t="s">
        <v>7</v>
      </c>
      <c r="G239" s="111"/>
      <c r="H239" s="9" t="s">
        <v>8</v>
      </c>
      <c r="I239" s="9" t="s">
        <v>9</v>
      </c>
      <c r="J239" s="9" t="s">
        <v>10</v>
      </c>
      <c r="K239" s="9" t="s">
        <v>11</v>
      </c>
      <c r="L239" s="10"/>
    </row>
    <row r="240" spans="1:12">
      <c r="A240" s="27">
        <v>42513</v>
      </c>
      <c r="B240" s="11" t="s">
        <v>12</v>
      </c>
      <c r="C240" s="12" t="s">
        <v>42</v>
      </c>
      <c r="D240" s="29">
        <v>0.37291666666666662</v>
      </c>
      <c r="E240" s="29">
        <v>0.83333333333333337</v>
      </c>
      <c r="F240" s="6">
        <f>+IF(AND(D240&gt;=$F246,D240&lt;1),IF(C240="Working",D240,IF(C240="Leave 1st half",C$9,IF(C240="Leave 2nd half",D240,IF(C240="On_Duty",C$9,IF(OR(C240="Leave",C240="Holiday"),C$9))))),IF(AND(D240&gt;0,D240&lt;$F246),C$9,IF(C240="Leave 1st half",C$9,IF(C240="On_Duty",C$9,IF(OR(C240="Leave",C240="holiday"),C$9,IF(C240="Leave 2nd half",D240,C$9))))))</f>
        <v>0.37291666666666662</v>
      </c>
      <c r="G240" s="6">
        <f>+IF(AND(E240&lt;=$F$11,E240&gt;0),IF(C240="Working",E240,IF(C240="Leave 1st half",E240,IF(C240="Leave 2nd half",D$9,IF(C240="On_Duty",D$9,IF(OR(C240="Leave",C240="Holiday"),D$9))))),IF(AND(E240&gt;$F$11,E240&lt;1),$C$11,IF(C240="Leave 1st half",E240,IF(C240="On_Duty",D$9,IF(OR(C240="Leave",C240="Holiday"),D$9,IF(C240="Leave 2nd half",D$9,$D$9))))))</f>
        <v>0.83333333333333337</v>
      </c>
      <c r="H240" s="6">
        <f>+G240-F240</f>
        <v>0.46041666666666675</v>
      </c>
      <c r="I240" s="22">
        <f>+HOUR(H240)*60+MINUTE(H240)+SECOND(H240)/60-30</f>
        <v>633</v>
      </c>
      <c r="J240" s="22">
        <f>48*60/5</f>
        <v>576</v>
      </c>
      <c r="K240" s="22">
        <f>+IF(AND(F240&lt;&gt;0,G240&lt;&gt;0),I240-J240,-J240)</f>
        <v>57</v>
      </c>
      <c r="L240" s="13"/>
    </row>
    <row r="241" spans="1:12">
      <c r="A241" s="30">
        <f>+A240+1</f>
        <v>42514</v>
      </c>
      <c r="B241" s="11" t="s">
        <v>14</v>
      </c>
      <c r="C241" s="12" t="s">
        <v>42</v>
      </c>
      <c r="D241" s="29">
        <v>0.36736111111111108</v>
      </c>
      <c r="E241" s="29">
        <v>0.79722222222222217</v>
      </c>
      <c r="F241" s="6">
        <f>+IF(AND(D241&gt;=$F246,D241&lt;1),IF(C241="Working",D241,IF(C241="Leave 1st half",C$9,IF(C241="Leave 2nd half",D241,IF(C241="On_Duty",C$9,IF(OR(C241="Leave",C241="Holiday"),C$9))))),IF(AND(D241&gt;0,D241&lt;$F246),C$9,IF(C241="Leave 1st half",C$9,IF(C241="On_Duty",C$9,IF(OR(C241="Leave",C241="holiday"),C$9,IF(C241="Leave 2nd half",D241,C$9))))))</f>
        <v>0.36736111111111108</v>
      </c>
      <c r="G241" s="6">
        <f>+IF(AND(E241&lt;=0.91667,E241&gt;0),IF(C241="Working",E241,IF(C241="Leave 1st half",E241,IF(C241="Leave 2nd half",D$9,IF(C241="On_Duty",D$9,IF(OR(C241="Leave",C241="Holiday"),D$9))))),IF(AND(E241&gt;0.91667,E241&lt;1),$C$11,IF(C241="Leave 1st half",E241,IF(C241="On_Duty",D$9,IF(OR(C241="Leave",C241="Holiday"),D$9,IF(C241="Leave 2nd half",D$9,$D$9))))))</f>
        <v>0.79722222222222217</v>
      </c>
      <c r="H241" s="6">
        <f>+G241-F241</f>
        <v>0.42986111111111108</v>
      </c>
      <c r="I241" s="22">
        <f>+HOUR(H241)*60+MINUTE(H241)+SECOND(H241)/60-30</f>
        <v>589</v>
      </c>
      <c r="J241" s="22">
        <f>48*60/5</f>
        <v>576</v>
      </c>
      <c r="K241" s="22">
        <f>+IF(AND(F241&lt;&gt;0,G241&lt;&gt;0),I241-J241,-J241)</f>
        <v>13</v>
      </c>
      <c r="L241" s="13"/>
    </row>
    <row r="242" spans="1:12">
      <c r="A242" s="30">
        <f>+A241+1</f>
        <v>42515</v>
      </c>
      <c r="B242" s="11" t="s">
        <v>15</v>
      </c>
      <c r="C242" s="12" t="s">
        <v>42</v>
      </c>
      <c r="D242" s="29">
        <v>0.36388888888888887</v>
      </c>
      <c r="E242" s="29">
        <v>0.8340277777777777</v>
      </c>
      <c r="F242" s="6">
        <f>+IF(AND(D242&gt;=$F246,D242&lt;1),IF(C242="Working",D242,IF(C242="Leave 1st half",C$9,IF(C242="Leave 2nd half",D242,IF(C242="On_Duty",C$9,IF(OR(C242="Leave",C242="Holiday"),C$9))))),IF(AND(D242&gt;0,D242&lt;$F246),C$9,IF(C242="Leave 1st half",C$9,IF(C242="On_Duty",C$9,IF(OR(C242="Leave",C242="holiday"),C$9,IF(C242="Leave 2nd half",D242,C$9))))))</f>
        <v>0.36388888888888887</v>
      </c>
      <c r="G242" s="6">
        <f>+IF(AND(E242&lt;=0.91667,E242&gt;0),IF(C242="Working",E242,IF(C242="Leave 1st half",E242,IF(C242="Leave 2nd half",D$9,IF(C242="On_Duty",D$9,IF(OR(C242="Leave",C242="Holiday"),D$9))))),IF(AND(E242&gt;0.91667,E242&lt;1),$C$11,IF(C242="Leave 1st half",E242,IF(C242="On_Duty",D$9,IF(OR(C242="Leave",C242="Holiday"),D$9,IF(C242="Leave 2nd half",D$9,$D$9))))))</f>
        <v>0.8340277777777777</v>
      </c>
      <c r="H242" s="6">
        <f>+G242-F242</f>
        <v>0.47013888888888883</v>
      </c>
      <c r="I242" s="22">
        <f>+HOUR(H242)*60+MINUTE(H242)+SECOND(H242)/60-30</f>
        <v>647</v>
      </c>
      <c r="J242" s="22">
        <f>48*60/5</f>
        <v>576</v>
      </c>
      <c r="K242" s="22">
        <f>+IF(AND(F242&lt;&gt;0,G242&lt;&gt;0),I242-J242,-J242)</f>
        <v>71</v>
      </c>
      <c r="L242" s="13">
        <f>9*60+36</f>
        <v>576</v>
      </c>
    </row>
    <row r="243" spans="1:12">
      <c r="A243" s="30">
        <f>+A242+1</f>
        <v>42516</v>
      </c>
      <c r="B243" s="11" t="s">
        <v>17</v>
      </c>
      <c r="C243" s="12" t="s">
        <v>42</v>
      </c>
      <c r="D243" s="29">
        <v>0.35138888888888892</v>
      </c>
      <c r="E243" s="29">
        <v>0.80347222222222225</v>
      </c>
      <c r="F243" s="6">
        <f>+IF(AND(D243&gt;=$F246,D243&lt;1),IF(C243="Working",D243,IF(C243="Leave 1st half",C$9,IF(C243="Leave 2nd half",D243,IF(C243="On_Duty",C$9,IF(OR(C243="Leave",C243="Holiday"),C$9))))),IF(AND(D243&gt;0,D243&lt;$F246),C$9,IF(C243="Leave 1st half",C$9,IF(C243="On_Duty",C$9,IF(OR(C243="Leave",C243="holiday"),C$9,IF(C243="Leave 2nd half",D243,C$9))))))</f>
        <v>0.35138888888888892</v>
      </c>
      <c r="G243" s="6">
        <f>+IF(AND(E243&lt;=0.91667,E243&gt;0),IF(C243="Working",E243,IF(C243="Leave 1st half",E243,IF(C243="Leave 2nd half",D$9,IF(C243="On_Duty",D$9,IF(OR(C243="Leave",C243="Holiday"),D$9))))),IF(AND(E243&gt;0.91667,E243&lt;1),$C$11,IF(C243="Leave 1st half",E243,IF(C243="On_Duty",D$9,IF(OR(C243="Leave",C243="Holiday"),D$9,IF(C243="Leave 2nd half",D$9,$D$9))))))</f>
        <v>0.80347222222222225</v>
      </c>
      <c r="H243" s="6">
        <f>+G243-F243</f>
        <v>0.45208333333333334</v>
      </c>
      <c r="I243" s="22">
        <f>+HOUR(H243)*60+MINUTE(H243)+SECOND(H243)/60-30</f>
        <v>621</v>
      </c>
      <c r="J243" s="22">
        <f>48*60/5</f>
        <v>576</v>
      </c>
      <c r="K243" s="22">
        <f>+IF(AND(F243&lt;&gt;0,G243&lt;&gt;0),I243-J243,-J243)</f>
        <v>45</v>
      </c>
      <c r="L243" s="13"/>
    </row>
    <row r="244" spans="1:12">
      <c r="A244" s="30">
        <f>+A243+1</f>
        <v>42517</v>
      </c>
      <c r="B244" s="14" t="s">
        <v>19</v>
      </c>
      <c r="C244" s="12" t="s">
        <v>42</v>
      </c>
      <c r="D244" s="74">
        <v>0.3743055555555555</v>
      </c>
      <c r="E244" s="29">
        <v>0.75763888888888886</v>
      </c>
      <c r="F244" s="6">
        <f>+IF(AND(D244&gt;=$F246,D244&lt;1),IF(C244="Working",D244,IF(C244="Leave 1st half",C$9,IF(C244="Leave 2nd half",D244,IF(C244="On_Duty",C$9,IF(OR(C244="Leave",C244="Holiday"),C$9))))),IF(AND(D244&gt;0,D244&lt;$F246),C$9,IF(C244="Leave 1st half",C$9,IF(C244="On_Duty",C$9,IF(OR(C244="Leave",C244="holiday"),C$9,IF(C244="Leave 2nd half",D244,C$9))))))</f>
        <v>0.3743055555555555</v>
      </c>
      <c r="G244" s="6">
        <f>+IF(AND(E244&lt;=0.91667,E244&gt;0),IF(C244="Working",E244,IF(C244="Leave 1st half",E244,IF(C244="Leave 2nd half",D$9,IF(C244="On_Duty",D$9,IF(OR(C244="Leave",C244="Holiday"),D$9))))),IF(AND(E244&gt;0.91667,E244&lt;1),$C$11,IF(C244="Leave 1st half",E244,IF(C244="On_Duty",D$9,IF(OR(C244="Leave",C244="Holiday"),D$9,IF(C244="Leave 2nd half",D$9,$D$9))))))</f>
        <v>0.75763888888888886</v>
      </c>
      <c r="H244" s="6">
        <f>+G244-F244</f>
        <v>0.38333333333333336</v>
      </c>
      <c r="I244" s="22">
        <f>+HOUR(H244)*60+MINUTE(H244)+SECOND(H244)/60-30</f>
        <v>522</v>
      </c>
      <c r="J244" s="22">
        <f>48*60/5</f>
        <v>576</v>
      </c>
      <c r="K244" s="22">
        <f>+IF(AND(F244&lt;&gt;0,G244&lt;&gt;0),I244-J244,-J244)</f>
        <v>-54</v>
      </c>
      <c r="L244" s="13"/>
    </row>
    <row r="245" spans="1:12">
      <c r="A245" s="40"/>
      <c r="B245" s="15" t="s">
        <v>21</v>
      </c>
      <c r="C245" s="21">
        <v>0.33333333333333331</v>
      </c>
      <c r="D245" s="21">
        <v>0.75416666666666676</v>
      </c>
      <c r="E245" s="17"/>
      <c r="F245" s="17"/>
      <c r="G245" s="17"/>
      <c r="H245" s="17"/>
      <c r="I245" s="17"/>
      <c r="J245" s="17"/>
      <c r="K245" s="31">
        <f>SUM(K240:K244)</f>
        <v>132</v>
      </c>
      <c r="L245" s="39" t="str">
        <f>+IF(K245&lt;0,"Minute(s) Remaining",IF(K245=0,"Minute(s). Met the target 48hrs","Minute(s) in excess of the required limit"))</f>
        <v>Minute(s) in excess of the required limit</v>
      </c>
    </row>
    <row r="246" spans="1:12">
      <c r="A246" s="40"/>
      <c r="B246" s="15" t="s">
        <v>22</v>
      </c>
      <c r="C246" s="112">
        <f>+(D245+C245)/2</f>
        <v>0.54375000000000007</v>
      </c>
      <c r="D246" s="113"/>
      <c r="E246" s="38"/>
      <c r="F246" s="36">
        <f>+C245</f>
        <v>0.33333333333333331</v>
      </c>
      <c r="G246" s="17"/>
      <c r="H246" s="19"/>
      <c r="I246" s="19"/>
      <c r="J246" s="19"/>
      <c r="K246" s="19"/>
      <c r="L246" s="20"/>
    </row>
    <row r="247" spans="1:12">
      <c r="A247" s="40"/>
      <c r="B247" s="15" t="s">
        <v>23</v>
      </c>
      <c r="C247" s="112">
        <v>0.83333333333333337</v>
      </c>
      <c r="D247" s="113"/>
      <c r="E247" s="19"/>
      <c r="F247" s="37">
        <f>+C247</f>
        <v>0.83333333333333337</v>
      </c>
      <c r="G247" s="19"/>
      <c r="H247" s="19"/>
      <c r="I247" s="19"/>
      <c r="J247" s="19"/>
      <c r="K247" s="19"/>
      <c r="L247" s="20"/>
    </row>
    <row r="249" spans="1:12">
      <c r="A249" s="8"/>
      <c r="B249" s="114" t="s">
        <v>39</v>
      </c>
      <c r="C249" s="115"/>
      <c r="D249" s="115"/>
      <c r="E249" s="115"/>
      <c r="F249" s="115"/>
      <c r="G249" s="115"/>
      <c r="H249" s="115"/>
      <c r="I249" s="115"/>
      <c r="J249" s="115"/>
      <c r="K249" s="116"/>
      <c r="L249" s="7"/>
    </row>
    <row r="250" spans="1:12" ht="75">
      <c r="A250" s="28" t="s">
        <v>2</v>
      </c>
      <c r="B250" s="9" t="s">
        <v>3</v>
      </c>
      <c r="C250" s="9" t="s">
        <v>4</v>
      </c>
      <c r="D250" s="9" t="s">
        <v>5</v>
      </c>
      <c r="E250" s="9" t="s">
        <v>6</v>
      </c>
      <c r="F250" s="110" t="s">
        <v>7</v>
      </c>
      <c r="G250" s="111"/>
      <c r="H250" s="9" t="s">
        <v>8</v>
      </c>
      <c r="I250" s="9" t="s">
        <v>9</v>
      </c>
      <c r="J250" s="9" t="s">
        <v>10</v>
      </c>
      <c r="K250" s="9" t="s">
        <v>11</v>
      </c>
      <c r="L250" s="10"/>
    </row>
    <row r="251" spans="1:12">
      <c r="A251" s="27">
        <v>42520</v>
      </c>
      <c r="B251" s="11" t="s">
        <v>12</v>
      </c>
      <c r="C251" s="12" t="s">
        <v>42</v>
      </c>
      <c r="D251" s="29">
        <v>0.3743055555555555</v>
      </c>
      <c r="E251" s="29">
        <v>0.83333333333333337</v>
      </c>
      <c r="F251" s="6">
        <f>+IF(AND(D251&gt;=$F257,D251&lt;1),IF(C251="Working",D251,IF(C251="Leave 1st half",C$9,IF(C251="Leave 2nd half",D251,IF(C251="On_Duty",C$9,IF(OR(C251="Leave",C251="Holiday"),C$9))))),IF(AND(D251&gt;0,D251&lt;$F257),C$9,IF(C251="Leave 1st half",C$9,IF(C251="On_Duty",C$9,IF(OR(C251="Leave",C251="holiday"),C$9,IF(C251="Leave 2nd half",D251,C$9))))))</f>
        <v>0.3743055555555555</v>
      </c>
      <c r="G251" s="6">
        <f>+IF(AND(E251&lt;=$F$11,E251&gt;0),IF(C251="Working",E251,IF(C251="Leave 1st half",E251,IF(C251="Leave 2nd half",D$9,IF(C251="On_Duty",D$9,IF(OR(C251="Leave",C251="Holiday"),D$9))))),IF(AND(E251&gt;$F$11,E251&lt;1),$C$11,IF(C251="Leave 1st half",E251,IF(C251="On_Duty",D$9,IF(OR(C251="Leave",C251="Holiday"),D$9,IF(C251="Leave 2nd half",D$9,$D$9))))))</f>
        <v>0.83333333333333337</v>
      </c>
      <c r="H251" s="6">
        <f>+G251-F251</f>
        <v>0.45902777777777787</v>
      </c>
      <c r="I251" s="22">
        <f>+HOUR(H251)*60+MINUTE(H251)+SECOND(H251)/60-30</f>
        <v>631</v>
      </c>
      <c r="J251" s="22">
        <f>48*60/5</f>
        <v>576</v>
      </c>
      <c r="K251" s="22">
        <f>+IF(AND(F251&lt;&gt;0,G251&lt;&gt;0),I251-J251,-J251)</f>
        <v>55</v>
      </c>
      <c r="L251" s="13"/>
    </row>
    <row r="252" spans="1:12">
      <c r="A252" s="30">
        <f>+A251+1</f>
        <v>42521</v>
      </c>
      <c r="B252" s="11" t="s">
        <v>14</v>
      </c>
      <c r="C252" s="12" t="s">
        <v>42</v>
      </c>
      <c r="D252" s="29">
        <v>0.35416666666666669</v>
      </c>
      <c r="E252" s="29">
        <v>0.82500000000000007</v>
      </c>
      <c r="F252" s="6">
        <f>+IF(AND(D252&gt;=$F257,D252&lt;1),IF(C252="Working",D252,IF(C252="Leave 1st half",C$9,IF(C252="Leave 2nd half",D252,IF(C252="On_Duty",C$9,IF(OR(C252="Leave",C252="Holiday"),C$9))))),IF(AND(D252&gt;0,D252&lt;$F257),C$9,IF(C252="Leave 1st half",C$9,IF(C252="On_Duty",C$9,IF(OR(C252="Leave",C252="holiday"),C$9,IF(C252="Leave 2nd half",D252,C$9))))))</f>
        <v>0.35416666666666669</v>
      </c>
      <c r="G252" s="6">
        <f>+IF(AND(E252&lt;=0.91667,E252&gt;0),IF(C252="Working",E252,IF(C252="Leave 1st half",E252,IF(C252="Leave 2nd half",D$9,IF(C252="On_Duty",D$9,IF(OR(C252="Leave",C252="Holiday"),D$9))))),IF(AND(E252&gt;0.91667,E252&lt;1),$C$11,IF(C252="Leave 1st half",E252,IF(C252="On_Duty",D$9,IF(OR(C252="Leave",C252="Holiday"),D$9,IF(C252="Leave 2nd half",D$9,$D$9))))))</f>
        <v>0.82500000000000007</v>
      </c>
      <c r="H252" s="6">
        <f>+G252-F252</f>
        <v>0.47083333333333338</v>
      </c>
      <c r="I252" s="22">
        <f>+HOUR(H252)*60+MINUTE(H252)+SECOND(H252)/60-30</f>
        <v>648</v>
      </c>
      <c r="J252" s="22">
        <f>48*60/5</f>
        <v>576</v>
      </c>
      <c r="K252" s="22">
        <f>+IF(AND(F252&lt;&gt;0,G252&lt;&gt;0),I252-J252,-J252)</f>
        <v>72</v>
      </c>
      <c r="L252" s="13"/>
    </row>
    <row r="253" spans="1:12">
      <c r="A253" s="30">
        <f>+A252+1</f>
        <v>42522</v>
      </c>
      <c r="B253" s="11" t="s">
        <v>15</v>
      </c>
      <c r="C253" s="12" t="s">
        <v>42</v>
      </c>
      <c r="D253" s="29">
        <v>0.3743055555555555</v>
      </c>
      <c r="E253" s="29">
        <v>0.81111111111111101</v>
      </c>
      <c r="F253" s="6">
        <f>+IF(AND(D253&gt;=$F257,D253&lt;1),IF(C253="Working",D253,IF(C253="Leave 1st half",C$9,IF(C253="Leave 2nd half",D253,IF(C253="On_Duty",C$9,IF(OR(C253="Leave",C253="Holiday"),C$9))))),IF(AND(D253&gt;0,D253&lt;$F257),C$9,IF(C253="Leave 1st half",C$9,IF(C253="On_Duty",C$9,IF(OR(C253="Leave",C253="holiday"),C$9,IF(C253="Leave 2nd half",D253,C$9))))))</f>
        <v>0.3743055555555555</v>
      </c>
      <c r="G253" s="6">
        <f>+IF(AND(E253&lt;=0.91667,E253&gt;0),IF(C253="Working",E253,IF(C253="Leave 1st half",E253,IF(C253="Leave 2nd half",D$9,IF(C253="On_Duty",D$9,IF(OR(C253="Leave",C253="Holiday"),D$9))))),IF(AND(E253&gt;0.91667,E253&lt;1),$C$11,IF(C253="Leave 1st half",E253,IF(C253="On_Duty",D$9,IF(OR(C253="Leave",C253="Holiday"),D$9,IF(C253="Leave 2nd half",D$9,$D$9))))))</f>
        <v>0.81111111111111101</v>
      </c>
      <c r="H253" s="6">
        <f>+G253-F253</f>
        <v>0.4368055555555555</v>
      </c>
      <c r="I253" s="22">
        <f>+HOUR(H253)*60+MINUTE(H253)+SECOND(H253)/60-30</f>
        <v>599</v>
      </c>
      <c r="J253" s="22">
        <f>48*60/5</f>
        <v>576</v>
      </c>
      <c r="K253" s="22">
        <f>+IF(AND(F253&lt;&gt;0,G253&lt;&gt;0),I253-J253,-J253)</f>
        <v>23</v>
      </c>
      <c r="L253" s="13"/>
    </row>
    <row r="254" spans="1:12">
      <c r="A254" s="30">
        <f>+A253+1</f>
        <v>42523</v>
      </c>
      <c r="B254" s="11" t="s">
        <v>17</v>
      </c>
      <c r="C254" s="12" t="s">
        <v>43</v>
      </c>
      <c r="D254" s="11"/>
      <c r="E254" s="11"/>
      <c r="F254" s="6">
        <f>+IF(AND(D254&gt;=$F257,D254&lt;1),IF(C254="Working",D254,IF(C254="Leave 1st half",C$9,IF(C254="Leave 2nd half",D254,IF(C254="On_Duty",C$9,IF(OR(C254="Leave",C254="Holiday"),C$9))))),IF(AND(D254&gt;0,D254&lt;$F257),C$9,IF(C254="Leave 1st half",C$9,IF(C254="On_Duty",C$9,IF(OR(C254="Leave",C254="holiday"),C$9,IF(C254="Leave 2nd half",D254,C$9))))))</f>
        <v>0.33333333333333331</v>
      </c>
      <c r="G254" s="6">
        <f>+IF(AND(E254&lt;=0.91667,E254&gt;0),IF(C254="Working",E254,IF(C254="Leave 1st half",E254,IF(C254="Leave 2nd half",D$9,IF(C254="On_Duty",D$9,IF(OR(C254="Leave",C254="Holiday"),D$9))))),IF(AND(E254&gt;0.91667,E254&lt;1),$C$11,IF(C254="Leave 1st half",E254,IF(C254="On_Duty",D$9,IF(OR(C254="Leave",C254="Holiday"),D$9,IF(C254="Leave 2nd half",D$9,$D$9))))))</f>
        <v>0.75416666666666676</v>
      </c>
      <c r="H254" s="6">
        <f>+G254-F254</f>
        <v>0.42083333333333345</v>
      </c>
      <c r="I254" s="22">
        <f>+HOUR(H254)*60+MINUTE(H254)+SECOND(H254)/60-30</f>
        <v>576</v>
      </c>
      <c r="J254" s="22">
        <f>48*60/5</f>
        <v>576</v>
      </c>
      <c r="K254" s="22">
        <f>+IF(AND(F254&lt;&gt;0,G254&lt;&gt;0),I254-J254,-J254)</f>
        <v>0</v>
      </c>
      <c r="L254" s="13"/>
    </row>
    <row r="255" spans="1:12">
      <c r="A255" s="30">
        <f>+A254+1</f>
        <v>42524</v>
      </c>
      <c r="B255" s="14" t="s">
        <v>19</v>
      </c>
      <c r="C255" s="12" t="s">
        <v>42</v>
      </c>
      <c r="D255" s="74">
        <v>0.3743055555555555</v>
      </c>
      <c r="E255" s="29">
        <v>0.80486111111111114</v>
      </c>
      <c r="F255" s="6">
        <f>+IF(AND(D255&gt;=$F257,D255&lt;1),IF(C255="Working",D255,IF(C255="Leave 1st half",C$9,IF(C255="Leave 2nd half",D255,IF(C255="On_Duty",C$9,IF(OR(C255="Leave",C255="Holiday"),C$9))))),IF(AND(D255&gt;0,D255&lt;$F257),C$9,IF(C255="Leave 1st half",C$9,IF(C255="On_Duty",C$9,IF(OR(C255="Leave",C255="holiday"),C$9,IF(C255="Leave 2nd half",D255,C$9))))))</f>
        <v>0.3743055555555555</v>
      </c>
      <c r="G255" s="6">
        <f>+IF(AND(E255&lt;=0.91667,E255&gt;0),IF(C255="Working",E255,IF(C255="Leave 1st half",E255,IF(C255="Leave 2nd half",D$9,IF(C255="On_Duty",D$9,IF(OR(C255="Leave",C255="Holiday"),D$9))))),IF(AND(E255&gt;0.91667,E255&lt;1),$C$11,IF(C255="Leave 1st half",E255,IF(C255="On_Duty",D$9,IF(OR(C255="Leave",C255="Holiday"),D$9,IF(C255="Leave 2nd half",D$9,$D$9))))))</f>
        <v>0.80486111111111114</v>
      </c>
      <c r="H255" s="6">
        <f>+G255-F255</f>
        <v>0.43055555555555564</v>
      </c>
      <c r="I255" s="22">
        <f>+HOUR(H255)*60+MINUTE(H255)+SECOND(H255)/60-30</f>
        <v>590</v>
      </c>
      <c r="J255" s="22">
        <f>48*60/5</f>
        <v>576</v>
      </c>
      <c r="K255" s="22">
        <f>+IF(AND(F255&lt;&gt;0,G255&lt;&gt;0),I255-J255,-J255)</f>
        <v>14</v>
      </c>
      <c r="L255" s="13"/>
    </row>
    <row r="256" spans="1:12">
      <c r="A256" s="40"/>
      <c r="B256" s="15" t="s">
        <v>21</v>
      </c>
      <c r="C256" s="21">
        <v>0.33333333333333331</v>
      </c>
      <c r="D256" s="21">
        <v>0.75416666666666676</v>
      </c>
      <c r="E256" s="17"/>
      <c r="F256" s="17"/>
      <c r="G256" s="17"/>
      <c r="H256" s="17"/>
      <c r="I256" s="17"/>
      <c r="J256" s="17"/>
      <c r="K256" s="31">
        <f>SUM(K251:K255)</f>
        <v>164</v>
      </c>
      <c r="L256" s="39" t="str">
        <f>+IF(K256&lt;0,"Minute(s) Remaining",IF(K256=0,"Minute(s). Met the target 48hrs","Minute(s) in excess of the required limit"))</f>
        <v>Minute(s) in excess of the required limit</v>
      </c>
    </row>
    <row r="257" spans="1:12">
      <c r="A257" s="40"/>
      <c r="B257" s="15" t="s">
        <v>22</v>
      </c>
      <c r="C257" s="112">
        <f>+(D256+C256)/2</f>
        <v>0.54375000000000007</v>
      </c>
      <c r="D257" s="113"/>
      <c r="E257" s="38"/>
      <c r="F257" s="36">
        <f>+C256</f>
        <v>0.33333333333333331</v>
      </c>
      <c r="G257" s="17"/>
      <c r="H257" s="19"/>
      <c r="I257" s="19"/>
      <c r="J257" s="19"/>
      <c r="K257" s="19"/>
      <c r="L257" s="20"/>
    </row>
    <row r="258" spans="1:12">
      <c r="A258" s="40"/>
      <c r="B258" s="15" t="s">
        <v>23</v>
      </c>
      <c r="C258" s="112">
        <v>0.83333333333333337</v>
      </c>
      <c r="D258" s="113"/>
      <c r="E258" s="19"/>
      <c r="F258" s="37">
        <f>+C258</f>
        <v>0.83333333333333337</v>
      </c>
      <c r="G258" s="19"/>
      <c r="H258" s="19"/>
      <c r="I258" s="19"/>
      <c r="J258" s="19"/>
      <c r="K258" s="19"/>
      <c r="L258" s="20"/>
    </row>
    <row r="260" spans="1:12">
      <c r="A260" s="8"/>
      <c r="B260" s="114" t="s">
        <v>39</v>
      </c>
      <c r="C260" s="115"/>
      <c r="D260" s="115"/>
      <c r="E260" s="115"/>
      <c r="F260" s="115"/>
      <c r="G260" s="115"/>
      <c r="H260" s="115"/>
      <c r="I260" s="115"/>
      <c r="J260" s="115"/>
      <c r="K260" s="116"/>
      <c r="L260" s="7"/>
    </row>
    <row r="261" spans="1:12" ht="75">
      <c r="A261" s="28" t="s">
        <v>2</v>
      </c>
      <c r="B261" s="9" t="s">
        <v>3</v>
      </c>
      <c r="C261" s="9" t="s">
        <v>4</v>
      </c>
      <c r="D261" s="9" t="s">
        <v>5</v>
      </c>
      <c r="E261" s="9" t="s">
        <v>6</v>
      </c>
      <c r="F261" s="110" t="s">
        <v>7</v>
      </c>
      <c r="G261" s="111"/>
      <c r="H261" s="9" t="s">
        <v>8</v>
      </c>
      <c r="I261" s="9" t="s">
        <v>9</v>
      </c>
      <c r="J261" s="9" t="s">
        <v>10</v>
      </c>
      <c r="K261" s="9" t="s">
        <v>11</v>
      </c>
      <c r="L261" s="10"/>
    </row>
    <row r="262" spans="1:12">
      <c r="A262" s="27">
        <v>42527</v>
      </c>
      <c r="B262" s="11" t="s">
        <v>12</v>
      </c>
      <c r="C262" s="12" t="s">
        <v>42</v>
      </c>
      <c r="D262" s="74">
        <v>0.36458333333333331</v>
      </c>
      <c r="E262" s="29">
        <v>0.79236111111111107</v>
      </c>
      <c r="F262" s="6">
        <f>+IF(AND(D262&gt;=$F268,D262&lt;1),IF(C262="Working",D262,IF(C262="Leave 1st half",C$9,IF(C262="Leave 2nd half",D262,IF(C262="On_Duty",C$9,IF(OR(C262="Leave",C262="Holiday"),C$9))))),IF(AND(D262&gt;0,D262&lt;$F268),C$9,IF(C262="Leave 1st half",C$9,IF(C262="On_Duty",C$9,IF(OR(C262="Leave",C262="holiday"),C$9,IF(C262="Leave 2nd half",D262,C$9))))))</f>
        <v>0.36458333333333331</v>
      </c>
      <c r="G262" s="6">
        <f>+IF(AND(E262&lt;=$F$11,E262&gt;0),IF(C262="Working",E262,IF(C262="Leave 1st half",E262,IF(C262="Leave 2nd half",D$9,IF(C262="On_Duty",D$9,IF(OR(C262="Leave",C262="Holiday"),D$9))))),IF(AND(E262&gt;$F$11,E262&lt;1),$C$11,IF(C262="Leave 1st half",E262,IF(C262="On_Duty",D$9,IF(OR(C262="Leave",C262="Holiday"),D$9,IF(C262="Leave 2nd half",D$9,$D$9))))))</f>
        <v>0.79236111111111107</v>
      </c>
      <c r="H262" s="6">
        <f>+G262-F262</f>
        <v>0.42777777777777776</v>
      </c>
      <c r="I262" s="22">
        <f>+HOUR(H262)*60+MINUTE(H262)+SECOND(H262)/60-30</f>
        <v>586</v>
      </c>
      <c r="J262" s="22">
        <f>48*60/5</f>
        <v>576</v>
      </c>
      <c r="K262" s="22">
        <f>+IF(AND(F262&lt;&gt;0,G262&lt;&gt;0),I262-J262,-J262)</f>
        <v>10</v>
      </c>
      <c r="L262" s="13"/>
    </row>
    <row r="263" spans="1:12">
      <c r="A263" s="30">
        <f>+A262+1</f>
        <v>42528</v>
      </c>
      <c r="B263" s="11" t="s">
        <v>14</v>
      </c>
      <c r="C263" s="12" t="s">
        <v>43</v>
      </c>
      <c r="D263" s="11"/>
      <c r="E263" s="11"/>
      <c r="F263" s="6">
        <f>+IF(AND(D263&gt;=$F268,D263&lt;1),IF(C263="Working",D263,IF(C263="Leave 1st half",C$9,IF(C263="Leave 2nd half",D263,IF(C263="On_Duty",C$9,IF(OR(C263="Leave",C263="Holiday"),C$9))))),IF(AND(D263&gt;0,D263&lt;$F268),C$9,IF(C263="Leave 1st half",C$9,IF(C263="On_Duty",C$9,IF(OR(C263="Leave",C263="holiday"),C$9,IF(C263="Leave 2nd half",D263,C$9))))))</f>
        <v>0.33333333333333331</v>
      </c>
      <c r="G263" s="6">
        <f>+IF(AND(E263&lt;=0.91667,E263&gt;0),IF(C263="Working",E263,IF(C263="Leave 1st half",E263,IF(C263="Leave 2nd half",D$9,IF(C263="On_Duty",D$9,IF(OR(C263="Leave",C263="Holiday"),D$9))))),IF(AND(E263&gt;0.91667,E263&lt;1),$C$11,IF(C263="Leave 1st half",E263,IF(C263="On_Duty",D$9,IF(OR(C263="Leave",C263="Holiday"),D$9,IF(C263="Leave 2nd half",D$9,$D$9))))))</f>
        <v>0.75416666666666676</v>
      </c>
      <c r="H263" s="6">
        <f>+G263-F263</f>
        <v>0.42083333333333345</v>
      </c>
      <c r="I263" s="22">
        <f>+HOUR(H263)*60+MINUTE(H263)+SECOND(H263)/60-30</f>
        <v>576</v>
      </c>
      <c r="J263" s="22">
        <f>48*60/5</f>
        <v>576</v>
      </c>
      <c r="K263" s="22">
        <f>+IF(AND(F263&lt;&gt;0,G263&lt;&gt;0),I263-J263,-J263)</f>
        <v>0</v>
      </c>
      <c r="L263" s="13"/>
    </row>
    <row r="264" spans="1:12">
      <c r="A264" s="30">
        <f>+A263+1</f>
        <v>42529</v>
      </c>
      <c r="B264" s="11" t="s">
        <v>15</v>
      </c>
      <c r="C264" s="12" t="s">
        <v>42</v>
      </c>
      <c r="D264" s="74">
        <v>0.3611111111111111</v>
      </c>
      <c r="E264" s="29">
        <v>0.78472222222222221</v>
      </c>
      <c r="F264" s="6">
        <f>+IF(AND(D264&gt;=$F268,D264&lt;1),IF(C264="Working",D264,IF(C264="Leave 1st half",C$9,IF(C264="Leave 2nd half",D264,IF(C264="On_Duty",C$9,IF(OR(C264="Leave",C264="Holiday"),C$9))))),IF(AND(D264&gt;0,D264&lt;$F268),C$9,IF(C264="Leave 1st half",C$9,IF(C264="On_Duty",C$9,IF(OR(C264="Leave",C264="holiday"),C$9,IF(C264="Leave 2nd half",D264,C$9))))))</f>
        <v>0.3611111111111111</v>
      </c>
      <c r="G264" s="6">
        <f>+IF(AND(E264&lt;=0.91667,E264&gt;0),IF(C264="Working",E264,IF(C264="Leave 1st half",E264,IF(C264="Leave 2nd half",D$9,IF(C264="On_Duty",D$9,IF(OR(C264="Leave",C264="Holiday"),D$9))))),IF(AND(E264&gt;0.91667,E264&lt;1),$C$11,IF(C264="Leave 1st half",E264,IF(C264="On_Duty",D$9,IF(OR(C264="Leave",C264="Holiday"),D$9,IF(C264="Leave 2nd half",D$9,$D$9))))))</f>
        <v>0.78472222222222221</v>
      </c>
      <c r="H264" s="6">
        <f>+G264-F264</f>
        <v>0.4236111111111111</v>
      </c>
      <c r="I264" s="22">
        <f>+HOUR(H264)*60+MINUTE(H264)+SECOND(H264)/60-30</f>
        <v>580</v>
      </c>
      <c r="J264" s="22">
        <f>48*60/5</f>
        <v>576</v>
      </c>
      <c r="K264" s="22">
        <f>+IF(AND(F264&lt;&gt;0,G264&lt;&gt;0),I264-J264,-J264)</f>
        <v>4</v>
      </c>
      <c r="L264" s="13"/>
    </row>
    <row r="265" spans="1:12">
      <c r="A265" s="30">
        <f>+A264+1</f>
        <v>42530</v>
      </c>
      <c r="B265" s="11" t="s">
        <v>17</v>
      </c>
      <c r="C265" s="12" t="s">
        <v>42</v>
      </c>
      <c r="D265" s="74">
        <v>0.36805555555555558</v>
      </c>
      <c r="E265" s="29">
        <v>0.82361111111111107</v>
      </c>
      <c r="F265" s="6">
        <f>+IF(AND(D265&gt;=$F268,D265&lt;1),IF(C265="Working",D265,IF(C265="Leave 1st half",C$9,IF(C265="Leave 2nd half",D265,IF(C265="On_Duty",C$9,IF(OR(C265="Leave",C265="Holiday"),C$9))))),IF(AND(D265&gt;0,D265&lt;$F268),C$9,IF(C265="Leave 1st half",C$9,IF(C265="On_Duty",C$9,IF(OR(C265="Leave",C265="holiday"),C$9,IF(C265="Leave 2nd half",D265,C$9))))))</f>
        <v>0.36805555555555558</v>
      </c>
      <c r="G265" s="6">
        <f>+IF(AND(E265&lt;=0.91667,E265&gt;0),IF(C265="Working",E265,IF(C265="Leave 1st half",E265,IF(C265="Leave 2nd half",D$9,IF(C265="On_Duty",D$9,IF(OR(C265="Leave",C265="Holiday"),D$9))))),IF(AND(E265&gt;0.91667,E265&lt;1),$C$11,IF(C265="Leave 1st half",E265,IF(C265="On_Duty",D$9,IF(OR(C265="Leave",C265="Holiday"),D$9,IF(C265="Leave 2nd half",D$9,$D$9))))))</f>
        <v>0.82361111111111107</v>
      </c>
      <c r="H265" s="6">
        <f>+G265-F265</f>
        <v>0.45555555555555549</v>
      </c>
      <c r="I265" s="22">
        <f>+HOUR(H265)*60+MINUTE(H265)+SECOND(H265)/60-30</f>
        <v>626</v>
      </c>
      <c r="J265" s="22">
        <f>48*60/5</f>
        <v>576</v>
      </c>
      <c r="K265" s="22">
        <f>+IF(AND(F265&lt;&gt;0,G265&lt;&gt;0),I265-J265,-J265)</f>
        <v>50</v>
      </c>
      <c r="L265" s="13"/>
    </row>
    <row r="266" spans="1:12">
      <c r="A266" s="30">
        <f>+A265+1</f>
        <v>42531</v>
      </c>
      <c r="B266" s="14" t="s">
        <v>19</v>
      </c>
      <c r="C266" s="12" t="s">
        <v>42</v>
      </c>
      <c r="D266" s="29">
        <v>0.37361111111111112</v>
      </c>
      <c r="E266" s="29">
        <v>0.75069444444444444</v>
      </c>
      <c r="F266" s="6">
        <f>+IF(AND(D266&gt;=$F268,D266&lt;1),IF(C266="Working",D266,IF(C266="Leave 1st half",C$9,IF(C266="Leave 2nd half",D266,IF(C266="On_Duty",C$9,IF(OR(C266="Leave",C266="Holiday"),C$9))))),IF(AND(D266&gt;0,D266&lt;$F268),C$9,IF(C266="Leave 1st half",C$9,IF(C266="On_Duty",C$9,IF(OR(C266="Leave",C266="holiday"),C$9,IF(C266="Leave 2nd half",D266,C$9))))))</f>
        <v>0.37361111111111112</v>
      </c>
      <c r="G266" s="6">
        <f>+IF(AND(E266&lt;=0.91667,E266&gt;0),IF(C266="Working",E266,IF(C266="Leave 1st half",E266,IF(C266="Leave 2nd half",D$9,IF(C266="On_Duty",D$9,IF(OR(C266="Leave",C266="Holiday"),D$9))))),IF(AND(E266&gt;0.91667,E266&lt;1),$C$11,IF(C266="Leave 1st half",E266,IF(C266="On_Duty",D$9,IF(OR(C266="Leave",C266="Holiday"),D$9,IF(C266="Leave 2nd half",D$9,$D$9))))))</f>
        <v>0.75069444444444444</v>
      </c>
      <c r="H266" s="6">
        <f>+G266-F266</f>
        <v>0.37708333333333333</v>
      </c>
      <c r="I266" s="22">
        <f>+HOUR(H266)*60+MINUTE(H266)+SECOND(H266)/60-30</f>
        <v>513</v>
      </c>
      <c r="J266" s="22">
        <f>48*60/5</f>
        <v>576</v>
      </c>
      <c r="K266" s="22">
        <f>+IF(AND(F266&lt;&gt;0,G266&lt;&gt;0),I266-J266,-J266)</f>
        <v>-63</v>
      </c>
      <c r="L266" s="13"/>
    </row>
    <row r="267" spans="1:12">
      <c r="A267" s="40"/>
      <c r="B267" s="15" t="s">
        <v>21</v>
      </c>
      <c r="C267" s="21">
        <v>0.33333333333333331</v>
      </c>
      <c r="D267" s="21">
        <v>0.75416666666666676</v>
      </c>
      <c r="E267" s="17"/>
      <c r="F267" s="17"/>
      <c r="G267" s="17"/>
      <c r="H267" s="17"/>
      <c r="I267" s="17"/>
      <c r="J267" s="17"/>
      <c r="K267" s="31">
        <f>SUM(K262:K266)</f>
        <v>1</v>
      </c>
      <c r="L267" s="39" t="str">
        <f>+IF(K267&lt;0,"Minute(s) Remaining",IF(K267=0,"Minute(s). Met the target 48hrs","Minute(s) in excess of the required limit"))</f>
        <v>Minute(s) in excess of the required limit</v>
      </c>
    </row>
    <row r="268" spans="1:12">
      <c r="A268" s="40"/>
      <c r="B268" s="15" t="s">
        <v>22</v>
      </c>
      <c r="C268" s="112">
        <f>+(D267+C267)/2</f>
        <v>0.54375000000000007</v>
      </c>
      <c r="D268" s="113"/>
      <c r="E268" s="38"/>
      <c r="F268" s="36">
        <f>+C267</f>
        <v>0.33333333333333331</v>
      </c>
      <c r="G268" s="17"/>
      <c r="H268" s="19"/>
      <c r="I268" s="19"/>
      <c r="J268" s="19"/>
      <c r="K268" s="19"/>
      <c r="L268" s="20"/>
    </row>
    <row r="269" spans="1:12">
      <c r="A269" s="40"/>
      <c r="B269" s="15" t="s">
        <v>23</v>
      </c>
      <c r="C269" s="112">
        <v>0.83333333333333337</v>
      </c>
      <c r="D269" s="113"/>
      <c r="E269" s="19"/>
      <c r="F269" s="37">
        <f>+C269</f>
        <v>0.83333333333333337</v>
      </c>
      <c r="G269" s="19"/>
      <c r="H269" s="19"/>
      <c r="I269" s="19"/>
      <c r="J269" s="19"/>
      <c r="K269" s="19"/>
      <c r="L269" s="20"/>
    </row>
    <row r="271" spans="1:12">
      <c r="A271" s="8"/>
      <c r="B271" s="114" t="s">
        <v>39</v>
      </c>
      <c r="C271" s="115"/>
      <c r="D271" s="115"/>
      <c r="E271" s="115"/>
      <c r="F271" s="115"/>
      <c r="G271" s="115"/>
      <c r="H271" s="115"/>
      <c r="I271" s="115"/>
      <c r="J271" s="115"/>
      <c r="K271" s="116"/>
      <c r="L271" s="7"/>
    </row>
    <row r="272" spans="1:12" ht="75">
      <c r="A272" s="28" t="s">
        <v>2</v>
      </c>
      <c r="B272" s="9" t="s">
        <v>3</v>
      </c>
      <c r="C272" s="9" t="s">
        <v>4</v>
      </c>
      <c r="D272" s="9" t="s">
        <v>5</v>
      </c>
      <c r="E272" s="9" t="s">
        <v>6</v>
      </c>
      <c r="F272" s="110" t="s">
        <v>7</v>
      </c>
      <c r="G272" s="111"/>
      <c r="H272" s="9" t="s">
        <v>8</v>
      </c>
      <c r="I272" s="9" t="s">
        <v>9</v>
      </c>
      <c r="J272" s="9" t="s">
        <v>10</v>
      </c>
      <c r="K272" s="9" t="s">
        <v>11</v>
      </c>
      <c r="L272" s="10"/>
    </row>
    <row r="273" spans="1:12">
      <c r="A273" s="27">
        <v>42534</v>
      </c>
      <c r="B273" s="11" t="s">
        <v>12</v>
      </c>
      <c r="C273" s="12" t="s">
        <v>42</v>
      </c>
      <c r="D273" s="29">
        <v>0.36458333333333331</v>
      </c>
      <c r="E273" s="29">
        <v>0.80347222222222225</v>
      </c>
      <c r="F273" s="6">
        <f>+IF(AND(D273&gt;=$F279,D273&lt;1),IF(C273="Working",D273,IF(C273="Leave 1st half",C$9,IF(C273="Leave 2nd half",D273,IF(C273="On_Duty",C$9,IF(OR(C273="Leave",C273="Holiday"),C$9))))),IF(AND(D273&gt;0,D273&lt;$F279),C$9,IF(C273="Leave 1st half",C$9,IF(C273="On_Duty",C$9,IF(OR(C273="Leave",C273="holiday"),C$9,IF(C273="Leave 2nd half",D273,C$9))))))</f>
        <v>0.36458333333333331</v>
      </c>
      <c r="G273" s="6">
        <f>+IF(AND(E273&lt;=$F$11,E273&gt;0),IF(C273="Working",E273,IF(C273="Leave 1st half",E273,IF(C273="Leave 2nd half",D$9,IF(C273="On_Duty",D$9,IF(OR(C273="Leave",C273="Holiday"),D$9))))),IF(AND(E273&gt;$F$11,E273&lt;1),$C$11,IF(C273="Leave 1st half",E273,IF(C273="On_Duty",D$9,IF(OR(C273="Leave",C273="Holiday"),D$9,IF(C273="Leave 2nd half",D$9,$D$9))))))</f>
        <v>0.80347222222222225</v>
      </c>
      <c r="H273" s="6">
        <f>+G273-F273</f>
        <v>0.43888888888888894</v>
      </c>
      <c r="I273" s="22">
        <f>+HOUR(H273)*60+MINUTE(H273)+SECOND(H273)/60-30</f>
        <v>602</v>
      </c>
      <c r="J273" s="22">
        <f>48*60/5</f>
        <v>576</v>
      </c>
      <c r="K273" s="22">
        <f>+IF(AND(F273&lt;&gt;0,G273&lt;&gt;0),I273-J273,-J273)</f>
        <v>26</v>
      </c>
      <c r="L273" s="13"/>
    </row>
    <row r="274" spans="1:12">
      <c r="A274" s="30">
        <f>+A273+1</f>
        <v>42535</v>
      </c>
      <c r="B274" s="11" t="s">
        <v>14</v>
      </c>
      <c r="C274" s="12" t="s">
        <v>42</v>
      </c>
      <c r="D274" s="29">
        <v>0.37152777777777773</v>
      </c>
      <c r="E274" s="29">
        <v>0.83333333333333337</v>
      </c>
      <c r="F274" s="6">
        <f>+IF(AND(D274&gt;=$F279,D274&lt;1),IF(C274="Working",D274,IF(C274="Leave 1st half",C$9,IF(C274="Leave 2nd half",D274,IF(C274="On_Duty",C$9,IF(OR(C274="Leave",C274="Holiday"),C$9))))),IF(AND(D274&gt;0,D274&lt;$F279),C$9,IF(C274="Leave 1st half",C$9,IF(C274="On_Duty",C$9,IF(OR(C274="Leave",C274="holiday"),C$9,IF(C274="Leave 2nd half",D274,C$9))))))</f>
        <v>0.37152777777777773</v>
      </c>
      <c r="G274" s="6">
        <f>+IF(AND(E274&lt;=0.91667,E274&gt;0),IF(C274="Working",E274,IF(C274="Leave 1st half",E274,IF(C274="Leave 2nd half",D$9,IF(C274="On_Duty",D$9,IF(OR(C274="Leave",C274="Holiday"),D$9))))),IF(AND(E274&gt;0.91667,E274&lt;1),$C$11,IF(C274="Leave 1st half",E274,IF(C274="On_Duty",D$9,IF(OR(C274="Leave",C274="Holiday"),D$9,IF(C274="Leave 2nd half",D$9,$D$9))))))</f>
        <v>0.83333333333333337</v>
      </c>
      <c r="H274" s="6">
        <f>+G274-F274</f>
        <v>0.46180555555555564</v>
      </c>
      <c r="I274" s="22">
        <f>+HOUR(H274)*60+MINUTE(H274)+SECOND(H274)/60-30</f>
        <v>635</v>
      </c>
      <c r="J274" s="22">
        <f>48*60/5</f>
        <v>576</v>
      </c>
      <c r="K274" s="22">
        <f>+IF(AND(F274&lt;&gt;0,G274&lt;&gt;0),I274-J274,-J274)</f>
        <v>59</v>
      </c>
      <c r="L274" s="13"/>
    </row>
    <row r="275" spans="1:12">
      <c r="A275" s="30">
        <f>+A274+1</f>
        <v>42536</v>
      </c>
      <c r="B275" s="11" t="s">
        <v>15</v>
      </c>
      <c r="C275" s="12" t="s">
        <v>42</v>
      </c>
      <c r="D275" s="29">
        <v>0.36874999999999997</v>
      </c>
      <c r="E275" s="29">
        <v>0.83333333333333337</v>
      </c>
      <c r="F275" s="6">
        <f>+IF(AND(D275&gt;=$F279,D275&lt;1),IF(C275="Working",D275,IF(C275="Leave 1st half",C$9,IF(C275="Leave 2nd half",D275,IF(C275="On_Duty",C$9,IF(OR(C275="Leave",C275="Holiday"),C$9))))),IF(AND(D275&gt;0,D275&lt;$F279),C$9,IF(C275="Leave 1st half",C$9,IF(C275="On_Duty",C$9,IF(OR(C275="Leave",C275="holiday"),C$9,IF(C275="Leave 2nd half",D275,C$9))))))</f>
        <v>0.36874999999999997</v>
      </c>
      <c r="G275" s="6">
        <f>+IF(AND(E275&lt;=0.91667,E275&gt;0),IF(C275="Working",E275,IF(C275="Leave 1st half",E275,IF(C275="Leave 2nd half",D$9,IF(C275="On_Duty",D$9,IF(OR(C275="Leave",C275="Holiday"),D$9))))),IF(AND(E275&gt;0.91667,E275&lt;1),$C$11,IF(C275="Leave 1st half",E275,IF(C275="On_Duty",D$9,IF(OR(C275="Leave",C275="Holiday"),D$9,IF(C275="Leave 2nd half",D$9,$D$9))))))</f>
        <v>0.83333333333333337</v>
      </c>
      <c r="H275" s="6">
        <f>+G275-F275</f>
        <v>0.4645833333333334</v>
      </c>
      <c r="I275" s="22">
        <f>+HOUR(H275)*60+MINUTE(H275)+SECOND(H275)/60-30</f>
        <v>639</v>
      </c>
      <c r="J275" s="22">
        <f>48*60/5</f>
        <v>576</v>
      </c>
      <c r="K275" s="22">
        <f>+IF(AND(F275&lt;&gt;0,G275&lt;&gt;0),I275-J275,-J275)</f>
        <v>63</v>
      </c>
      <c r="L275" s="13"/>
    </row>
    <row r="276" spans="1:12">
      <c r="A276" s="30">
        <f>+A275+1</f>
        <v>42537</v>
      </c>
      <c r="B276" s="11" t="s">
        <v>17</v>
      </c>
      <c r="C276" s="12" t="s">
        <v>42</v>
      </c>
      <c r="D276" s="74">
        <v>0.3743055555555555</v>
      </c>
      <c r="E276" s="29">
        <v>0.70833333333333337</v>
      </c>
      <c r="F276" s="6">
        <f>+IF(AND(D276&gt;=$F279,D276&lt;1),IF(C276="Working",D276,IF(C276="Leave 1st half",C$9,IF(C276="Leave 2nd half",D276,IF(C276="On_Duty",C$9,IF(OR(C276="Leave",C276="Holiday"),C$9))))),IF(AND(D276&gt;0,D276&lt;$F279),C$9,IF(C276="Leave 1st half",C$9,IF(C276="On_Duty",C$9,IF(OR(C276="Leave",C276="holiday"),C$9,IF(C276="Leave 2nd half",D276,C$9))))))</f>
        <v>0.3743055555555555</v>
      </c>
      <c r="G276" s="6">
        <f>+IF(AND(E276&lt;=0.91667,E276&gt;0),IF(C276="Working",E276,IF(C276="Leave 1st half",E276,IF(C276="Leave 2nd half",D$9,IF(C276="On_Duty",D$9,IF(OR(C276="Leave",C276="Holiday"),D$9))))),IF(AND(E276&gt;0.91667,E276&lt;1),$C$11,IF(C276="Leave 1st half",E276,IF(C276="On_Duty",D$9,IF(OR(C276="Leave",C276="Holiday"),D$9,IF(C276="Leave 2nd half",D$9,$D$9))))))</f>
        <v>0.70833333333333337</v>
      </c>
      <c r="H276" s="6">
        <f>+G276-F276</f>
        <v>0.33402777777777787</v>
      </c>
      <c r="I276" s="22">
        <f>+HOUR(H276)*60+MINUTE(H276)+SECOND(H276)/60-30</f>
        <v>451</v>
      </c>
      <c r="J276" s="22">
        <f>48*60/5</f>
        <v>576</v>
      </c>
      <c r="K276" s="22">
        <f>+IF(AND(F276&lt;&gt;0,G276&lt;&gt;0),I276-J276,-J276)</f>
        <v>-125</v>
      </c>
      <c r="L276" s="13"/>
    </row>
    <row r="277" spans="1:12">
      <c r="A277" s="30">
        <f>+A276+1</f>
        <v>42538</v>
      </c>
      <c r="B277" s="14" t="s">
        <v>19</v>
      </c>
      <c r="C277" s="12" t="s">
        <v>42</v>
      </c>
      <c r="D277" s="29">
        <v>0.3666666666666667</v>
      </c>
      <c r="E277" s="11">
        <v>0.7715277777777777</v>
      </c>
      <c r="F277" s="6">
        <f>+IF(AND(D277&gt;=$F279,D277&lt;1),IF(C277="Working",D277,IF(C277="Leave 1st half",C$9,IF(C277="Leave 2nd half",D277,IF(C277="On_Duty",C$9,IF(OR(C277="Leave",C277="Holiday"),C$9))))),IF(AND(D277&gt;0,D277&lt;$F279),C$9,IF(C277="Leave 1st half",C$9,IF(C277="On_Duty",C$9,IF(OR(C277="Leave",C277="holiday"),C$9,IF(C277="Leave 2nd half",D277,C$9))))))</f>
        <v>0.3666666666666667</v>
      </c>
      <c r="G277" s="6">
        <f>+IF(AND(E277&lt;=0.91667,E277&gt;0),IF(C277="Working",E277,IF(C277="Leave 1st half",E277,IF(C277="Leave 2nd half",D$9,IF(C277="On_Duty",D$9,IF(OR(C277="Leave",C277="Holiday"),D$9))))),IF(AND(E277&gt;0.91667,E277&lt;1),$C$11,IF(C277="Leave 1st half",E277,IF(C277="On_Duty",D$9,IF(OR(C277="Leave",C277="Holiday"),D$9,IF(C277="Leave 2nd half",D$9,$D$9))))))</f>
        <v>0.7715277777777777</v>
      </c>
      <c r="H277" s="6">
        <f>+G277-F277</f>
        <v>0.40486111111111101</v>
      </c>
      <c r="I277" s="22">
        <f>+HOUR(H277)*60+MINUTE(H277)+SECOND(H277)/60-30</f>
        <v>553</v>
      </c>
      <c r="J277" s="22">
        <f>48*60/5</f>
        <v>576</v>
      </c>
      <c r="K277" s="22">
        <f>+IF(AND(F277&lt;&gt;0,G277&lt;&gt;0),I277-J277,-J277)</f>
        <v>-23</v>
      </c>
      <c r="L277" s="13"/>
    </row>
    <row r="278" spans="1:12">
      <c r="A278" s="40"/>
      <c r="B278" s="15" t="s">
        <v>21</v>
      </c>
      <c r="C278" s="21">
        <v>0.33333333333333331</v>
      </c>
      <c r="D278" s="21">
        <v>0.75416666666666676</v>
      </c>
      <c r="E278" s="17"/>
      <c r="F278" s="17"/>
      <c r="G278" s="17"/>
      <c r="H278" s="17"/>
      <c r="I278" s="17"/>
      <c r="J278" s="17"/>
      <c r="K278" s="31">
        <f>SUM(K273:K277)</f>
        <v>0</v>
      </c>
      <c r="L278" s="39" t="str">
        <f>+IF(K278&lt;0,"Minute(s) Remaining",IF(K278=0,"Minute(s). Met the target 48hrs","Minute(s) in excess of the required limit"))</f>
        <v>Minute(s). Met the target 48hrs</v>
      </c>
    </row>
    <row r="279" spans="1:12">
      <c r="A279" s="40"/>
      <c r="B279" s="15" t="s">
        <v>22</v>
      </c>
      <c r="C279" s="112">
        <f>+(D278+C278)/2</f>
        <v>0.54375000000000007</v>
      </c>
      <c r="D279" s="113"/>
      <c r="E279" s="38"/>
      <c r="F279" s="36">
        <f>+C278</f>
        <v>0.33333333333333331</v>
      </c>
      <c r="G279" s="17"/>
      <c r="H279" s="19"/>
      <c r="I279" s="19"/>
      <c r="J279" s="19"/>
      <c r="K279" s="19"/>
      <c r="L279" s="20"/>
    </row>
    <row r="280" spans="1:12">
      <c r="A280" s="40"/>
      <c r="B280" s="15" t="s">
        <v>23</v>
      </c>
      <c r="C280" s="112">
        <v>0.83333333333333337</v>
      </c>
      <c r="D280" s="113"/>
      <c r="E280" s="19"/>
      <c r="F280" s="37">
        <f>+C280</f>
        <v>0.83333333333333337</v>
      </c>
      <c r="G280" s="19"/>
      <c r="H280" s="19"/>
      <c r="I280" s="19"/>
      <c r="J280" s="19"/>
      <c r="K280" s="19"/>
      <c r="L280" s="20"/>
    </row>
    <row r="282" spans="1:12">
      <c r="A282" s="8"/>
      <c r="B282" s="114" t="s">
        <v>39</v>
      </c>
      <c r="C282" s="115"/>
      <c r="D282" s="115"/>
      <c r="E282" s="115"/>
      <c r="F282" s="115"/>
      <c r="G282" s="115"/>
      <c r="H282" s="115"/>
      <c r="I282" s="115"/>
      <c r="J282" s="115"/>
      <c r="K282" s="116"/>
      <c r="L282" s="7"/>
    </row>
    <row r="283" spans="1:12" ht="75">
      <c r="A283" s="28" t="s">
        <v>2</v>
      </c>
      <c r="B283" s="9" t="s">
        <v>3</v>
      </c>
      <c r="C283" s="9" t="s">
        <v>4</v>
      </c>
      <c r="D283" s="9" t="s">
        <v>5</v>
      </c>
      <c r="E283" s="9" t="s">
        <v>6</v>
      </c>
      <c r="F283" s="110" t="s">
        <v>7</v>
      </c>
      <c r="G283" s="111"/>
      <c r="H283" s="9" t="s">
        <v>8</v>
      </c>
      <c r="I283" s="9" t="s">
        <v>9</v>
      </c>
      <c r="J283" s="9" t="s">
        <v>10</v>
      </c>
      <c r="K283" s="9" t="s">
        <v>11</v>
      </c>
      <c r="L283" s="10"/>
    </row>
    <row r="284" spans="1:12">
      <c r="A284" s="27">
        <v>42541</v>
      </c>
      <c r="B284" s="11" t="s">
        <v>12</v>
      </c>
      <c r="C284" s="12" t="s">
        <v>42</v>
      </c>
      <c r="D284" s="74">
        <v>0.3743055555555555</v>
      </c>
      <c r="E284" s="29">
        <v>0.82777777777777783</v>
      </c>
      <c r="F284" s="6">
        <f>+IF(AND(D284&gt;=$F290,D284&lt;1),IF(C284="Working",D284,IF(C284="Leave 1st half",C$9,IF(C284="Leave 2nd half",D284,IF(C284="On_Duty",C$9,IF(OR(C284="Leave",C284="Holiday"),C$9))))),IF(AND(D284&gt;0,D284&lt;$F290),C$9,IF(C284="Leave 1st half",C$9,IF(C284="On_Duty",C$9,IF(OR(C284="Leave",C284="holiday"),C$9,IF(C284="Leave 2nd half",D284,C$9))))))</f>
        <v>0.3743055555555555</v>
      </c>
      <c r="G284" s="6">
        <f>+IF(AND(E284&lt;=$F$11,E284&gt;0),IF(C284="Working",E284,IF(C284="Leave 1st half",E284,IF(C284="Leave 2nd half",D$9,IF(C284="On_Duty",D$9,IF(OR(C284="Leave",C284="Holiday"),D$9))))),IF(AND(E284&gt;$F$11,E284&lt;1),$C$11,IF(C284="Leave 1st half",E284,IF(C284="On_Duty",D$9,IF(OR(C284="Leave",C284="Holiday"),D$9,IF(C284="Leave 2nd half",D$9,$D$9))))))</f>
        <v>0.82777777777777783</v>
      </c>
      <c r="H284" s="6">
        <f>+G284-F284</f>
        <v>0.45347222222222233</v>
      </c>
      <c r="I284" s="22">
        <f>+HOUR(H284)*60+MINUTE(H284)+SECOND(H284)/60-30</f>
        <v>623</v>
      </c>
      <c r="J284" s="22">
        <f>48*60/5</f>
        <v>576</v>
      </c>
      <c r="K284" s="22">
        <f>+IF(AND(F284&lt;&gt;0,G284&lt;&gt;0),I284-J284,-J284)</f>
        <v>47</v>
      </c>
      <c r="L284" s="13"/>
    </row>
    <row r="285" spans="1:12">
      <c r="A285" s="30">
        <f>+A284+1</f>
        <v>42542</v>
      </c>
      <c r="B285" s="11" t="s">
        <v>14</v>
      </c>
      <c r="C285" s="12" t="s">
        <v>42</v>
      </c>
      <c r="D285" s="29">
        <v>0.36805555555555558</v>
      </c>
      <c r="E285" s="29">
        <v>0.76597222222222217</v>
      </c>
      <c r="F285" s="6">
        <f>+IF(AND(D285&gt;=$F290,D285&lt;1),IF(C285="Working",D285,IF(C285="Leave 1st half",C$9,IF(C285="Leave 2nd half",D285,IF(C285="On_Duty",C$9,IF(OR(C285="Leave",C285="Holiday"),C$9))))),IF(AND(D285&gt;0,D285&lt;$F290),C$9,IF(C285="Leave 1st half",C$9,IF(C285="On_Duty",C$9,IF(OR(C285="Leave",C285="holiday"),C$9,IF(C285="Leave 2nd half",D285,C$9))))))</f>
        <v>0.36805555555555558</v>
      </c>
      <c r="G285" s="6">
        <f>+IF(AND(E285&lt;=0.91667,E285&gt;0),IF(C285="Working",E285,IF(C285="Leave 1st half",E285,IF(C285="Leave 2nd half",D$9,IF(C285="On_Duty",D$9,IF(OR(C285="Leave",C285="Holiday"),D$9))))),IF(AND(E285&gt;0.91667,E285&lt;1),$C$11,IF(C285="Leave 1st half",E285,IF(C285="On_Duty",D$9,IF(OR(C285="Leave",C285="Holiday"),D$9,IF(C285="Leave 2nd half",D$9,$D$9))))))</f>
        <v>0.76597222222222217</v>
      </c>
      <c r="H285" s="6">
        <f>+G285-F285</f>
        <v>0.39791666666666659</v>
      </c>
      <c r="I285" s="22">
        <f>+HOUR(H285)*60+MINUTE(H285)+SECOND(H285)/60-30</f>
        <v>543</v>
      </c>
      <c r="J285" s="22">
        <f>48*60/5</f>
        <v>576</v>
      </c>
      <c r="K285" s="22">
        <f>+IF(AND(F285&lt;&gt;0,G285&lt;&gt;0),I285-J285,-J285)</f>
        <v>-33</v>
      </c>
      <c r="L285" s="13"/>
    </row>
    <row r="286" spans="1:12">
      <c r="A286" s="30">
        <f>+A285+1</f>
        <v>42543</v>
      </c>
      <c r="B286" s="11" t="s">
        <v>15</v>
      </c>
      <c r="C286" s="12" t="s">
        <v>42</v>
      </c>
      <c r="D286" s="29">
        <v>0.36805555555555558</v>
      </c>
      <c r="E286" s="29">
        <v>0.81111111111111101</v>
      </c>
      <c r="F286" s="6">
        <f>+IF(AND(D286&gt;=$F290,D286&lt;1),IF(C286="Working",D286,IF(C286="Leave 1st half",C$9,IF(C286="Leave 2nd half",D286,IF(C286="On_Duty",C$9,IF(OR(C286="Leave",C286="Holiday"),C$9))))),IF(AND(D286&gt;0,D286&lt;$F290),C$9,IF(C286="Leave 1st half",C$9,IF(C286="On_Duty",C$9,IF(OR(C286="Leave",C286="holiday"),C$9,IF(C286="Leave 2nd half",D286,C$9))))))</f>
        <v>0.36805555555555558</v>
      </c>
      <c r="G286" s="6">
        <f>+IF(AND(E286&lt;=0.91667,E286&gt;0),IF(C286="Working",E286,IF(C286="Leave 1st half",E286,IF(C286="Leave 2nd half",D$9,IF(C286="On_Duty",D$9,IF(OR(C286="Leave",C286="Holiday"),D$9))))),IF(AND(E286&gt;0.91667,E286&lt;1),$C$11,IF(C286="Leave 1st half",E286,IF(C286="On_Duty",D$9,IF(OR(C286="Leave",C286="Holiday"),D$9,IF(C286="Leave 2nd half",D$9,$D$9))))))</f>
        <v>0.81111111111111101</v>
      </c>
      <c r="H286" s="6">
        <f>+G286-F286</f>
        <v>0.44305555555555542</v>
      </c>
      <c r="I286" s="22">
        <f>+HOUR(H286)*60+MINUTE(H286)+SECOND(H286)/60-30</f>
        <v>608</v>
      </c>
      <c r="J286" s="22">
        <f>48*60/5</f>
        <v>576</v>
      </c>
      <c r="K286" s="22">
        <f>+IF(AND(F286&lt;&gt;0,G286&lt;&gt;0),I286-J286,-J286)</f>
        <v>32</v>
      </c>
      <c r="L286" s="13"/>
    </row>
    <row r="287" spans="1:12">
      <c r="A287" s="30">
        <f>+A286+1</f>
        <v>42544</v>
      </c>
      <c r="B287" s="11" t="s">
        <v>17</v>
      </c>
      <c r="C287" s="12" t="s">
        <v>42</v>
      </c>
      <c r="D287" s="74">
        <v>0.3743055555555555</v>
      </c>
      <c r="E287" s="29">
        <v>0.83333333333333337</v>
      </c>
      <c r="F287" s="6">
        <f>+IF(AND(D287&gt;=$F290,D287&lt;1),IF(C287="Working",D287,IF(C287="Leave 1st half",C$9,IF(C287="Leave 2nd half",D287,IF(C287="On_Duty",C$9,IF(OR(C287="Leave",C287="Holiday"),C$9))))),IF(AND(D287&gt;0,D287&lt;$F290),C$9,IF(C287="Leave 1st half",C$9,IF(C287="On_Duty",C$9,IF(OR(C287="Leave",C287="holiday"),C$9,IF(C287="Leave 2nd half",D287,C$9))))))</f>
        <v>0.3743055555555555</v>
      </c>
      <c r="G287" s="6">
        <f>+IF(AND(E287&lt;=0.91667,E287&gt;0),IF(C287="Working",E287,IF(C287="Leave 1st half",E287,IF(C287="Leave 2nd half",D$9,IF(C287="On_Duty",D$9,IF(OR(C287="Leave",C287="Holiday"),D$9))))),IF(AND(E287&gt;0.91667,E287&lt;1),$C$11,IF(C287="Leave 1st half",E287,IF(C287="On_Duty",D$9,IF(OR(C287="Leave",C287="Holiday"),D$9,IF(C287="Leave 2nd half",D$9,$D$9))))))</f>
        <v>0.83333333333333337</v>
      </c>
      <c r="H287" s="6">
        <f>+G287-F287</f>
        <v>0.45902777777777787</v>
      </c>
      <c r="I287" s="22">
        <f>+HOUR(H287)*60+MINUTE(H287)+SECOND(H287)/60-30</f>
        <v>631</v>
      </c>
      <c r="J287" s="22">
        <f>48*60/5</f>
        <v>576</v>
      </c>
      <c r="K287" s="22">
        <f>+IF(AND(F287&lt;&gt;0,G287&lt;&gt;0),I287-J287,-J287)</f>
        <v>55</v>
      </c>
      <c r="L287" s="13"/>
    </row>
    <row r="288" spans="1:12">
      <c r="A288" s="30">
        <f>+A287+1</f>
        <v>42545</v>
      </c>
      <c r="B288" s="14" t="s">
        <v>19</v>
      </c>
      <c r="C288" s="12" t="s">
        <v>42</v>
      </c>
      <c r="D288" s="74">
        <v>0.3743055555555555</v>
      </c>
      <c r="E288" s="11">
        <v>0.72499999999999998</v>
      </c>
      <c r="F288" s="6">
        <f>+IF(AND(D288&gt;=$F290,D288&lt;1),IF(C288="Working",D288,IF(C288="Leave 1st half",C$9,IF(C288="Leave 2nd half",D288,IF(C288="On_Duty",C$9,IF(OR(C288="Leave",C288="Holiday"),C$9))))),IF(AND(D288&gt;0,D288&lt;$F290),C$9,IF(C288="Leave 1st half",C$9,IF(C288="On_Duty",C$9,IF(OR(C288="Leave",C288="holiday"),C$9,IF(C288="Leave 2nd half",D288,C$9))))))</f>
        <v>0.3743055555555555</v>
      </c>
      <c r="G288" s="6">
        <f>+IF(AND(E288&lt;=0.91667,E288&gt;0),IF(C288="Working",E288,IF(C288="Leave 1st half",E288,IF(C288="Leave 2nd half",D$9,IF(C288="On_Duty",D$9,IF(OR(C288="Leave",C288="Holiday"),D$9))))),IF(AND(E288&gt;0.91667,E288&lt;1),$C$11,IF(C288="Leave 1st half",E288,IF(C288="On_Duty",D$9,IF(OR(C288="Leave",C288="Holiday"),D$9,IF(C288="Leave 2nd half",D$9,$D$9))))))</f>
        <v>0.72499999999999998</v>
      </c>
      <c r="H288" s="6">
        <f>+G288-F288</f>
        <v>0.35069444444444448</v>
      </c>
      <c r="I288" s="22">
        <f>+HOUR(H288)*60+MINUTE(H288)+SECOND(H288)/60-30</f>
        <v>475</v>
      </c>
      <c r="J288" s="22">
        <f>48*60/5</f>
        <v>576</v>
      </c>
      <c r="K288" s="22">
        <f>+IF(AND(F288&lt;&gt;0,G288&lt;&gt;0),I288-J288,-J288)</f>
        <v>-101</v>
      </c>
      <c r="L288" s="13"/>
    </row>
    <row r="289" spans="1:12">
      <c r="A289" s="40"/>
      <c r="B289" s="15" t="s">
        <v>21</v>
      </c>
      <c r="C289" s="21">
        <v>0.33333333333333331</v>
      </c>
      <c r="D289" s="21">
        <v>0.75416666666666676</v>
      </c>
      <c r="E289" s="17"/>
      <c r="F289" s="17"/>
      <c r="G289" s="17"/>
      <c r="H289" s="17"/>
      <c r="I289" s="17"/>
      <c r="J289" s="17"/>
      <c r="K289" s="31">
        <f>SUM(K284:K288)</f>
        <v>0</v>
      </c>
      <c r="L289" s="39" t="str">
        <f>+IF(K289&lt;0,"Minute(s) Remaining",IF(K289=0,"Minute(s). Met the target 48hrs","Minute(s) in excess of the required limit"))</f>
        <v>Minute(s). Met the target 48hrs</v>
      </c>
    </row>
    <row r="290" spans="1:12">
      <c r="A290" s="40"/>
      <c r="B290" s="15" t="s">
        <v>22</v>
      </c>
      <c r="C290" s="112">
        <f>+(D289+C289)/2</f>
        <v>0.54375000000000007</v>
      </c>
      <c r="D290" s="113"/>
      <c r="E290" s="38"/>
      <c r="F290" s="36">
        <f>+C289</f>
        <v>0.33333333333333331</v>
      </c>
      <c r="G290" s="17"/>
      <c r="H290" s="19"/>
      <c r="I290" s="19"/>
      <c r="J290" s="19"/>
      <c r="K290" s="19"/>
      <c r="L290" s="20"/>
    </row>
    <row r="291" spans="1:12">
      <c r="A291" s="40"/>
      <c r="B291" s="15" t="s">
        <v>23</v>
      </c>
      <c r="C291" s="112">
        <v>0.83333333333333337</v>
      </c>
      <c r="D291" s="113"/>
      <c r="E291" s="19"/>
      <c r="F291" s="37">
        <f>+C291</f>
        <v>0.83333333333333337</v>
      </c>
      <c r="G291" s="19"/>
      <c r="H291" s="19"/>
      <c r="I291" s="19"/>
      <c r="J291" s="19"/>
      <c r="K291" s="19"/>
      <c r="L291" s="20"/>
    </row>
    <row r="294" spans="1:12">
      <c r="A294" s="8"/>
      <c r="B294" s="114" t="s">
        <v>39</v>
      </c>
      <c r="C294" s="115"/>
      <c r="D294" s="115"/>
      <c r="E294" s="115"/>
      <c r="F294" s="115"/>
      <c r="G294" s="115"/>
      <c r="H294" s="115"/>
      <c r="I294" s="115"/>
      <c r="J294" s="115"/>
      <c r="K294" s="116"/>
      <c r="L294" s="7"/>
    </row>
    <row r="295" spans="1:12" ht="75">
      <c r="A295" s="28" t="s">
        <v>2</v>
      </c>
      <c r="B295" s="9" t="s">
        <v>3</v>
      </c>
      <c r="C295" s="9" t="s">
        <v>4</v>
      </c>
      <c r="D295" s="9" t="s">
        <v>5</v>
      </c>
      <c r="E295" s="9" t="s">
        <v>6</v>
      </c>
      <c r="F295" s="110" t="s">
        <v>7</v>
      </c>
      <c r="G295" s="111"/>
      <c r="H295" s="9" t="s">
        <v>8</v>
      </c>
      <c r="I295" s="9" t="s">
        <v>9</v>
      </c>
      <c r="J295" s="9" t="s">
        <v>10</v>
      </c>
      <c r="K295" s="9" t="s">
        <v>11</v>
      </c>
      <c r="L295" s="10"/>
    </row>
    <row r="296" spans="1:12">
      <c r="A296" s="27">
        <v>42548</v>
      </c>
      <c r="B296" s="11" t="s">
        <v>12</v>
      </c>
      <c r="C296" s="12" t="s">
        <v>16</v>
      </c>
      <c r="D296" s="11"/>
      <c r="E296" s="11"/>
      <c r="F296" s="6">
        <f>+IF(AND(D296&gt;=$F302,D296&lt;1),IF(C296="Working",D296,IF(C296="Leave 1st half",C$9,IF(C296="Leave 2nd half",D296,IF(C296="On_Duty",C$9,IF(OR(C296="Leave",C296="Holiday"),C$9))))),IF(AND(D296&gt;0,D296&lt;$F302),C$9,IF(C296="Leave 1st half",C$9,IF(C296="On_Duty",C$9,IF(OR(C296="Leave",C296="holiday"),C$9,IF(C296="Leave 2nd half",D296,C$9))))))</f>
        <v>0.33333333333333331</v>
      </c>
      <c r="G296" s="6">
        <f>+IF(AND(E296&lt;=$F$11,E296&gt;0),IF(C296="Working",E296,IF(C296="Leave 1st half",E296,IF(C296="Leave 2nd half",D$9,IF(C296="On_Duty",D$9,IF(OR(C296="Leave",C296="Holiday"),D$9))))),IF(AND(E296&gt;$F$11,E296&lt;1),$C$11,IF(C296="Leave 1st half",E296,IF(C296="On_Duty",D$9,IF(OR(C296="Leave",C296="Holiday"),D$9,IF(C296="Leave 2nd half",D$9,$D$9))))))</f>
        <v>0.75416666666666676</v>
      </c>
      <c r="H296" s="6">
        <f>+G296-F296</f>
        <v>0.42083333333333345</v>
      </c>
      <c r="I296" s="22">
        <f>+HOUR(H296)*60+MINUTE(H296)+SECOND(H296)/60-30</f>
        <v>576</v>
      </c>
      <c r="J296" s="22">
        <f>48*60/5</f>
        <v>576</v>
      </c>
      <c r="K296" s="22">
        <f>+IF(AND(F296&lt;&gt;0,G296&lt;&gt;0),I296-J296,-J296)</f>
        <v>0</v>
      </c>
      <c r="L296" s="13"/>
    </row>
    <row r="297" spans="1:12">
      <c r="A297" s="30">
        <f>+A296+1</f>
        <v>42549</v>
      </c>
      <c r="B297" s="11" t="s">
        <v>14</v>
      </c>
      <c r="C297" s="12" t="s">
        <v>42</v>
      </c>
      <c r="D297" s="29">
        <v>0.35000000000000003</v>
      </c>
      <c r="E297" s="29">
        <v>0.83333333333333337</v>
      </c>
      <c r="F297" s="6">
        <f>+IF(AND(D297&gt;=$F302,D297&lt;1),IF(C297="Working",D297,IF(C297="Leave 1st half",C$9,IF(C297="Leave 2nd half",D297,IF(C297="On_Duty",C$9,IF(OR(C297="Leave",C297="Holiday"),C$9))))),IF(AND(D297&gt;0,D297&lt;$F302),C$9,IF(C297="Leave 1st half",C$9,IF(C297="On_Duty",C$9,IF(OR(C297="Leave",C297="holiday"),C$9,IF(C297="Leave 2nd half",D297,C$9))))))</f>
        <v>0.35000000000000003</v>
      </c>
      <c r="G297" s="6">
        <f>+IF(AND(E297&lt;=0.91667,E297&gt;0),IF(C297="Working",E297,IF(C297="Leave 1st half",E297,IF(C297="Leave 2nd half",D$9,IF(C297="On_Duty",D$9,IF(OR(C297="Leave",C297="Holiday"),D$9))))),IF(AND(E297&gt;0.91667,E297&lt;1),$C$11,IF(C297="Leave 1st half",E297,IF(C297="On_Duty",D$9,IF(OR(C297="Leave",C297="Holiday"),D$9,IF(C297="Leave 2nd half",D$9,$D$9))))))</f>
        <v>0.83333333333333337</v>
      </c>
      <c r="H297" s="6">
        <f>+G297-F297</f>
        <v>0.48333333333333334</v>
      </c>
      <c r="I297" s="22">
        <f>+HOUR(H297)*60+MINUTE(H297)+SECOND(H297)/60-30</f>
        <v>666</v>
      </c>
      <c r="J297" s="22">
        <f>48*60/5</f>
        <v>576</v>
      </c>
      <c r="K297" s="22">
        <f>+IF(AND(F297&lt;&gt;0,G297&lt;&gt;0),I297-J297,-J297)</f>
        <v>90</v>
      </c>
      <c r="L297" s="13"/>
    </row>
    <row r="298" spans="1:12">
      <c r="A298" s="30">
        <f>+A297+1</f>
        <v>42550</v>
      </c>
      <c r="B298" s="11" t="s">
        <v>15</v>
      </c>
      <c r="C298" s="12" t="s">
        <v>42</v>
      </c>
      <c r="D298" s="74">
        <v>0.3743055555555555</v>
      </c>
      <c r="E298" s="29">
        <v>0.83333333333333337</v>
      </c>
      <c r="F298" s="6">
        <f>+IF(AND(D298&gt;=$F302,D298&lt;1),IF(C298="Working",D298,IF(C298="Leave 1st half",C$9,IF(C298="Leave 2nd half",D298,IF(C298="On_Duty",C$9,IF(OR(C298="Leave",C298="Holiday"),C$9))))),IF(AND(D298&gt;0,D298&lt;$F302),C$9,IF(C298="Leave 1st half",C$9,IF(C298="On_Duty",C$9,IF(OR(C298="Leave",C298="holiday"),C$9,IF(C298="Leave 2nd half",D298,C$9))))))</f>
        <v>0.3743055555555555</v>
      </c>
      <c r="G298" s="6">
        <f>+IF(AND(E298&lt;=0.91667,E298&gt;0),IF(C298="Working",E298,IF(C298="Leave 1st half",E298,IF(C298="Leave 2nd half",D$9,IF(C298="On_Duty",D$9,IF(OR(C298="Leave",C298="Holiday"),D$9))))),IF(AND(E298&gt;0.91667,E298&lt;1),$C$11,IF(C298="Leave 1st half",E298,IF(C298="On_Duty",D$9,IF(OR(C298="Leave",C298="Holiday"),D$9,IF(C298="Leave 2nd half",D$9,$D$9))))))</f>
        <v>0.83333333333333337</v>
      </c>
      <c r="H298" s="6">
        <f>+G298-F298</f>
        <v>0.45902777777777787</v>
      </c>
      <c r="I298" s="22">
        <f>+HOUR(H298)*60+MINUTE(H298)+SECOND(H298)/60-30</f>
        <v>631</v>
      </c>
      <c r="J298" s="22">
        <f>48*60/5</f>
        <v>576</v>
      </c>
      <c r="K298" s="22">
        <f>+IF(AND(F298&lt;&gt;0,G298&lt;&gt;0),I298-J298,-J298)</f>
        <v>55</v>
      </c>
      <c r="L298" s="13"/>
    </row>
    <row r="299" spans="1:12">
      <c r="A299" s="30">
        <f>+A298+1</f>
        <v>42551</v>
      </c>
      <c r="B299" s="11" t="s">
        <v>17</v>
      </c>
      <c r="C299" s="12" t="s">
        <v>42</v>
      </c>
      <c r="D299" s="29">
        <v>0.35833333333333334</v>
      </c>
      <c r="E299" s="29">
        <v>0.77500000000000002</v>
      </c>
      <c r="F299" s="6">
        <f>+IF(AND(D299&gt;=$F302,D299&lt;1),IF(C299="Working",D299,IF(C299="Leave 1st half",C$9,IF(C299="Leave 2nd half",D299,IF(C299="On_Duty",C$9,IF(OR(C299="Leave",C299="Holiday"),C$9))))),IF(AND(D299&gt;0,D299&lt;$F302),C$9,IF(C299="Leave 1st half",C$9,IF(C299="On_Duty",C$9,IF(OR(C299="Leave",C299="holiday"),C$9,IF(C299="Leave 2nd half",D299,C$9))))))</f>
        <v>0.35833333333333334</v>
      </c>
      <c r="G299" s="6">
        <f>+IF(AND(E299&lt;=0.91667,E299&gt;0),IF(C299="Working",E299,IF(C299="Leave 1st half",E299,IF(C299="Leave 2nd half",D$9,IF(C299="On_Duty",D$9,IF(OR(C299="Leave",C299="Holiday"),D$9))))),IF(AND(E299&gt;0.91667,E299&lt;1),$C$11,IF(C299="Leave 1st half",E299,IF(C299="On_Duty",D$9,IF(OR(C299="Leave",C299="Holiday"),D$9,IF(C299="Leave 2nd half",D$9,$D$9))))))</f>
        <v>0.77500000000000002</v>
      </c>
      <c r="H299" s="6">
        <f>+G299-F299</f>
        <v>0.41666666666666669</v>
      </c>
      <c r="I299" s="22">
        <f>+HOUR(H299)*60+MINUTE(H299)+SECOND(H299)/60-30</f>
        <v>570</v>
      </c>
      <c r="J299" s="22">
        <f>48*60/5</f>
        <v>576</v>
      </c>
      <c r="K299" s="22">
        <f>+IF(AND(F299&lt;&gt;0,G299&lt;&gt;0),I299-J299,-J299)</f>
        <v>-6</v>
      </c>
      <c r="L299" s="13"/>
    </row>
    <row r="300" spans="1:12">
      <c r="A300" s="30">
        <f>+A299+1</f>
        <v>42552</v>
      </c>
      <c r="B300" s="14" t="s">
        <v>19</v>
      </c>
      <c r="C300" s="12" t="s">
        <v>42</v>
      </c>
      <c r="D300" s="74">
        <v>0.3743055555555555</v>
      </c>
      <c r="E300" s="29">
        <v>0.75416666666666676</v>
      </c>
      <c r="F300" s="6">
        <f>+IF(AND(D300&gt;=$F302,D300&lt;1),IF(C300="Working",D300,IF(C300="Leave 1st half",C$9,IF(C300="Leave 2nd half",D300,IF(C300="On_Duty",C$9,IF(OR(C300="Leave",C300="Holiday"),C$9))))),IF(AND(D300&gt;0,D300&lt;$F302),C$9,IF(C300="Leave 1st half",C$9,IF(C300="On_Duty",C$9,IF(OR(C300="Leave",C300="holiday"),C$9,IF(C300="Leave 2nd half",D300,C$9))))))</f>
        <v>0.3743055555555555</v>
      </c>
      <c r="G300" s="6">
        <f>+IF(AND(E300&lt;=0.91667,E300&gt;0),IF(C300="Working",E300,IF(C300="Leave 1st half",E300,IF(C300="Leave 2nd half",D$9,IF(C300="On_Duty",D$9,IF(OR(C300="Leave",C300="Holiday"),D$9))))),IF(AND(E300&gt;0.91667,E300&lt;1),$C$11,IF(C300="Leave 1st half",E300,IF(C300="On_Duty",D$9,IF(OR(C300="Leave",C300="Holiday"),D$9,IF(C300="Leave 2nd half",D$9,$D$9))))))</f>
        <v>0.75416666666666676</v>
      </c>
      <c r="H300" s="6">
        <f>+G300-F300</f>
        <v>0.37986111111111126</v>
      </c>
      <c r="I300" s="22">
        <f>+HOUR(H300)*60+MINUTE(H300)+SECOND(H300)/60-30</f>
        <v>517</v>
      </c>
      <c r="J300" s="22">
        <f>48*60/5</f>
        <v>576</v>
      </c>
      <c r="K300" s="22">
        <f>+IF(AND(F300&lt;&gt;0,G300&lt;&gt;0),I300-J300,-J300)</f>
        <v>-59</v>
      </c>
      <c r="L300" s="13"/>
    </row>
    <row r="301" spans="1:12">
      <c r="A301" s="40"/>
      <c r="B301" s="15" t="s">
        <v>21</v>
      </c>
      <c r="C301" s="21">
        <v>0.33333333333333331</v>
      </c>
      <c r="D301" s="21">
        <v>0.75416666666666676</v>
      </c>
      <c r="E301" s="17"/>
      <c r="F301" s="17"/>
      <c r="G301" s="17"/>
      <c r="H301" s="17"/>
      <c r="I301" s="17"/>
      <c r="J301" s="17"/>
      <c r="K301" s="31">
        <f>SUM(K296:K300)</f>
        <v>80</v>
      </c>
      <c r="L301" s="39" t="str">
        <f>+IF(K301&lt;0,"Minute(s) Remaining",IF(K301=0,"Minute(s). Met the target 48hrs","Minute(s) in excess of the required limit"))</f>
        <v>Minute(s) in excess of the required limit</v>
      </c>
    </row>
    <row r="302" spans="1:12">
      <c r="A302" s="40"/>
      <c r="B302" s="15" t="s">
        <v>22</v>
      </c>
      <c r="C302" s="112">
        <f>+(D301+C301)/2</f>
        <v>0.54375000000000007</v>
      </c>
      <c r="D302" s="113"/>
      <c r="E302" s="38"/>
      <c r="F302" s="36">
        <f>+C301</f>
        <v>0.33333333333333331</v>
      </c>
      <c r="G302" s="17"/>
      <c r="H302" s="19"/>
      <c r="I302" s="19"/>
      <c r="J302" s="19"/>
      <c r="K302" s="19"/>
      <c r="L302" s="20"/>
    </row>
    <row r="303" spans="1:12">
      <c r="A303" s="40"/>
      <c r="B303" s="15" t="s">
        <v>23</v>
      </c>
      <c r="C303" s="112">
        <v>0.83333333333333337</v>
      </c>
      <c r="D303" s="113"/>
      <c r="E303" s="19"/>
      <c r="F303" s="37">
        <f>+C303</f>
        <v>0.83333333333333337</v>
      </c>
      <c r="G303" s="19"/>
      <c r="H303" s="19"/>
      <c r="I303" s="19"/>
      <c r="J303" s="19"/>
      <c r="K303" s="19"/>
      <c r="L303" s="20"/>
    </row>
    <row r="305" spans="1:12">
      <c r="A305" s="75"/>
      <c r="B305" s="114" t="s">
        <v>39</v>
      </c>
      <c r="C305" s="115"/>
      <c r="D305" s="115"/>
      <c r="E305" s="115"/>
      <c r="F305" s="115"/>
      <c r="G305" s="115"/>
      <c r="H305" s="115"/>
      <c r="I305" s="115"/>
      <c r="J305" s="115"/>
      <c r="K305" s="116"/>
      <c r="L305" s="7"/>
    </row>
    <row r="306" spans="1:12" ht="75">
      <c r="A306" s="28" t="s">
        <v>2</v>
      </c>
      <c r="B306" s="9" t="s">
        <v>3</v>
      </c>
      <c r="C306" s="9" t="s">
        <v>4</v>
      </c>
      <c r="D306" s="9" t="s">
        <v>5</v>
      </c>
      <c r="E306" s="9" t="s">
        <v>6</v>
      </c>
      <c r="F306" s="110" t="s">
        <v>7</v>
      </c>
      <c r="G306" s="111"/>
      <c r="H306" s="9" t="s">
        <v>8</v>
      </c>
      <c r="I306" s="9" t="s">
        <v>9</v>
      </c>
      <c r="J306" s="9" t="s">
        <v>10</v>
      </c>
      <c r="K306" s="9" t="s">
        <v>11</v>
      </c>
      <c r="L306" s="10"/>
    </row>
    <row r="307" spans="1:12">
      <c r="A307" s="27">
        <v>42555</v>
      </c>
      <c r="B307" s="11" t="s">
        <v>12</v>
      </c>
      <c r="C307" s="12" t="s">
        <v>42</v>
      </c>
      <c r="D307" s="74"/>
      <c r="E307" s="74"/>
      <c r="F307" s="6">
        <f>+IF(AND(D307&gt;=$F313,D307&lt;1),IF(C307="Working",D307,IF(C307="Leave 1st half",C$9,IF(C307="Leave 2nd half",D307,IF(C307="On_Duty",C$9,IF(OR(C307="Leave",C307="Holiday"),C$9))))),IF(AND(D307&gt;0,D307&lt;$F313),C$9,IF(C307="Leave 1st half",C$9,IF(C307="On_Duty",C$9,IF(OR(C307="Leave",C307="holiday"),C$9,IF(C307="Leave 2nd half",D307,C$9))))))</f>
        <v>0.33333333333333331</v>
      </c>
      <c r="G307" s="6">
        <f>+IF(AND(E307&lt;=$F$11,E307&gt;0),IF(C307="Working",E307,IF(C307="Leave 1st half",E307,IF(C307="Leave 2nd half",D$9,IF(C307="On_Duty",D$9,IF(OR(C307="Leave",C307="Holiday"),D$9))))),IF(AND(E307&gt;$F$11,E307&lt;1),$C$11,IF(C307="Leave 1st half",E307,IF(C307="On_Duty",D$9,IF(OR(C307="Leave",C307="Holiday"),D$9,IF(C307="Leave 2nd half",D$9,$D$9))))))</f>
        <v>0.75416666666666676</v>
      </c>
      <c r="H307" s="6">
        <f>+G307-F307</f>
        <v>0.42083333333333345</v>
      </c>
      <c r="I307" s="22">
        <f>+HOUR(H307)*60+MINUTE(H307)+SECOND(H307)/60-30</f>
        <v>576</v>
      </c>
      <c r="J307" s="22">
        <f>48*60/5</f>
        <v>576</v>
      </c>
      <c r="K307" s="22">
        <f>+IF(AND(F307&lt;&gt;0,G307&lt;&gt;0),I307-J307,-J307)</f>
        <v>0</v>
      </c>
      <c r="L307" s="13"/>
    </row>
    <row r="308" spans="1:12">
      <c r="A308" s="30">
        <f>+A307+1</f>
        <v>42556</v>
      </c>
      <c r="B308" s="11" t="s">
        <v>14</v>
      </c>
      <c r="C308" s="12" t="s">
        <v>42</v>
      </c>
      <c r="D308" s="29">
        <v>0.35138888888888892</v>
      </c>
      <c r="E308" s="29">
        <v>0.83333333333333337</v>
      </c>
      <c r="F308" s="6">
        <f>+IF(AND(D308&gt;=$F313,D308&lt;1),IF(C308="Working",D308,IF(C308="Leave 1st half",C$9,IF(C308="Leave 2nd half",D308,IF(C308="On_Duty",C$9,IF(OR(C308="Leave",C308="Holiday"),C$9))))),IF(AND(D308&gt;0,D308&lt;$F313),C$9,IF(C308="Leave 1st half",C$9,IF(C308="On_Duty",C$9,IF(OR(C308="Leave",C308="holiday"),C$9,IF(C308="Leave 2nd half",D308,C$9))))))</f>
        <v>0.35138888888888892</v>
      </c>
      <c r="G308" s="6">
        <f>+IF(AND(E308&lt;=0.91667,E308&gt;0),IF(C308="Working",E308,IF(C308="Leave 1st half",E308,IF(C308="Leave 2nd half",D$9,IF(C308="On_Duty",D$9,IF(OR(C308="Leave",C308="Holiday"),D$9))))),IF(AND(E308&gt;0.91667,E308&lt;1),$C$11,IF(C308="Leave 1st half",E308,IF(C308="On_Duty",D$9,IF(OR(C308="Leave",C308="Holiday"),D$9,IF(C308="Leave 2nd half",D$9,$D$9))))))</f>
        <v>0.83333333333333337</v>
      </c>
      <c r="H308" s="6">
        <f>+G308-F308</f>
        <v>0.48194444444444445</v>
      </c>
      <c r="I308" s="22">
        <f>+HOUR(H308)*60+MINUTE(H308)+SECOND(H308)/60-30</f>
        <v>664</v>
      </c>
      <c r="J308" s="22">
        <f>48*60/5</f>
        <v>576</v>
      </c>
      <c r="K308" s="22">
        <f>+IF(AND(F308&lt;&gt;0,G308&lt;&gt;0),I308-J308,-J308)</f>
        <v>88</v>
      </c>
      <c r="L308" s="13"/>
    </row>
    <row r="309" spans="1:12">
      <c r="A309" s="30">
        <f>+A308+1</f>
        <v>42557</v>
      </c>
      <c r="B309" s="11" t="s">
        <v>15</v>
      </c>
      <c r="C309" s="12" t="s">
        <v>42</v>
      </c>
      <c r="D309" s="11">
        <v>0.3743055555555555</v>
      </c>
      <c r="E309" s="29">
        <v>0.77222222222222225</v>
      </c>
      <c r="F309" s="6">
        <f>+IF(AND(D309&gt;=$F313,D309&lt;1),IF(C309="Working",D309,IF(C309="Leave 1st half",C$9,IF(C309="Leave 2nd half",D309,IF(C309="On_Duty",C$9,IF(OR(C309="Leave",C309="Holiday"),C$9))))),IF(AND(D309&gt;0,D309&lt;$F313),C$9,IF(C309="Leave 1st half",C$9,IF(C309="On_Duty",C$9,IF(OR(C309="Leave",C309="holiday"),C$9,IF(C309="Leave 2nd half",D309,C$9))))))</f>
        <v>0.3743055555555555</v>
      </c>
      <c r="G309" s="6">
        <f>+IF(AND(E309&lt;=0.91667,E309&gt;0),IF(C309="Working",E309,IF(C309="Leave 1st half",E309,IF(C309="Leave 2nd half",D$9,IF(C309="On_Duty",D$9,IF(OR(C309="Leave",C309="Holiday"),D$9))))),IF(AND(E309&gt;0.91667,E309&lt;1),$C$11,IF(C309="Leave 1st half",E309,IF(C309="On_Duty",D$9,IF(OR(C309="Leave",C309="Holiday"),D$9,IF(C309="Leave 2nd half",D$9,$D$9))))))</f>
        <v>0.77222222222222225</v>
      </c>
      <c r="H309" s="6">
        <f>+G309-F309</f>
        <v>0.39791666666666675</v>
      </c>
      <c r="I309" s="22">
        <f>+HOUR(H309)*60+MINUTE(H309)+SECOND(H309)/60-30</f>
        <v>543</v>
      </c>
      <c r="J309" s="22">
        <f>48*60/5</f>
        <v>576</v>
      </c>
      <c r="K309" s="22">
        <f>+IF(AND(F309&lt;&gt;0,G309&lt;&gt;0),I309-J309,-J309)</f>
        <v>-33</v>
      </c>
      <c r="L309" s="13"/>
    </row>
    <row r="310" spans="1:12">
      <c r="A310" s="30">
        <f>+A309+1</f>
        <v>42558</v>
      </c>
      <c r="B310" s="11" t="s">
        <v>17</v>
      </c>
      <c r="C310" s="12" t="s">
        <v>42</v>
      </c>
      <c r="D310" s="29">
        <v>0.35416666666666669</v>
      </c>
      <c r="E310" s="29">
        <v>0.79722222222222217</v>
      </c>
      <c r="F310" s="6">
        <f>+IF(AND(D310&gt;=$F313,D310&lt;1),IF(C310="Working",D310,IF(C310="Leave 1st half",C$9,IF(C310="Leave 2nd half",D310,IF(C310="On_Duty",C$9,IF(OR(C310="Leave",C310="Holiday"),C$9))))),IF(AND(D310&gt;0,D310&lt;$F313),C$9,IF(C310="Leave 1st half",C$9,IF(C310="On_Duty",C$9,IF(OR(C310="Leave",C310="holiday"),C$9,IF(C310="Leave 2nd half",D310,C$9))))))</f>
        <v>0.35416666666666669</v>
      </c>
      <c r="G310" s="6">
        <f>+IF(AND(E310&lt;=0.91667,E310&gt;0),IF(C310="Working",E310,IF(C310="Leave 1st half",E310,IF(C310="Leave 2nd half",D$9,IF(C310="On_Duty",D$9,IF(OR(C310="Leave",C310="Holiday"),D$9))))),IF(AND(E310&gt;0.91667,E310&lt;1),$C$11,IF(C310="Leave 1st half",E310,IF(C310="On_Duty",D$9,IF(OR(C310="Leave",C310="Holiday"),D$9,IF(C310="Leave 2nd half",D$9,$D$9))))))</f>
        <v>0.79722222222222217</v>
      </c>
      <c r="H310" s="6">
        <f>+G310-F310</f>
        <v>0.44305555555555548</v>
      </c>
      <c r="I310" s="22">
        <f>+HOUR(H310)*60+MINUTE(H310)+SECOND(H310)/60-30</f>
        <v>608</v>
      </c>
      <c r="J310" s="22">
        <f>48*60/5</f>
        <v>576</v>
      </c>
      <c r="K310" s="22">
        <f>+IF(AND(F310&lt;&gt;0,G310&lt;&gt;0),I310-J310,-J310)</f>
        <v>32</v>
      </c>
      <c r="L310" s="13"/>
    </row>
    <row r="311" spans="1:12">
      <c r="A311" s="30">
        <f>+A310+1</f>
        <v>42559</v>
      </c>
      <c r="B311" s="14" t="s">
        <v>19</v>
      </c>
      <c r="C311" s="12" t="s">
        <v>42</v>
      </c>
      <c r="D311" s="29">
        <v>0.37222222222222223</v>
      </c>
      <c r="E311" s="11">
        <v>0.73263888888888884</v>
      </c>
      <c r="F311" s="6">
        <f>+IF(AND(D311&gt;=$F313,D311&lt;1),IF(C311="Working",D311,IF(C311="Leave 1st half",C$9,IF(C311="Leave 2nd half",D311,IF(C311="On_Duty",C$9,IF(OR(C311="Leave",C311="Holiday"),C$9))))),IF(AND(D311&gt;0,D311&lt;$F313),C$9,IF(C311="Leave 1st half",C$9,IF(C311="On_Duty",C$9,IF(OR(C311="Leave",C311="holiday"),C$9,IF(C311="Leave 2nd half",D311,C$9))))))</f>
        <v>0.37222222222222223</v>
      </c>
      <c r="G311" s="6">
        <f>+IF(AND(E311&lt;=0.91667,E311&gt;0),IF(C311="Working",E311,IF(C311="Leave 1st half",E311,IF(C311="Leave 2nd half",D$9,IF(C311="On_Duty",D$9,IF(OR(C311="Leave",C311="Holiday"),D$9))))),IF(AND(E311&gt;0.91667,E311&lt;1),$C$11,IF(C311="Leave 1st half",E311,IF(C311="On_Duty",D$9,IF(OR(C311="Leave",C311="Holiday"),D$9,IF(C311="Leave 2nd half",D$9,$D$9))))))</f>
        <v>0.73263888888888884</v>
      </c>
      <c r="H311" s="6">
        <f>+G311-F311</f>
        <v>0.36041666666666661</v>
      </c>
      <c r="I311" s="22">
        <f>+HOUR(H311)*60+MINUTE(H311)+SECOND(H311)/60-30</f>
        <v>489</v>
      </c>
      <c r="J311" s="22">
        <f>48*60/5</f>
        <v>576</v>
      </c>
      <c r="K311" s="22">
        <f>+IF(AND(F311&lt;&gt;0,G311&lt;&gt;0),I311-J311,-J311)</f>
        <v>-87</v>
      </c>
      <c r="L311" s="13"/>
    </row>
    <row r="312" spans="1:12">
      <c r="A312" s="76"/>
      <c r="B312" s="15" t="s">
        <v>21</v>
      </c>
      <c r="C312" s="21">
        <v>0.33333333333333331</v>
      </c>
      <c r="D312" s="21">
        <v>0.75416666666666676</v>
      </c>
      <c r="E312" s="17"/>
      <c r="F312" s="17"/>
      <c r="G312" s="17"/>
      <c r="H312" s="17"/>
      <c r="I312" s="17"/>
      <c r="J312" s="17"/>
      <c r="K312" s="31">
        <f>SUM(K307:K311)</f>
        <v>0</v>
      </c>
      <c r="L312" s="39" t="str">
        <f>+IF(K312&lt;0,"Minute(s) Remaining",IF(K312=0,"Minute(s). Met the target 48hrs","Minute(s) in excess of the required limit"))</f>
        <v>Minute(s). Met the target 48hrs</v>
      </c>
    </row>
    <row r="313" spans="1:12">
      <c r="A313" s="76"/>
      <c r="B313" s="15" t="s">
        <v>22</v>
      </c>
      <c r="C313" s="112">
        <f>+(D312+C312)/2</f>
        <v>0.54375000000000007</v>
      </c>
      <c r="D313" s="113"/>
      <c r="E313" s="38"/>
      <c r="F313" s="36">
        <f>+C312</f>
        <v>0.33333333333333331</v>
      </c>
      <c r="G313" s="17"/>
      <c r="H313" s="19"/>
      <c r="I313" s="19"/>
      <c r="J313" s="19"/>
      <c r="K313" s="19"/>
      <c r="L313" s="20"/>
    </row>
    <row r="314" spans="1:12">
      <c r="A314" s="77"/>
      <c r="B314" s="15" t="s">
        <v>23</v>
      </c>
      <c r="C314" s="112">
        <v>0.83333333333333337</v>
      </c>
      <c r="D314" s="113"/>
      <c r="E314" s="19"/>
      <c r="F314" s="37">
        <f>+C314</f>
        <v>0.83333333333333337</v>
      </c>
      <c r="G314" s="19"/>
      <c r="H314" s="19"/>
      <c r="I314" s="19"/>
      <c r="J314" s="19"/>
      <c r="K314" s="19"/>
      <c r="L314" s="20"/>
    </row>
    <row r="316" spans="1:12">
      <c r="A316" s="75"/>
      <c r="B316" s="114" t="s">
        <v>39</v>
      </c>
      <c r="C316" s="115"/>
      <c r="D316" s="115"/>
      <c r="E316" s="115"/>
      <c r="F316" s="115"/>
      <c r="G316" s="115"/>
      <c r="H316" s="115"/>
      <c r="I316" s="115"/>
      <c r="J316" s="115"/>
      <c r="K316" s="116"/>
      <c r="L316" s="7"/>
    </row>
    <row r="317" spans="1:12" ht="75">
      <c r="A317" s="28" t="s">
        <v>2</v>
      </c>
      <c r="B317" s="9" t="s">
        <v>3</v>
      </c>
      <c r="C317" s="9" t="s">
        <v>4</v>
      </c>
      <c r="D317" s="9" t="s">
        <v>5</v>
      </c>
      <c r="E317" s="9" t="s">
        <v>6</v>
      </c>
      <c r="F317" s="110" t="s">
        <v>7</v>
      </c>
      <c r="G317" s="111"/>
      <c r="H317" s="9" t="s">
        <v>8</v>
      </c>
      <c r="I317" s="9" t="s">
        <v>9</v>
      </c>
      <c r="J317" s="9" t="s">
        <v>10</v>
      </c>
      <c r="K317" s="9" t="s">
        <v>11</v>
      </c>
      <c r="L317" s="10"/>
    </row>
    <row r="318" spans="1:12">
      <c r="A318" s="27">
        <v>42562</v>
      </c>
      <c r="B318" s="11" t="s">
        <v>12</v>
      </c>
      <c r="C318" s="12" t="s">
        <v>42</v>
      </c>
      <c r="D318" s="29">
        <v>0.36944444444444446</v>
      </c>
      <c r="E318" s="29">
        <v>0.77013888888888893</v>
      </c>
      <c r="F318" s="6">
        <f>+IF(AND(D318&gt;=$F324,D318&lt;1),IF(C318="Working",D318,IF(C318="Leave 1st half",C$9,IF(C318="Leave 2nd half",D318,IF(C318="On_Duty",C$9,IF(OR(C318="Leave",C318="Holiday"),C$9))))),IF(AND(D318&gt;0,D318&lt;$F324),C$9,IF(C318="Leave 1st half",C$9,IF(C318="On_Duty",C$9,IF(OR(C318="Leave",C318="holiday"),C$9,IF(C318="Leave 2nd half",D318,C$9))))))</f>
        <v>0.36944444444444446</v>
      </c>
      <c r="G318" s="6">
        <f>+IF(AND(E318&lt;=$F$11,E318&gt;0),IF(C318="Working",E318,IF(C318="Leave 1st half",E318,IF(C318="Leave 2nd half",D$9,IF(C318="On_Duty",D$9,IF(OR(C318="Leave",C318="Holiday"),D$9))))),IF(AND(E318&gt;$F$11,E318&lt;1),$C$11,IF(C318="Leave 1st half",E318,IF(C318="On_Duty",D$9,IF(OR(C318="Leave",C318="Holiday"),D$9,IF(C318="Leave 2nd half",D$9,$D$9))))))</f>
        <v>0.77013888888888893</v>
      </c>
      <c r="H318" s="6">
        <f>+G318-F318</f>
        <v>0.40069444444444446</v>
      </c>
      <c r="I318" s="22">
        <f>+HOUR(H318)*60+MINUTE(H318)+SECOND(H318)/60-30</f>
        <v>547</v>
      </c>
      <c r="J318" s="22">
        <f>48*60/5</f>
        <v>576</v>
      </c>
      <c r="K318" s="22">
        <f>+IF(AND(F318&lt;&gt;0,G318&lt;&gt;0),I318-J318,-J318)</f>
        <v>-29</v>
      </c>
      <c r="L318" s="13"/>
    </row>
    <row r="319" spans="1:12">
      <c r="A319" s="30">
        <f>+A318+1</f>
        <v>42563</v>
      </c>
      <c r="B319" s="11" t="s">
        <v>14</v>
      </c>
      <c r="C319" s="12" t="s">
        <v>42</v>
      </c>
      <c r="D319" s="29">
        <v>0.33958333333333335</v>
      </c>
      <c r="E319" s="29">
        <v>0.81180555555555556</v>
      </c>
      <c r="F319" s="6">
        <f>+IF(AND(D319&gt;=$F324,D319&lt;1),IF(C319="Working",D319,IF(C319="Leave 1st half",C$9,IF(C319="Leave 2nd half",D319,IF(C319="On_Duty",C$9,IF(OR(C319="Leave",C319="Holiday"),C$9))))),IF(AND(D319&gt;0,D319&lt;$F324),C$9,IF(C319="Leave 1st half",C$9,IF(C319="On_Duty",C$9,IF(OR(C319="Leave",C319="holiday"),C$9,IF(C319="Leave 2nd half",D319,C$9))))))</f>
        <v>0.33958333333333335</v>
      </c>
      <c r="G319" s="6">
        <f>+IF(AND(E319&lt;=0.91667,E319&gt;0),IF(C319="Working",E319,IF(C319="Leave 1st half",E319,IF(C319="Leave 2nd half",D$9,IF(C319="On_Duty",D$9,IF(OR(C319="Leave",C319="Holiday"),D$9))))),IF(AND(E319&gt;0.91667,E319&lt;1),$C$11,IF(C319="Leave 1st half",E319,IF(C319="On_Duty",D$9,IF(OR(C319="Leave",C319="Holiday"),D$9,IF(C319="Leave 2nd half",D$9,$D$9))))))</f>
        <v>0.81180555555555556</v>
      </c>
      <c r="H319" s="6">
        <f>+G319-F319</f>
        <v>0.47222222222222221</v>
      </c>
      <c r="I319" s="22">
        <f>+HOUR(H319)*60+MINUTE(H319)+SECOND(H319)/60-30</f>
        <v>650</v>
      </c>
      <c r="J319" s="22">
        <f>48*60/5</f>
        <v>576</v>
      </c>
      <c r="K319" s="22">
        <f>+IF(AND(F319&lt;&gt;0,G319&lt;&gt;0),I319-J319,-J319)</f>
        <v>74</v>
      </c>
      <c r="L319" s="13"/>
    </row>
    <row r="320" spans="1:12">
      <c r="A320" s="30">
        <f>+A319+1</f>
        <v>42564</v>
      </c>
      <c r="B320" s="11" t="s">
        <v>15</v>
      </c>
      <c r="C320" s="12" t="s">
        <v>42</v>
      </c>
      <c r="D320" s="29">
        <v>0.35694444444444445</v>
      </c>
      <c r="E320" s="29">
        <v>0.79027777777777775</v>
      </c>
      <c r="F320" s="6">
        <f>+IF(AND(D320&gt;=$F324,D320&lt;1),IF(C320="Working",D320,IF(C320="Leave 1st half",C$9,IF(C320="Leave 2nd half",D320,IF(C320="On_Duty",C$9,IF(OR(C320="Leave",C320="Holiday"),C$9))))),IF(AND(D320&gt;0,D320&lt;$F324),C$9,IF(C320="Leave 1st half",C$9,IF(C320="On_Duty",C$9,IF(OR(C320="Leave",C320="holiday"),C$9,IF(C320="Leave 2nd half",D320,C$9))))))</f>
        <v>0.35694444444444445</v>
      </c>
      <c r="G320" s="6">
        <f>+IF(AND(E320&lt;=0.91667,E320&gt;0),IF(C320="Working",E320,IF(C320="Leave 1st half",E320,IF(C320="Leave 2nd half",D$9,IF(C320="On_Duty",D$9,IF(OR(C320="Leave",C320="Holiday"),D$9))))),IF(AND(E320&gt;0.91667,E320&lt;1),$C$11,IF(C320="Leave 1st half",E320,IF(C320="On_Duty",D$9,IF(OR(C320="Leave",C320="Holiday"),D$9,IF(C320="Leave 2nd half",D$9,$D$9))))))</f>
        <v>0.79027777777777775</v>
      </c>
      <c r="H320" s="6">
        <f>+G320-F320</f>
        <v>0.43333333333333329</v>
      </c>
      <c r="I320" s="22">
        <f>+HOUR(H320)*60+MINUTE(H320)+SECOND(H320)/60-30</f>
        <v>594</v>
      </c>
      <c r="J320" s="22">
        <f>48*60/5</f>
        <v>576</v>
      </c>
      <c r="K320" s="22">
        <f>+IF(AND(F320&lt;&gt;0,G320&lt;&gt;0),I320-J320,-J320)</f>
        <v>18</v>
      </c>
      <c r="L320" s="13"/>
    </row>
    <row r="321" spans="1:12">
      <c r="A321" s="30">
        <f>+A320+1</f>
        <v>42565</v>
      </c>
      <c r="B321" s="11" t="s">
        <v>17</v>
      </c>
      <c r="C321" s="12" t="s">
        <v>42</v>
      </c>
      <c r="D321" s="11">
        <v>0.3743055555555555</v>
      </c>
      <c r="E321" s="29">
        <v>0.8125</v>
      </c>
      <c r="F321" s="6">
        <f>+IF(AND(D321&gt;=$F324,D321&lt;1),IF(C321="Working",D321,IF(C321="Leave 1st half",C$9,IF(C321="Leave 2nd half",D321,IF(C321="On_Duty",C$9,IF(OR(C321="Leave",C321="Holiday"),C$9))))),IF(AND(D321&gt;0,D321&lt;$F324),C$9,IF(C321="Leave 1st half",C$9,IF(C321="On_Duty",C$9,IF(OR(C321="Leave",C321="holiday"),C$9,IF(C321="Leave 2nd half",D321,C$9))))))</f>
        <v>0.3743055555555555</v>
      </c>
      <c r="G321" s="6">
        <f>+IF(AND(E321&lt;=0.91667,E321&gt;0),IF(C321="Working",E321,IF(C321="Leave 1st half",E321,IF(C321="Leave 2nd half",D$9,IF(C321="On_Duty",D$9,IF(OR(C321="Leave",C321="Holiday"),D$9))))),IF(AND(E321&gt;0.91667,E321&lt;1),$C$11,IF(C321="Leave 1st half",E321,IF(C321="On_Duty",D$9,IF(OR(C321="Leave",C321="Holiday"),D$9,IF(C321="Leave 2nd half",D$9,$D$9))))))</f>
        <v>0.8125</v>
      </c>
      <c r="H321" s="6">
        <f>+G321-F321</f>
        <v>0.4381944444444445</v>
      </c>
      <c r="I321" s="22">
        <f>+HOUR(H321)*60+MINUTE(H321)+SECOND(H321)/60-30</f>
        <v>601</v>
      </c>
      <c r="J321" s="22">
        <f>48*60/5</f>
        <v>576</v>
      </c>
      <c r="K321" s="22">
        <f>+IF(AND(F321&lt;&gt;0,G321&lt;&gt;0),I321-J321,-J321)</f>
        <v>25</v>
      </c>
      <c r="L321" s="13"/>
    </row>
    <row r="322" spans="1:12">
      <c r="A322" s="30">
        <f>+A321+1</f>
        <v>42566</v>
      </c>
      <c r="B322" s="14" t="s">
        <v>19</v>
      </c>
      <c r="C322" s="12" t="s">
        <v>42</v>
      </c>
      <c r="D322" s="29">
        <v>0.36249999999999999</v>
      </c>
      <c r="E322" s="29">
        <v>0.79583333333333339</v>
      </c>
      <c r="F322" s="6">
        <f>+IF(AND(D322&gt;=$F324,D322&lt;1),IF(C322="Working",D322,IF(C322="Leave 1st half",C$9,IF(C322="Leave 2nd half",D322,IF(C322="On_Duty",C$9,IF(OR(C322="Leave",C322="Holiday"),C$9))))),IF(AND(D322&gt;0,D322&lt;$F324),C$9,IF(C322="Leave 1st half",C$9,IF(C322="On_Duty",C$9,IF(OR(C322="Leave",C322="holiday"),C$9,IF(C322="Leave 2nd half",D322,C$9))))))</f>
        <v>0.36249999999999999</v>
      </c>
      <c r="G322" s="6">
        <f>+IF(AND(E322&lt;=0.91667,E322&gt;0),IF(C322="Working",E322,IF(C322="Leave 1st half",E322,IF(C322="Leave 2nd half",D$9,IF(C322="On_Duty",D$9,IF(OR(C322="Leave",C322="Holiday"),D$9))))),IF(AND(E322&gt;0.91667,E322&lt;1),$C$11,IF(C322="Leave 1st half",E322,IF(C322="On_Duty",D$9,IF(OR(C322="Leave",C322="Holiday"),D$9,IF(C322="Leave 2nd half",D$9,$D$9))))))</f>
        <v>0.79583333333333339</v>
      </c>
      <c r="H322" s="6">
        <f>+G322-F322</f>
        <v>0.4333333333333334</v>
      </c>
      <c r="I322" s="22">
        <f>+HOUR(H322)*60+MINUTE(H322)+SECOND(H322)/60-30</f>
        <v>594</v>
      </c>
      <c r="J322" s="22">
        <f>48*60/5</f>
        <v>576</v>
      </c>
      <c r="K322" s="22">
        <f>+IF(AND(F322&lt;&gt;0,G322&lt;&gt;0),I322-J322,-J322)</f>
        <v>18</v>
      </c>
      <c r="L322" s="13"/>
    </row>
    <row r="323" spans="1:12">
      <c r="A323" s="76"/>
      <c r="B323" s="15" t="s">
        <v>21</v>
      </c>
      <c r="C323" s="21">
        <v>0.33333333333333331</v>
      </c>
      <c r="D323" s="21">
        <v>0.75416666666666676</v>
      </c>
      <c r="E323" s="17"/>
      <c r="F323" s="17"/>
      <c r="G323" s="17"/>
      <c r="H323" s="17"/>
      <c r="I323" s="17"/>
      <c r="J323" s="17"/>
      <c r="K323" s="31">
        <f>SUM(K318:K322)</f>
        <v>106</v>
      </c>
      <c r="L323" s="39" t="str">
        <f>+IF(K323&lt;0,"Minute(s) Remaining",IF(K323=0,"Minute(s). Met the target 48hrs","Minute(s) in excess of the required limit"))</f>
        <v>Minute(s) in excess of the required limit</v>
      </c>
    </row>
    <row r="324" spans="1:12">
      <c r="A324" s="76"/>
      <c r="B324" s="15" t="s">
        <v>22</v>
      </c>
      <c r="C324" s="112">
        <f>+(D323+C323)/2</f>
        <v>0.54375000000000007</v>
      </c>
      <c r="D324" s="113"/>
      <c r="E324" s="38"/>
      <c r="F324" s="36">
        <f>+C323</f>
        <v>0.33333333333333331</v>
      </c>
      <c r="G324" s="17"/>
      <c r="H324" s="19"/>
      <c r="I324" s="19"/>
      <c r="J324" s="19"/>
      <c r="K324" s="19"/>
      <c r="L324" s="20"/>
    </row>
    <row r="325" spans="1:12">
      <c r="A325" s="77"/>
      <c r="B325" s="15" t="s">
        <v>23</v>
      </c>
      <c r="C325" s="112">
        <v>0.83333333333333337</v>
      </c>
      <c r="D325" s="113"/>
      <c r="E325" s="19"/>
      <c r="F325" s="37">
        <f>+C325</f>
        <v>0.83333333333333337</v>
      </c>
      <c r="G325" s="19"/>
      <c r="H325" s="19"/>
      <c r="I325" s="19"/>
      <c r="J325" s="19"/>
      <c r="K325" s="19"/>
      <c r="L325" s="20"/>
    </row>
    <row r="328" spans="1:12">
      <c r="A328" s="75"/>
      <c r="B328" s="114" t="s">
        <v>39</v>
      </c>
      <c r="C328" s="115"/>
      <c r="D328" s="115"/>
      <c r="E328" s="115"/>
      <c r="F328" s="115"/>
      <c r="G328" s="115"/>
      <c r="H328" s="115"/>
      <c r="I328" s="115"/>
      <c r="J328" s="115"/>
      <c r="K328" s="116"/>
      <c r="L328" s="7"/>
    </row>
    <row r="329" spans="1:12" ht="75">
      <c r="A329" s="28" t="s">
        <v>2</v>
      </c>
      <c r="B329" s="9" t="s">
        <v>3</v>
      </c>
      <c r="C329" s="9" t="s">
        <v>4</v>
      </c>
      <c r="D329" s="9" t="s">
        <v>5</v>
      </c>
      <c r="E329" s="9" t="s">
        <v>6</v>
      </c>
      <c r="F329" s="110" t="s">
        <v>7</v>
      </c>
      <c r="G329" s="111"/>
      <c r="H329" s="9" t="s">
        <v>8</v>
      </c>
      <c r="I329" s="9" t="s">
        <v>9</v>
      </c>
      <c r="J329" s="9" t="s">
        <v>10</v>
      </c>
      <c r="K329" s="9" t="s">
        <v>11</v>
      </c>
      <c r="L329" s="10"/>
    </row>
    <row r="330" spans="1:12">
      <c r="A330" s="27">
        <v>42569</v>
      </c>
      <c r="B330" s="11" t="s">
        <v>12</v>
      </c>
      <c r="C330" s="12" t="s">
        <v>42</v>
      </c>
      <c r="D330" s="74">
        <v>0.3743055555555555</v>
      </c>
      <c r="E330" s="29">
        <v>0.84722222222222221</v>
      </c>
      <c r="F330" s="6">
        <f>+IF(AND(D330&gt;=$F336,D330&lt;1),IF(C330="Working",D330,IF(C330="Leave 1st half",C$9,IF(C330="Leave 2nd half",D330,IF(C330="On_Duty",C$9,IF(OR(C330="Leave",C330="Holiday"),C$9))))),IF(AND(D330&gt;0,D330&lt;$F336),C$9,IF(C330="Leave 1st half",C$9,IF(C330="On_Duty",C$9,IF(OR(C330="Leave",C330="holiday"),C$9,IF(C330="Leave 2nd half",D330,C$9))))))</f>
        <v>0.3743055555555555</v>
      </c>
      <c r="G330" s="6">
        <f>+IF(AND(E330&lt;=$F$11,E330&gt;0),IF(C330="Working",E330,IF(C330="Leave 1st half",E330,IF(C330="Leave 2nd half",D$9,IF(C330="On_Duty",D$9,IF(OR(C330="Leave",C330="Holiday"),D$9))))),IF(AND(E330&gt;$F$11,E330&lt;1),$C$11,IF(C330="Leave 1st half",E330,IF(C330="On_Duty",D$9,IF(OR(C330="Leave",C330="Holiday"),D$9,IF(C330="Leave 2nd half",D$9,$D$9))))))</f>
        <v>0.83333333333333337</v>
      </c>
      <c r="H330" s="6">
        <f>+G330-F330</f>
        <v>0.45902777777777787</v>
      </c>
      <c r="I330" s="22">
        <f>+HOUR(H330)*60+MINUTE(H330)+SECOND(H330)/60-30</f>
        <v>631</v>
      </c>
      <c r="J330" s="22">
        <f>48*60/5</f>
        <v>576</v>
      </c>
      <c r="K330" s="22">
        <f>+IF(AND(F330&lt;&gt;0,G330&lt;&gt;0),I330-J330,-J330)</f>
        <v>55</v>
      </c>
      <c r="L330" s="13"/>
    </row>
    <row r="331" spans="1:12">
      <c r="A331" s="30">
        <f>+A330+1</f>
        <v>42570</v>
      </c>
      <c r="B331" s="11" t="s">
        <v>14</v>
      </c>
      <c r="C331" s="12" t="s">
        <v>42</v>
      </c>
      <c r="D331" s="74">
        <v>0.3743055555555555</v>
      </c>
      <c r="E331" s="29">
        <v>0.77222222222222225</v>
      </c>
      <c r="F331" s="6">
        <f>+IF(AND(D331&gt;=$F336,D331&lt;1),IF(C331="Working",D331,IF(C331="Leave 1st half",C$9,IF(C331="Leave 2nd half",D331,IF(C331="On_Duty",C$9,IF(OR(C331="Leave",C331="Holiday"),C$9))))),IF(AND(D331&gt;0,D331&lt;$F336),C$9,IF(C331="Leave 1st half",C$9,IF(C331="On_Duty",C$9,IF(OR(C331="Leave",C331="holiday"),C$9,IF(C331="Leave 2nd half",D331,C$9))))))</f>
        <v>0.3743055555555555</v>
      </c>
      <c r="G331" s="6">
        <f>+IF(AND(E331&lt;=0.91667,E331&gt;0),IF(C331="Working",E331,IF(C331="Leave 1st half",E331,IF(C331="Leave 2nd half",D$9,IF(C331="On_Duty",D$9,IF(OR(C331="Leave",C331="Holiday"),D$9))))),IF(AND(E331&gt;0.91667,E331&lt;1),$C$11,IF(C331="Leave 1st half",E331,IF(C331="On_Duty",D$9,IF(OR(C331="Leave",C331="Holiday"),D$9,IF(C331="Leave 2nd half",D$9,$D$9))))))</f>
        <v>0.77222222222222225</v>
      </c>
      <c r="H331" s="6">
        <f>+G331-F331</f>
        <v>0.39791666666666675</v>
      </c>
      <c r="I331" s="22">
        <f>+HOUR(H331)*60+MINUTE(H331)+SECOND(H331)/60-30</f>
        <v>543</v>
      </c>
      <c r="J331" s="22">
        <f>48*60/5</f>
        <v>576</v>
      </c>
      <c r="K331" s="22">
        <f>+IF(AND(F331&lt;&gt;0,G331&lt;&gt;0),I331-J331,-J331)</f>
        <v>-33</v>
      </c>
      <c r="L331" s="13"/>
    </row>
    <row r="332" spans="1:12">
      <c r="A332" s="30">
        <f>+A331+1</f>
        <v>42571</v>
      </c>
      <c r="B332" s="11" t="s">
        <v>15</v>
      </c>
      <c r="C332" s="12" t="s">
        <v>42</v>
      </c>
      <c r="D332" s="74"/>
      <c r="E332" s="74"/>
      <c r="F332" s="6">
        <f>+IF(AND(D332&gt;=$F336,D332&lt;1),IF(C332="Working",D332,IF(C332="Leave 1st half",C$9,IF(C332="Leave 2nd half",D332,IF(C332="On_Duty",C$9,IF(OR(C332="Leave",C332="Holiday"),C$9))))),IF(AND(D332&gt;0,D332&lt;$F336),C$9,IF(C332="Leave 1st half",C$9,IF(C332="On_Duty",C$9,IF(OR(C332="Leave",C332="holiday"),C$9,IF(C332="Leave 2nd half",D332,C$9))))))</f>
        <v>0.33333333333333331</v>
      </c>
      <c r="G332" s="6">
        <f>+IF(AND(E332&lt;=0.91667,E332&gt;0),IF(C332="Working",E332,IF(C332="Leave 1st half",E332,IF(C332="Leave 2nd half",D$9,IF(C332="On_Duty",D$9,IF(OR(C332="Leave",C332="Holiday"),D$9))))),IF(AND(E332&gt;0.91667,E332&lt;1),$C$11,IF(C332="Leave 1st half",E332,IF(C332="On_Duty",D$9,IF(OR(C332="Leave",C332="Holiday"),D$9,IF(C332="Leave 2nd half",D$9,$D$9))))))</f>
        <v>0.75416666666666676</v>
      </c>
      <c r="H332" s="6">
        <f>+G332-F332</f>
        <v>0.42083333333333345</v>
      </c>
      <c r="I332" s="22">
        <f>+HOUR(H332)*60+MINUTE(H332)+SECOND(H332)/60-30</f>
        <v>576</v>
      </c>
      <c r="J332" s="22">
        <f>48*60/5</f>
        <v>576</v>
      </c>
      <c r="K332" s="22">
        <f>+IF(AND(F332&lt;&gt;0,G332&lt;&gt;0),I332-J332,-J332)</f>
        <v>0</v>
      </c>
      <c r="L332" s="13"/>
    </row>
    <row r="333" spans="1:12">
      <c r="A333" s="30">
        <f>+A332+1</f>
        <v>42572</v>
      </c>
      <c r="B333" s="11" t="s">
        <v>17</v>
      </c>
      <c r="C333" s="12" t="s">
        <v>42</v>
      </c>
      <c r="D333" s="11">
        <v>0.36944444444444446</v>
      </c>
      <c r="E333" s="11">
        <v>0.78194444444444444</v>
      </c>
      <c r="F333" s="6">
        <f>+IF(AND(D333&gt;=$F336,D333&lt;1),IF(C333="Working",D333,IF(C333="Leave 1st half",C$9,IF(C333="Leave 2nd half",D333,IF(C333="On_Duty",C$9,IF(OR(C333="Leave",C333="Holiday"),C$9))))),IF(AND(D333&gt;0,D333&lt;$F336),C$9,IF(C333="Leave 1st half",C$9,IF(C333="On_Duty",C$9,IF(OR(C333="Leave",C333="holiday"),C$9,IF(C333="Leave 2nd half",D333,C$9))))))</f>
        <v>0.36944444444444446</v>
      </c>
      <c r="G333" s="6">
        <f>+IF(AND(E333&lt;=0.91667,E333&gt;0),IF(C333="Working",E333,IF(C333="Leave 1st half",E333,IF(C333="Leave 2nd half",D$9,IF(C333="On_Duty",D$9,IF(OR(C333="Leave",C333="Holiday"),D$9))))),IF(AND(E333&gt;0.91667,E333&lt;1),$C$11,IF(C333="Leave 1st half",E333,IF(C333="On_Duty",D$9,IF(OR(C333="Leave",C333="Holiday"),D$9,IF(C333="Leave 2nd half",D$9,$D$9))))))</f>
        <v>0.78194444444444444</v>
      </c>
      <c r="H333" s="6">
        <f>+G333-F333</f>
        <v>0.41249999999999998</v>
      </c>
      <c r="I333" s="22">
        <f>+HOUR(H333)*60+MINUTE(H333)+SECOND(H333)/60-30</f>
        <v>564</v>
      </c>
      <c r="J333" s="22">
        <f>48*60/5</f>
        <v>576</v>
      </c>
      <c r="K333" s="22">
        <f>+IF(AND(F333&lt;&gt;0,G333&lt;&gt;0),I333-J333,-J333)</f>
        <v>-12</v>
      </c>
      <c r="L333" s="13"/>
    </row>
    <row r="334" spans="1:12">
      <c r="A334" s="30">
        <f>+A333+1</f>
        <v>42573</v>
      </c>
      <c r="B334" s="14" t="s">
        <v>19</v>
      </c>
      <c r="C334" s="12" t="s">
        <v>42</v>
      </c>
      <c r="D334" s="11">
        <v>0.3611111111111111</v>
      </c>
      <c r="E334" s="11">
        <v>0.78194444444444444</v>
      </c>
      <c r="F334" s="6">
        <f>+IF(AND(D334&gt;=$F336,D334&lt;1),IF(C334="Working",D334,IF(C334="Leave 1st half",C$9,IF(C334="Leave 2nd half",D334,IF(C334="On_Duty",C$9,IF(OR(C334="Leave",C334="Holiday"),C$9))))),IF(AND(D334&gt;0,D334&lt;$F336),C$9,IF(C334="Leave 1st half",C$9,IF(C334="On_Duty",C$9,IF(OR(C334="Leave",C334="holiday"),C$9,IF(C334="Leave 2nd half",D334,C$9))))))</f>
        <v>0.3611111111111111</v>
      </c>
      <c r="G334" s="6">
        <f>+IF(AND(E334&lt;=0.91667,E334&gt;0),IF(C334="Working",E334,IF(C334="Leave 1st half",E334,IF(C334="Leave 2nd half",D$9,IF(C334="On_Duty",D$9,IF(OR(C334="Leave",C334="Holiday"),D$9))))),IF(AND(E334&gt;0.91667,E334&lt;1),$C$11,IF(C334="Leave 1st half",E334,IF(C334="On_Duty",D$9,IF(OR(C334="Leave",C334="Holiday"),D$9,IF(C334="Leave 2nd half",D$9,$D$9))))))</f>
        <v>0.78194444444444444</v>
      </c>
      <c r="H334" s="6">
        <f>+G334-F334</f>
        <v>0.42083333333333334</v>
      </c>
      <c r="I334" s="22">
        <f>+HOUR(H334)*60+MINUTE(H334)+SECOND(H334)/60-30</f>
        <v>576</v>
      </c>
      <c r="J334" s="22">
        <f>48*60/5</f>
        <v>576</v>
      </c>
      <c r="K334" s="22">
        <f>+IF(AND(F334&lt;&gt;0,G334&lt;&gt;0),I334-J334,-J334)</f>
        <v>0</v>
      </c>
      <c r="L334" s="13"/>
    </row>
    <row r="335" spans="1:12">
      <c r="A335" s="76"/>
      <c r="B335" s="15" t="s">
        <v>21</v>
      </c>
      <c r="C335" s="21">
        <v>0.33333333333333331</v>
      </c>
      <c r="D335" s="21">
        <v>0.75416666666666676</v>
      </c>
      <c r="E335" s="17"/>
      <c r="F335" s="17"/>
      <c r="G335" s="17"/>
      <c r="H335" s="17"/>
      <c r="I335" s="17"/>
      <c r="J335" s="17"/>
      <c r="K335" s="31">
        <f>SUM(K330:K334)</f>
        <v>10</v>
      </c>
      <c r="L335" s="39" t="str">
        <f>+IF(K335&lt;0,"Minute(s) Remaining",IF(K335=0,"Minute(s). Met the target 48hrs","Minute(s) in excess of the required limit"))</f>
        <v>Minute(s) in excess of the required limit</v>
      </c>
    </row>
    <row r="336" spans="1:12">
      <c r="A336" s="76"/>
      <c r="B336" s="15" t="s">
        <v>22</v>
      </c>
      <c r="C336" s="112">
        <f>+(D335+C335)/2</f>
        <v>0.54375000000000007</v>
      </c>
      <c r="D336" s="113"/>
      <c r="E336" s="38"/>
      <c r="F336" s="36">
        <f>+C335</f>
        <v>0.33333333333333331</v>
      </c>
      <c r="G336" s="17"/>
      <c r="H336" s="19"/>
      <c r="I336" s="19"/>
      <c r="J336" s="19"/>
      <c r="K336" s="19"/>
      <c r="L336" s="20"/>
    </row>
    <row r="337" spans="1:12">
      <c r="A337" s="77"/>
      <c r="B337" s="15" t="s">
        <v>23</v>
      </c>
      <c r="C337" s="112">
        <v>0.83333333333333337</v>
      </c>
      <c r="D337" s="113"/>
      <c r="E337" s="19"/>
      <c r="F337" s="37">
        <f>+C337</f>
        <v>0.83333333333333337</v>
      </c>
      <c r="G337" s="19"/>
      <c r="H337" s="19"/>
      <c r="I337" s="19"/>
      <c r="J337" s="19"/>
      <c r="K337" s="19"/>
      <c r="L337" s="20"/>
    </row>
    <row r="339" spans="1:12">
      <c r="A339" s="75"/>
      <c r="B339" s="114" t="s">
        <v>39</v>
      </c>
      <c r="C339" s="115"/>
      <c r="D339" s="115"/>
      <c r="E339" s="115"/>
      <c r="F339" s="115"/>
      <c r="G339" s="115"/>
      <c r="H339" s="115"/>
      <c r="I339" s="115"/>
      <c r="J339" s="115"/>
      <c r="K339" s="116"/>
      <c r="L339" s="7"/>
    </row>
    <row r="340" spans="1:12" ht="75">
      <c r="A340" s="28" t="s">
        <v>2</v>
      </c>
      <c r="B340" s="9" t="s">
        <v>3</v>
      </c>
      <c r="C340" s="9" t="s">
        <v>4</v>
      </c>
      <c r="D340" s="9" t="s">
        <v>5</v>
      </c>
      <c r="E340" s="9" t="s">
        <v>6</v>
      </c>
      <c r="F340" s="110" t="s">
        <v>7</v>
      </c>
      <c r="G340" s="111"/>
      <c r="H340" s="9" t="s">
        <v>8</v>
      </c>
      <c r="I340" s="9" t="s">
        <v>9</v>
      </c>
      <c r="J340" s="9" t="s">
        <v>10</v>
      </c>
      <c r="K340" s="9" t="s">
        <v>11</v>
      </c>
      <c r="L340" s="10"/>
    </row>
    <row r="341" spans="1:12">
      <c r="A341" s="27">
        <v>42576</v>
      </c>
      <c r="B341" s="11" t="s">
        <v>12</v>
      </c>
      <c r="C341" s="12" t="s">
        <v>42</v>
      </c>
      <c r="D341" s="29">
        <v>0.3659722222222222</v>
      </c>
      <c r="E341" s="29">
        <v>0.82013888888888886</v>
      </c>
      <c r="F341" s="6">
        <f>+IF(AND(D341&gt;=$F347,D341&lt;1),IF(C341="Working",D341,IF(C341="Leave 1st half",C$9,IF(C341="Leave 2nd half",D341,IF(C341="On_Duty",C$9,IF(OR(C341="Leave",C341="Holiday"),C$9))))),IF(AND(D341&gt;0,D341&lt;$F347),C$9,IF(C341="Leave 1st half",C$9,IF(C341="On_Duty",C$9,IF(OR(C341="Leave",C341="holiday"),C$9,IF(C341="Leave 2nd half",D341,C$9))))))</f>
        <v>0.3659722222222222</v>
      </c>
      <c r="G341" s="6">
        <f>+IF(AND(E341&lt;=$F$11,E341&gt;0),IF(C341="Working",E341,IF(C341="Leave 1st half",E341,IF(C341="Leave 2nd half",D$9,IF(C341="On_Duty",D$9,IF(OR(C341="Leave",C341="Holiday"),D$9))))),IF(AND(E341&gt;$F$11,E341&lt;1),$C$11,IF(C341="Leave 1st half",E341,IF(C341="On_Duty",D$9,IF(OR(C341="Leave",C341="Holiday"),D$9,IF(C341="Leave 2nd half",D$9,$D$9))))))</f>
        <v>0.82013888888888886</v>
      </c>
      <c r="H341" s="6">
        <f>+G341-F341</f>
        <v>0.45416666666666666</v>
      </c>
      <c r="I341" s="22">
        <f>+HOUR(H341)*60+MINUTE(H341)+SECOND(H341)/60-30</f>
        <v>624</v>
      </c>
      <c r="J341" s="22">
        <f>48*60/5</f>
        <v>576</v>
      </c>
      <c r="K341" s="22">
        <f>+IF(AND(F341&lt;&gt;0,G341&lt;&gt;0),I341-J341,-J341)</f>
        <v>48</v>
      </c>
      <c r="L341" s="13"/>
    </row>
    <row r="342" spans="1:12">
      <c r="A342" s="30">
        <f>+A341+1</f>
        <v>42577</v>
      </c>
      <c r="B342" s="11" t="s">
        <v>14</v>
      </c>
      <c r="C342" s="12" t="s">
        <v>42</v>
      </c>
      <c r="D342" s="29">
        <v>0.35069444444444442</v>
      </c>
      <c r="E342" s="29">
        <v>0.7895833333333333</v>
      </c>
      <c r="F342" s="6">
        <f>+IF(AND(D342&gt;=$F347,D342&lt;1),IF(C342="Working",D342,IF(C342="Leave 1st half",C$9,IF(C342="Leave 2nd half",D342,IF(C342="On_Duty",C$9,IF(OR(C342="Leave",C342="Holiday"),C$9))))),IF(AND(D342&gt;0,D342&lt;$F347),C$9,IF(C342="Leave 1st half",C$9,IF(C342="On_Duty",C$9,IF(OR(C342="Leave",C342="holiday"),C$9,IF(C342="Leave 2nd half",D342,C$9))))))</f>
        <v>0.35069444444444442</v>
      </c>
      <c r="G342" s="6">
        <f>+IF(AND(E342&lt;=0.91667,E342&gt;0),IF(C342="Working",E342,IF(C342="Leave 1st half",E342,IF(C342="Leave 2nd half",D$9,IF(C342="On_Duty",D$9,IF(OR(C342="Leave",C342="Holiday"),D$9))))),IF(AND(E342&gt;0.91667,E342&lt;1),$C$11,IF(C342="Leave 1st half",E342,IF(C342="On_Duty",D$9,IF(OR(C342="Leave",C342="Holiday"),D$9,IF(C342="Leave 2nd half",D$9,$D$9))))))</f>
        <v>0.7895833333333333</v>
      </c>
      <c r="H342" s="6">
        <f>+G342-F342</f>
        <v>0.43888888888888888</v>
      </c>
      <c r="I342" s="22">
        <f>+HOUR(H342)*60+MINUTE(H342)+SECOND(H342)/60-30</f>
        <v>602</v>
      </c>
      <c r="J342" s="22">
        <f>48*60/5</f>
        <v>576</v>
      </c>
      <c r="K342" s="22">
        <f>+IF(AND(F342&lt;&gt;0,G342&lt;&gt;0),I342-J342,-J342)</f>
        <v>26</v>
      </c>
      <c r="L342" s="13"/>
    </row>
    <row r="343" spans="1:12">
      <c r="A343" s="30">
        <f>+A342+1</f>
        <v>42578</v>
      </c>
      <c r="B343" s="11" t="s">
        <v>15</v>
      </c>
      <c r="C343" s="12" t="s">
        <v>43</v>
      </c>
      <c r="D343" s="11"/>
      <c r="E343" s="11"/>
      <c r="F343" s="6">
        <f>+IF(AND(D343&gt;=$F347,D343&lt;1),IF(C343="Working",D343,IF(C343="Leave 1st half",C$9,IF(C343="Leave 2nd half",D343,IF(C343="On_Duty",C$9,IF(OR(C343="Leave",C343="Holiday"),C$9))))),IF(AND(D343&gt;0,D343&lt;$F347),C$9,IF(C343="Leave 1st half",C$9,IF(C343="On_Duty",C$9,IF(OR(C343="Leave",C343="holiday"),C$9,IF(C343="Leave 2nd half",D343,C$9))))))</f>
        <v>0.33333333333333331</v>
      </c>
      <c r="G343" s="6">
        <f>+IF(AND(E343&lt;=0.91667,E343&gt;0),IF(C343="Working",E343,IF(C343="Leave 1st half",E343,IF(C343="Leave 2nd half",D$9,IF(C343="On_Duty",D$9,IF(OR(C343="Leave",C343="Holiday"),D$9))))),IF(AND(E343&gt;0.91667,E343&lt;1),$C$11,IF(C343="Leave 1st half",E343,IF(C343="On_Duty",D$9,IF(OR(C343="Leave",C343="Holiday"),D$9,IF(C343="Leave 2nd half",D$9,$D$9))))))</f>
        <v>0.75416666666666676</v>
      </c>
      <c r="H343" s="6">
        <f>+G343-F343</f>
        <v>0.42083333333333345</v>
      </c>
      <c r="I343" s="22">
        <f>+HOUR(H343)*60+MINUTE(H343)+SECOND(H343)/60-30</f>
        <v>576</v>
      </c>
      <c r="J343" s="22">
        <f>48*60/5</f>
        <v>576</v>
      </c>
      <c r="K343" s="22">
        <f>+IF(AND(F343&lt;&gt;0,G343&lt;&gt;0),I343-J343,-J343)</f>
        <v>0</v>
      </c>
      <c r="L343" s="13"/>
    </row>
    <row r="344" spans="1:12">
      <c r="A344" s="30">
        <f>+A343+1</f>
        <v>42579</v>
      </c>
      <c r="B344" s="11" t="s">
        <v>17</v>
      </c>
      <c r="C344" s="12" t="s">
        <v>42</v>
      </c>
      <c r="D344" s="29">
        <v>0.36180555555555555</v>
      </c>
      <c r="E344" s="29">
        <v>0.80069444444444438</v>
      </c>
      <c r="F344" s="6">
        <f>+IF(AND(D344&gt;=$F347,D344&lt;1),IF(C344="Working",D344,IF(C344="Leave 1st half",C$9,IF(C344="Leave 2nd half",D344,IF(C344="On_Duty",C$9,IF(OR(C344="Leave",C344="Holiday"),C$9))))),IF(AND(D344&gt;0,D344&lt;$F347),C$9,IF(C344="Leave 1st half",C$9,IF(C344="On_Duty",C$9,IF(OR(C344="Leave",C344="holiday"),C$9,IF(C344="Leave 2nd half",D344,C$9))))))</f>
        <v>0.36180555555555555</v>
      </c>
      <c r="G344" s="6">
        <f>+IF(AND(E344&lt;=0.91667,E344&gt;0),IF(C344="Working",E344,IF(C344="Leave 1st half",E344,IF(C344="Leave 2nd half",D$9,IF(C344="On_Duty",D$9,IF(OR(C344="Leave",C344="Holiday"),D$9))))),IF(AND(E344&gt;0.91667,E344&lt;1),$C$11,IF(C344="Leave 1st half",E344,IF(C344="On_Duty",D$9,IF(OR(C344="Leave",C344="Holiday"),D$9,IF(C344="Leave 2nd half",D$9,$D$9))))))</f>
        <v>0.80069444444444438</v>
      </c>
      <c r="H344" s="6">
        <f>+G344-F344</f>
        <v>0.43888888888888883</v>
      </c>
      <c r="I344" s="22">
        <f>+HOUR(H344)*60+MINUTE(H344)+SECOND(H344)/60-30</f>
        <v>602</v>
      </c>
      <c r="J344" s="22">
        <f>48*60/5</f>
        <v>576</v>
      </c>
      <c r="K344" s="22">
        <f>+IF(AND(F344&lt;&gt;0,G344&lt;&gt;0),I344-J344,-J344)</f>
        <v>26</v>
      </c>
      <c r="L344" s="13"/>
    </row>
    <row r="345" spans="1:12">
      <c r="A345" s="30">
        <f>+A344+1</f>
        <v>42580</v>
      </c>
      <c r="B345" s="14" t="s">
        <v>19</v>
      </c>
      <c r="C345" s="12" t="s">
        <v>42</v>
      </c>
      <c r="D345" s="29">
        <v>0.37361111111111112</v>
      </c>
      <c r="E345" s="11">
        <v>0.72916666666666663</v>
      </c>
      <c r="F345" s="6">
        <f>+IF(AND(D345&gt;=$F347,D345&lt;1),IF(C345="Working",D345,IF(C345="Leave 1st half",C$9,IF(C345="Leave 2nd half",D345,IF(C345="On_Duty",C$9,IF(OR(C345="Leave",C345="Holiday"),C$9))))),IF(AND(D345&gt;0,D345&lt;$F347),C$9,IF(C345="Leave 1st half",C$9,IF(C345="On_Duty",C$9,IF(OR(C345="Leave",C345="holiday"),C$9,IF(C345="Leave 2nd half",D345,C$9))))))</f>
        <v>0.37361111111111112</v>
      </c>
      <c r="G345" s="6">
        <f>+IF(AND(E345&lt;=0.91667,E345&gt;0),IF(C345="Working",E345,IF(C345="Leave 1st half",E345,IF(C345="Leave 2nd half",D$9,IF(C345="On_Duty",D$9,IF(OR(C345="Leave",C345="Holiday"),D$9))))),IF(AND(E345&gt;0.91667,E345&lt;1),$C$11,IF(C345="Leave 1st half",E345,IF(C345="On_Duty",D$9,IF(OR(C345="Leave",C345="Holiday"),D$9,IF(C345="Leave 2nd half",D$9,$D$9))))))</f>
        <v>0.72916666666666663</v>
      </c>
      <c r="H345" s="6">
        <f>+G345-F345</f>
        <v>0.35555555555555551</v>
      </c>
      <c r="I345" s="22">
        <f>+HOUR(H345)*60+MINUTE(H345)+SECOND(H345)/60-30</f>
        <v>482</v>
      </c>
      <c r="J345" s="22">
        <f>48*60/5</f>
        <v>576</v>
      </c>
      <c r="K345" s="22">
        <f>+IF(AND(F345&lt;&gt;0,G345&lt;&gt;0),I345-J345,-J345)</f>
        <v>-94</v>
      </c>
      <c r="L345" s="13"/>
    </row>
    <row r="346" spans="1:12">
      <c r="A346" s="76"/>
      <c r="B346" s="15" t="s">
        <v>21</v>
      </c>
      <c r="C346" s="21">
        <v>0.33333333333333331</v>
      </c>
      <c r="D346" s="21">
        <v>0.75416666666666676</v>
      </c>
      <c r="E346" s="17"/>
      <c r="F346" s="17"/>
      <c r="G346" s="17"/>
      <c r="H346" s="17"/>
      <c r="I346" s="17"/>
      <c r="J346" s="17"/>
      <c r="K346" s="31">
        <f>SUM(K341:K345)</f>
        <v>6</v>
      </c>
      <c r="L346" s="39" t="str">
        <f>+IF(K346&lt;0,"Minute(s) Remaining",IF(K346=0,"Minute(s). Met the target 48hrs","Minute(s) in excess of the required limit"))</f>
        <v>Minute(s) in excess of the required limit</v>
      </c>
    </row>
    <row r="347" spans="1:12">
      <c r="A347" s="76"/>
      <c r="B347" s="15" t="s">
        <v>22</v>
      </c>
      <c r="C347" s="112">
        <f>+(D346+C346)/2</f>
        <v>0.54375000000000007</v>
      </c>
      <c r="D347" s="113"/>
      <c r="E347" s="38"/>
      <c r="F347" s="36">
        <f>+C346</f>
        <v>0.33333333333333331</v>
      </c>
      <c r="G347" s="17"/>
      <c r="H347" s="19"/>
      <c r="I347" s="19"/>
      <c r="J347" s="19"/>
      <c r="K347" s="19"/>
      <c r="L347" s="20"/>
    </row>
    <row r="348" spans="1:12">
      <c r="A348" s="77"/>
      <c r="B348" s="15" t="s">
        <v>23</v>
      </c>
      <c r="C348" s="112">
        <v>0.83333333333333337</v>
      </c>
      <c r="D348" s="113"/>
      <c r="E348" s="19"/>
      <c r="F348" s="37">
        <f>+C348</f>
        <v>0.83333333333333337</v>
      </c>
      <c r="G348" s="19"/>
      <c r="H348" s="19"/>
      <c r="I348" s="19"/>
      <c r="J348" s="19"/>
      <c r="K348" s="19"/>
      <c r="L348" s="20"/>
    </row>
    <row r="351" spans="1:12">
      <c r="A351" s="75"/>
      <c r="B351" s="114" t="s">
        <v>39</v>
      </c>
      <c r="C351" s="115"/>
      <c r="D351" s="115"/>
      <c r="E351" s="115"/>
      <c r="F351" s="115"/>
      <c r="G351" s="115"/>
      <c r="H351" s="115"/>
      <c r="I351" s="115"/>
      <c r="J351" s="115"/>
      <c r="K351" s="116"/>
      <c r="L351" s="7"/>
    </row>
    <row r="352" spans="1:12" ht="75">
      <c r="A352" s="28" t="s">
        <v>2</v>
      </c>
      <c r="B352" s="9" t="s">
        <v>3</v>
      </c>
      <c r="C352" s="9" t="s">
        <v>4</v>
      </c>
      <c r="D352" s="9" t="s">
        <v>5</v>
      </c>
      <c r="E352" s="9" t="s">
        <v>6</v>
      </c>
      <c r="F352" s="110" t="s">
        <v>7</v>
      </c>
      <c r="G352" s="111"/>
      <c r="H352" s="9" t="s">
        <v>8</v>
      </c>
      <c r="I352" s="9" t="s">
        <v>9</v>
      </c>
      <c r="J352" s="9" t="s">
        <v>10</v>
      </c>
      <c r="K352" s="9" t="s">
        <v>11</v>
      </c>
      <c r="L352" s="10"/>
    </row>
    <row r="353" spans="1:12">
      <c r="A353" s="27">
        <v>42583</v>
      </c>
      <c r="B353" s="11" t="s">
        <v>12</v>
      </c>
      <c r="C353" s="12" t="s">
        <v>42</v>
      </c>
      <c r="D353" s="29">
        <v>0.37013888888888885</v>
      </c>
      <c r="E353" s="29">
        <v>0.9</v>
      </c>
      <c r="F353" s="6">
        <f>+IF(AND(D353&gt;=$F359,D353&lt;1),IF(C353="Working",D353,IF(C353="Leave 1st half",C$9,IF(C353="Leave 2nd half",D353,IF(C353="On_Duty",C$9,IF(OR(C353="Leave",C353="Holiday"),C$9))))),IF(AND(D353&gt;0,D353&lt;$F359),C$9,IF(C353="Leave 1st half",C$9,IF(C353="On_Duty",C$9,IF(OR(C353="Leave",C353="holiday"),C$9,IF(C353="Leave 2nd half",D353,C$9))))))</f>
        <v>0.37013888888888885</v>
      </c>
      <c r="G353" s="6">
        <f>+IF(AND(E353&lt;=$F$11,E353&gt;0),IF(C353="Working",E353,IF(C353="Leave 1st half",E353,IF(C353="Leave 2nd half",D$9,IF(C353="On_Duty",D$9,IF(OR(C353="Leave",C353="Holiday"),D$9))))),IF(AND(E353&gt;$F$11,E353&lt;1),$C$11,IF(C353="Leave 1st half",E353,IF(C353="On_Duty",D$9,IF(OR(C353="Leave",C353="Holiday"),D$9,IF(C353="Leave 2nd half",D$9,$D$9))))))</f>
        <v>0.83333333333333337</v>
      </c>
      <c r="H353" s="6">
        <f>+G353-F353</f>
        <v>0.46319444444444452</v>
      </c>
      <c r="I353" s="22">
        <f>+HOUR(H353)*60+MINUTE(H353)+SECOND(H353)/60-30</f>
        <v>637</v>
      </c>
      <c r="J353" s="22">
        <f>48*60/5</f>
        <v>576</v>
      </c>
      <c r="K353" s="22">
        <f>+IF(AND(F353&lt;&gt;0,G353&lt;&gt;0),I353-J353,-J353)</f>
        <v>61</v>
      </c>
      <c r="L353" s="13"/>
    </row>
    <row r="354" spans="1:12">
      <c r="A354" s="30">
        <f>+A353+1</f>
        <v>42584</v>
      </c>
      <c r="B354" s="11" t="s">
        <v>14</v>
      </c>
      <c r="C354" s="12" t="s">
        <v>42</v>
      </c>
      <c r="D354" s="29">
        <v>0.3743055555555555</v>
      </c>
      <c r="E354" s="29">
        <v>0.77361111111111114</v>
      </c>
      <c r="F354" s="6">
        <f>+IF(AND(D354&gt;=$F359,D354&lt;1),IF(C354="Working",D354,IF(C354="Leave 1st half",C$9,IF(C354="Leave 2nd half",D354,IF(C354="On_Duty",C$9,IF(OR(C354="Leave",C354="Holiday"),C$9))))),IF(AND(D354&gt;0,D354&lt;$F359),C$9,IF(C354="Leave 1st half",C$9,IF(C354="On_Duty",C$9,IF(OR(C354="Leave",C354="holiday"),C$9,IF(C354="Leave 2nd half",D354,C$9))))))</f>
        <v>0.3743055555555555</v>
      </c>
      <c r="G354" s="6">
        <f>+IF(AND(E354&lt;=0.91667,E354&gt;0),IF(C354="Working",E354,IF(C354="Leave 1st half",E354,IF(C354="Leave 2nd half",D$9,IF(C354="On_Duty",D$9,IF(OR(C354="Leave",C354="Holiday"),D$9))))),IF(AND(E354&gt;0.91667,E354&lt;1),$C$11,IF(C354="Leave 1st half",E354,IF(C354="On_Duty",D$9,IF(OR(C354="Leave",C354="Holiday"),D$9,IF(C354="Leave 2nd half",D$9,$D$9))))))</f>
        <v>0.77361111111111114</v>
      </c>
      <c r="H354" s="6">
        <f>+G354-F354</f>
        <v>0.39930555555555564</v>
      </c>
      <c r="I354" s="22">
        <f>+HOUR(H354)*60+MINUTE(H354)+SECOND(H354)/60-30</f>
        <v>545</v>
      </c>
      <c r="J354" s="22">
        <f>48*60/5</f>
        <v>576</v>
      </c>
      <c r="K354" s="22">
        <f>+IF(AND(F354&lt;&gt;0,G354&lt;&gt;0),I354-J354,-J354)</f>
        <v>-31</v>
      </c>
      <c r="L354" s="13"/>
    </row>
    <row r="355" spans="1:12">
      <c r="A355" s="30">
        <f>+A354+1</f>
        <v>42585</v>
      </c>
      <c r="B355" s="11" t="s">
        <v>15</v>
      </c>
      <c r="C355" s="12" t="s">
        <v>16</v>
      </c>
      <c r="D355" s="11"/>
      <c r="E355" s="11"/>
      <c r="F355" s="6">
        <f>+IF(AND(D355&gt;=$F359,D355&lt;1),IF(C355="Working",D355,IF(C355="Leave 1st half",C$9,IF(C355="Leave 2nd half",D355,IF(C355="On_Duty",C$9,IF(OR(C355="Leave",C355="Holiday"),C$9))))),IF(AND(D355&gt;0,D355&lt;$F359),C$9,IF(C355="Leave 1st half",C$9,IF(C355="On_Duty",C$9,IF(OR(C355="Leave",C355="holiday"),C$9,IF(C355="Leave 2nd half",D355,C$9))))))</f>
        <v>0.33333333333333331</v>
      </c>
      <c r="G355" s="6">
        <f>+IF(AND(E355&lt;=0.91667,E355&gt;0),IF(C355="Working",E355,IF(C355="Leave 1st half",E355,IF(C355="Leave 2nd half",D$9,IF(C355="On_Duty",D$9,IF(OR(C355="Leave",C355="Holiday"),D$9))))),IF(AND(E355&gt;0.91667,E355&lt;1),$C$11,IF(C355="Leave 1st half",E355,IF(C355="On_Duty",D$9,IF(OR(C355="Leave",C355="Holiday"),D$9,IF(C355="Leave 2nd half",D$9,$D$9))))))</f>
        <v>0.75416666666666676</v>
      </c>
      <c r="H355" s="6">
        <f>+G355-F355</f>
        <v>0.42083333333333345</v>
      </c>
      <c r="I355" s="22">
        <f>+HOUR(H355)*60+MINUTE(H355)+SECOND(H355)/60-30</f>
        <v>576</v>
      </c>
      <c r="J355" s="22">
        <f>48*60/5</f>
        <v>576</v>
      </c>
      <c r="K355" s="22">
        <f>+IF(AND(F355&lt;&gt;0,G355&lt;&gt;0),I355-J355,-J355)</f>
        <v>0</v>
      </c>
      <c r="L355" s="13"/>
    </row>
    <row r="356" spans="1:12">
      <c r="A356" s="30">
        <f>+A355+1</f>
        <v>42586</v>
      </c>
      <c r="B356" s="11" t="s">
        <v>17</v>
      </c>
      <c r="C356" s="12" t="s">
        <v>42</v>
      </c>
      <c r="D356" s="29">
        <v>0.36249999999999999</v>
      </c>
      <c r="E356" s="29">
        <v>0.82708333333333339</v>
      </c>
      <c r="F356" s="6">
        <f>+IF(AND(D356&gt;=$F359,D356&lt;1),IF(C356="Working",D356,IF(C356="Leave 1st half",C$9,IF(C356="Leave 2nd half",D356,IF(C356="On_Duty",C$9,IF(OR(C356="Leave",C356="Holiday"),C$9))))),IF(AND(D356&gt;0,D356&lt;$F359),C$9,IF(C356="Leave 1st half",C$9,IF(C356="On_Duty",C$9,IF(OR(C356="Leave",C356="holiday"),C$9,IF(C356="Leave 2nd half",D356,C$9))))))</f>
        <v>0.36249999999999999</v>
      </c>
      <c r="G356" s="6">
        <f>+IF(AND(E356&lt;=0.91667,E356&gt;0),IF(C356="Working",E356,IF(C356="Leave 1st half",E356,IF(C356="Leave 2nd half",D$9,IF(C356="On_Duty",D$9,IF(OR(C356="Leave",C356="Holiday"),D$9))))),IF(AND(E356&gt;0.91667,E356&lt;1),$C$11,IF(C356="Leave 1st half",E356,IF(C356="On_Duty",D$9,IF(OR(C356="Leave",C356="Holiday"),D$9,IF(C356="Leave 2nd half",D$9,$D$9))))))</f>
        <v>0.82708333333333339</v>
      </c>
      <c r="H356" s="6">
        <f>+G356-F356</f>
        <v>0.4645833333333334</v>
      </c>
      <c r="I356" s="22">
        <f>+HOUR(H356)*60+MINUTE(H356)+SECOND(H356)/60-30</f>
        <v>639</v>
      </c>
      <c r="J356" s="22">
        <f>48*60/5</f>
        <v>576</v>
      </c>
      <c r="K356" s="22">
        <f>+IF(AND(F356&lt;&gt;0,G356&lt;&gt;0),I356-J356,-J356)</f>
        <v>63</v>
      </c>
      <c r="L356" s="13"/>
    </row>
    <row r="357" spans="1:12">
      <c r="A357" s="30">
        <f>+A356+1</f>
        <v>42587</v>
      </c>
      <c r="B357" s="14" t="s">
        <v>19</v>
      </c>
      <c r="C357" s="12" t="s">
        <v>42</v>
      </c>
      <c r="D357" s="11">
        <v>0.3743055555555555</v>
      </c>
      <c r="E357" s="11">
        <v>0.75</v>
      </c>
      <c r="F357" s="6">
        <f>+IF(AND(D357&gt;=$F359,D357&lt;1),IF(C357="Working",D357,IF(C357="Leave 1st half",C$9,IF(C357="Leave 2nd half",D357,IF(C357="On_Duty",C$9,IF(OR(C357="Leave",C357="Holiday"),C$9))))),IF(AND(D357&gt;0,D357&lt;$F359),C$9,IF(C357="Leave 1st half",C$9,IF(C357="On_Duty",C$9,IF(OR(C357="Leave",C357="holiday"),C$9,IF(C357="Leave 2nd half",D357,C$9))))))</f>
        <v>0.3743055555555555</v>
      </c>
      <c r="G357" s="6">
        <f>+IF(AND(E357&lt;=0.91667,E357&gt;0),IF(C357="Working",E357,IF(C357="Leave 1st half",E357,IF(C357="Leave 2nd half",D$9,IF(C357="On_Duty",D$9,IF(OR(C357="Leave",C357="Holiday"),D$9))))),IF(AND(E357&gt;0.91667,E357&lt;1),$C$11,IF(C357="Leave 1st half",E357,IF(C357="On_Duty",D$9,IF(OR(C357="Leave",C357="Holiday"),D$9,IF(C357="Leave 2nd half",D$9,$D$9))))))</f>
        <v>0.75</v>
      </c>
      <c r="H357" s="6">
        <f>+G357-F357</f>
        <v>0.3756944444444445</v>
      </c>
      <c r="I357" s="22">
        <f>+HOUR(H357)*60+MINUTE(H357)+SECOND(H357)/60-30</f>
        <v>511</v>
      </c>
      <c r="J357" s="22">
        <f>48*60/5</f>
        <v>576</v>
      </c>
      <c r="K357" s="22">
        <f>+IF(AND(F357&lt;&gt;0,G357&lt;&gt;0),I357-J357,-J357)</f>
        <v>-65</v>
      </c>
      <c r="L357" s="13"/>
    </row>
    <row r="358" spans="1:12">
      <c r="A358" s="76"/>
      <c r="B358" s="15" t="s">
        <v>21</v>
      </c>
      <c r="C358" s="21">
        <v>0.33333333333333331</v>
      </c>
      <c r="D358" s="21">
        <v>0.75416666666666676</v>
      </c>
      <c r="E358" s="17"/>
      <c r="F358" s="17"/>
      <c r="G358" s="17"/>
      <c r="H358" s="17"/>
      <c r="I358" s="17"/>
      <c r="J358" s="17"/>
      <c r="K358" s="31">
        <f>SUM(K353:K357)</f>
        <v>28</v>
      </c>
      <c r="L358" s="39" t="str">
        <f>+IF(K358&lt;0,"Minute(s) Remaining",IF(K358=0,"Minute(s). Met the target 48hrs","Minute(s) in excess of the required limit"))</f>
        <v>Minute(s) in excess of the required limit</v>
      </c>
    </row>
    <row r="359" spans="1:12">
      <c r="A359" s="76"/>
      <c r="B359" s="15" t="s">
        <v>22</v>
      </c>
      <c r="C359" s="112">
        <f>+(D358+C358)/2</f>
        <v>0.54375000000000007</v>
      </c>
      <c r="D359" s="113"/>
      <c r="E359" s="38"/>
      <c r="F359" s="36">
        <f>+C358</f>
        <v>0.33333333333333331</v>
      </c>
      <c r="G359" s="17"/>
      <c r="H359" s="19"/>
      <c r="I359" s="19"/>
      <c r="J359" s="19"/>
      <c r="K359" s="19"/>
      <c r="L359" s="20"/>
    </row>
    <row r="360" spans="1:12">
      <c r="A360" s="77"/>
      <c r="B360" s="15" t="s">
        <v>23</v>
      </c>
      <c r="C360" s="112">
        <v>0.83333333333333337</v>
      </c>
      <c r="D360" s="113"/>
      <c r="E360" s="19"/>
      <c r="F360" s="37">
        <f>+C360</f>
        <v>0.83333333333333337</v>
      </c>
      <c r="G360" s="19"/>
      <c r="H360" s="19"/>
      <c r="I360" s="19"/>
      <c r="J360" s="19"/>
      <c r="K360" s="19"/>
      <c r="L360" s="20"/>
    </row>
    <row r="363" spans="1:12">
      <c r="A363" s="75"/>
      <c r="B363" s="114" t="s">
        <v>39</v>
      </c>
      <c r="C363" s="115"/>
      <c r="D363" s="115"/>
      <c r="E363" s="115"/>
      <c r="F363" s="115"/>
      <c r="G363" s="115"/>
      <c r="H363" s="115"/>
      <c r="I363" s="115"/>
      <c r="J363" s="115"/>
      <c r="K363" s="116"/>
      <c r="L363" s="7"/>
    </row>
    <row r="364" spans="1:12" ht="75">
      <c r="A364" s="28" t="s">
        <v>2</v>
      </c>
      <c r="B364" s="9" t="s">
        <v>3</v>
      </c>
      <c r="C364" s="9" t="s">
        <v>4</v>
      </c>
      <c r="D364" s="9" t="s">
        <v>5</v>
      </c>
      <c r="E364" s="9" t="s">
        <v>6</v>
      </c>
      <c r="F364" s="110" t="s">
        <v>7</v>
      </c>
      <c r="G364" s="111"/>
      <c r="H364" s="9" t="s">
        <v>8</v>
      </c>
      <c r="I364" s="9" t="s">
        <v>9</v>
      </c>
      <c r="J364" s="9" t="s">
        <v>10</v>
      </c>
      <c r="K364" s="9" t="s">
        <v>11</v>
      </c>
      <c r="L364" s="10"/>
    </row>
    <row r="365" spans="1:12">
      <c r="A365" s="27">
        <v>42590</v>
      </c>
      <c r="B365" s="11" t="s">
        <v>12</v>
      </c>
      <c r="C365" s="12" t="s">
        <v>42</v>
      </c>
      <c r="D365" s="29">
        <v>0.3611111111111111</v>
      </c>
      <c r="E365" s="29">
        <v>0.7895833333333333</v>
      </c>
      <c r="F365" s="6">
        <f>+IF(AND(D365&gt;=$F371,D365&lt;1),IF(C365="Working",D365,IF(C365="Leave 1st half",C$9,IF(C365="Leave 2nd half",D365,IF(C365="On_Duty",C$9,IF(OR(C365="Leave",C365="Holiday"),C$9))))),IF(AND(D365&gt;0,D365&lt;$F371),C$9,IF(C365="Leave 1st half",C$9,IF(C365="On_Duty",C$9,IF(OR(C365="Leave",C365="holiday"),C$9,IF(C365="Leave 2nd half",D365,C$9))))))</f>
        <v>0.3611111111111111</v>
      </c>
      <c r="G365" s="6">
        <f>+IF(AND(E365&lt;=$F$11,E365&gt;0),IF(C365="Working",E365,IF(C365="Leave 1st half",E365,IF(C365="Leave 2nd half",D$9,IF(C365="On_Duty",D$9,IF(OR(C365="Leave",C365="Holiday"),D$9))))),IF(AND(E365&gt;$F$11,E365&lt;1),$C$11,IF(C365="Leave 1st half",E365,IF(C365="On_Duty",D$9,IF(OR(C365="Leave",C365="Holiday"),D$9,IF(C365="Leave 2nd half",D$9,$D$9))))))</f>
        <v>0.7895833333333333</v>
      </c>
      <c r="H365" s="6">
        <f>+G365-F365</f>
        <v>0.4284722222222222</v>
      </c>
      <c r="I365" s="22">
        <f>+HOUR(H365)*60+MINUTE(H365)+SECOND(H365)/60-30</f>
        <v>587</v>
      </c>
      <c r="J365" s="22">
        <f>48*60/5</f>
        <v>576</v>
      </c>
      <c r="K365" s="22">
        <f>+IF(AND(F365&lt;&gt;0,G365&lt;&gt;0),I365-J365,-J365)</f>
        <v>11</v>
      </c>
      <c r="L365" s="13"/>
    </row>
    <row r="366" spans="1:12">
      <c r="A366" s="30">
        <f>+A365+1</f>
        <v>42591</v>
      </c>
      <c r="B366" s="11" t="s">
        <v>14</v>
      </c>
      <c r="C366" s="12" t="s">
        <v>42</v>
      </c>
      <c r="D366" s="29">
        <v>0.37083333333333335</v>
      </c>
      <c r="E366" s="29">
        <v>0.83333333333333337</v>
      </c>
      <c r="F366" s="6">
        <f>+IF(AND(D366&gt;=$F371,D366&lt;1),IF(C366="Working",D366,IF(C366="Leave 1st half",C$9,IF(C366="Leave 2nd half",D366,IF(C366="On_Duty",C$9,IF(OR(C366="Leave",C366="Holiday"),C$9))))),IF(AND(D366&gt;0,D366&lt;$F371),C$9,IF(C366="Leave 1st half",C$9,IF(C366="On_Duty",C$9,IF(OR(C366="Leave",C366="holiday"),C$9,IF(C366="Leave 2nd half",D366,C$9))))))</f>
        <v>0.37083333333333335</v>
      </c>
      <c r="G366" s="6">
        <f>+IF(AND(E366&lt;=0.91667,E366&gt;0),IF(C366="Working",E366,IF(C366="Leave 1st half",E366,IF(C366="Leave 2nd half",D$9,IF(C366="On_Duty",D$9,IF(OR(C366="Leave",C366="Holiday"),D$9))))),IF(AND(E366&gt;0.91667,E366&lt;1),$C$11,IF(C366="Leave 1st half",E366,IF(C366="On_Duty",D$9,IF(OR(C366="Leave",C366="Holiday"),D$9,IF(C366="Leave 2nd half",D$9,$D$9))))))</f>
        <v>0.83333333333333337</v>
      </c>
      <c r="H366" s="6">
        <f>+G366-F366</f>
        <v>0.46250000000000002</v>
      </c>
      <c r="I366" s="22">
        <f>+HOUR(H366)*60+MINUTE(H366)+SECOND(H366)/60-30</f>
        <v>636</v>
      </c>
      <c r="J366" s="22">
        <f>48*60/5</f>
        <v>576</v>
      </c>
      <c r="K366" s="22">
        <f>+IF(AND(F366&lt;&gt;0,G366&lt;&gt;0),I366-J366,-J366)</f>
        <v>60</v>
      </c>
      <c r="L366" s="13"/>
    </row>
    <row r="367" spans="1:12">
      <c r="A367" s="30">
        <f>+A366+1</f>
        <v>42592</v>
      </c>
      <c r="B367" s="11" t="s">
        <v>15</v>
      </c>
      <c r="C367" s="12" t="s">
        <v>42</v>
      </c>
      <c r="D367" s="11"/>
      <c r="E367" s="11"/>
      <c r="F367" s="6">
        <f>+IF(AND(D367&gt;=$F371,D367&lt;1),IF(C367="Working",D367,IF(C367="Leave 1st half",C$9,IF(C367="Leave 2nd half",D367,IF(C367="On_Duty",C$9,IF(OR(C367="Leave",C367="Holiday"),C$9))))),IF(AND(D367&gt;0,D367&lt;$F371),C$9,IF(C367="Leave 1st half",C$9,IF(C367="On_Duty",C$9,IF(OR(C367="Leave",C367="holiday"),C$9,IF(C367="Leave 2nd half",D367,C$9))))))</f>
        <v>0.33333333333333331</v>
      </c>
      <c r="G367" s="6">
        <f>+IF(AND(E367&lt;=0.91667,E367&gt;0),IF(C367="Working",E367,IF(C367="Leave 1st half",E367,IF(C367="Leave 2nd half",D$9,IF(C367="On_Duty",D$9,IF(OR(C367="Leave",C367="Holiday"),D$9))))),IF(AND(E367&gt;0.91667,E367&lt;1),$C$11,IF(C367="Leave 1st half",E367,IF(C367="On_Duty",D$9,IF(OR(C367="Leave",C367="Holiday"),D$9,IF(C367="Leave 2nd half",D$9,$D$9))))))</f>
        <v>0.75416666666666676</v>
      </c>
      <c r="H367" s="6">
        <f>+G367-F367</f>
        <v>0.42083333333333345</v>
      </c>
      <c r="I367" s="22">
        <f>+HOUR(H367)*60+MINUTE(H367)+SECOND(H367)/60-30</f>
        <v>576</v>
      </c>
      <c r="J367" s="22">
        <f>48*60/5</f>
        <v>576</v>
      </c>
      <c r="K367" s="22">
        <f>+IF(AND(F367&lt;&gt;0,G367&lt;&gt;0),I367-J367,-J367)</f>
        <v>0</v>
      </c>
      <c r="L367" s="13"/>
    </row>
    <row r="368" spans="1:12">
      <c r="A368" s="30">
        <f>+A367+1</f>
        <v>42593</v>
      </c>
      <c r="B368" s="11" t="s">
        <v>17</v>
      </c>
      <c r="C368" s="12" t="s">
        <v>42</v>
      </c>
      <c r="D368" s="11">
        <v>0.3743055555555555</v>
      </c>
      <c r="E368" s="11">
        <v>0.78888888888888886</v>
      </c>
      <c r="F368" s="6">
        <f>+IF(AND(D368&gt;=$F371,D368&lt;1),IF(C368="Working",D368,IF(C368="Leave 1st half",C$9,IF(C368="Leave 2nd half",D368,IF(C368="On_Duty",C$9,IF(OR(C368="Leave",C368="Holiday"),C$9))))),IF(AND(D368&gt;0,D368&lt;$F371),C$9,IF(C368="Leave 1st half",C$9,IF(C368="On_Duty",C$9,IF(OR(C368="Leave",C368="holiday"),C$9,IF(C368="Leave 2nd half",D368,C$9))))))</f>
        <v>0.3743055555555555</v>
      </c>
      <c r="G368" s="6">
        <f>+IF(AND(E368&lt;=0.91667,E368&gt;0),IF(C368="Working",E368,IF(C368="Leave 1st half",E368,IF(C368="Leave 2nd half",D$9,IF(C368="On_Duty",D$9,IF(OR(C368="Leave",C368="Holiday"),D$9))))),IF(AND(E368&gt;0.91667,E368&lt;1),$C$11,IF(C368="Leave 1st half",E368,IF(C368="On_Duty",D$9,IF(OR(C368="Leave",C368="Holiday"),D$9,IF(C368="Leave 2nd half",D$9,$D$9))))))</f>
        <v>0.78888888888888886</v>
      </c>
      <c r="H368" s="6">
        <f>+G368-F368</f>
        <v>0.41458333333333336</v>
      </c>
      <c r="I368" s="22">
        <f>+HOUR(H368)*60+MINUTE(H368)+SECOND(H368)/60-30</f>
        <v>567</v>
      </c>
      <c r="J368" s="22">
        <f>48*60/5</f>
        <v>576</v>
      </c>
      <c r="K368" s="22">
        <f>+IF(AND(F368&lt;&gt;0,G368&lt;&gt;0),I368-J368,-J368)</f>
        <v>-9</v>
      </c>
      <c r="L368" s="13"/>
    </row>
    <row r="369" spans="1:12">
      <c r="A369" s="30">
        <f>+A368+1</f>
        <v>42594</v>
      </c>
      <c r="B369" s="14" t="s">
        <v>19</v>
      </c>
      <c r="C369" s="12" t="s">
        <v>42</v>
      </c>
      <c r="D369" s="11">
        <v>0.3743055555555555</v>
      </c>
      <c r="E369" s="11">
        <v>0.75694444444444453</v>
      </c>
      <c r="F369" s="6">
        <f>+IF(AND(D369&gt;=$F371,D369&lt;1),IF(C369="Working",D369,IF(C369="Leave 1st half",C$9,IF(C369="Leave 2nd half",D369,IF(C369="On_Duty",C$9,IF(OR(C369="Leave",C369="Holiday"),C$9))))),IF(AND(D369&gt;0,D369&lt;$F371),C$9,IF(C369="Leave 1st half",C$9,IF(C369="On_Duty",C$9,IF(OR(C369="Leave",C369="holiday"),C$9,IF(C369="Leave 2nd half",D369,C$9))))))</f>
        <v>0.3743055555555555</v>
      </c>
      <c r="G369" s="6">
        <f>+IF(AND(E369&lt;=0.91667,E369&gt;0),IF(C369="Working",E369,IF(C369="Leave 1st half",E369,IF(C369="Leave 2nd half",D$9,IF(C369="On_Duty",D$9,IF(OR(C369="Leave",C369="Holiday"),D$9))))),IF(AND(E369&gt;0.91667,E369&lt;1),$C$11,IF(C369="Leave 1st half",E369,IF(C369="On_Duty",D$9,IF(OR(C369="Leave",C369="Holiday"),D$9,IF(C369="Leave 2nd half",D$9,$D$9))))))</f>
        <v>0.75694444444444453</v>
      </c>
      <c r="H369" s="6">
        <f>+G369-F369</f>
        <v>0.38263888888888903</v>
      </c>
      <c r="I369" s="22">
        <f>+HOUR(H369)*60+MINUTE(H369)+SECOND(H369)/60-30</f>
        <v>521</v>
      </c>
      <c r="J369" s="22">
        <f>48*60/5</f>
        <v>576</v>
      </c>
      <c r="K369" s="22">
        <f>+IF(AND(F369&lt;&gt;0,G369&lt;&gt;0),I369-J369,-J369)</f>
        <v>-55</v>
      </c>
      <c r="L369" s="13"/>
    </row>
    <row r="370" spans="1:12">
      <c r="A370" s="76"/>
      <c r="B370" s="15" t="s">
        <v>21</v>
      </c>
      <c r="C370" s="21">
        <v>0.33333333333333331</v>
      </c>
      <c r="D370" s="21">
        <v>0.75416666666666676</v>
      </c>
      <c r="E370" s="17"/>
      <c r="F370" s="17"/>
      <c r="G370" s="17"/>
      <c r="H370" s="17"/>
      <c r="I370" s="17"/>
      <c r="J370" s="17"/>
      <c r="K370" s="31">
        <f>SUM(K365:K369)</f>
        <v>7</v>
      </c>
      <c r="L370" s="39" t="str">
        <f>+IF(K370&lt;0,"Minute(s) Remaining",IF(K370=0,"Minute(s). Met the target 48hrs","Minute(s) in excess of the required limit"))</f>
        <v>Minute(s) in excess of the required limit</v>
      </c>
    </row>
    <row r="371" spans="1:12">
      <c r="A371" s="76"/>
      <c r="B371" s="15" t="s">
        <v>22</v>
      </c>
      <c r="C371" s="112">
        <f>+(D370+C370)/2</f>
        <v>0.54375000000000007</v>
      </c>
      <c r="D371" s="113"/>
      <c r="E371" s="38"/>
      <c r="F371" s="36">
        <f>+C370</f>
        <v>0.33333333333333331</v>
      </c>
      <c r="G371" s="17"/>
      <c r="H371" s="19"/>
      <c r="I371" s="19"/>
      <c r="J371" s="19"/>
      <c r="K371" s="19"/>
      <c r="L371" s="20"/>
    </row>
    <row r="372" spans="1:12">
      <c r="A372" s="77"/>
      <c r="B372" s="15" t="s">
        <v>23</v>
      </c>
      <c r="C372" s="112">
        <v>0.83333333333333337</v>
      </c>
      <c r="D372" s="113"/>
      <c r="E372" s="19"/>
      <c r="F372" s="37">
        <f>+C372</f>
        <v>0.83333333333333337</v>
      </c>
      <c r="G372" s="19"/>
      <c r="H372" s="19"/>
      <c r="I372" s="19"/>
      <c r="J372" s="19"/>
      <c r="K372" s="19"/>
      <c r="L372" s="20"/>
    </row>
    <row r="374" spans="1:12">
      <c r="A374" s="75"/>
      <c r="B374" s="114" t="s">
        <v>39</v>
      </c>
      <c r="C374" s="115"/>
      <c r="D374" s="115"/>
      <c r="E374" s="115"/>
      <c r="F374" s="115"/>
      <c r="G374" s="115"/>
      <c r="H374" s="115"/>
      <c r="I374" s="115"/>
      <c r="J374" s="115"/>
      <c r="K374" s="116"/>
      <c r="L374" s="7"/>
    </row>
    <row r="375" spans="1:12" ht="75">
      <c r="A375" s="28" t="s">
        <v>2</v>
      </c>
      <c r="B375" s="9" t="s">
        <v>3</v>
      </c>
      <c r="C375" s="9" t="s">
        <v>4</v>
      </c>
      <c r="D375" s="9" t="s">
        <v>5</v>
      </c>
      <c r="E375" s="9" t="s">
        <v>6</v>
      </c>
      <c r="F375" s="110" t="s">
        <v>7</v>
      </c>
      <c r="G375" s="111"/>
      <c r="H375" s="9" t="s">
        <v>8</v>
      </c>
      <c r="I375" s="9" t="s">
        <v>9</v>
      </c>
      <c r="J375" s="9" t="s">
        <v>10</v>
      </c>
      <c r="K375" s="9" t="s">
        <v>11</v>
      </c>
      <c r="L375" s="10"/>
    </row>
    <row r="376" spans="1:12">
      <c r="A376" s="27">
        <v>42597</v>
      </c>
      <c r="B376" s="11" t="s">
        <v>12</v>
      </c>
      <c r="C376" s="12" t="s">
        <v>13</v>
      </c>
      <c r="D376" s="29"/>
      <c r="E376" s="29"/>
      <c r="F376" s="6">
        <f>+IF(AND(D376&gt;=$F382,D376&lt;1),IF(C376="Working",D376,IF(C376="Leave 1st half",C$9,IF(C376="Leave 2nd half",D376,IF(C376="On_Duty",C$9,IF(OR(C376="Leave",C376="Holiday"),C$9))))),IF(AND(D376&gt;0,D376&lt;$F382),C$9,IF(C376="Leave 1st half",C$9,IF(C376="On_Duty",C$9,IF(OR(C376="Leave",C376="holiday"),C$9,IF(C376="Leave 2nd half",D376,C$9))))))</f>
        <v>0.33333333333333331</v>
      </c>
      <c r="G376" s="6">
        <f>+IF(AND(E376&lt;=$F$11,E376&gt;0),IF(C376="Working",E376,IF(C376="Leave 1st half",E376,IF(C376="Leave 2nd half",D$9,IF(C376="On_Duty",D$9,IF(OR(C376="Leave",C376="Holiday"),D$9))))),IF(AND(E376&gt;$F$11,E376&lt;1),$C$11,IF(C376="Leave 1st half",E376,IF(C376="On_Duty",D$9,IF(OR(C376="Leave",C376="Holiday"),D$9,IF(C376="Leave 2nd half",D$9,$D$9))))))</f>
        <v>0.75416666666666676</v>
      </c>
      <c r="H376" s="6">
        <f>+G376-F376</f>
        <v>0.42083333333333345</v>
      </c>
      <c r="I376" s="22">
        <f>+HOUR(H376)*60+MINUTE(H376)+SECOND(H376)/60-30</f>
        <v>576</v>
      </c>
      <c r="J376" s="22">
        <f>48*60/5</f>
        <v>576</v>
      </c>
      <c r="K376" s="22">
        <f>+IF(AND(F376&lt;&gt;0,G376&lt;&gt;0),I376-J376,-J376)</f>
        <v>0</v>
      </c>
      <c r="L376" s="13"/>
    </row>
    <row r="377" spans="1:12">
      <c r="A377" s="30">
        <f>+A376+1</f>
        <v>42598</v>
      </c>
      <c r="B377" s="11" t="s">
        <v>14</v>
      </c>
      <c r="C377" s="12" t="s">
        <v>42</v>
      </c>
      <c r="D377" s="29">
        <v>0.36805555555555558</v>
      </c>
      <c r="E377" s="29">
        <v>0.7729166666666667</v>
      </c>
      <c r="F377" s="6">
        <f>+IF(AND(D377&gt;=$F382,D377&lt;1),IF(C377="Working",D377,IF(C377="Leave 1st half",C$9,IF(C377="Leave 2nd half",D377,IF(C377="On_Duty",C$9,IF(OR(C377="Leave",C377="Holiday"),C$9))))),IF(AND(D377&gt;0,D377&lt;$F382),C$9,IF(C377="Leave 1st half",C$9,IF(C377="On_Duty",C$9,IF(OR(C377="Leave",C377="holiday"),C$9,IF(C377="Leave 2nd half",D377,C$9))))))</f>
        <v>0.36805555555555558</v>
      </c>
      <c r="G377" s="6">
        <f>+IF(AND(E377&lt;=0.91667,E377&gt;0),IF(C377="Working",E377,IF(C377="Leave 1st half",E377,IF(C377="Leave 2nd half",D$9,IF(C377="On_Duty",D$9,IF(OR(C377="Leave",C377="Holiday"),D$9))))),IF(AND(E377&gt;0.91667,E377&lt;1),$C$11,IF(C377="Leave 1st half",E377,IF(C377="On_Duty",D$9,IF(OR(C377="Leave",C377="Holiday"),D$9,IF(C377="Leave 2nd half",D$9,$D$9))))))</f>
        <v>0.7729166666666667</v>
      </c>
      <c r="H377" s="6">
        <f>+G377-F377</f>
        <v>0.40486111111111112</v>
      </c>
      <c r="I377" s="22">
        <f>+HOUR(H377)*60+MINUTE(H377)+SECOND(H377)/60-30</f>
        <v>553</v>
      </c>
      <c r="J377" s="22">
        <f>48*60/5</f>
        <v>576</v>
      </c>
      <c r="K377" s="22">
        <f>+IF(AND(F377&lt;&gt;0,G377&lt;&gt;0),I377-J377,-J377)</f>
        <v>-23</v>
      </c>
      <c r="L377" s="13"/>
    </row>
    <row r="378" spans="1:12">
      <c r="A378" s="30">
        <f>+A377+1</f>
        <v>42599</v>
      </c>
      <c r="B378" s="11" t="s">
        <v>15</v>
      </c>
      <c r="C378" s="12" t="s">
        <v>42</v>
      </c>
      <c r="D378" s="11">
        <v>0.35416666666666669</v>
      </c>
      <c r="E378" s="29">
        <v>0.79999999999999993</v>
      </c>
      <c r="F378" s="6">
        <f>+IF(AND(D378&gt;=$F382,D378&lt;1),IF(C378="Working",D378,IF(C378="Leave 1st half",C$9,IF(C378="Leave 2nd half",D378,IF(C378="On_Duty",C$9,IF(OR(C378="Leave",C378="Holiday"),C$9))))),IF(AND(D378&gt;0,D378&lt;$F382),C$9,IF(C378="Leave 1st half",C$9,IF(C378="On_Duty",C$9,IF(OR(C378="Leave",C378="holiday"),C$9,IF(C378="Leave 2nd half",D378,C$9))))))</f>
        <v>0.35416666666666669</v>
      </c>
      <c r="G378" s="6">
        <f>+IF(AND(E378&lt;=0.91667,E378&gt;0),IF(C378="Working",E378,IF(C378="Leave 1st half",E378,IF(C378="Leave 2nd half",D$9,IF(C378="On_Duty",D$9,IF(OR(C378="Leave",C378="Holiday"),D$9))))),IF(AND(E378&gt;0.91667,E378&lt;1),$C$11,IF(C378="Leave 1st half",E378,IF(C378="On_Duty",D$9,IF(OR(C378="Leave",C378="Holiday"),D$9,IF(C378="Leave 2nd half",D$9,$D$9))))))</f>
        <v>0.79999999999999993</v>
      </c>
      <c r="H378" s="6">
        <f>+G378-F378</f>
        <v>0.44583333333333325</v>
      </c>
      <c r="I378" s="22">
        <f>+HOUR(H378)*60+MINUTE(H378)+SECOND(H378)/60-30</f>
        <v>612</v>
      </c>
      <c r="J378" s="22">
        <f>48*60/5</f>
        <v>576</v>
      </c>
      <c r="K378" s="22">
        <f>+IF(AND(F378&lt;&gt;0,G378&lt;&gt;0),I378-J378,-J378)</f>
        <v>36</v>
      </c>
      <c r="L378" s="13"/>
    </row>
    <row r="379" spans="1:12">
      <c r="A379" s="30">
        <f>+A378+1</f>
        <v>42600</v>
      </c>
      <c r="B379" s="11" t="s">
        <v>17</v>
      </c>
      <c r="C379" s="12" t="s">
        <v>42</v>
      </c>
      <c r="D379" s="11">
        <v>0.35416666666666669</v>
      </c>
      <c r="E379" s="11">
        <v>0.83333333333333337</v>
      </c>
      <c r="F379" s="6">
        <f>+IF(AND(D379&gt;=$F382,D379&lt;1),IF(C379="Working",D379,IF(C379="Leave 1st half",C$9,IF(C379="Leave 2nd half",D379,IF(C379="On_Duty",C$9,IF(OR(C379="Leave",C379="Holiday"),C$9))))),IF(AND(D379&gt;0,D379&lt;$F382),C$9,IF(C379="Leave 1st half",C$9,IF(C379="On_Duty",C$9,IF(OR(C379="Leave",C379="holiday"),C$9,IF(C379="Leave 2nd half",D379,C$9))))))</f>
        <v>0.35416666666666669</v>
      </c>
      <c r="G379" s="6">
        <f>+IF(AND(E379&lt;=0.91667,E379&gt;0),IF(C379="Working",E379,IF(C379="Leave 1st half",E379,IF(C379="Leave 2nd half",D$9,IF(C379="On_Duty",D$9,IF(OR(C379="Leave",C379="Holiday"),D$9))))),IF(AND(E379&gt;0.91667,E379&lt;1),$C$11,IF(C379="Leave 1st half",E379,IF(C379="On_Duty",D$9,IF(OR(C379="Leave",C379="Holiday"),D$9,IF(C379="Leave 2nd half",D$9,$D$9))))))</f>
        <v>0.83333333333333337</v>
      </c>
      <c r="H379" s="6">
        <f>+G379-F379</f>
        <v>0.47916666666666669</v>
      </c>
      <c r="I379" s="22">
        <f>+HOUR(H379)*60+MINUTE(H379)+SECOND(H379)/60-30</f>
        <v>660</v>
      </c>
      <c r="J379" s="22">
        <f>48*60/5</f>
        <v>576</v>
      </c>
      <c r="K379" s="22">
        <f>+IF(AND(F379&lt;&gt;0,G379&lt;&gt;0),I379-J379,-J379)</f>
        <v>84</v>
      </c>
      <c r="L379" s="13"/>
    </row>
    <row r="380" spans="1:12">
      <c r="A380" s="30">
        <f>+A379+1</f>
        <v>42601</v>
      </c>
      <c r="B380" s="14" t="s">
        <v>19</v>
      </c>
      <c r="C380" s="12" t="s">
        <v>42</v>
      </c>
      <c r="D380" s="11">
        <v>0.36805555555555558</v>
      </c>
      <c r="E380" s="11">
        <v>0.72222222222222221</v>
      </c>
      <c r="F380" s="6">
        <f>+IF(AND(D380&gt;=$F382,D380&lt;1),IF(C380="Working",D380,IF(C380="Leave 1st half",C$9,IF(C380="Leave 2nd half",D380,IF(C380="On_Duty",C$9,IF(OR(C380="Leave",C380="Holiday"),C$9))))),IF(AND(D380&gt;0,D380&lt;$F382),C$9,IF(C380="Leave 1st half",C$9,IF(C380="On_Duty",C$9,IF(OR(C380="Leave",C380="holiday"),C$9,IF(C380="Leave 2nd half",D380,C$9))))))</f>
        <v>0.36805555555555558</v>
      </c>
      <c r="G380" s="6">
        <f>+IF(AND(E380&lt;=0.91667,E380&gt;0),IF(C380="Working",E380,IF(C380="Leave 1st half",E380,IF(C380="Leave 2nd half",D$9,IF(C380="On_Duty",D$9,IF(OR(C380="Leave",C380="Holiday"),D$9))))),IF(AND(E380&gt;0.91667,E380&lt;1),$C$11,IF(C380="Leave 1st half",E380,IF(C380="On_Duty",D$9,IF(OR(C380="Leave",C380="Holiday"),D$9,IF(C380="Leave 2nd half",D$9,$D$9))))))</f>
        <v>0.72222222222222221</v>
      </c>
      <c r="H380" s="6">
        <f>+G380-F380</f>
        <v>0.35416666666666663</v>
      </c>
      <c r="I380" s="22">
        <f>+HOUR(H380)*60+MINUTE(H380)+SECOND(H380)/60-30</f>
        <v>480</v>
      </c>
      <c r="J380" s="22">
        <f>48*60/5</f>
        <v>576</v>
      </c>
      <c r="K380" s="22">
        <f>+IF(AND(F380&lt;&gt;0,G380&lt;&gt;0),I380-J380,-J380)</f>
        <v>-96</v>
      </c>
      <c r="L380" s="13"/>
    </row>
    <row r="381" spans="1:12">
      <c r="A381" s="76"/>
      <c r="B381" s="15" t="s">
        <v>21</v>
      </c>
      <c r="C381" s="21">
        <v>0.33333333333333331</v>
      </c>
      <c r="D381" s="21">
        <v>0.75416666666666676</v>
      </c>
      <c r="E381" s="17"/>
      <c r="F381" s="17"/>
      <c r="G381" s="17"/>
      <c r="H381" s="17"/>
      <c r="I381" s="17"/>
      <c r="J381" s="17"/>
      <c r="K381" s="31">
        <f>SUM(K376:K380)</f>
        <v>1</v>
      </c>
      <c r="L381" s="39" t="str">
        <f>+IF(K381&lt;0,"Minute(s) Remaining",IF(K381=0,"Minute(s). Met the target 48hrs","Minute(s) in excess of the required limit"))</f>
        <v>Minute(s) in excess of the required limit</v>
      </c>
    </row>
    <row r="382" spans="1:12">
      <c r="A382" s="76"/>
      <c r="B382" s="15" t="s">
        <v>22</v>
      </c>
      <c r="C382" s="112">
        <f>+(D381+C381)/2</f>
        <v>0.54375000000000007</v>
      </c>
      <c r="D382" s="113"/>
      <c r="E382" s="38"/>
      <c r="F382" s="36">
        <f>+C381</f>
        <v>0.33333333333333331</v>
      </c>
      <c r="G382" s="17"/>
      <c r="H382" s="19"/>
      <c r="I382" s="19"/>
      <c r="J382" s="19"/>
      <c r="K382" s="19"/>
      <c r="L382" s="20"/>
    </row>
    <row r="383" spans="1:12">
      <c r="A383" s="77"/>
      <c r="B383" s="15" t="s">
        <v>23</v>
      </c>
      <c r="C383" s="112">
        <v>0.83333333333333337</v>
      </c>
      <c r="D383" s="113"/>
      <c r="E383" s="19"/>
      <c r="F383" s="37">
        <f>+C383</f>
        <v>0.83333333333333337</v>
      </c>
      <c r="G383" s="19"/>
      <c r="H383" s="19"/>
      <c r="I383" s="19"/>
      <c r="J383" s="19"/>
      <c r="K383" s="19"/>
      <c r="L383" s="20"/>
    </row>
    <row r="385" spans="1:12">
      <c r="A385" s="75"/>
      <c r="B385" s="114" t="s">
        <v>39</v>
      </c>
      <c r="C385" s="115"/>
      <c r="D385" s="115"/>
      <c r="E385" s="115"/>
      <c r="F385" s="115"/>
      <c r="G385" s="115"/>
      <c r="H385" s="115"/>
      <c r="I385" s="115"/>
      <c r="J385" s="115"/>
      <c r="K385" s="116"/>
      <c r="L385" s="7"/>
    </row>
    <row r="386" spans="1:12" ht="75">
      <c r="A386" s="28" t="s">
        <v>2</v>
      </c>
      <c r="B386" s="9" t="s">
        <v>3</v>
      </c>
      <c r="C386" s="9" t="s">
        <v>4</v>
      </c>
      <c r="D386" s="9" t="s">
        <v>5</v>
      </c>
      <c r="E386" s="9" t="s">
        <v>6</v>
      </c>
      <c r="F386" s="110" t="s">
        <v>7</v>
      </c>
      <c r="G386" s="111"/>
      <c r="H386" s="9" t="s">
        <v>8</v>
      </c>
      <c r="I386" s="9" t="s">
        <v>9</v>
      </c>
      <c r="J386" s="9" t="s">
        <v>10</v>
      </c>
      <c r="K386" s="9" t="s">
        <v>11</v>
      </c>
      <c r="L386" s="10"/>
    </row>
    <row r="387" spans="1:12">
      <c r="A387" s="27">
        <v>42604</v>
      </c>
      <c r="B387" s="11" t="s">
        <v>12</v>
      </c>
      <c r="C387" s="12" t="s">
        <v>42</v>
      </c>
      <c r="D387" s="35"/>
      <c r="E387" s="35"/>
      <c r="F387" s="6">
        <f>+IF(AND(D387&gt;=$F393,D387&lt;1),IF(C387="Working",D387,IF(C387="Leave 1st half",C$9,IF(C387="Leave 2nd half",D387,IF(C387="On_Duty",C$9,IF(OR(C387="Leave",C387="Holiday"),C$9))))),IF(AND(D387&gt;0,D387&lt;$F393),C$9,IF(C387="Leave 1st half",C$9,IF(C387="On_Duty",C$9,IF(OR(C387="Leave",C387="holiday"),C$9,IF(C387="Leave 2nd half",D387,C$9))))))</f>
        <v>0.33333333333333331</v>
      </c>
      <c r="G387" s="6">
        <f>+IF(AND(E387&lt;=$F$11,E387&gt;0),IF(C387="Working",E387,IF(C387="Leave 1st half",E387,IF(C387="Leave 2nd half",D$9,IF(C387="On_Duty",D$9,IF(OR(C387="Leave",C387="Holiday"),D$9))))),IF(AND(E387&gt;$F$11,E387&lt;1),$C$11,IF(C387="Leave 1st half",E387,IF(C387="On_Duty",D$9,IF(OR(C387="Leave",C387="Holiday"),D$9,IF(C387="Leave 2nd half",D$9,$D$9))))))</f>
        <v>0.75416666666666676</v>
      </c>
      <c r="H387" s="6">
        <f>+G387-F387</f>
        <v>0.42083333333333345</v>
      </c>
      <c r="I387" s="22">
        <f>+HOUR(H387)*60+MINUTE(H387)+SECOND(H387)/60-30</f>
        <v>576</v>
      </c>
      <c r="J387" s="22">
        <f>48*60/5</f>
        <v>576</v>
      </c>
      <c r="K387" s="22">
        <f>+IF(AND(F387&lt;&gt;0,G387&lt;&gt;0),I387-J387,-J387)</f>
        <v>0</v>
      </c>
      <c r="L387" s="13"/>
    </row>
    <row r="388" spans="1:12">
      <c r="A388" s="30">
        <f>+A387+1</f>
        <v>42605</v>
      </c>
      <c r="B388" s="11" t="s">
        <v>14</v>
      </c>
      <c r="C388" s="12" t="s">
        <v>42</v>
      </c>
      <c r="D388" s="29">
        <v>0.3666666666666667</v>
      </c>
      <c r="E388" s="29">
        <v>0.81527777777777777</v>
      </c>
      <c r="F388" s="6">
        <f>+IF(AND(D388&gt;=$F393,D388&lt;1),IF(C388="Working",D388,IF(C388="Leave 1st half",C$9,IF(C388="Leave 2nd half",D388,IF(C388="On_Duty",C$9,IF(OR(C388="Leave",C388="Holiday"),C$9))))),IF(AND(D388&gt;0,D388&lt;$F393),C$9,IF(C388="Leave 1st half",C$9,IF(C388="On_Duty",C$9,IF(OR(C388="Leave",C388="holiday"),C$9,IF(C388="Leave 2nd half",D388,C$9))))))</f>
        <v>0.3666666666666667</v>
      </c>
      <c r="G388" s="6">
        <f>+IF(AND(E388&lt;=0.91667,E388&gt;0),IF(C388="Working",E388,IF(C388="Leave 1st half",E388,IF(C388="Leave 2nd half",D$9,IF(C388="On_Duty",D$9,IF(OR(C388="Leave",C388="Holiday"),D$9))))),IF(AND(E388&gt;0.91667,E388&lt;1),$C$11,IF(C388="Leave 1st half",E388,IF(C388="On_Duty",D$9,IF(OR(C388="Leave",C388="Holiday"),D$9,IF(C388="Leave 2nd half",D$9,$D$9))))))</f>
        <v>0.81527777777777777</v>
      </c>
      <c r="H388" s="6">
        <f>+G388-F388</f>
        <v>0.44861111111111107</v>
      </c>
      <c r="I388" s="22">
        <f>+HOUR(H388)*60+MINUTE(H388)+SECOND(H388)/60-30</f>
        <v>616</v>
      </c>
      <c r="J388" s="22">
        <f>48*60/5</f>
        <v>576</v>
      </c>
      <c r="K388" s="22">
        <f>+IF(AND(F388&lt;&gt;0,G388&lt;&gt;0),I388-J388,-J388)</f>
        <v>40</v>
      </c>
      <c r="L388" s="13"/>
    </row>
    <row r="389" spans="1:12">
      <c r="A389" s="30">
        <f>+A388+1</f>
        <v>42606</v>
      </c>
      <c r="B389" s="11" t="s">
        <v>15</v>
      </c>
      <c r="C389" s="12" t="s">
        <v>42</v>
      </c>
      <c r="D389" s="29">
        <v>0.3666666666666667</v>
      </c>
      <c r="E389" s="29">
        <v>0.83333333333333337</v>
      </c>
      <c r="F389" s="6">
        <f>+IF(AND(D389&gt;=$F393,D389&lt;1),IF(C389="Working",D389,IF(C389="Leave 1st half",C$9,IF(C389="Leave 2nd half",D389,IF(C389="On_Duty",C$9,IF(OR(C389="Leave",C389="Holiday"),C$9))))),IF(AND(D389&gt;0,D389&lt;$F393),C$9,IF(C389="Leave 1st half",C$9,IF(C389="On_Duty",C$9,IF(OR(C389="Leave",C389="holiday"),C$9,IF(C389="Leave 2nd half",D389,C$9))))))</f>
        <v>0.3666666666666667</v>
      </c>
      <c r="G389" s="6">
        <f>+IF(AND(E389&lt;=0.91667,E389&gt;0),IF(C389="Working",E389,IF(C389="Leave 1st half",E389,IF(C389="Leave 2nd half",D$9,IF(C389="On_Duty",D$9,IF(OR(C389="Leave",C389="Holiday"),D$9))))),IF(AND(E389&gt;0.91667,E389&lt;1),$C$11,IF(C389="Leave 1st half",E389,IF(C389="On_Duty",D$9,IF(OR(C389="Leave",C389="Holiday"),D$9,IF(C389="Leave 2nd half",D$9,$D$9))))))</f>
        <v>0.83333333333333337</v>
      </c>
      <c r="H389" s="6">
        <f>+G389-F389</f>
        <v>0.46666666666666667</v>
      </c>
      <c r="I389" s="22">
        <f>+HOUR(H389)*60+MINUTE(H389)+SECOND(H389)/60-30</f>
        <v>642</v>
      </c>
      <c r="J389" s="22">
        <f>48*60/5</f>
        <v>576</v>
      </c>
      <c r="K389" s="22">
        <f>+IF(AND(F389&lt;&gt;0,G389&lt;&gt;0),I389-J389,-J389)</f>
        <v>66</v>
      </c>
      <c r="L389" s="13"/>
    </row>
    <row r="390" spans="1:12">
      <c r="A390" s="30">
        <f>+A389+1</f>
        <v>42607</v>
      </c>
      <c r="B390" s="11" t="s">
        <v>17</v>
      </c>
      <c r="C390" s="12" t="s">
        <v>16</v>
      </c>
      <c r="D390" s="11"/>
      <c r="E390" s="11"/>
      <c r="F390" s="6">
        <f>+IF(AND(D390&gt;=$F393,D390&lt;1),IF(C390="Working",D390,IF(C390="Leave 1st half",C$9,IF(C390="Leave 2nd half",D390,IF(C390="On_Duty",C$9,IF(OR(C390="Leave",C390="Holiday"),C$9))))),IF(AND(D390&gt;0,D390&lt;$F393),C$9,IF(C390="Leave 1st half",C$9,IF(C390="On_Duty",C$9,IF(OR(C390="Leave",C390="holiday"),C$9,IF(C390="Leave 2nd half",D390,C$9))))))</f>
        <v>0.33333333333333331</v>
      </c>
      <c r="G390" s="6">
        <f>+IF(AND(E390&lt;=0.91667,E390&gt;0),IF(C390="Working",E390,IF(C390="Leave 1st half",E390,IF(C390="Leave 2nd half",D$9,IF(C390="On_Duty",D$9,IF(OR(C390="Leave",C390="Holiday"),D$9))))),IF(AND(E390&gt;0.91667,E390&lt;1),$C$11,IF(C390="Leave 1st half",E390,IF(C390="On_Duty",D$9,IF(OR(C390="Leave",C390="Holiday"),D$9,IF(C390="Leave 2nd half",D$9,$D$9))))))</f>
        <v>0.75416666666666676</v>
      </c>
      <c r="H390" s="6">
        <f>+G390-F390</f>
        <v>0.42083333333333345</v>
      </c>
      <c r="I390" s="22">
        <f>+HOUR(H390)*60+MINUTE(H390)+SECOND(H390)/60-30</f>
        <v>576</v>
      </c>
      <c r="J390" s="22">
        <f>48*60/5</f>
        <v>576</v>
      </c>
      <c r="K390" s="22">
        <f>+IF(AND(F390&lt;&gt;0,G390&lt;&gt;0),I390-J390,-J390)</f>
        <v>0</v>
      </c>
      <c r="L390" s="13"/>
    </row>
    <row r="391" spans="1:12">
      <c r="A391" s="30">
        <f>+A390+1</f>
        <v>42608</v>
      </c>
      <c r="B391" s="14" t="s">
        <v>19</v>
      </c>
      <c r="C391" s="12" t="s">
        <v>42</v>
      </c>
      <c r="D391" s="29">
        <v>0.35555555555555557</v>
      </c>
      <c r="E391" s="11">
        <v>0.70833333333333337</v>
      </c>
      <c r="F391" s="6">
        <f>+IF(AND(D391&gt;=$F393,D391&lt;1),IF(C391="Working",D391,IF(C391="Leave 1st half",C$9,IF(C391="Leave 2nd half",D391,IF(C391="On_Duty",C$9,IF(OR(C391="Leave",C391="Holiday"),C$9))))),IF(AND(D391&gt;0,D391&lt;$F393),C$9,IF(C391="Leave 1st half",C$9,IF(C391="On_Duty",C$9,IF(OR(C391="Leave",C391="holiday"),C$9,IF(C391="Leave 2nd half",D391,C$9))))))</f>
        <v>0.35555555555555557</v>
      </c>
      <c r="G391" s="6">
        <f>+IF(AND(E391&lt;=0.91667,E391&gt;0),IF(C391="Working",E391,IF(C391="Leave 1st half",E391,IF(C391="Leave 2nd half",D$9,IF(C391="On_Duty",D$9,IF(OR(C391="Leave",C391="Holiday"),D$9))))),IF(AND(E391&gt;0.91667,E391&lt;1),$C$11,IF(C391="Leave 1st half",E391,IF(C391="On_Duty",D$9,IF(OR(C391="Leave",C391="Holiday"),D$9,IF(C391="Leave 2nd half",D$9,$D$9))))))</f>
        <v>0.70833333333333337</v>
      </c>
      <c r="H391" s="6">
        <f>+G391-F391</f>
        <v>0.3527777777777778</v>
      </c>
      <c r="I391" s="22">
        <f>+HOUR(H391)*60+MINUTE(H391)+SECOND(H391)/60-30</f>
        <v>478</v>
      </c>
      <c r="J391" s="22">
        <f>48*60/5</f>
        <v>576</v>
      </c>
      <c r="K391" s="22">
        <f>+IF(AND(F391&lt;&gt;0,G391&lt;&gt;0),I391-J391,-J391)</f>
        <v>-98</v>
      </c>
      <c r="L391" s="13"/>
    </row>
    <row r="392" spans="1:12">
      <c r="A392" s="76"/>
      <c r="B392" s="15" t="s">
        <v>21</v>
      </c>
      <c r="C392" s="21">
        <v>0.33333333333333331</v>
      </c>
      <c r="D392" s="21">
        <v>0.75416666666666676</v>
      </c>
      <c r="E392" s="17"/>
      <c r="F392" s="17"/>
      <c r="G392" s="17"/>
      <c r="H392" s="17"/>
      <c r="I392" s="17"/>
      <c r="J392" s="17"/>
      <c r="K392" s="31">
        <f>SUM(K387:K391)</f>
        <v>8</v>
      </c>
      <c r="L392" s="39" t="str">
        <f>+IF(K392&lt;0,"Minute(s) Remaining",IF(K392=0,"Minute(s). Met the target 48hrs","Minute(s) in excess of the required limit"))</f>
        <v>Minute(s) in excess of the required limit</v>
      </c>
    </row>
    <row r="393" spans="1:12">
      <c r="A393" s="76"/>
      <c r="B393" s="15" t="s">
        <v>22</v>
      </c>
      <c r="C393" s="112">
        <f>+(D392+C392)/2</f>
        <v>0.54375000000000007</v>
      </c>
      <c r="D393" s="113"/>
      <c r="E393" s="38"/>
      <c r="F393" s="36">
        <f>+C392</f>
        <v>0.33333333333333331</v>
      </c>
      <c r="G393" s="17"/>
      <c r="H393" s="19"/>
      <c r="I393" s="19"/>
      <c r="J393" s="19"/>
      <c r="K393" s="19"/>
      <c r="L393" s="20"/>
    </row>
    <row r="394" spans="1:12">
      <c r="A394" s="77"/>
      <c r="B394" s="15" t="s">
        <v>23</v>
      </c>
      <c r="C394" s="112">
        <v>0.83333333333333337</v>
      </c>
      <c r="D394" s="113"/>
      <c r="E394" s="19"/>
      <c r="F394" s="37">
        <f>+C394</f>
        <v>0.83333333333333337</v>
      </c>
      <c r="G394" s="19"/>
      <c r="H394" s="19"/>
      <c r="I394" s="19"/>
      <c r="J394" s="19"/>
      <c r="K394" s="19"/>
      <c r="L394" s="20"/>
    </row>
    <row r="397" spans="1:12">
      <c r="A397" s="75"/>
      <c r="B397" s="114" t="s">
        <v>39</v>
      </c>
      <c r="C397" s="115"/>
      <c r="D397" s="115"/>
      <c r="E397" s="115"/>
      <c r="F397" s="115"/>
      <c r="G397" s="115"/>
      <c r="H397" s="115"/>
      <c r="I397" s="115"/>
      <c r="J397" s="115"/>
      <c r="K397" s="116"/>
      <c r="L397" s="7"/>
    </row>
    <row r="398" spans="1:12" ht="75">
      <c r="A398" s="28" t="s">
        <v>2</v>
      </c>
      <c r="B398" s="9" t="s">
        <v>3</v>
      </c>
      <c r="C398" s="9" t="s">
        <v>4</v>
      </c>
      <c r="D398" s="9" t="s">
        <v>5</v>
      </c>
      <c r="E398" s="9" t="s">
        <v>6</v>
      </c>
      <c r="F398" s="110" t="s">
        <v>7</v>
      </c>
      <c r="G398" s="111"/>
      <c r="H398" s="9" t="s">
        <v>8</v>
      </c>
      <c r="I398" s="9" t="s">
        <v>9</v>
      </c>
      <c r="J398" s="9" t="s">
        <v>10</v>
      </c>
      <c r="K398" s="9" t="s">
        <v>11</v>
      </c>
      <c r="L398" s="10"/>
    </row>
    <row r="399" spans="1:12">
      <c r="A399" s="27">
        <v>42611</v>
      </c>
      <c r="B399" s="11" t="s">
        <v>12</v>
      </c>
      <c r="C399" s="12" t="s">
        <v>16</v>
      </c>
      <c r="D399" s="35"/>
      <c r="E399" s="35"/>
      <c r="F399" s="6">
        <f>+IF(AND(D399&gt;=$F405,D399&lt;1),IF(C399="Working",D399,IF(C399="Leave 1st half",C$9,IF(C399="Leave 2nd half",D399,IF(C399="On_Duty",C$9,IF(OR(C399="Leave",C399="Holiday"),C$9))))),IF(AND(D399&gt;0,D399&lt;$F405),C$9,IF(C399="Leave 1st half",C$9,IF(C399="On_Duty",C$9,IF(OR(C399="Leave",C399="holiday"),C$9,IF(C399="Leave 2nd half",D399,C$9))))))</f>
        <v>0.33333333333333331</v>
      </c>
      <c r="G399" s="6">
        <f>+IF(AND(E399&lt;=$F$11,E399&gt;0),IF(C399="Working",E399,IF(C399="Leave 1st half",E399,IF(C399="Leave 2nd half",D$9,IF(C399="On_Duty",D$9,IF(OR(C399="Leave",C399="Holiday"),D$9))))),IF(AND(E399&gt;$F$11,E399&lt;1),$C$11,IF(C399="Leave 1st half",E399,IF(C399="On_Duty",D$9,IF(OR(C399="Leave",C399="Holiday"),D$9,IF(C399="Leave 2nd half",D$9,$D$9))))))</f>
        <v>0.75416666666666676</v>
      </c>
      <c r="H399" s="6">
        <f>+G399-F399</f>
        <v>0.42083333333333345</v>
      </c>
      <c r="I399" s="22">
        <f>+HOUR(H399)*60+MINUTE(H399)+SECOND(H399)/60-30</f>
        <v>576</v>
      </c>
      <c r="J399" s="22">
        <f>48*60/5</f>
        <v>576</v>
      </c>
      <c r="K399" s="22">
        <f>+IF(AND(F399&lt;&gt;0,G399&lt;&gt;0),I399-J399,-J399)</f>
        <v>0</v>
      </c>
      <c r="L399" s="13"/>
    </row>
    <row r="400" spans="1:12">
      <c r="A400" s="30">
        <f>+A399+1</f>
        <v>42612</v>
      </c>
      <c r="B400" s="11" t="s">
        <v>14</v>
      </c>
      <c r="C400" s="12" t="s">
        <v>42</v>
      </c>
      <c r="D400" s="29">
        <v>0.36944444444444446</v>
      </c>
      <c r="E400" s="29">
        <v>0.83333333333333337</v>
      </c>
      <c r="F400" s="6">
        <f>+IF(AND(D400&gt;=$F405,D400&lt;1),IF(C400="Working",D400,IF(C400="Leave 1st half",C$9,IF(C400="Leave 2nd half",D400,IF(C400="On_Duty",C$9,IF(OR(C400="Leave",C400="Holiday"),C$9))))),IF(AND(D400&gt;0,D400&lt;$F405),C$9,IF(C400="Leave 1st half",C$9,IF(C400="On_Duty",C$9,IF(OR(C400="Leave",C400="holiday"),C$9,IF(C400="Leave 2nd half",D400,C$9))))))</f>
        <v>0.36944444444444446</v>
      </c>
      <c r="G400" s="6">
        <f>+IF(AND(E400&lt;=0.91667,E400&gt;0),IF(C400="Working",E400,IF(C400="Leave 1st half",E400,IF(C400="Leave 2nd half",D$9,IF(C400="On_Duty",D$9,IF(OR(C400="Leave",C400="Holiday"),D$9))))),IF(AND(E400&gt;0.91667,E400&lt;1),$C$11,IF(C400="Leave 1st half",E400,IF(C400="On_Duty",D$9,IF(OR(C400="Leave",C400="Holiday"),D$9,IF(C400="Leave 2nd half",D$9,$D$9))))))</f>
        <v>0.83333333333333337</v>
      </c>
      <c r="H400" s="6">
        <f>+G400-F400</f>
        <v>0.46388888888888891</v>
      </c>
      <c r="I400" s="22">
        <f>+HOUR(H400)*60+MINUTE(H400)+SECOND(H400)/60-30</f>
        <v>638</v>
      </c>
      <c r="J400" s="22">
        <f>48*60/5</f>
        <v>576</v>
      </c>
      <c r="K400" s="22">
        <f>+IF(AND(F400&lt;&gt;0,G400&lt;&gt;0),I400-J400,-J400)</f>
        <v>62</v>
      </c>
      <c r="L400" s="13"/>
    </row>
    <row r="401" spans="1:12">
      <c r="A401" s="30">
        <f>+A400+1</f>
        <v>42613</v>
      </c>
      <c r="B401" s="11" t="s">
        <v>15</v>
      </c>
      <c r="C401" s="12" t="s">
        <v>42</v>
      </c>
      <c r="D401" s="29">
        <v>0.3743055555555555</v>
      </c>
      <c r="E401" s="29">
        <v>0.75902777777777775</v>
      </c>
      <c r="F401" s="6">
        <f>+IF(AND(D401&gt;=$F405,D401&lt;1),IF(C401="Working",D401,IF(C401="Leave 1st half",C$9,IF(C401="Leave 2nd half",D401,IF(C401="On_Duty",C$9,IF(OR(C401="Leave",C401="Holiday"),C$9))))),IF(AND(D401&gt;0,D401&lt;$F405),C$9,IF(C401="Leave 1st half",C$9,IF(C401="On_Duty",C$9,IF(OR(C401="Leave",C401="holiday"),C$9,IF(C401="Leave 2nd half",D401,C$9))))))</f>
        <v>0.3743055555555555</v>
      </c>
      <c r="G401" s="6">
        <f>+IF(AND(E401&lt;=0.91667,E401&gt;0),IF(C401="Working",E401,IF(C401="Leave 1st half",E401,IF(C401="Leave 2nd half",D$9,IF(C401="On_Duty",D$9,IF(OR(C401="Leave",C401="Holiday"),D$9))))),IF(AND(E401&gt;0.91667,E401&lt;1),$C$11,IF(C401="Leave 1st half",E401,IF(C401="On_Duty",D$9,IF(OR(C401="Leave",C401="Holiday"),D$9,IF(C401="Leave 2nd half",D$9,$D$9))))))</f>
        <v>0.75902777777777775</v>
      </c>
      <c r="H401" s="6">
        <f>+G401-F401</f>
        <v>0.38472222222222224</v>
      </c>
      <c r="I401" s="22">
        <f>+HOUR(H401)*60+MINUTE(H401)+SECOND(H401)/60-30</f>
        <v>524</v>
      </c>
      <c r="J401" s="22">
        <f>48*60/5</f>
        <v>576</v>
      </c>
      <c r="K401" s="22">
        <f>+IF(AND(F401&lt;&gt;0,G401&lt;&gt;0),I401-J401,-J401)</f>
        <v>-52</v>
      </c>
      <c r="L401" s="13"/>
    </row>
    <row r="402" spans="1:12">
      <c r="A402" s="30">
        <f>+A401+1</f>
        <v>42614</v>
      </c>
      <c r="B402" s="11" t="s">
        <v>17</v>
      </c>
      <c r="C402" s="12" t="s">
        <v>42</v>
      </c>
      <c r="D402" s="29">
        <v>0.37013888888888885</v>
      </c>
      <c r="E402" s="29">
        <v>0.82986111111111116</v>
      </c>
      <c r="F402" s="6">
        <f>+IF(AND(D402&gt;=$F405,D402&lt;1),IF(C402="Working",D402,IF(C402="Leave 1st half",C$9,IF(C402="Leave 2nd half",D402,IF(C402="On_Duty",C$9,IF(OR(C402="Leave",C402="Holiday"),C$9))))),IF(AND(D402&gt;0,D402&lt;$F405),C$9,IF(C402="Leave 1st half",C$9,IF(C402="On_Duty",C$9,IF(OR(C402="Leave",C402="holiday"),C$9,IF(C402="Leave 2nd half",D402,C$9))))))</f>
        <v>0.37013888888888885</v>
      </c>
      <c r="G402" s="6">
        <f>+IF(AND(E402&lt;=0.91667,E402&gt;0),IF(C402="Working",E402,IF(C402="Leave 1st half",E402,IF(C402="Leave 2nd half",D$9,IF(C402="On_Duty",D$9,IF(OR(C402="Leave",C402="Holiday"),D$9))))),IF(AND(E402&gt;0.91667,E402&lt;1),$C$11,IF(C402="Leave 1st half",E402,IF(C402="On_Duty",D$9,IF(OR(C402="Leave",C402="Holiday"),D$9,IF(C402="Leave 2nd half",D$9,$D$9))))))</f>
        <v>0.82986111111111116</v>
      </c>
      <c r="H402" s="6">
        <f>+G402-F402</f>
        <v>0.45972222222222231</v>
      </c>
      <c r="I402" s="22">
        <f>+HOUR(H402)*60+MINUTE(H402)+SECOND(H402)/60-30</f>
        <v>632</v>
      </c>
      <c r="J402" s="22">
        <f>48*60/5</f>
        <v>576</v>
      </c>
      <c r="K402" s="22">
        <f>+IF(AND(F402&lt;&gt;0,G402&lt;&gt;0),I402-J402,-J402)</f>
        <v>56</v>
      </c>
      <c r="L402" s="13"/>
    </row>
    <row r="403" spans="1:12">
      <c r="A403" s="30">
        <f>+A402+1</f>
        <v>42615</v>
      </c>
      <c r="B403" s="14" t="s">
        <v>19</v>
      </c>
      <c r="C403" s="12" t="s">
        <v>42</v>
      </c>
      <c r="D403" s="11">
        <v>0.3743055555555555</v>
      </c>
      <c r="E403" s="29">
        <v>0.83333333333333337</v>
      </c>
      <c r="F403" s="6">
        <f>+IF(AND(D403&gt;=$F405,D403&lt;1),IF(C403="Working",D403,IF(C403="Leave 1st half",C$9,IF(C403="Leave 2nd half",D403,IF(C403="On_Duty",C$9,IF(OR(C403="Leave",C403="Holiday"),C$9))))),IF(AND(D403&gt;0,D403&lt;$F405),C$9,IF(C403="Leave 1st half",C$9,IF(C403="On_Duty",C$9,IF(OR(C403="Leave",C403="holiday"),C$9,IF(C403="Leave 2nd half",D403,C$9))))))</f>
        <v>0.3743055555555555</v>
      </c>
      <c r="G403" s="6">
        <f>+IF(AND(E403&lt;=0.91667,E403&gt;0),IF(C403="Working",E403,IF(C403="Leave 1st half",E403,IF(C403="Leave 2nd half",D$9,IF(C403="On_Duty",D$9,IF(OR(C403="Leave",C403="Holiday"),D$9))))),IF(AND(E403&gt;0.91667,E403&lt;1),$C$11,IF(C403="Leave 1st half",E403,IF(C403="On_Duty",D$9,IF(OR(C403="Leave",C403="Holiday"),D$9,IF(C403="Leave 2nd half",D$9,$D$9))))))</f>
        <v>0.83333333333333337</v>
      </c>
      <c r="H403" s="6">
        <f>+G403-F403</f>
        <v>0.45902777777777787</v>
      </c>
      <c r="I403" s="22">
        <f>+HOUR(H403)*60+MINUTE(H403)+SECOND(H403)/60-30</f>
        <v>631</v>
      </c>
      <c r="J403" s="22">
        <f>48*60/5</f>
        <v>576</v>
      </c>
      <c r="K403" s="22">
        <f>+IF(AND(F403&lt;&gt;0,G403&lt;&gt;0),I403-J403,-J403)</f>
        <v>55</v>
      </c>
      <c r="L403" s="13"/>
    </row>
    <row r="404" spans="1:12">
      <c r="A404" s="76"/>
      <c r="B404" s="15" t="s">
        <v>21</v>
      </c>
      <c r="C404" s="21">
        <v>0.33333333333333331</v>
      </c>
      <c r="D404" s="21">
        <v>0.75416666666666676</v>
      </c>
      <c r="E404" s="17"/>
      <c r="F404" s="17"/>
      <c r="G404" s="17"/>
      <c r="H404" s="17"/>
      <c r="I404" s="17"/>
      <c r="J404" s="17"/>
      <c r="K404" s="31">
        <f>SUM(K399:K403)</f>
        <v>121</v>
      </c>
      <c r="L404" s="39" t="str">
        <f>+IF(K404&lt;0,"Minute(s) Remaining",IF(K404=0,"Minute(s). Met the target 48hrs","Minute(s) in excess of the required limit"))</f>
        <v>Minute(s) in excess of the required limit</v>
      </c>
    </row>
    <row r="405" spans="1:12">
      <c r="A405" s="76"/>
      <c r="B405" s="15" t="s">
        <v>22</v>
      </c>
      <c r="C405" s="112">
        <f>+(D404+C404)/2</f>
        <v>0.54375000000000007</v>
      </c>
      <c r="D405" s="113"/>
      <c r="E405" s="38"/>
      <c r="F405" s="36">
        <f>+C404</f>
        <v>0.33333333333333331</v>
      </c>
      <c r="G405" s="17"/>
      <c r="H405" s="19"/>
      <c r="I405" s="19"/>
      <c r="J405" s="19"/>
      <c r="K405" s="19"/>
      <c r="L405" s="20"/>
    </row>
    <row r="406" spans="1:12">
      <c r="A406" s="77"/>
      <c r="B406" s="15" t="s">
        <v>23</v>
      </c>
      <c r="C406" s="112">
        <v>0.83333333333333337</v>
      </c>
      <c r="D406" s="113"/>
      <c r="E406" s="19"/>
      <c r="F406" s="37">
        <f>+C406</f>
        <v>0.83333333333333337</v>
      </c>
      <c r="G406" s="19"/>
      <c r="H406" s="19"/>
      <c r="I406" s="19"/>
      <c r="J406" s="19"/>
      <c r="K406" s="19"/>
      <c r="L406" s="20"/>
    </row>
    <row r="409" spans="1:12">
      <c r="A409" s="75"/>
      <c r="B409" s="114" t="s">
        <v>39</v>
      </c>
      <c r="C409" s="115"/>
      <c r="D409" s="115"/>
      <c r="E409" s="115"/>
      <c r="F409" s="115"/>
      <c r="G409" s="115"/>
      <c r="H409" s="115"/>
      <c r="I409" s="115"/>
      <c r="J409" s="115"/>
      <c r="K409" s="116"/>
      <c r="L409" s="7"/>
    </row>
    <row r="410" spans="1:12" ht="75">
      <c r="A410" s="28" t="s">
        <v>2</v>
      </c>
      <c r="B410" s="9" t="s">
        <v>3</v>
      </c>
      <c r="C410" s="9" t="s">
        <v>4</v>
      </c>
      <c r="D410" s="9" t="s">
        <v>5</v>
      </c>
      <c r="E410" s="9" t="s">
        <v>6</v>
      </c>
      <c r="F410" s="110" t="s">
        <v>7</v>
      </c>
      <c r="G410" s="111"/>
      <c r="H410" s="9" t="s">
        <v>8</v>
      </c>
      <c r="I410" s="9" t="s">
        <v>9</v>
      </c>
      <c r="J410" s="9" t="s">
        <v>10</v>
      </c>
      <c r="K410" s="9" t="s">
        <v>11</v>
      </c>
      <c r="L410" s="10"/>
    </row>
    <row r="411" spans="1:12">
      <c r="A411" s="27">
        <v>42618</v>
      </c>
      <c r="B411" s="11" t="s">
        <v>12</v>
      </c>
      <c r="C411" s="12" t="s">
        <v>13</v>
      </c>
      <c r="D411" s="35"/>
      <c r="E411" s="35"/>
      <c r="F411" s="6">
        <f>+IF(AND(D411&gt;=$F417,D411&lt;1),IF(C411="Working",D411,IF(C411="Leave 1st half",C$9,IF(C411="Leave 2nd half",D411,IF(C411="On_Duty",C$9,IF(OR(C411="Leave",C411="Holiday"),C$9))))),IF(AND(D411&gt;0,D411&lt;$F417),C$9,IF(C411="Leave 1st half",C$9,IF(C411="On_Duty",C$9,IF(OR(C411="Leave",C411="holiday"),C$9,IF(C411="Leave 2nd half",D411,C$9))))))</f>
        <v>0.33333333333333331</v>
      </c>
      <c r="G411" s="6">
        <f>+IF(AND(E411&lt;=$F$11,E411&gt;0),IF(C411="Working",E411,IF(C411="Leave 1st half",E411,IF(C411="Leave 2nd half",D$9,IF(C411="On_Duty",D$9,IF(OR(C411="Leave",C411="Holiday"),D$9))))),IF(AND(E411&gt;$F$11,E411&lt;1),$C$11,IF(C411="Leave 1st half",E411,IF(C411="On_Duty",D$9,IF(OR(C411="Leave",C411="Holiday"),D$9,IF(C411="Leave 2nd half",D$9,$D$9))))))</f>
        <v>0.75416666666666676</v>
      </c>
      <c r="H411" s="6">
        <f>+G411-F411</f>
        <v>0.42083333333333345</v>
      </c>
      <c r="I411" s="22">
        <f>+HOUR(H411)*60+MINUTE(H411)+SECOND(H411)/60-30</f>
        <v>576</v>
      </c>
      <c r="J411" s="22">
        <f>48*60/5</f>
        <v>576</v>
      </c>
      <c r="K411" s="22">
        <f>+IF(AND(F411&lt;&gt;0,G411&lt;&gt;0),I411-J411,-J411)</f>
        <v>0</v>
      </c>
      <c r="L411" s="13"/>
    </row>
    <row r="412" spans="1:12">
      <c r="A412" s="30">
        <f>+A411+1</f>
        <v>42619</v>
      </c>
      <c r="B412" s="11" t="s">
        <v>14</v>
      </c>
      <c r="C412" s="12" t="s">
        <v>42</v>
      </c>
      <c r="D412" s="29">
        <v>0.37291666666666662</v>
      </c>
      <c r="E412" s="29">
        <v>0.79166666666666663</v>
      </c>
      <c r="F412" s="6">
        <f>+IF(AND(D412&gt;=$F417,D412&lt;1),IF(C412="Working",D412,IF(C412="Leave 1st half",C$9,IF(C412="Leave 2nd half",D412,IF(C412="On_Duty",C$9,IF(OR(C412="Leave",C412="Holiday"),C$9))))),IF(AND(D412&gt;0,D412&lt;$F417),C$9,IF(C412="Leave 1st half",C$9,IF(C412="On_Duty",C$9,IF(OR(C412="Leave",C412="holiday"),C$9,IF(C412="Leave 2nd half",D412,C$9))))))</f>
        <v>0.37291666666666662</v>
      </c>
      <c r="G412" s="6">
        <f>+IF(AND(E412&lt;=0.91667,E412&gt;0),IF(C412="Working",E412,IF(C412="Leave 1st half",E412,IF(C412="Leave 2nd half",D$9,IF(C412="On_Duty",D$9,IF(OR(C412="Leave",C412="Holiday"),D$9))))),IF(AND(E412&gt;0.91667,E412&lt;1),$C$11,IF(C412="Leave 1st half",E412,IF(C412="On_Duty",D$9,IF(OR(C412="Leave",C412="Holiday"),D$9,IF(C412="Leave 2nd half",D$9,$D$9))))))</f>
        <v>0.79166666666666663</v>
      </c>
      <c r="H412" s="6">
        <f>+G412-F412</f>
        <v>0.41875000000000001</v>
      </c>
      <c r="I412" s="22">
        <f>+HOUR(H412)*60+MINUTE(H412)+SECOND(H412)/60-30</f>
        <v>573</v>
      </c>
      <c r="J412" s="22">
        <f>48*60/5</f>
        <v>576</v>
      </c>
      <c r="K412" s="22">
        <f>+IF(AND(F412&lt;&gt;0,G412&lt;&gt;0),I412-J412,-J412)</f>
        <v>-3</v>
      </c>
      <c r="L412" s="13"/>
    </row>
    <row r="413" spans="1:12">
      <c r="A413" s="30">
        <f>+A412+1</f>
        <v>42620</v>
      </c>
      <c r="B413" s="11" t="s">
        <v>15</v>
      </c>
      <c r="C413" s="12" t="s">
        <v>42</v>
      </c>
      <c r="D413" s="11"/>
      <c r="E413" s="11"/>
      <c r="F413" s="6">
        <f>+IF(AND(D413&gt;=$F417,D413&lt;1),IF(C413="Working",D413,IF(C413="Leave 1st half",C$9,IF(C413="Leave 2nd half",D413,IF(C413="On_Duty",C$9,IF(OR(C413="Leave",C413="Holiday"),C$9))))),IF(AND(D413&gt;0,D413&lt;$F417),C$9,IF(C413="Leave 1st half",C$9,IF(C413="On_Duty",C$9,IF(OR(C413="Leave",C413="holiday"),C$9,IF(C413="Leave 2nd half",D413,C$9))))))</f>
        <v>0.33333333333333331</v>
      </c>
      <c r="G413" s="6">
        <f>+IF(AND(E413&lt;=0.91667,E413&gt;0),IF(C413="Working",E413,IF(C413="Leave 1st half",E413,IF(C413="Leave 2nd half",D$9,IF(C413="On_Duty",D$9,IF(OR(C413="Leave",C413="Holiday"),D$9))))),IF(AND(E413&gt;0.91667,E413&lt;1),$C$11,IF(C413="Leave 1st half",E413,IF(C413="On_Duty",D$9,IF(OR(C413="Leave",C413="Holiday"),D$9,IF(C413="Leave 2nd half",D$9,$D$9))))))</f>
        <v>0.75416666666666676</v>
      </c>
      <c r="H413" s="6">
        <f>+G413-F413</f>
        <v>0.42083333333333345</v>
      </c>
      <c r="I413" s="22">
        <f>+HOUR(H413)*60+MINUTE(H413)+SECOND(H413)/60-30</f>
        <v>576</v>
      </c>
      <c r="J413" s="22">
        <f>48*60/5</f>
        <v>576</v>
      </c>
      <c r="K413" s="22">
        <f>+IF(AND(F413&lt;&gt;0,G413&lt;&gt;0),I413-J413,-J413)</f>
        <v>0</v>
      </c>
      <c r="L413" s="13"/>
    </row>
    <row r="414" spans="1:12">
      <c r="A414" s="30">
        <f>+A413+1</f>
        <v>42621</v>
      </c>
      <c r="B414" s="11" t="s">
        <v>17</v>
      </c>
      <c r="C414" s="12" t="s">
        <v>16</v>
      </c>
      <c r="D414" s="11"/>
      <c r="E414" s="11"/>
      <c r="F414" s="6">
        <f>+IF(AND(D414&gt;=$F417,D414&lt;1),IF(C414="Working",D414,IF(C414="Leave 1st half",C$9,IF(C414="Leave 2nd half",D414,IF(C414="On_Duty",C$9,IF(OR(C414="Leave",C414="Holiday"),C$9))))),IF(AND(D414&gt;0,D414&lt;$F417),C$9,IF(C414="Leave 1st half",C$9,IF(C414="On_Duty",C$9,IF(OR(C414="Leave",C414="holiday"),C$9,IF(C414="Leave 2nd half",D414,C$9))))))</f>
        <v>0.33333333333333331</v>
      </c>
      <c r="G414" s="6">
        <f>+IF(AND(E414&lt;=0.91667,E414&gt;0),IF(C414="Working",E414,IF(C414="Leave 1st half",E414,IF(C414="Leave 2nd half",D$9,IF(C414="On_Duty",D$9,IF(OR(C414="Leave",C414="Holiday"),D$9))))),IF(AND(E414&gt;0.91667,E414&lt;1),$C$11,IF(C414="Leave 1st half",E414,IF(C414="On_Duty",D$9,IF(OR(C414="Leave",C414="Holiday"),D$9,IF(C414="Leave 2nd half",D$9,$D$9))))))</f>
        <v>0.75416666666666676</v>
      </c>
      <c r="H414" s="6">
        <f>+G414-F414</f>
        <v>0.42083333333333345</v>
      </c>
      <c r="I414" s="22">
        <f>+HOUR(H414)*60+MINUTE(H414)+SECOND(H414)/60-30</f>
        <v>576</v>
      </c>
      <c r="J414" s="22">
        <f>48*60/5</f>
        <v>576</v>
      </c>
      <c r="K414" s="22">
        <f>+IF(AND(F414&lt;&gt;0,G414&lt;&gt;0),I414-J414,-J414)</f>
        <v>0</v>
      </c>
      <c r="L414" s="13"/>
    </row>
    <row r="415" spans="1:12">
      <c r="A415" s="30">
        <f>+A414+1</f>
        <v>42622</v>
      </c>
      <c r="B415" s="14" t="s">
        <v>19</v>
      </c>
      <c r="C415" s="12" t="s">
        <v>42</v>
      </c>
      <c r="D415" s="11">
        <v>0.37291666666666662</v>
      </c>
      <c r="E415" s="11">
        <v>0.80208333333333337</v>
      </c>
      <c r="F415" s="6">
        <f>+IF(AND(D415&gt;=$F417,D415&lt;1),IF(C415="Working",D415,IF(C415="Leave 1st half",C$9,IF(C415="Leave 2nd half",D415,IF(C415="On_Duty",C$9,IF(OR(C415="Leave",C415="Holiday"),C$9))))),IF(AND(D415&gt;0,D415&lt;$F417),C$9,IF(C415="Leave 1st half",C$9,IF(C415="On_Duty",C$9,IF(OR(C415="Leave",C415="holiday"),C$9,IF(C415="Leave 2nd half",D415,C$9))))))</f>
        <v>0.37291666666666662</v>
      </c>
      <c r="G415" s="6">
        <f>+IF(AND(E415&lt;=0.91667,E415&gt;0),IF(C415="Working",E415,IF(C415="Leave 1st half",E415,IF(C415="Leave 2nd half",D$9,IF(C415="On_Duty",D$9,IF(OR(C415="Leave",C415="Holiday"),D$9))))),IF(AND(E415&gt;0.91667,E415&lt;1),$C$11,IF(C415="Leave 1st half",E415,IF(C415="On_Duty",D$9,IF(OR(C415="Leave",C415="Holiday"),D$9,IF(C415="Leave 2nd half",D$9,$D$9))))))</f>
        <v>0.80208333333333337</v>
      </c>
      <c r="H415" s="6">
        <f>+G415-F415</f>
        <v>0.42916666666666675</v>
      </c>
      <c r="I415" s="22">
        <f>+HOUR(H415)*60+MINUTE(H415)+SECOND(H415)/60-30</f>
        <v>588</v>
      </c>
      <c r="J415" s="22">
        <f>48*60/5</f>
        <v>576</v>
      </c>
      <c r="K415" s="22">
        <f>+IF(AND(F415&lt;&gt;0,G415&lt;&gt;0),I415-J415,-J415)</f>
        <v>12</v>
      </c>
      <c r="L415" s="13"/>
    </row>
    <row r="416" spans="1:12">
      <c r="A416" s="76"/>
      <c r="B416" s="15" t="s">
        <v>21</v>
      </c>
      <c r="C416" s="21">
        <v>0.33333333333333331</v>
      </c>
      <c r="D416" s="21">
        <v>0.75416666666666676</v>
      </c>
      <c r="E416" s="17"/>
      <c r="F416" s="17"/>
      <c r="G416" s="17"/>
      <c r="H416" s="17"/>
      <c r="I416" s="17"/>
      <c r="J416" s="17"/>
      <c r="K416" s="31">
        <f>SUM(K411:K415)</f>
        <v>9</v>
      </c>
      <c r="L416" s="39" t="str">
        <f>+IF(K416&lt;0,"Minute(s) Remaining",IF(K416=0,"Minute(s). Met the target 48hrs","Minute(s) in excess of the required limit"))</f>
        <v>Minute(s) in excess of the required limit</v>
      </c>
    </row>
    <row r="417" spans="1:12">
      <c r="A417" s="76"/>
      <c r="B417" s="15" t="s">
        <v>22</v>
      </c>
      <c r="C417" s="112">
        <f>+(D416+C416)/2</f>
        <v>0.54375000000000007</v>
      </c>
      <c r="D417" s="113"/>
      <c r="E417" s="38"/>
      <c r="F417" s="36">
        <f>+C416</f>
        <v>0.33333333333333331</v>
      </c>
      <c r="G417" s="17"/>
      <c r="H417" s="19"/>
      <c r="I417" s="19"/>
      <c r="J417" s="19"/>
      <c r="K417" s="19"/>
      <c r="L417" s="20"/>
    </row>
    <row r="418" spans="1:12">
      <c r="A418" s="77"/>
      <c r="B418" s="15" t="s">
        <v>23</v>
      </c>
      <c r="C418" s="112">
        <v>0.83333333333333337</v>
      </c>
      <c r="D418" s="113"/>
      <c r="E418" s="19"/>
      <c r="F418" s="37">
        <f>+C418</f>
        <v>0.83333333333333337</v>
      </c>
      <c r="G418" s="19"/>
      <c r="H418" s="19"/>
      <c r="I418" s="19"/>
      <c r="J418" s="19"/>
      <c r="K418" s="19"/>
      <c r="L418" s="20"/>
    </row>
    <row r="422" spans="1:12">
      <c r="A422" s="75"/>
      <c r="B422" s="114" t="s">
        <v>39</v>
      </c>
      <c r="C422" s="115"/>
      <c r="D422" s="115"/>
      <c r="E422" s="115"/>
      <c r="F422" s="115"/>
      <c r="G422" s="115"/>
      <c r="H422" s="115"/>
      <c r="I422" s="115"/>
      <c r="J422" s="115"/>
      <c r="K422" s="116"/>
      <c r="L422" s="7"/>
    </row>
    <row r="423" spans="1:12" ht="75">
      <c r="A423" s="28" t="s">
        <v>2</v>
      </c>
      <c r="B423" s="9" t="s">
        <v>3</v>
      </c>
      <c r="C423" s="9" t="s">
        <v>4</v>
      </c>
      <c r="D423" s="9" t="s">
        <v>5</v>
      </c>
      <c r="E423" s="9" t="s">
        <v>6</v>
      </c>
      <c r="F423" s="110" t="s">
        <v>7</v>
      </c>
      <c r="G423" s="111"/>
      <c r="H423" s="9" t="s">
        <v>8</v>
      </c>
      <c r="I423" s="9" t="s">
        <v>9</v>
      </c>
      <c r="J423" s="9" t="s">
        <v>10</v>
      </c>
      <c r="K423" s="9" t="s">
        <v>11</v>
      </c>
      <c r="L423" s="10"/>
    </row>
    <row r="424" spans="1:12">
      <c r="A424" s="27">
        <v>42625</v>
      </c>
      <c r="B424" s="11" t="s">
        <v>12</v>
      </c>
      <c r="C424" s="12" t="s">
        <v>42</v>
      </c>
      <c r="D424" s="29">
        <v>0.37013888888888885</v>
      </c>
      <c r="E424" s="29">
        <v>0.83333333333333337</v>
      </c>
      <c r="F424" s="6">
        <f>+IF(AND(D424&gt;=$F430,D424&lt;1),IF(C424="Working",D424,IF(C424="Leave 1st half",C$9,IF(C424="Leave 2nd half",D424,IF(C424="On_Duty",C$9,IF(OR(C424="Leave",C424="Holiday"),C$9))))),IF(AND(D424&gt;0,D424&lt;$F430),C$9,IF(C424="Leave 1st half",C$9,IF(C424="On_Duty",C$9,IF(OR(C424="Leave",C424="holiday"),C$9,IF(C424="Leave 2nd half",D424,C$9))))))</f>
        <v>0.37013888888888885</v>
      </c>
      <c r="G424" s="6">
        <f>+IF(AND(E424&lt;=$F$11,E424&gt;0),IF(C424="Working",E424,IF(C424="Leave 1st half",E424,IF(C424="Leave 2nd half",D$9,IF(C424="On_Duty",D$9,IF(OR(C424="Leave",C424="Holiday"),D$9))))),IF(AND(E424&gt;$F$11,E424&lt;1),$C$11,IF(C424="Leave 1st half",E424,IF(C424="On_Duty",D$9,IF(OR(C424="Leave",C424="Holiday"),D$9,IF(C424="Leave 2nd half",D$9,$D$9))))))</f>
        <v>0.83333333333333337</v>
      </c>
      <c r="H424" s="6">
        <f>+G424-F424</f>
        <v>0.46319444444444452</v>
      </c>
      <c r="I424" s="22">
        <f>+HOUR(H424)*60+MINUTE(H424)+SECOND(H424)/60-30</f>
        <v>637</v>
      </c>
      <c r="J424" s="22">
        <f>48*60/5</f>
        <v>576</v>
      </c>
      <c r="K424" s="22">
        <f>+IF(AND(F424&lt;&gt;0,G424&lt;&gt;0),I424-J424,-J424)</f>
        <v>61</v>
      </c>
      <c r="L424" s="13"/>
    </row>
    <row r="425" spans="1:12">
      <c r="A425" s="30">
        <f>+A424+1</f>
        <v>42626</v>
      </c>
      <c r="B425" s="11" t="s">
        <v>14</v>
      </c>
      <c r="C425" s="12" t="s">
        <v>42</v>
      </c>
      <c r="D425" s="29">
        <v>0.37152777777777773</v>
      </c>
      <c r="E425" s="78">
        <v>0.71875</v>
      </c>
      <c r="F425" s="6">
        <f>+IF(AND(D425&gt;=$F430,D425&lt;1),IF(C425="Working",D425,IF(C425="Leave 1st half",C$9,IF(C425="Leave 2nd half",D425,IF(C425="On_Duty",C$9,IF(OR(C425="Leave",C425="Holiday"),C$9))))),IF(AND(D425&gt;0,D425&lt;$F430),C$9,IF(C425="Leave 1st half",C$9,IF(C425="On_Duty",C$9,IF(OR(C425="Leave",C425="holiday"),C$9,IF(C425="Leave 2nd half",D425,C$9))))))</f>
        <v>0.37152777777777773</v>
      </c>
      <c r="G425" s="6">
        <f>+IF(AND(E425&lt;=0.91667,E425&gt;0),IF(C425="Working",E425,IF(C425="Leave 1st half",E425,IF(C425="Leave 2nd half",D$9,IF(C425="On_Duty",D$9,IF(OR(C425="Leave",C425="Holiday"),D$9))))),IF(AND(E425&gt;0.91667,E425&lt;1),$C$11,IF(C425="Leave 1st half",E425,IF(C425="On_Duty",D$9,IF(OR(C425="Leave",C425="Holiday"),D$9,IF(C425="Leave 2nd half",D$9,$D$9))))))</f>
        <v>0.71875</v>
      </c>
      <c r="H425" s="6">
        <f>+G425-F425</f>
        <v>0.34722222222222227</v>
      </c>
      <c r="I425" s="22">
        <f>+HOUR(H425)*60+MINUTE(H425)+SECOND(H425)/60-30</f>
        <v>470</v>
      </c>
      <c r="J425" s="22">
        <f>48*60/5</f>
        <v>576</v>
      </c>
      <c r="K425" s="22">
        <f>+IF(AND(F425&lt;&gt;0,G425&lt;&gt;0),I425-J425,-J425)</f>
        <v>-106</v>
      </c>
      <c r="L425" s="13"/>
    </row>
    <row r="426" spans="1:12">
      <c r="A426" s="30">
        <f>+A425+1</f>
        <v>42627</v>
      </c>
      <c r="B426" s="11" t="s">
        <v>15</v>
      </c>
      <c r="C426" s="12" t="s">
        <v>42</v>
      </c>
      <c r="D426" s="29">
        <v>0.35972222222222222</v>
      </c>
      <c r="E426" s="29">
        <v>0.83333333333333337</v>
      </c>
      <c r="F426" s="6">
        <f>+IF(AND(D426&gt;=$F430,D426&lt;1),IF(C426="Working",D426,IF(C426="Leave 1st half",C$9,IF(C426="Leave 2nd half",D426,IF(C426="On_Duty",C$9,IF(OR(C426="Leave",C426="Holiday"),C$9))))),IF(AND(D426&gt;0,D426&lt;$F430),C$9,IF(C426="Leave 1st half",C$9,IF(C426="On_Duty",C$9,IF(OR(C426="Leave",C426="holiday"),C$9,IF(C426="Leave 2nd half",D426,C$9))))))</f>
        <v>0.35972222222222222</v>
      </c>
      <c r="G426" s="6">
        <f>+IF(AND(E426&lt;=0.91667,E426&gt;0),IF(C426="Working",E426,IF(C426="Leave 1st half",E426,IF(C426="Leave 2nd half",D$9,IF(C426="On_Duty",D$9,IF(OR(C426="Leave",C426="Holiday"),D$9))))),IF(AND(E426&gt;0.91667,E426&lt;1),$C$11,IF(C426="Leave 1st half",E426,IF(C426="On_Duty",D$9,IF(OR(C426="Leave",C426="Holiday"),D$9,IF(C426="Leave 2nd half",D$9,$D$9))))))</f>
        <v>0.83333333333333337</v>
      </c>
      <c r="H426" s="6">
        <f>+G426-F426</f>
        <v>0.47361111111111115</v>
      </c>
      <c r="I426" s="22">
        <f>+HOUR(H426)*60+MINUTE(H426)+SECOND(H426)/60-30</f>
        <v>652</v>
      </c>
      <c r="J426" s="22">
        <f>48*60/5</f>
        <v>576</v>
      </c>
      <c r="K426" s="22">
        <f>+IF(AND(F426&lt;&gt;0,G426&lt;&gt;0),I426-J426,-J426)</f>
        <v>76</v>
      </c>
      <c r="L426" s="13"/>
    </row>
    <row r="427" spans="1:12">
      <c r="A427" s="30">
        <f>+A426+1</f>
        <v>42628</v>
      </c>
      <c r="B427" s="11" t="s">
        <v>17</v>
      </c>
      <c r="C427" s="12" t="s">
        <v>42</v>
      </c>
      <c r="D427" s="29">
        <v>0.35625000000000001</v>
      </c>
      <c r="E427" s="29">
        <v>0.82638888888888884</v>
      </c>
      <c r="F427" s="6">
        <f>+IF(AND(D427&gt;=$F430,D427&lt;1),IF(C427="Working",D427,IF(C427="Leave 1st half",C$9,IF(C427="Leave 2nd half",D427,IF(C427="On_Duty",C$9,IF(OR(C427="Leave",C427="Holiday"),C$9))))),IF(AND(D427&gt;0,D427&lt;$F430),C$9,IF(C427="Leave 1st half",C$9,IF(C427="On_Duty",C$9,IF(OR(C427="Leave",C427="holiday"),C$9,IF(C427="Leave 2nd half",D427,C$9))))))</f>
        <v>0.35625000000000001</v>
      </c>
      <c r="G427" s="6">
        <f>+IF(AND(E427&lt;=0.91667,E427&gt;0),IF(C427="Working",E427,IF(C427="Leave 1st half",E427,IF(C427="Leave 2nd half",D$9,IF(C427="On_Duty",D$9,IF(OR(C427="Leave",C427="Holiday"),D$9))))),IF(AND(E427&gt;0.91667,E427&lt;1),$C$11,IF(C427="Leave 1st half",E427,IF(C427="On_Duty",D$9,IF(OR(C427="Leave",C427="Holiday"),D$9,IF(C427="Leave 2nd half",D$9,$D$9))))))</f>
        <v>0.82638888888888884</v>
      </c>
      <c r="H427" s="6">
        <f>+G427-F427</f>
        <v>0.47013888888888883</v>
      </c>
      <c r="I427" s="22">
        <f>+HOUR(H427)*60+MINUTE(H427)+SECOND(H427)/60-30</f>
        <v>647</v>
      </c>
      <c r="J427" s="22">
        <f>48*60/5</f>
        <v>576</v>
      </c>
      <c r="K427" s="22">
        <f>+IF(AND(F427&lt;&gt;0,G427&lt;&gt;0),I427-J427,-J427)</f>
        <v>71</v>
      </c>
      <c r="L427" s="13"/>
    </row>
    <row r="428" spans="1:12">
      <c r="A428" s="30">
        <f>+A427+1</f>
        <v>42629</v>
      </c>
      <c r="B428" s="14" t="s">
        <v>19</v>
      </c>
      <c r="C428" s="12" t="s">
        <v>42</v>
      </c>
      <c r="D428" s="29">
        <v>0.36180555555555555</v>
      </c>
      <c r="E428" s="29">
        <v>0.72499999999999998</v>
      </c>
      <c r="F428" s="6">
        <f>+IF(AND(D428&gt;=$F430,D428&lt;1),IF(C428="Working",D428,IF(C428="Leave 1st half",C$9,IF(C428="Leave 2nd half",D428,IF(C428="On_Duty",C$9,IF(OR(C428="Leave",C428="Holiday"),C$9))))),IF(AND(D428&gt;0,D428&lt;$F430),C$9,IF(C428="Leave 1st half",C$9,IF(C428="On_Duty",C$9,IF(OR(C428="Leave",C428="holiday"),C$9,IF(C428="Leave 2nd half",D428,C$9))))))</f>
        <v>0.36180555555555555</v>
      </c>
      <c r="G428" s="6">
        <f>+IF(AND(E428&lt;=0.91667,E428&gt;0),IF(C428="Working",E428,IF(C428="Leave 1st half",E428,IF(C428="Leave 2nd half",D$9,IF(C428="On_Duty",D$9,IF(OR(C428="Leave",C428="Holiday"),D$9))))),IF(AND(E428&gt;0.91667,E428&lt;1),$C$11,IF(C428="Leave 1st half",E428,IF(C428="On_Duty",D$9,IF(OR(C428="Leave",C428="Holiday"),D$9,IF(C428="Leave 2nd half",D$9,$D$9))))))</f>
        <v>0.72499999999999998</v>
      </c>
      <c r="H428" s="6">
        <f>+G428-F428</f>
        <v>0.36319444444444443</v>
      </c>
      <c r="I428" s="22">
        <f>+HOUR(H428)*60+MINUTE(H428)+SECOND(H428)/60-30</f>
        <v>493</v>
      </c>
      <c r="J428" s="22">
        <f>48*60/5</f>
        <v>576</v>
      </c>
      <c r="K428" s="22">
        <f>+IF(AND(F428&lt;&gt;0,G428&lt;&gt;0),I428-J428,-J428)</f>
        <v>-83</v>
      </c>
      <c r="L428" s="13"/>
    </row>
    <row r="429" spans="1:12">
      <c r="A429" s="76"/>
      <c r="B429" s="15" t="s">
        <v>21</v>
      </c>
      <c r="C429" s="21">
        <v>0.33333333333333331</v>
      </c>
      <c r="D429" s="21">
        <v>0.75416666666666676</v>
      </c>
      <c r="E429" s="17"/>
      <c r="F429" s="17"/>
      <c r="G429" s="17"/>
      <c r="H429" s="17"/>
      <c r="I429" s="17"/>
      <c r="J429" s="17"/>
      <c r="K429" s="31">
        <f>SUM(K424:K428)</f>
        <v>19</v>
      </c>
      <c r="L429" s="39" t="str">
        <f>+IF(K429&lt;0,"Minute(s) Remaining",IF(K429=0,"Minute(s). Met the target 48hrs","Minute(s) in excess of the required limit"))</f>
        <v>Minute(s) in excess of the required limit</v>
      </c>
    </row>
    <row r="430" spans="1:12">
      <c r="A430" s="76"/>
      <c r="B430" s="15" t="s">
        <v>22</v>
      </c>
      <c r="C430" s="112">
        <f>+(D429+C429)/2</f>
        <v>0.54375000000000007</v>
      </c>
      <c r="D430" s="113"/>
      <c r="E430" s="38"/>
      <c r="F430" s="36">
        <f>+C429</f>
        <v>0.33333333333333331</v>
      </c>
      <c r="G430" s="17"/>
      <c r="H430" s="19"/>
      <c r="I430" s="19"/>
      <c r="J430" s="19"/>
      <c r="K430" s="19"/>
      <c r="L430" s="20"/>
    </row>
    <row r="431" spans="1:12">
      <c r="A431" s="77"/>
      <c r="B431" s="15" t="s">
        <v>23</v>
      </c>
      <c r="C431" s="112">
        <v>0.83333333333333337</v>
      </c>
      <c r="D431" s="113"/>
      <c r="E431" s="19"/>
      <c r="F431" s="37">
        <f>+C431</f>
        <v>0.83333333333333337</v>
      </c>
      <c r="G431" s="19"/>
      <c r="H431" s="19"/>
      <c r="I431" s="19"/>
      <c r="J431" s="19"/>
      <c r="K431" s="19"/>
      <c r="L431" s="20"/>
    </row>
    <row r="434" spans="1:12">
      <c r="A434" s="75"/>
      <c r="B434" s="114" t="s">
        <v>39</v>
      </c>
      <c r="C434" s="115"/>
      <c r="D434" s="115"/>
      <c r="E434" s="115"/>
      <c r="F434" s="115"/>
      <c r="G434" s="115"/>
      <c r="H434" s="115"/>
      <c r="I434" s="115"/>
      <c r="J434" s="115"/>
      <c r="K434" s="116"/>
      <c r="L434" s="7"/>
    </row>
    <row r="435" spans="1:12" ht="75">
      <c r="A435" s="28" t="s">
        <v>2</v>
      </c>
      <c r="B435" s="9" t="s">
        <v>3</v>
      </c>
      <c r="C435" s="9" t="s">
        <v>4</v>
      </c>
      <c r="D435" s="9" t="s">
        <v>5</v>
      </c>
      <c r="E435" s="9" t="s">
        <v>6</v>
      </c>
      <c r="F435" s="110" t="s">
        <v>7</v>
      </c>
      <c r="G435" s="111"/>
      <c r="H435" s="9" t="s">
        <v>8</v>
      </c>
      <c r="I435" s="9" t="s">
        <v>9</v>
      </c>
      <c r="J435" s="9" t="s">
        <v>10</v>
      </c>
      <c r="K435" s="9" t="s">
        <v>11</v>
      </c>
      <c r="L435" s="10"/>
    </row>
    <row r="436" spans="1:12">
      <c r="A436" s="27">
        <v>42632</v>
      </c>
      <c r="B436" s="11" t="s">
        <v>12</v>
      </c>
      <c r="C436" s="12" t="s">
        <v>42</v>
      </c>
      <c r="D436" s="80">
        <v>0.36458333333333331</v>
      </c>
      <c r="E436" s="79">
        <v>0.82430555555555562</v>
      </c>
      <c r="F436" s="6">
        <f>+IF(AND(D436&gt;=$F442,D436&lt;1),IF(C436="Working",D436,IF(C436="Leave 1st half",C$9,IF(C436="Leave 2nd half",D436,IF(C436="On_Duty",C$9,IF(OR(C436="Leave",C436="Holiday"),C$9))))),IF(AND(D436&gt;0,D436&lt;$F442),C$9,IF(C436="Leave 1st half",C$9,IF(C436="On_Duty",C$9,IF(OR(C436="Leave",C436="holiday"),C$9,IF(C436="Leave 2nd half",D436,C$9))))))</f>
        <v>0.36458333333333331</v>
      </c>
      <c r="G436" s="6">
        <f>+IF(AND(E436&lt;=$F$11,E436&gt;0),IF(C436="Working",E436,IF(C436="Leave 1st half",E436,IF(C436="Leave 2nd half",D$9,IF(C436="On_Duty",D$9,IF(OR(C436="Leave",C436="Holiday"),D$9))))),IF(AND(E436&gt;$F$11,E436&lt;1),$C$11,IF(C436="Leave 1st half",E436,IF(C436="On_Duty",D$9,IF(OR(C436="Leave",C436="Holiday"),D$9,IF(C436="Leave 2nd half",D$9,$D$9))))))</f>
        <v>0.82430555555555562</v>
      </c>
      <c r="H436" s="6">
        <f>+G436-F436</f>
        <v>0.45972222222222231</v>
      </c>
      <c r="I436" s="22">
        <f>+HOUR(H436)*60+MINUTE(H436)+SECOND(H436)/60-30</f>
        <v>632</v>
      </c>
      <c r="J436" s="22">
        <f>48*60/5</f>
        <v>576</v>
      </c>
      <c r="K436" s="22">
        <f>+IF(AND(F436&lt;&gt;0,G436&lt;&gt;0),I436-J436,-J436)</f>
        <v>56</v>
      </c>
      <c r="L436" s="13"/>
    </row>
    <row r="437" spans="1:12">
      <c r="A437" s="30">
        <f>+A436+1</f>
        <v>42633</v>
      </c>
      <c r="B437" s="11" t="s">
        <v>14</v>
      </c>
      <c r="C437" s="12" t="s">
        <v>18</v>
      </c>
      <c r="D437" s="80"/>
      <c r="E437" s="79">
        <v>0.71597222222222223</v>
      </c>
      <c r="F437" s="6">
        <f>+IF(AND(D437&gt;=$F442,D437&lt;1),IF(C437="Working",D437,IF(C437="Leave 1st half",C$9,IF(C437="Leave 2nd half",D437,IF(C437="On_Duty",C$9,IF(OR(C437="Leave",C437="Holiday"),C$9))))),IF(AND(D437&gt;0,D437&lt;$F442),C$9,IF(C437="Leave 1st half",C$9,IF(C437="On_Duty",C$9,IF(OR(C437="Leave",C437="holiday"),C$9,IF(C437="Leave 2nd half",D437,C$9))))))</f>
        <v>0.33333333333333331</v>
      </c>
      <c r="G437" s="6">
        <f>+IF(AND(E437&lt;=0.91667,E437&gt;0),IF(C437="Working",E437,IF(C437="Leave 1st half",E437,IF(C437="Leave 2nd half",D$9,IF(C437="On_Duty",D$9,IF(OR(C437="Leave",C437="Holiday"),D$9))))),IF(AND(E437&gt;0.91667,E437&lt;1),$C$11,IF(C437="Leave 1st half",E437,IF(C437="On_Duty",D$9,IF(OR(C437="Leave",C437="Holiday"),D$9,IF(C437="Leave 2nd half",D$9,$D$9))))))</f>
        <v>0.71597222222222223</v>
      </c>
      <c r="H437" s="6">
        <f>+G437-F437</f>
        <v>0.38263888888888892</v>
      </c>
      <c r="I437" s="22">
        <f>+HOUR(H437)*60+MINUTE(H437)+SECOND(H437)/60-30</f>
        <v>521</v>
      </c>
      <c r="J437" s="22">
        <f>48*60/5</f>
        <v>576</v>
      </c>
      <c r="K437" s="22">
        <f>+IF(AND(F437&lt;&gt;0,G437&lt;&gt;0),I437-J437,-J437)</f>
        <v>-55</v>
      </c>
      <c r="L437" s="13"/>
    </row>
    <row r="438" spans="1:12">
      <c r="A438" s="30">
        <f>+A437+1</f>
        <v>42634</v>
      </c>
      <c r="B438" s="11" t="s">
        <v>15</v>
      </c>
      <c r="C438" s="12" t="s">
        <v>42</v>
      </c>
      <c r="D438" s="79">
        <v>0.36736111111111108</v>
      </c>
      <c r="E438" s="79">
        <v>0.77777777777777779</v>
      </c>
      <c r="F438" s="6">
        <f>+IF(AND(D438&gt;=$F442,D438&lt;1),IF(C438="Working",D438,IF(C438="Leave 1st half",C$9,IF(C438="Leave 2nd half",D438,IF(C438="On_Duty",C$9,IF(OR(C438="Leave",C438="Holiday"),C$9))))),IF(AND(D438&gt;0,D438&lt;$F442),C$9,IF(C438="Leave 1st half",C$9,IF(C438="On_Duty",C$9,IF(OR(C438="Leave",C438="holiday"),C$9,IF(C438="Leave 2nd half",D438,C$9))))))</f>
        <v>0.36736111111111108</v>
      </c>
      <c r="G438" s="6">
        <f>+IF(AND(E438&lt;=0.91667,E438&gt;0),IF(C438="Working",E438,IF(C438="Leave 1st half",E438,IF(C438="Leave 2nd half",D$9,IF(C438="On_Duty",D$9,IF(OR(C438="Leave",C438="Holiday"),D$9))))),IF(AND(E438&gt;0.91667,E438&lt;1),$C$11,IF(C438="Leave 1st half",E438,IF(C438="On_Duty",D$9,IF(OR(C438="Leave",C438="Holiday"),D$9,IF(C438="Leave 2nd half",D$9,$D$9))))))</f>
        <v>0.77777777777777779</v>
      </c>
      <c r="H438" s="6">
        <f>+G438-F438</f>
        <v>0.41041666666666671</v>
      </c>
      <c r="I438" s="22">
        <f>+HOUR(H438)*60+MINUTE(H438)+SECOND(H438)/60-30</f>
        <v>561</v>
      </c>
      <c r="J438" s="22">
        <f>48*60/5</f>
        <v>576</v>
      </c>
      <c r="K438" s="22">
        <f>+IF(AND(F438&lt;&gt;0,G438&lt;&gt;0),I438-J438,-J438)</f>
        <v>-15</v>
      </c>
      <c r="L438" s="13"/>
    </row>
    <row r="439" spans="1:12">
      <c r="A439" s="30">
        <f>+A438+1</f>
        <v>42635</v>
      </c>
      <c r="B439" s="11" t="s">
        <v>17</v>
      </c>
      <c r="C439" s="12" t="s">
        <v>42</v>
      </c>
      <c r="D439" s="79">
        <v>0.36249999999999999</v>
      </c>
      <c r="E439" s="79">
        <v>0.8208333333333333</v>
      </c>
      <c r="F439" s="6">
        <f>+IF(AND(D439&gt;=$F442,D439&lt;1),IF(C439="Working",D439,IF(C439="Leave 1st half",C$9,IF(C439="Leave 2nd half",D439,IF(C439="On_Duty",C$9,IF(OR(C439="Leave",C439="Holiday"),C$9))))),IF(AND(D439&gt;0,D439&lt;$F442),C$9,IF(C439="Leave 1st half",C$9,IF(C439="On_Duty",C$9,IF(OR(C439="Leave",C439="holiday"),C$9,IF(C439="Leave 2nd half",D439,C$9))))))</f>
        <v>0.36249999999999999</v>
      </c>
      <c r="G439" s="6">
        <f>+IF(AND(E439&lt;=0.91667,E439&gt;0),IF(C439="Working",E439,IF(C439="Leave 1st half",E439,IF(C439="Leave 2nd half",D$9,IF(C439="On_Duty",D$9,IF(OR(C439="Leave",C439="Holiday"),D$9))))),IF(AND(E439&gt;0.91667,E439&lt;1),$C$11,IF(C439="Leave 1st half",E439,IF(C439="On_Duty",D$9,IF(OR(C439="Leave",C439="Holiday"),D$9,IF(C439="Leave 2nd half",D$9,$D$9))))))</f>
        <v>0.8208333333333333</v>
      </c>
      <c r="H439" s="6">
        <f>+G439-F439</f>
        <v>0.45833333333333331</v>
      </c>
      <c r="I439" s="22">
        <f>+HOUR(H439)*60+MINUTE(H439)+SECOND(H439)/60-30</f>
        <v>630</v>
      </c>
      <c r="J439" s="22">
        <f>48*60/5</f>
        <v>576</v>
      </c>
      <c r="K439" s="22">
        <f>+IF(AND(F439&lt;&gt;0,G439&lt;&gt;0),I439-J439,-J439)</f>
        <v>54</v>
      </c>
      <c r="L439" s="13"/>
    </row>
    <row r="440" spans="1:12">
      <c r="A440" s="30">
        <f>+A439+1</f>
        <v>42636</v>
      </c>
      <c r="B440" s="14" t="s">
        <v>19</v>
      </c>
      <c r="C440" s="12" t="s">
        <v>42</v>
      </c>
      <c r="D440" s="6">
        <v>0.35416666666666669</v>
      </c>
      <c r="E440" s="6">
        <v>0.75</v>
      </c>
      <c r="F440" s="6">
        <f>+IF(AND(D440&gt;=$F442,D440&lt;1),IF(C440="Working",D440,IF(C440="Leave 1st half",C$9,IF(C440="Leave 2nd half",D440,IF(C440="On_Duty",C$9,IF(OR(C440="Leave",C440="Holiday"),C$9))))),IF(AND(D440&gt;0,D440&lt;$F442),C$9,IF(C440="Leave 1st half",C$9,IF(C440="On_Duty",C$9,IF(OR(C440="Leave",C440="holiday"),C$9,IF(C440="Leave 2nd half",D440,C$9))))))</f>
        <v>0.35416666666666669</v>
      </c>
      <c r="G440" s="6">
        <f>+IF(AND(E440&lt;=0.91667,E440&gt;0),IF(C440="Working",E440,IF(C440="Leave 1st half",E440,IF(C440="Leave 2nd half",D$9,IF(C440="On_Duty",D$9,IF(OR(C440="Leave",C440="Holiday"),D$9))))),IF(AND(E440&gt;0.91667,E440&lt;1),$C$11,IF(C440="Leave 1st half",E440,IF(C440="On_Duty",D$9,IF(OR(C440="Leave",C440="Holiday"),D$9,IF(C440="Leave 2nd half",D$9,$D$9))))))</f>
        <v>0.75</v>
      </c>
      <c r="H440" s="6">
        <f>+G440-F440</f>
        <v>0.39583333333333331</v>
      </c>
      <c r="I440" s="22">
        <f>+HOUR(H440)*60+MINUTE(H440)+SECOND(H440)/60-30</f>
        <v>540</v>
      </c>
      <c r="J440" s="22">
        <f>48*60/5</f>
        <v>576</v>
      </c>
      <c r="K440" s="22">
        <f>+IF(AND(F440&lt;&gt;0,G440&lt;&gt;0),I440-J440,-J440)</f>
        <v>-36</v>
      </c>
      <c r="L440" s="13"/>
    </row>
    <row r="441" spans="1:12">
      <c r="A441" s="76"/>
      <c r="B441" s="15" t="s">
        <v>21</v>
      </c>
      <c r="C441" s="21">
        <v>0.33333333333333331</v>
      </c>
      <c r="D441" s="21">
        <v>0.75416666666666676</v>
      </c>
      <c r="E441" s="17"/>
      <c r="F441" s="17"/>
      <c r="G441" s="17"/>
      <c r="H441" s="17"/>
      <c r="I441" s="17"/>
      <c r="J441" s="17"/>
      <c r="K441" s="31">
        <f>SUM(K436:K440)</f>
        <v>4</v>
      </c>
      <c r="L441" s="39" t="str">
        <f>+IF(K441&lt;0,"Minute(s) Remaining",IF(K441=0,"Minute(s). Met the target 48hrs","Minute(s) in excess of the required limit"))</f>
        <v>Minute(s) in excess of the required limit</v>
      </c>
    </row>
    <row r="442" spans="1:12">
      <c r="A442" s="76"/>
      <c r="B442" s="15" t="s">
        <v>22</v>
      </c>
      <c r="C442" s="112">
        <f>+(D441+C441)/2</f>
        <v>0.54375000000000007</v>
      </c>
      <c r="D442" s="113"/>
      <c r="E442" s="38"/>
      <c r="F442" s="36">
        <f>+C441</f>
        <v>0.33333333333333331</v>
      </c>
      <c r="G442" s="17"/>
      <c r="H442" s="19"/>
      <c r="I442" s="19"/>
      <c r="J442" s="19"/>
      <c r="K442" s="19"/>
      <c r="L442" s="20"/>
    </row>
    <row r="443" spans="1:12">
      <c r="A443" s="77"/>
      <c r="B443" s="15" t="s">
        <v>23</v>
      </c>
      <c r="C443" s="112">
        <v>0.83333333333333337</v>
      </c>
      <c r="D443" s="113"/>
      <c r="E443" s="19"/>
      <c r="F443" s="37">
        <f>+C443</f>
        <v>0.83333333333333337</v>
      </c>
      <c r="G443" s="19"/>
      <c r="H443" s="19"/>
      <c r="I443" s="19"/>
      <c r="J443" s="19"/>
      <c r="K443" s="19"/>
      <c r="L443" s="20"/>
    </row>
    <row r="446" spans="1:12">
      <c r="A446" s="75"/>
      <c r="B446" s="114" t="s">
        <v>39</v>
      </c>
      <c r="C446" s="115"/>
      <c r="D446" s="115"/>
      <c r="E446" s="115"/>
      <c r="F446" s="115"/>
      <c r="G446" s="115"/>
      <c r="H446" s="115"/>
      <c r="I446" s="115"/>
      <c r="J446" s="115"/>
      <c r="K446" s="116"/>
      <c r="L446" s="7"/>
    </row>
    <row r="447" spans="1:12" ht="75">
      <c r="A447" s="28" t="s">
        <v>2</v>
      </c>
      <c r="B447" s="9" t="s">
        <v>3</v>
      </c>
      <c r="C447" s="9" t="s">
        <v>4</v>
      </c>
      <c r="D447" s="9" t="s">
        <v>5</v>
      </c>
      <c r="E447" s="9" t="s">
        <v>6</v>
      </c>
      <c r="F447" s="110" t="s">
        <v>7</v>
      </c>
      <c r="G447" s="111"/>
      <c r="H447" s="9" t="s">
        <v>8</v>
      </c>
      <c r="I447" s="9" t="s">
        <v>9</v>
      </c>
      <c r="J447" s="9" t="s">
        <v>10</v>
      </c>
      <c r="K447" s="9" t="s">
        <v>11</v>
      </c>
      <c r="L447" s="10"/>
    </row>
    <row r="448" spans="1:12">
      <c r="A448" s="27">
        <v>42639</v>
      </c>
      <c r="B448" s="11" t="s">
        <v>12</v>
      </c>
      <c r="C448" s="12" t="s">
        <v>42</v>
      </c>
      <c r="D448" s="79">
        <v>0.3743055555555555</v>
      </c>
      <c r="E448" s="79">
        <v>0.83333333333333337</v>
      </c>
      <c r="F448" s="6">
        <f>+IF(AND(D448&gt;=$F454,D448&lt;1),IF(C448="Working",D448,IF(C448="Leave 1st half",C$9,IF(C448="Leave 2nd half",D448,IF(C448="On_Duty",C$9,IF(OR(C448="Leave",C448="Holiday"),C$9))))),IF(AND(D448&gt;0,D448&lt;$F454),C$9,IF(C448="Leave 1st half",C$9,IF(C448="On_Duty",C$9,IF(OR(C448="Leave",C448="holiday"),C$9,IF(C448="Leave 2nd half",D448,C$9))))))</f>
        <v>0.3743055555555555</v>
      </c>
      <c r="G448" s="6">
        <f>+IF(AND(E448&lt;=$F$11,E448&gt;0),IF(C448="Working",E448,IF(C448="Leave 1st half",E448,IF(C448="Leave 2nd half",D$9,IF(C448="On_Duty",D$9,IF(OR(C448="Leave",C448="Holiday"),D$9))))),IF(AND(E448&gt;$F$11,E448&lt;1),$C$11,IF(C448="Leave 1st half",E448,IF(C448="On_Duty",D$9,IF(OR(C448="Leave",C448="Holiday"),D$9,IF(C448="Leave 2nd half",D$9,$D$9))))))</f>
        <v>0.83333333333333337</v>
      </c>
      <c r="H448" s="6">
        <f>+G448-F448</f>
        <v>0.45902777777777787</v>
      </c>
      <c r="I448" s="22">
        <f>+HOUR(H448)*60+MINUTE(H448)+SECOND(H448)/60-30</f>
        <v>631</v>
      </c>
      <c r="J448" s="22">
        <f>48*60/5</f>
        <v>576</v>
      </c>
      <c r="K448" s="22">
        <f>+IF(AND(F448&lt;&gt;0,G448&lt;&gt;0),I448-J448,-J448)</f>
        <v>55</v>
      </c>
      <c r="L448" s="13"/>
    </row>
    <row r="449" spans="1:12">
      <c r="A449" s="30">
        <f>+A448+1</f>
        <v>42640</v>
      </c>
      <c r="B449" s="11" t="s">
        <v>14</v>
      </c>
      <c r="C449" s="12" t="s">
        <v>43</v>
      </c>
      <c r="D449" s="80"/>
      <c r="E449" s="80"/>
      <c r="F449" s="6">
        <f>+IF(AND(D449&gt;=$F454,D449&lt;1),IF(C449="Working",D449,IF(C449="Leave 1st half",C$9,IF(C449="Leave 2nd half",D449,IF(C449="On_Duty",C$9,IF(OR(C449="Leave",C449="Holiday"),C$9))))),IF(AND(D449&gt;0,D449&lt;$F454),C$9,IF(C449="Leave 1st half",C$9,IF(C449="On_Duty",C$9,IF(OR(C449="Leave",C449="holiday"),C$9,IF(C449="Leave 2nd half",D449,C$9))))))</f>
        <v>0.33333333333333331</v>
      </c>
      <c r="G449" s="6">
        <f>+IF(AND(E449&lt;=0.91667,E449&gt;0),IF(C449="Working",E449,IF(C449="Leave 1st half",E449,IF(C449="Leave 2nd half",D$9,IF(C449="On_Duty",D$9,IF(OR(C449="Leave",C449="Holiday"),D$9))))),IF(AND(E449&gt;0.91667,E449&lt;1),$C$11,IF(C449="Leave 1st half",E449,IF(C449="On_Duty",D$9,IF(OR(C449="Leave",C449="Holiday"),D$9,IF(C449="Leave 2nd half",D$9,$D$9))))))</f>
        <v>0.75416666666666676</v>
      </c>
      <c r="H449" s="6">
        <f>+G449-F449</f>
        <v>0.42083333333333345</v>
      </c>
      <c r="I449" s="22">
        <f>+HOUR(H449)*60+MINUTE(H449)+SECOND(H449)/60-30</f>
        <v>576</v>
      </c>
      <c r="J449" s="22">
        <f>48*60/5</f>
        <v>576</v>
      </c>
      <c r="K449" s="22">
        <f>+IF(AND(F449&lt;&gt;0,G449&lt;&gt;0),I449-J449,-J449)</f>
        <v>0</v>
      </c>
      <c r="L449" s="13"/>
    </row>
    <row r="450" spans="1:12">
      <c r="A450" s="30">
        <f>+A449+1</f>
        <v>42641</v>
      </c>
      <c r="B450" s="11" t="s">
        <v>15</v>
      </c>
      <c r="C450" s="12" t="s">
        <v>42</v>
      </c>
      <c r="D450" s="80">
        <v>0.33333333333333331</v>
      </c>
      <c r="E450" s="80">
        <v>0.75694444444444453</v>
      </c>
      <c r="F450" s="6">
        <f>+IF(AND(D450&gt;=$F454,D450&lt;1),IF(C450="Working",D450,IF(C450="Leave 1st half",C$9,IF(C450="Leave 2nd half",D450,IF(C450="On_Duty",C$9,IF(OR(C450="Leave",C450="Holiday"),C$9))))),IF(AND(D450&gt;0,D450&lt;$F454),C$9,IF(C450="Leave 1st half",C$9,IF(C450="On_Duty",C$9,IF(OR(C450="Leave",C450="holiday"),C$9,IF(C450="Leave 2nd half",D450,C$9))))))</f>
        <v>0.33333333333333331</v>
      </c>
      <c r="G450" s="6">
        <f>+IF(AND(E450&lt;=0.91667,E450&gt;0),IF(C450="Working",E450,IF(C450="Leave 1st half",E450,IF(C450="Leave 2nd half",D$9,IF(C450="On_Duty",D$9,IF(OR(C450="Leave",C450="Holiday"),D$9))))),IF(AND(E450&gt;0.91667,E450&lt;1),$C$11,IF(C450="Leave 1st half",E450,IF(C450="On_Duty",D$9,IF(OR(C450="Leave",C450="Holiday"),D$9,IF(C450="Leave 2nd half",D$9,$D$9))))))</f>
        <v>0.75694444444444453</v>
      </c>
      <c r="H450" s="6">
        <f>+G450-F450</f>
        <v>0.42361111111111122</v>
      </c>
      <c r="I450" s="22">
        <f>+HOUR(H450)*60+MINUTE(H450)+SECOND(H450)/60-30</f>
        <v>580</v>
      </c>
      <c r="J450" s="22">
        <f>48*60/5</f>
        <v>576</v>
      </c>
      <c r="K450" s="22">
        <f>+IF(AND(F450&lt;&gt;0,G450&lt;&gt;0),I450-J450,-J450)</f>
        <v>4</v>
      </c>
      <c r="L450" s="13"/>
    </row>
    <row r="451" spans="1:12">
      <c r="A451" s="30">
        <f>+A450+1</f>
        <v>42642</v>
      </c>
      <c r="B451" s="11" t="s">
        <v>17</v>
      </c>
      <c r="C451" s="12" t="s">
        <v>42</v>
      </c>
      <c r="D451" s="79">
        <v>0.36805555555555558</v>
      </c>
      <c r="E451" s="79">
        <v>0.82638888888888884</v>
      </c>
      <c r="F451" s="6">
        <f>+IF(AND(D451&gt;=$F454,D451&lt;1),IF(C451="Working",D451,IF(C451="Leave 1st half",C$9,IF(C451="Leave 2nd half",D451,IF(C451="On_Duty",C$9,IF(OR(C451="Leave",C451="Holiday"),C$9))))),IF(AND(D451&gt;0,D451&lt;$F454),C$9,IF(C451="Leave 1st half",C$9,IF(C451="On_Duty",C$9,IF(OR(C451="Leave",C451="holiday"),C$9,IF(C451="Leave 2nd half",D451,C$9))))))</f>
        <v>0.36805555555555558</v>
      </c>
      <c r="G451" s="6">
        <f>+IF(AND(E451&lt;=0.91667,E451&gt;0),IF(C451="Working",E451,IF(C451="Leave 1st half",E451,IF(C451="Leave 2nd half",D$9,IF(C451="On_Duty",D$9,IF(OR(C451="Leave",C451="Holiday"),D$9))))),IF(AND(E451&gt;0.91667,E451&lt;1),$C$11,IF(C451="Leave 1st half",E451,IF(C451="On_Duty",D$9,IF(OR(C451="Leave",C451="Holiday"),D$9,IF(C451="Leave 2nd half",D$9,$D$9))))))</f>
        <v>0.82638888888888884</v>
      </c>
      <c r="H451" s="6">
        <f>+G451-F451</f>
        <v>0.45833333333333326</v>
      </c>
      <c r="I451" s="22">
        <f>+HOUR(H451)*60+MINUTE(H451)+SECOND(H451)/60-30</f>
        <v>630</v>
      </c>
      <c r="J451" s="22">
        <f>48*60/5</f>
        <v>576</v>
      </c>
      <c r="K451" s="22">
        <f>+IF(AND(F451&lt;&gt;0,G451&lt;&gt;0),I451-J451,-J451)</f>
        <v>54</v>
      </c>
      <c r="L451" s="13"/>
    </row>
    <row r="452" spans="1:12">
      <c r="A452" s="30">
        <f>+A451+1</f>
        <v>42643</v>
      </c>
      <c r="B452" s="14" t="s">
        <v>19</v>
      </c>
      <c r="C452" s="12" t="s">
        <v>42</v>
      </c>
      <c r="D452" s="79">
        <v>0.3743055555555555</v>
      </c>
      <c r="E452" s="79">
        <v>0.71666666666666667</v>
      </c>
      <c r="F452" s="6">
        <f>+IF(AND(D452&gt;=$F454,D452&lt;1),IF(C452="Working",D452,IF(C452="Leave 1st half",C$9,IF(C452="Leave 2nd half",D452,IF(C452="On_Duty",C$9,IF(OR(C452="Leave",C452="Holiday"),C$9))))),IF(AND(D452&gt;0,D452&lt;$F454),C$9,IF(C452="Leave 1st half",C$9,IF(C452="On_Duty",C$9,IF(OR(C452="Leave",C452="holiday"),C$9,IF(C452="Leave 2nd half",D452,C$9))))))</f>
        <v>0.3743055555555555</v>
      </c>
      <c r="G452" s="6">
        <f>+IF(AND(E452&lt;=0.91667,E452&gt;0),IF(C452="Working",E452,IF(C452="Leave 1st half",E452,IF(C452="Leave 2nd half",D$9,IF(C452="On_Duty",D$9,IF(OR(C452="Leave",C452="Holiday"),D$9))))),IF(AND(E452&gt;0.91667,E452&lt;1),$C$11,IF(C452="Leave 1st half",E452,IF(C452="On_Duty",D$9,IF(OR(C452="Leave",C452="Holiday"),D$9,IF(C452="Leave 2nd half",D$9,$D$9))))))</f>
        <v>0.71666666666666667</v>
      </c>
      <c r="H452" s="6">
        <f>+G452-F452</f>
        <v>0.34236111111111117</v>
      </c>
      <c r="I452" s="22">
        <f>+HOUR(H452)*60+MINUTE(H452)+SECOND(H452)/60-30</f>
        <v>463</v>
      </c>
      <c r="J452" s="22">
        <f>48*60/5</f>
        <v>576</v>
      </c>
      <c r="K452" s="22">
        <f>+IF(AND(F452&lt;&gt;0,G452&lt;&gt;0),I452-J452,-J452)</f>
        <v>-113</v>
      </c>
      <c r="L452" s="13"/>
    </row>
    <row r="453" spans="1:12">
      <c r="A453" s="76"/>
      <c r="B453" s="15" t="s">
        <v>21</v>
      </c>
      <c r="C453" s="21">
        <v>0.33333333333333331</v>
      </c>
      <c r="D453" s="21">
        <v>0.75416666666666676</v>
      </c>
      <c r="E453" s="17"/>
      <c r="F453" s="17"/>
      <c r="G453" s="17"/>
      <c r="H453" s="17"/>
      <c r="I453" s="17"/>
      <c r="J453" s="17"/>
      <c r="K453" s="31">
        <f>SUM(K448:K452)</f>
        <v>0</v>
      </c>
      <c r="L453" s="39" t="str">
        <f>+IF(K453&lt;0,"Minute(s) Remaining",IF(K453=0,"Minute(s). Met the target 48hrs","Minute(s) in excess of the required limit"))</f>
        <v>Minute(s). Met the target 48hrs</v>
      </c>
    </row>
    <row r="454" spans="1:12">
      <c r="A454" s="76"/>
      <c r="B454" s="15" t="s">
        <v>22</v>
      </c>
      <c r="C454" s="112">
        <f>+(D453+C453)/2</f>
        <v>0.54375000000000007</v>
      </c>
      <c r="D454" s="113"/>
      <c r="E454" s="38"/>
      <c r="F454" s="36">
        <f>+C453</f>
        <v>0.33333333333333331</v>
      </c>
      <c r="G454" s="17"/>
      <c r="H454" s="19"/>
      <c r="I454" s="19"/>
      <c r="J454" s="19"/>
      <c r="K454" s="19"/>
      <c r="L454" s="20"/>
    </row>
    <row r="455" spans="1:12">
      <c r="A455" s="77"/>
      <c r="B455" s="15" t="s">
        <v>23</v>
      </c>
      <c r="C455" s="112">
        <v>0.83333333333333337</v>
      </c>
      <c r="D455" s="113"/>
      <c r="E455" s="19"/>
      <c r="F455" s="37">
        <f>+C455</f>
        <v>0.83333333333333337</v>
      </c>
      <c r="G455" s="19"/>
      <c r="H455" s="19"/>
      <c r="I455" s="19"/>
      <c r="J455" s="19"/>
      <c r="K455" s="19"/>
      <c r="L455" s="20"/>
    </row>
    <row r="458" spans="1:12">
      <c r="A458" s="75"/>
      <c r="B458" s="114" t="s">
        <v>39</v>
      </c>
      <c r="C458" s="115"/>
      <c r="D458" s="115"/>
      <c r="E458" s="115"/>
      <c r="F458" s="115"/>
      <c r="G458" s="115"/>
      <c r="H458" s="115"/>
      <c r="I458" s="115"/>
      <c r="J458" s="115"/>
      <c r="K458" s="116"/>
      <c r="L458" s="7"/>
    </row>
    <row r="459" spans="1:12" ht="75">
      <c r="A459" s="28" t="s">
        <v>2</v>
      </c>
      <c r="B459" s="9" t="s">
        <v>3</v>
      </c>
      <c r="C459" s="9" t="s">
        <v>4</v>
      </c>
      <c r="D459" s="9" t="s">
        <v>5</v>
      </c>
      <c r="E459" s="9" t="s">
        <v>6</v>
      </c>
      <c r="F459" s="110" t="s">
        <v>7</v>
      </c>
      <c r="G459" s="111"/>
      <c r="H459" s="9" t="s">
        <v>8</v>
      </c>
      <c r="I459" s="9" t="s">
        <v>9</v>
      </c>
      <c r="J459" s="9" t="s">
        <v>10</v>
      </c>
      <c r="K459" s="9" t="s">
        <v>11</v>
      </c>
      <c r="L459" s="10"/>
    </row>
    <row r="460" spans="1:12">
      <c r="A460" s="27">
        <v>42646</v>
      </c>
      <c r="B460" s="11" t="s">
        <v>12</v>
      </c>
      <c r="C460" s="12" t="s">
        <v>42</v>
      </c>
      <c r="D460" s="81">
        <v>0.36458333333333331</v>
      </c>
      <c r="E460" s="79">
        <v>0.79375000000000007</v>
      </c>
      <c r="F460" s="6">
        <f>+IF(AND(D460&gt;=$F466,D460&lt;1),IF(C460="Working",D460,IF(C460="Leave 1st half",C$9,IF(C460="Leave 2nd half",D460,IF(C460="On_Duty",C$9,IF(OR(C460="Leave",C460="Holiday"),C$9))))),IF(AND(D460&gt;0,D460&lt;$F466),C$9,IF(C460="Leave 1st half",C$9,IF(C460="On_Duty",C$9,IF(OR(C460="Leave",C460="holiday"),C$9,IF(C460="Leave 2nd half",D460,C$9))))))</f>
        <v>0.36458333333333331</v>
      </c>
      <c r="G460" s="6">
        <f>+IF(AND(E460&lt;=$F$11,E460&gt;0),IF(C460="Working",E460,IF(C460="Leave 1st half",E460,IF(C460="Leave 2nd half",D$9,IF(C460="On_Duty",D$9,IF(OR(C460="Leave",C460="Holiday"),D$9))))),IF(AND(E460&gt;$F$11,E460&lt;1),$C$11,IF(C460="Leave 1st half",E460,IF(C460="On_Duty",D$9,IF(OR(C460="Leave",C460="Holiday"),D$9,IF(C460="Leave 2nd half",D$9,$D$9))))))</f>
        <v>0.79375000000000007</v>
      </c>
      <c r="H460" s="6">
        <f>+G460-F460</f>
        <v>0.42916666666666675</v>
      </c>
      <c r="I460" s="22">
        <f>+HOUR(H460)*60+MINUTE(H460)+SECOND(H460)/60-30</f>
        <v>588</v>
      </c>
      <c r="J460" s="22">
        <f>48*60/5</f>
        <v>576</v>
      </c>
      <c r="K460" s="22">
        <f>+IF(AND(F460&lt;&gt;0,G460&lt;&gt;0),I460-J460,-J460)</f>
        <v>12</v>
      </c>
      <c r="L460" s="13"/>
    </row>
    <row r="461" spans="1:12">
      <c r="A461" s="30">
        <f>+A460+1</f>
        <v>42647</v>
      </c>
      <c r="B461" s="11" t="s">
        <v>14</v>
      </c>
      <c r="C461" s="12" t="s">
        <v>42</v>
      </c>
      <c r="D461" s="81">
        <v>0.35416666666666669</v>
      </c>
      <c r="E461" s="79">
        <v>0.83333333333333337</v>
      </c>
      <c r="F461" s="6">
        <f>+IF(AND(D461&gt;=$F466,D461&lt;1),IF(C461="Working",D461,IF(C461="Leave 1st half",C$9,IF(C461="Leave 2nd half",D461,IF(C461="On_Duty",C$9,IF(OR(C461="Leave",C461="Holiday"),C$9))))),IF(AND(D461&gt;0,D461&lt;$F466),C$9,IF(C461="Leave 1st half",C$9,IF(C461="On_Duty",C$9,IF(OR(C461="Leave",C461="holiday"),C$9,IF(C461="Leave 2nd half",D461,C$9))))))</f>
        <v>0.35416666666666669</v>
      </c>
      <c r="G461" s="6">
        <f>+IF(AND(E461&lt;=0.91667,E461&gt;0),IF(C461="Working",E461,IF(C461="Leave 1st half",E461,IF(C461="Leave 2nd half",D$9,IF(C461="On_Duty",D$9,IF(OR(C461="Leave",C461="Holiday"),D$9))))),IF(AND(E461&gt;0.91667,E461&lt;1),$C$11,IF(C461="Leave 1st half",E461,IF(C461="On_Duty",D$9,IF(OR(C461="Leave",C461="Holiday"),D$9,IF(C461="Leave 2nd half",D$9,$D$9))))))</f>
        <v>0.83333333333333337</v>
      </c>
      <c r="H461" s="6">
        <f>+G461-F461</f>
        <v>0.47916666666666669</v>
      </c>
      <c r="I461" s="22">
        <f>+HOUR(H461)*60+MINUTE(H461)+SECOND(H461)/60-30</f>
        <v>660</v>
      </c>
      <c r="J461" s="22">
        <f>48*60/5</f>
        <v>576</v>
      </c>
      <c r="K461" s="22">
        <f>+IF(AND(F461&lt;&gt;0,G461&lt;&gt;0),I461-J461,-J461)</f>
        <v>84</v>
      </c>
      <c r="L461" s="13"/>
    </row>
    <row r="462" spans="1:12">
      <c r="A462" s="30">
        <f>+A461+1</f>
        <v>42648</v>
      </c>
      <c r="B462" s="11" t="s">
        <v>15</v>
      </c>
      <c r="C462" s="12" t="s">
        <v>42</v>
      </c>
      <c r="D462" s="80">
        <v>0.3611111111111111</v>
      </c>
      <c r="E462" s="79">
        <v>0.74236111111111114</v>
      </c>
      <c r="F462" s="6">
        <f>+IF(AND(D462&gt;=$F466,D462&lt;1),IF(C462="Working",D462,IF(C462="Leave 1st half",C$9,IF(C462="Leave 2nd half",D462,IF(C462="On_Duty",C$9,IF(OR(C462="Leave",C462="Holiday"),C$9))))),IF(AND(D462&gt;0,D462&lt;$F466),C$9,IF(C462="Leave 1st half",C$9,IF(C462="On_Duty",C$9,IF(OR(C462="Leave",C462="holiday"),C$9,IF(C462="Leave 2nd half",D462,C$9))))))</f>
        <v>0.3611111111111111</v>
      </c>
      <c r="G462" s="6">
        <f>+IF(AND(E462&lt;=0.91667,E462&gt;0),IF(C462="Working",E462,IF(C462="Leave 1st half",E462,IF(C462="Leave 2nd half",D$9,IF(C462="On_Duty",D$9,IF(OR(C462="Leave",C462="Holiday"),D$9))))),IF(AND(E462&gt;0.91667,E462&lt;1),$C$11,IF(C462="Leave 1st half",E462,IF(C462="On_Duty",D$9,IF(OR(C462="Leave",C462="Holiday"),D$9,IF(C462="Leave 2nd half",D$9,$D$9))))))</f>
        <v>0.74236111111111114</v>
      </c>
      <c r="H462" s="6">
        <f>+G462-F462</f>
        <v>0.38125000000000003</v>
      </c>
      <c r="I462" s="22">
        <f>+HOUR(H462)*60+MINUTE(H462)+SECOND(H462)/60-30</f>
        <v>519</v>
      </c>
      <c r="J462" s="22">
        <f>48*60/5</f>
        <v>576</v>
      </c>
      <c r="K462" s="22">
        <f>+IF(AND(F462&lt;&gt;0,G462&lt;&gt;0),I462-J462,-J462)</f>
        <v>-57</v>
      </c>
      <c r="L462" s="13"/>
    </row>
    <row r="463" spans="1:12">
      <c r="A463" s="30">
        <f>+A462+1</f>
        <v>42649</v>
      </c>
      <c r="B463" s="11" t="s">
        <v>17</v>
      </c>
      <c r="C463" s="12" t="s">
        <v>42</v>
      </c>
      <c r="D463" s="79">
        <v>0.37083333333333335</v>
      </c>
      <c r="E463" s="79">
        <v>0.78611111111111109</v>
      </c>
      <c r="F463" s="6">
        <f>+IF(AND(D463&gt;=$F466,D463&lt;1),IF(C463="Working",D463,IF(C463="Leave 1st half",C$9,IF(C463="Leave 2nd half",D463,IF(C463="On_Duty",C$9,IF(OR(C463="Leave",C463="Holiday"),C$9))))),IF(AND(D463&gt;0,D463&lt;$F466),C$9,IF(C463="Leave 1st half",C$9,IF(C463="On_Duty",C$9,IF(OR(C463="Leave",C463="holiday"),C$9,IF(C463="Leave 2nd half",D463,C$9))))))</f>
        <v>0.37083333333333335</v>
      </c>
      <c r="G463" s="6">
        <f>+IF(AND(E463&lt;=0.91667,E463&gt;0),IF(C463="Working",E463,IF(C463="Leave 1st half",E463,IF(C463="Leave 2nd half",D$9,IF(C463="On_Duty",D$9,IF(OR(C463="Leave",C463="Holiday"),D$9))))),IF(AND(E463&gt;0.91667,E463&lt;1),$C$11,IF(C463="Leave 1st half",E463,IF(C463="On_Duty",D$9,IF(OR(C463="Leave",C463="Holiday"),D$9,IF(C463="Leave 2nd half",D$9,$D$9))))))</f>
        <v>0.78611111111111109</v>
      </c>
      <c r="H463" s="6">
        <f>+G463-F463</f>
        <v>0.41527777777777775</v>
      </c>
      <c r="I463" s="22">
        <f>+HOUR(H463)*60+MINUTE(H463)+SECOND(H463)/60-30</f>
        <v>568</v>
      </c>
      <c r="J463" s="22">
        <f>48*60/5</f>
        <v>576</v>
      </c>
      <c r="K463" s="22">
        <f>+IF(AND(F463&lt;&gt;0,G463&lt;&gt;0),I463-J463,-J463)</f>
        <v>-8</v>
      </c>
      <c r="L463" s="13"/>
    </row>
    <row r="464" spans="1:12">
      <c r="A464" s="30">
        <f>+A463+1</f>
        <v>42650</v>
      </c>
      <c r="B464" s="14" t="s">
        <v>19</v>
      </c>
      <c r="C464" s="12" t="s">
        <v>42</v>
      </c>
      <c r="D464" s="79">
        <v>0.37013888888888885</v>
      </c>
      <c r="E464" s="6">
        <v>0.77083333333333337</v>
      </c>
      <c r="F464" s="6">
        <f>+IF(AND(D464&gt;=$F466,D464&lt;1),IF(C464="Working",D464,IF(C464="Leave 1st half",C$9,IF(C464="Leave 2nd half",D464,IF(C464="On_Duty",C$9,IF(OR(C464="Leave",C464="Holiday"),C$9))))),IF(AND(D464&gt;0,D464&lt;$F466),C$9,IF(C464="Leave 1st half",C$9,IF(C464="On_Duty",C$9,IF(OR(C464="Leave",C464="holiday"),C$9,IF(C464="Leave 2nd half",D464,C$9))))))</f>
        <v>0.37013888888888885</v>
      </c>
      <c r="G464" s="6">
        <f>+IF(AND(E464&lt;=0.91667,E464&gt;0),IF(C464="Working",E464,IF(C464="Leave 1st half",E464,IF(C464="Leave 2nd half",D$9,IF(C464="On_Duty",D$9,IF(OR(C464="Leave",C464="Holiday"),D$9))))),IF(AND(E464&gt;0.91667,E464&lt;1),$C$11,IF(C464="Leave 1st half",E464,IF(C464="On_Duty",D$9,IF(OR(C464="Leave",C464="Holiday"),D$9,IF(C464="Leave 2nd half",D$9,$D$9))))))</f>
        <v>0.77083333333333337</v>
      </c>
      <c r="H464" s="6">
        <f>+G464-F464</f>
        <v>0.40069444444444452</v>
      </c>
      <c r="I464" s="22">
        <f>+HOUR(H464)*60+MINUTE(H464)+SECOND(H464)/60-30</f>
        <v>547</v>
      </c>
      <c r="J464" s="22">
        <f>48*60/5</f>
        <v>576</v>
      </c>
      <c r="K464" s="22">
        <f>+IF(AND(F464&lt;&gt;0,G464&lt;&gt;0),I464-J464,-J464)</f>
        <v>-29</v>
      </c>
      <c r="L464" s="13"/>
    </row>
    <row r="465" spans="1:12">
      <c r="A465" s="76"/>
      <c r="B465" s="15" t="s">
        <v>21</v>
      </c>
      <c r="C465" s="21">
        <v>0.33333333333333331</v>
      </c>
      <c r="D465" s="21">
        <v>0.75416666666666676</v>
      </c>
      <c r="E465" s="17"/>
      <c r="F465" s="17"/>
      <c r="G465" s="17"/>
      <c r="H465" s="17"/>
      <c r="I465" s="17"/>
      <c r="J465" s="17"/>
      <c r="K465" s="31">
        <f>SUM(K460:K464)</f>
        <v>2</v>
      </c>
      <c r="L465" s="39" t="str">
        <f>+IF(K465&lt;0,"Minute(s) Remaining",IF(K465=0,"Minute(s). Met the target 48hrs","Minute(s) in excess of the required limit"))</f>
        <v>Minute(s) in excess of the required limit</v>
      </c>
    </row>
    <row r="466" spans="1:12">
      <c r="A466" s="76"/>
      <c r="B466" s="15" t="s">
        <v>22</v>
      </c>
      <c r="C466" s="112">
        <f>+(D465+C465)/2</f>
        <v>0.54375000000000007</v>
      </c>
      <c r="D466" s="113"/>
      <c r="E466" s="38"/>
      <c r="F466" s="36">
        <f>+C465</f>
        <v>0.33333333333333331</v>
      </c>
      <c r="G466" s="17"/>
      <c r="H466" s="19"/>
      <c r="I466" s="19"/>
      <c r="J466" s="19"/>
      <c r="K466" s="19"/>
      <c r="L466" s="20"/>
    </row>
    <row r="467" spans="1:12">
      <c r="A467" s="77"/>
      <c r="B467" s="15" t="s">
        <v>23</v>
      </c>
      <c r="C467" s="112">
        <v>0.83333333333333337</v>
      </c>
      <c r="D467" s="113"/>
      <c r="E467" s="19"/>
      <c r="F467" s="37">
        <f>+C467</f>
        <v>0.83333333333333337</v>
      </c>
      <c r="G467" s="19"/>
      <c r="H467" s="19"/>
      <c r="I467" s="19"/>
      <c r="J467" s="19"/>
      <c r="K467" s="19"/>
      <c r="L467" s="20"/>
    </row>
    <row r="470" spans="1:12">
      <c r="A470" s="75"/>
      <c r="B470" s="114" t="s">
        <v>39</v>
      </c>
      <c r="C470" s="115"/>
      <c r="D470" s="115"/>
      <c r="E470" s="115"/>
      <c r="F470" s="115"/>
      <c r="G470" s="115"/>
      <c r="H470" s="115"/>
      <c r="I470" s="115"/>
      <c r="J470" s="115"/>
      <c r="K470" s="116"/>
      <c r="L470" s="7"/>
    </row>
    <row r="471" spans="1:12" ht="75">
      <c r="A471" s="28" t="s">
        <v>2</v>
      </c>
      <c r="B471" s="9" t="s">
        <v>3</v>
      </c>
      <c r="C471" s="9" t="s">
        <v>4</v>
      </c>
      <c r="D471" s="9" t="s">
        <v>5</v>
      </c>
      <c r="E471" s="9" t="s">
        <v>6</v>
      </c>
      <c r="F471" s="110" t="s">
        <v>7</v>
      </c>
      <c r="G471" s="111"/>
      <c r="H471" s="9" t="s">
        <v>8</v>
      </c>
      <c r="I471" s="9" t="s">
        <v>9</v>
      </c>
      <c r="J471" s="9" t="s">
        <v>10</v>
      </c>
      <c r="K471" s="9" t="s">
        <v>11</v>
      </c>
      <c r="L471" s="10"/>
    </row>
    <row r="472" spans="1:12">
      <c r="A472" s="27">
        <v>42653</v>
      </c>
      <c r="B472" s="11" t="s">
        <v>12</v>
      </c>
      <c r="C472" s="12" t="s">
        <v>13</v>
      </c>
      <c r="D472" s="6"/>
      <c r="E472" s="6"/>
      <c r="F472" s="6">
        <f>+IF(AND(D472&gt;=$F478,D472&lt;1),IF(C472="Working",D472,IF(C472="Leave 1st half",C$9,IF(C472="Leave 2nd half",D472,IF(C472="On_Duty",C$9,IF(OR(C472="Leave",C472="Holiday"),C$9))))),IF(AND(D472&gt;0,D472&lt;$F478),C$9,IF(C472="Leave 1st half",C$9,IF(C472="On_Duty",C$9,IF(OR(C472="Leave",C472="holiday"),C$9,IF(C472="Leave 2nd half",D472,C$9))))))</f>
        <v>0.33333333333333331</v>
      </c>
      <c r="G472" s="6">
        <f>+IF(AND(E472&lt;=$F$11,E472&gt;0),IF(C472="Working",E472,IF(C472="Leave 1st half",E472,IF(C472="Leave 2nd half",D$9,IF(C472="On_Duty",D$9,IF(OR(C472="Leave",C472="Holiday"),D$9))))),IF(AND(E472&gt;$F$11,E472&lt;1),$C$11,IF(C472="Leave 1st half",E472,IF(C472="On_Duty",D$9,IF(OR(C472="Leave",C472="Holiday"),D$9,IF(C472="Leave 2nd half",D$9,$D$9))))))</f>
        <v>0.75416666666666676</v>
      </c>
      <c r="H472" s="6">
        <f>+G472-F472</f>
        <v>0.42083333333333345</v>
      </c>
      <c r="I472" s="22">
        <f>+HOUR(H472)*60+MINUTE(H472)+SECOND(H472)/60-30</f>
        <v>576</v>
      </c>
      <c r="J472" s="22">
        <f>48*60/5</f>
        <v>576</v>
      </c>
      <c r="K472" s="22">
        <f>+IF(AND(F472&lt;&gt;0,G472&lt;&gt;0),I472-J472,-J472)</f>
        <v>0</v>
      </c>
      <c r="L472" s="13"/>
    </row>
    <row r="473" spans="1:12">
      <c r="A473" s="30">
        <f>+A472+1</f>
        <v>42654</v>
      </c>
      <c r="B473" s="11" t="s">
        <v>14</v>
      </c>
      <c r="C473" s="12" t="s">
        <v>16</v>
      </c>
      <c r="D473" s="6"/>
      <c r="E473" s="6"/>
      <c r="F473" s="6">
        <f>+IF(AND(D473&gt;=$F478,D473&lt;1),IF(C473="Working",D473,IF(C473="Leave 1st half",C$9,IF(C473="Leave 2nd half",D473,IF(C473="On_Duty",C$9,IF(OR(C473="Leave",C473="Holiday"),C$9))))),IF(AND(D473&gt;0,D473&lt;$F478),C$9,IF(C473="Leave 1st half",C$9,IF(C473="On_Duty",C$9,IF(OR(C473="Leave",C473="holiday"),C$9,IF(C473="Leave 2nd half",D473,C$9))))))</f>
        <v>0.33333333333333331</v>
      </c>
      <c r="G473" s="6">
        <f>+IF(AND(E473&lt;=0.91667,E473&gt;0),IF(C473="Working",E473,IF(C473="Leave 1st half",E473,IF(C473="Leave 2nd half",D$9,IF(C473="On_Duty",D$9,IF(OR(C473="Leave",C473="Holiday"),D$9))))),IF(AND(E473&gt;0.91667,E473&lt;1),$C$11,IF(C473="Leave 1st half",E473,IF(C473="On_Duty",D$9,IF(OR(C473="Leave",C473="Holiday"),D$9,IF(C473="Leave 2nd half",D$9,$D$9))))))</f>
        <v>0.75416666666666676</v>
      </c>
      <c r="H473" s="6">
        <f>+G473-F473</f>
        <v>0.42083333333333345</v>
      </c>
      <c r="I473" s="22">
        <f>+HOUR(H473)*60+MINUTE(H473)+SECOND(H473)/60-30</f>
        <v>576</v>
      </c>
      <c r="J473" s="22">
        <f>48*60/5</f>
        <v>576</v>
      </c>
      <c r="K473" s="22">
        <f>+IF(AND(F473&lt;&gt;0,G473&lt;&gt;0),I473-J473,-J473)</f>
        <v>0</v>
      </c>
      <c r="L473" s="13"/>
    </row>
    <row r="474" spans="1:12">
      <c r="A474" s="30">
        <f>+A473+1</f>
        <v>42655</v>
      </c>
      <c r="B474" s="11" t="s">
        <v>15</v>
      </c>
      <c r="C474" s="12" t="s">
        <v>42</v>
      </c>
      <c r="D474" s="80">
        <v>0.3743055555555555</v>
      </c>
      <c r="E474" s="79">
        <v>0.83333333333333337</v>
      </c>
      <c r="F474" s="6">
        <f>+IF(AND(D474&gt;=$F478,D474&lt;1),IF(C474="Working",D474,IF(C474="Leave 1st half",C$9,IF(C474="Leave 2nd half",D474,IF(C474="On_Duty",C$9,IF(OR(C474="Leave",C474="Holiday"),C$9))))),IF(AND(D474&gt;0,D474&lt;$F478),C$9,IF(C474="Leave 1st half",C$9,IF(C474="On_Duty",C$9,IF(OR(C474="Leave",C474="holiday"),C$9,IF(C474="Leave 2nd half",D474,C$9))))))</f>
        <v>0.3743055555555555</v>
      </c>
      <c r="G474" s="6">
        <f>+IF(AND(E474&lt;=0.91667,E474&gt;0),IF(C474="Working",E474,IF(C474="Leave 1st half",E474,IF(C474="Leave 2nd half",D$9,IF(C474="On_Duty",D$9,IF(OR(C474="Leave",C474="Holiday"),D$9))))),IF(AND(E474&gt;0.91667,E474&lt;1),$C$11,IF(C474="Leave 1st half",E474,IF(C474="On_Duty",D$9,IF(OR(C474="Leave",C474="Holiday"),D$9,IF(C474="Leave 2nd half",D$9,$D$9))))))</f>
        <v>0.83333333333333337</v>
      </c>
      <c r="H474" s="6">
        <f>+G474-F474</f>
        <v>0.45902777777777787</v>
      </c>
      <c r="I474" s="22">
        <f>+HOUR(H474)*60+MINUTE(H474)+SECOND(H474)/60-30</f>
        <v>631</v>
      </c>
      <c r="J474" s="22">
        <f>48*60/5</f>
        <v>576</v>
      </c>
      <c r="K474" s="22">
        <f>+IF(AND(F474&lt;&gt;0,G474&lt;&gt;0),I474-J474,-J474)</f>
        <v>55</v>
      </c>
      <c r="L474" s="13"/>
    </row>
    <row r="475" spans="1:12">
      <c r="A475" s="30">
        <f>+A474+1</f>
        <v>42656</v>
      </c>
      <c r="B475" s="11" t="s">
        <v>17</v>
      </c>
      <c r="C475" s="12" t="s">
        <v>42</v>
      </c>
      <c r="D475" s="79">
        <v>0.37152777777777773</v>
      </c>
      <c r="E475" s="80">
        <v>0.75416666666666676</v>
      </c>
      <c r="F475" s="6">
        <f>+IF(AND(D475&gt;=$F478,D475&lt;1),IF(C475="Working",D475,IF(C475="Leave 1st half",C$9,IF(C475="Leave 2nd half",D475,IF(C475="On_Duty",C$9,IF(OR(C475="Leave",C475="Holiday"),C$9))))),IF(AND(D475&gt;0,D475&lt;$F478),C$9,IF(C475="Leave 1st half",C$9,IF(C475="On_Duty",C$9,IF(OR(C475="Leave",C475="holiday"),C$9,IF(C475="Leave 2nd half",D475,C$9))))))</f>
        <v>0.37152777777777773</v>
      </c>
      <c r="G475" s="6">
        <f>+IF(AND(E475&lt;=0.91667,E475&gt;0),IF(C475="Working",E475,IF(C475="Leave 1st half",E475,IF(C475="Leave 2nd half",D$9,IF(C475="On_Duty",D$9,IF(OR(C475="Leave",C475="Holiday"),D$9))))),IF(AND(E475&gt;0.91667,E475&lt;1),$C$11,IF(C475="Leave 1st half",E475,IF(C475="On_Duty",D$9,IF(OR(C475="Leave",C475="Holiday"),D$9,IF(C475="Leave 2nd half",D$9,$D$9))))))</f>
        <v>0.75416666666666676</v>
      </c>
      <c r="H475" s="6">
        <f>+G475-F475</f>
        <v>0.38263888888888903</v>
      </c>
      <c r="I475" s="22">
        <f>+HOUR(H475)*60+MINUTE(H475)+SECOND(H475)/60-30</f>
        <v>521</v>
      </c>
      <c r="J475" s="22">
        <f>48*60/5</f>
        <v>576</v>
      </c>
      <c r="K475" s="22">
        <f>+IF(AND(F475&lt;&gt;0,G475&lt;&gt;0),I475-J475,-J475)</f>
        <v>-55</v>
      </c>
      <c r="L475" s="13"/>
    </row>
    <row r="476" spans="1:12">
      <c r="A476" s="30">
        <f>+A475+1</f>
        <v>42657</v>
      </c>
      <c r="B476" s="14" t="s">
        <v>19</v>
      </c>
      <c r="C476" s="12" t="s">
        <v>16</v>
      </c>
      <c r="D476" s="6"/>
      <c r="E476" s="6"/>
      <c r="F476" s="6">
        <f>+IF(AND(D476&gt;=$F478,D476&lt;1),IF(C476="Working",D476,IF(C476="Leave 1st half",C$9,IF(C476="Leave 2nd half",D476,IF(C476="On_Duty",C$9,IF(OR(C476="Leave",C476="Holiday"),C$9))))),IF(AND(D476&gt;0,D476&lt;$F478),C$9,IF(C476="Leave 1st half",C$9,IF(C476="On_Duty",C$9,IF(OR(C476="Leave",C476="holiday"),C$9,IF(C476="Leave 2nd half",D476,C$9))))))</f>
        <v>0.33333333333333331</v>
      </c>
      <c r="G476" s="6">
        <f>+IF(AND(E476&lt;=0.91667,E476&gt;0),IF(C476="Working",E476,IF(C476="Leave 1st half",E476,IF(C476="Leave 2nd half",D$9,IF(C476="On_Duty",D$9,IF(OR(C476="Leave",C476="Holiday"),D$9))))),IF(AND(E476&gt;0.91667,E476&lt;1),$C$11,IF(C476="Leave 1st half",E476,IF(C476="On_Duty",D$9,IF(OR(C476="Leave",C476="Holiday"),D$9,IF(C476="Leave 2nd half",D$9,$D$9))))))</f>
        <v>0.75416666666666676</v>
      </c>
      <c r="H476" s="6">
        <f>+G476-F476</f>
        <v>0.42083333333333345</v>
      </c>
      <c r="I476" s="22">
        <f>+HOUR(H476)*60+MINUTE(H476)+SECOND(H476)/60-30</f>
        <v>576</v>
      </c>
      <c r="J476" s="22">
        <f>48*60/5</f>
        <v>576</v>
      </c>
      <c r="K476" s="22">
        <f>+IF(AND(F476&lt;&gt;0,G476&lt;&gt;0),I476-J476,-J476)</f>
        <v>0</v>
      </c>
      <c r="L476" s="13"/>
    </row>
    <row r="477" spans="1:12">
      <c r="A477" s="76"/>
      <c r="B477" s="15" t="s">
        <v>21</v>
      </c>
      <c r="C477" s="21">
        <v>0.33333333333333331</v>
      </c>
      <c r="D477" s="21">
        <v>0.75416666666666676</v>
      </c>
      <c r="E477" s="17"/>
      <c r="F477" s="17"/>
      <c r="G477" s="17"/>
      <c r="H477" s="17"/>
      <c r="I477" s="17"/>
      <c r="J477" s="17"/>
      <c r="K477" s="31">
        <f>SUM(K472:K476)</f>
        <v>0</v>
      </c>
      <c r="L477" s="39" t="str">
        <f>+IF(K477&lt;0,"Minute(s) Remaining",IF(K477=0,"Minute(s). Met the target 48hrs","Minute(s) in excess of the required limit"))</f>
        <v>Minute(s). Met the target 48hrs</v>
      </c>
    </row>
    <row r="478" spans="1:12">
      <c r="A478" s="76"/>
      <c r="B478" s="15" t="s">
        <v>22</v>
      </c>
      <c r="C478" s="112">
        <f>+(D477+C477)/2</f>
        <v>0.54375000000000007</v>
      </c>
      <c r="D478" s="113"/>
      <c r="E478" s="38"/>
      <c r="F478" s="36">
        <f>+C477</f>
        <v>0.33333333333333331</v>
      </c>
      <c r="G478" s="17"/>
      <c r="H478" s="19"/>
      <c r="I478" s="19"/>
      <c r="J478" s="19"/>
      <c r="K478" s="19"/>
      <c r="L478" s="20"/>
    </row>
    <row r="479" spans="1:12">
      <c r="A479" s="77"/>
      <c r="B479" s="15" t="s">
        <v>23</v>
      </c>
      <c r="C479" s="112">
        <v>0.83333333333333337</v>
      </c>
      <c r="D479" s="113"/>
      <c r="E479" s="19"/>
      <c r="F479" s="37">
        <f>+C479</f>
        <v>0.83333333333333337</v>
      </c>
      <c r="G479" s="19"/>
      <c r="H479" s="19"/>
      <c r="I479" s="19"/>
      <c r="J479" s="19"/>
      <c r="K479" s="19"/>
      <c r="L479" s="20"/>
    </row>
    <row r="482" spans="1:12">
      <c r="A482" s="75"/>
      <c r="B482" s="114" t="s">
        <v>39</v>
      </c>
      <c r="C482" s="115"/>
      <c r="D482" s="115"/>
      <c r="E482" s="115"/>
      <c r="F482" s="115"/>
      <c r="G482" s="115"/>
      <c r="H482" s="115"/>
      <c r="I482" s="115"/>
      <c r="J482" s="115"/>
      <c r="K482" s="116"/>
      <c r="L482" s="7"/>
    </row>
    <row r="483" spans="1:12" ht="75">
      <c r="A483" s="28" t="s">
        <v>2</v>
      </c>
      <c r="B483" s="9" t="s">
        <v>3</v>
      </c>
      <c r="C483" s="9" t="s">
        <v>4</v>
      </c>
      <c r="D483" s="9" t="s">
        <v>5</v>
      </c>
      <c r="E483" s="9" t="s">
        <v>6</v>
      </c>
      <c r="F483" s="110" t="s">
        <v>7</v>
      </c>
      <c r="G483" s="111"/>
      <c r="H483" s="9" t="s">
        <v>8</v>
      </c>
      <c r="I483" s="9" t="s">
        <v>9</v>
      </c>
      <c r="J483" s="9" t="s">
        <v>10</v>
      </c>
      <c r="K483" s="9" t="s">
        <v>11</v>
      </c>
      <c r="L483" s="10"/>
    </row>
    <row r="484" spans="1:12">
      <c r="A484" s="27">
        <v>42660</v>
      </c>
      <c r="B484" s="11" t="s">
        <v>12</v>
      </c>
      <c r="C484" s="12" t="s">
        <v>16</v>
      </c>
      <c r="D484" s="6"/>
      <c r="E484" s="6"/>
      <c r="F484" s="6">
        <f>+IF(AND(D484&gt;=$F490,D484&lt;1),IF(C484="Working",D484,IF(C484="Leave 1st half",C$9,IF(C484="Leave 2nd half",D484,IF(C484="On_Duty",C$9,IF(OR(C484="Leave",C484="Holiday"),C$9))))),IF(AND(D484&gt;0,D484&lt;$F490),C$9,IF(C484="Leave 1st half",C$9,IF(C484="On_Duty",C$9,IF(OR(C484="Leave",C484="holiday"),C$9,IF(C484="Leave 2nd half",D484,C$9))))))</f>
        <v>0.33333333333333331</v>
      </c>
      <c r="G484" s="6">
        <f>+IF(AND(E484&lt;=$F$11,E484&gt;0),IF(C484="Working",E484,IF(C484="Leave 1st half",E484,IF(C484="Leave 2nd half",D$9,IF(C484="On_Duty",D$9,IF(OR(C484="Leave",C484="Holiday"),D$9))))),IF(AND(E484&gt;$F$11,E484&lt;1),$C$11,IF(C484="Leave 1st half",E484,IF(C484="On_Duty",D$9,IF(OR(C484="Leave",C484="Holiday"),D$9,IF(C484="Leave 2nd half",D$9,$D$9))))))</f>
        <v>0.75416666666666676</v>
      </c>
      <c r="H484" s="6">
        <f>+G484-F484</f>
        <v>0.42083333333333345</v>
      </c>
      <c r="I484" s="22">
        <f>+HOUR(H484)*60+MINUTE(H484)+SECOND(H484)/60-30</f>
        <v>576</v>
      </c>
      <c r="J484" s="22">
        <f>48*60/5</f>
        <v>576</v>
      </c>
      <c r="K484" s="22">
        <f>+IF(AND(F484&lt;&gt;0,G484&lt;&gt;0),I484-J484,-J484)</f>
        <v>0</v>
      </c>
      <c r="L484" s="13"/>
    </row>
    <row r="485" spans="1:12">
      <c r="A485" s="30">
        <f>+A484+1</f>
        <v>42661</v>
      </c>
      <c r="B485" s="11" t="s">
        <v>14</v>
      </c>
      <c r="C485" s="12" t="s">
        <v>20</v>
      </c>
      <c r="D485" s="79">
        <v>0.35000000000000003</v>
      </c>
      <c r="E485" s="6"/>
      <c r="F485" s="6">
        <f>+IF(AND(D485&gt;=$F490,D485&lt;1),IF(C485="Working",D485,IF(C485="Leave 1st half",C$9,IF(C485="Leave 2nd half",D485,IF(C485="On_Duty",C$9,IF(OR(C485="Leave",C485="Holiday"),C$9))))),IF(AND(D485&gt;0,D485&lt;$F490),C$9,IF(C485="Leave 1st half",C$9,IF(C485="On_Duty",C$9,IF(OR(C485="Leave",C485="holiday"),C$9,IF(C485="Leave 2nd half",D485,C$9))))))</f>
        <v>0.35000000000000003</v>
      </c>
      <c r="G485" s="6">
        <f>+IF(AND(E485&lt;=0.91667,E485&gt;0),IF(C485="Working",E485,IF(C485="Leave 1st half",E485,IF(C485="Leave 2nd half",D$9,IF(C485="On_Duty",D$9,IF(OR(C485="Leave",C485="Holiday"),D$9))))),IF(AND(E485&gt;0.91667,E485&lt;1),$C$11,IF(C485="Leave 1st half",E485,IF(C485="On_Duty",D$9,IF(OR(C485="Leave",C485="Holiday"),D$9,IF(C485="Leave 2nd half",D$9,$D$9))))))</f>
        <v>0.75416666666666676</v>
      </c>
      <c r="H485" s="6">
        <f>+G485-F485</f>
        <v>0.40416666666666673</v>
      </c>
      <c r="I485" s="22">
        <f>+HOUR(H485)*60+MINUTE(H485)+SECOND(H485)/60-30</f>
        <v>552</v>
      </c>
      <c r="J485" s="22">
        <f>48*60/5</f>
        <v>576</v>
      </c>
      <c r="K485" s="22">
        <f>+IF(AND(F485&lt;&gt;0,G485&lt;&gt;0),I485-J485,-J485)</f>
        <v>-24</v>
      </c>
      <c r="L485" s="13"/>
    </row>
    <row r="486" spans="1:12">
      <c r="A486" s="30">
        <f>+A485+1</f>
        <v>42662</v>
      </c>
      <c r="B486" s="11" t="s">
        <v>15</v>
      </c>
      <c r="C486" s="12" t="s">
        <v>42</v>
      </c>
      <c r="D486" s="79">
        <v>0.36944444444444446</v>
      </c>
      <c r="E486" s="80">
        <v>0.79166666666666663</v>
      </c>
      <c r="F486" s="6">
        <f>+IF(AND(D486&gt;=$F490,D486&lt;1),IF(C486="Working",D486,IF(C486="Leave 1st half",C$9,IF(C486="Leave 2nd half",D486,IF(C486="On_Duty",C$9,IF(OR(C486="Leave",C486="Holiday"),C$9))))),IF(AND(D486&gt;0,D486&lt;$F490),C$9,IF(C486="Leave 1st half",C$9,IF(C486="On_Duty",C$9,IF(OR(C486="Leave",C486="holiday"),C$9,IF(C486="Leave 2nd half",D486,C$9))))))</f>
        <v>0.36944444444444446</v>
      </c>
      <c r="G486" s="6">
        <f>+IF(AND(E486&lt;=0.91667,E486&gt;0),IF(C486="Working",E486,IF(C486="Leave 1st half",E486,IF(C486="Leave 2nd half",D$9,IF(C486="On_Duty",D$9,IF(OR(C486="Leave",C486="Holiday"),D$9))))),IF(AND(E486&gt;0.91667,E486&lt;1),$C$11,IF(C486="Leave 1st half",E486,IF(C486="On_Duty",D$9,IF(OR(C486="Leave",C486="Holiday"),D$9,IF(C486="Leave 2nd half",D$9,$D$9))))))</f>
        <v>0.79166666666666663</v>
      </c>
      <c r="H486" s="6">
        <f>+G486-F486</f>
        <v>0.42222222222222217</v>
      </c>
      <c r="I486" s="22">
        <f>+HOUR(H486)*60+MINUTE(H486)+SECOND(H486)/60-30</f>
        <v>578</v>
      </c>
      <c r="J486" s="22">
        <f>48*60/5</f>
        <v>576</v>
      </c>
      <c r="K486" s="22">
        <f>+IF(AND(F486&lt;&gt;0,G486&lt;&gt;0),I486-J486,-J486)</f>
        <v>2</v>
      </c>
      <c r="L486" s="13"/>
    </row>
    <row r="487" spans="1:12">
      <c r="A487" s="30">
        <f>+A486+1</f>
        <v>42663</v>
      </c>
      <c r="B487" s="11" t="s">
        <v>17</v>
      </c>
      <c r="C487" s="12" t="s">
        <v>42</v>
      </c>
      <c r="D487" s="79">
        <v>0.3666666666666667</v>
      </c>
      <c r="E487" s="6">
        <v>0.8125</v>
      </c>
      <c r="F487" s="6">
        <f>+IF(AND(D487&gt;=$F490,D487&lt;1),IF(C487="Working",D487,IF(C487="Leave 1st half",C$9,IF(C487="Leave 2nd half",D487,IF(C487="On_Duty",C$9,IF(OR(C487="Leave",C487="Holiday"),C$9))))),IF(AND(D487&gt;0,D487&lt;$F490),C$9,IF(C487="Leave 1st half",C$9,IF(C487="On_Duty",C$9,IF(OR(C487="Leave",C487="holiday"),C$9,IF(C487="Leave 2nd half",D487,C$9))))))</f>
        <v>0.3666666666666667</v>
      </c>
      <c r="G487" s="6">
        <f>+IF(AND(E487&lt;=0.91667,E487&gt;0),IF(C487="Working",E487,IF(C487="Leave 1st half",E487,IF(C487="Leave 2nd half",D$9,IF(C487="On_Duty",D$9,IF(OR(C487="Leave",C487="Holiday"),D$9))))),IF(AND(E487&gt;0.91667,E487&lt;1),$C$11,IF(C487="Leave 1st half",E487,IF(C487="On_Duty",D$9,IF(OR(C487="Leave",C487="Holiday"),D$9,IF(C487="Leave 2nd half",D$9,$D$9))))))</f>
        <v>0.8125</v>
      </c>
      <c r="H487" s="6">
        <f>+G487-F487</f>
        <v>0.4458333333333333</v>
      </c>
      <c r="I487" s="22">
        <f>+HOUR(H487)*60+MINUTE(H487)+SECOND(H487)/60-30</f>
        <v>612</v>
      </c>
      <c r="J487" s="22">
        <f>48*60/5</f>
        <v>576</v>
      </c>
      <c r="K487" s="22">
        <f>+IF(AND(F487&lt;&gt;0,G487&lt;&gt;0),I487-J487,-J487)</f>
        <v>36</v>
      </c>
      <c r="L487" s="13"/>
    </row>
    <row r="488" spans="1:12">
      <c r="A488" s="30">
        <f>+A487+1</f>
        <v>42664</v>
      </c>
      <c r="B488" s="14" t="s">
        <v>19</v>
      </c>
      <c r="C488" s="12" t="s">
        <v>43</v>
      </c>
      <c r="D488" s="6"/>
      <c r="E488" s="6"/>
      <c r="F488" s="6">
        <f>+IF(AND(D488&gt;=$F490,D488&lt;1),IF(C488="Working",D488,IF(C488="Leave 1st half",C$9,IF(C488="Leave 2nd half",D488,IF(C488="On_Duty",C$9,IF(OR(C488="Leave",C488="Holiday"),C$9))))),IF(AND(D488&gt;0,D488&lt;$F490),C$9,IF(C488="Leave 1st half",C$9,IF(C488="On_Duty",C$9,IF(OR(C488="Leave",C488="holiday"),C$9,IF(C488="Leave 2nd half",D488,C$9))))))</f>
        <v>0.33333333333333331</v>
      </c>
      <c r="G488" s="6">
        <f>+IF(AND(E488&lt;=0.91667,E488&gt;0),IF(C488="Working",E488,IF(C488="Leave 1st half",E488,IF(C488="Leave 2nd half",D$9,IF(C488="On_Duty",D$9,IF(OR(C488="Leave",C488="Holiday"),D$9))))),IF(AND(E488&gt;0.91667,E488&lt;1),$C$11,IF(C488="Leave 1st half",E488,IF(C488="On_Duty",D$9,IF(OR(C488="Leave",C488="Holiday"),D$9,IF(C488="Leave 2nd half",D$9,$D$9))))))</f>
        <v>0.75416666666666676</v>
      </c>
      <c r="H488" s="6">
        <f>+G488-F488</f>
        <v>0.42083333333333345</v>
      </c>
      <c r="I488" s="22">
        <f>+HOUR(H488)*60+MINUTE(H488)+SECOND(H488)/60-30</f>
        <v>576</v>
      </c>
      <c r="J488" s="22">
        <f>48*60/5</f>
        <v>576</v>
      </c>
      <c r="K488" s="22">
        <f>+IF(AND(F488&lt;&gt;0,G488&lt;&gt;0),I488-J488,-J488)</f>
        <v>0</v>
      </c>
      <c r="L488" s="13"/>
    </row>
    <row r="489" spans="1:12">
      <c r="A489" s="76"/>
      <c r="B489" s="15" t="s">
        <v>21</v>
      </c>
      <c r="C489" s="21">
        <v>0.33333333333333331</v>
      </c>
      <c r="D489" s="21">
        <v>0.75416666666666676</v>
      </c>
      <c r="E489" s="17"/>
      <c r="F489" s="17"/>
      <c r="G489" s="17"/>
      <c r="H489" s="17"/>
      <c r="I489" s="17"/>
      <c r="J489" s="17"/>
      <c r="K489" s="31">
        <f>SUM(K484:K488)</f>
        <v>14</v>
      </c>
      <c r="L489" s="39" t="str">
        <f>+IF(K489&lt;0,"Minute(s) Remaining",IF(K489=0,"Minute(s). Met the target 48hrs","Minute(s) in excess of the required limit"))</f>
        <v>Minute(s) in excess of the required limit</v>
      </c>
    </row>
    <row r="490" spans="1:12">
      <c r="A490" s="76"/>
      <c r="B490" s="15" t="s">
        <v>22</v>
      </c>
      <c r="C490" s="112">
        <f>+(D489+C489)/2</f>
        <v>0.54375000000000007</v>
      </c>
      <c r="D490" s="113"/>
      <c r="E490" s="38"/>
      <c r="F490" s="36">
        <f>+C489</f>
        <v>0.33333333333333331</v>
      </c>
      <c r="G490" s="17"/>
      <c r="H490" s="19"/>
      <c r="I490" s="19"/>
      <c r="J490" s="19"/>
      <c r="K490" s="19"/>
      <c r="L490" s="20"/>
    </row>
    <row r="491" spans="1:12">
      <c r="A491" s="77"/>
      <c r="B491" s="15" t="s">
        <v>23</v>
      </c>
      <c r="C491" s="112">
        <v>0.83333333333333337</v>
      </c>
      <c r="D491" s="113"/>
      <c r="E491" s="19"/>
      <c r="F491" s="37">
        <f>+C491</f>
        <v>0.83333333333333337</v>
      </c>
      <c r="G491" s="19"/>
      <c r="H491" s="19"/>
      <c r="I491" s="19"/>
      <c r="J491" s="19"/>
      <c r="K491" s="19"/>
      <c r="L491" s="20"/>
    </row>
    <row r="494" spans="1:12">
      <c r="A494" s="75"/>
      <c r="B494" s="114" t="s">
        <v>39</v>
      </c>
      <c r="C494" s="115"/>
      <c r="D494" s="115"/>
      <c r="E494" s="115"/>
      <c r="F494" s="115"/>
      <c r="G494" s="115"/>
      <c r="H494" s="115"/>
      <c r="I494" s="115"/>
      <c r="J494" s="115"/>
      <c r="K494" s="116"/>
      <c r="L494" s="7"/>
    </row>
    <row r="495" spans="1:12" ht="75">
      <c r="A495" s="28" t="s">
        <v>2</v>
      </c>
      <c r="B495" s="9" t="s">
        <v>3</v>
      </c>
      <c r="C495" s="9" t="s">
        <v>4</v>
      </c>
      <c r="D495" s="9" t="s">
        <v>5</v>
      </c>
      <c r="E495" s="9" t="s">
        <v>6</v>
      </c>
      <c r="F495" s="110" t="s">
        <v>7</v>
      </c>
      <c r="G495" s="111"/>
      <c r="H495" s="9" t="s">
        <v>8</v>
      </c>
      <c r="I495" s="9" t="s">
        <v>9</v>
      </c>
      <c r="J495" s="9" t="s">
        <v>10</v>
      </c>
      <c r="K495" s="9" t="s">
        <v>11</v>
      </c>
      <c r="L495" s="10"/>
    </row>
    <row r="496" spans="1:12">
      <c r="A496" s="27">
        <v>42667</v>
      </c>
      <c r="B496" s="11" t="s">
        <v>12</v>
      </c>
      <c r="C496" s="12" t="s">
        <v>43</v>
      </c>
      <c r="D496" s="6"/>
      <c r="E496" s="6"/>
      <c r="F496" s="6">
        <f>+IF(AND(D496&gt;=$F502,D496&lt;1),IF(C496="Working",D496,IF(C496="Leave 1st half",C$9,IF(C496="Leave 2nd half",D496,IF(C496="On_Duty",C$9,IF(OR(C496="Leave",C496="Holiday"),C$9))))),IF(AND(D496&gt;0,D496&lt;$F502),C$9,IF(C496="Leave 1st half",C$9,IF(C496="On_Duty",C$9,IF(OR(C496="Leave",C496="holiday"),C$9,IF(C496="Leave 2nd half",D496,C$9))))))</f>
        <v>0.33333333333333331</v>
      </c>
      <c r="G496" s="6">
        <f>+IF(AND(E496&lt;=$F$11,E496&gt;0),IF(C496="Working",E496,IF(C496="Leave 1st half",E496,IF(C496="Leave 2nd half",D$9,IF(C496="On_Duty",D$9,IF(OR(C496="Leave",C496="Holiday"),D$9))))),IF(AND(E496&gt;$F$11,E496&lt;1),$C$11,IF(C496="Leave 1st half",E496,IF(C496="On_Duty",D$9,IF(OR(C496="Leave",C496="Holiday"),D$9,IF(C496="Leave 2nd half",D$9,$D$9))))))</f>
        <v>0.75416666666666676</v>
      </c>
      <c r="H496" s="6">
        <f>+G496-F496</f>
        <v>0.42083333333333345</v>
      </c>
      <c r="I496" s="22">
        <f>+HOUR(H496)*60+MINUTE(H496)+SECOND(H496)/60-30</f>
        <v>576</v>
      </c>
      <c r="J496" s="22">
        <f>48*60/5</f>
        <v>576</v>
      </c>
      <c r="K496" s="22">
        <f>+IF(AND(F496&lt;&gt;0,G496&lt;&gt;0),I496-J496,-J496)</f>
        <v>0</v>
      </c>
      <c r="L496" s="13"/>
    </row>
    <row r="497" spans="1:12">
      <c r="A497" s="30">
        <f>+A496+1</f>
        <v>42668</v>
      </c>
      <c r="B497" s="11" t="s">
        <v>14</v>
      </c>
      <c r="C497" s="12" t="s">
        <v>42</v>
      </c>
      <c r="D497" s="79">
        <v>0.36041666666666666</v>
      </c>
      <c r="E497" s="79">
        <v>0.83333333333333337</v>
      </c>
      <c r="F497" s="6">
        <f>+IF(AND(D497&gt;=$F502,D497&lt;1),IF(C497="Working",D497,IF(C497="Leave 1st half",C$9,IF(C497="Leave 2nd half",D497,IF(C497="On_Duty",C$9,IF(OR(C497="Leave",C497="Holiday"),C$9))))),IF(AND(D497&gt;0,D497&lt;$F502),C$9,IF(C497="Leave 1st half",C$9,IF(C497="On_Duty",C$9,IF(OR(C497="Leave",C497="holiday"),C$9,IF(C497="Leave 2nd half",D497,C$9))))))</f>
        <v>0.36041666666666666</v>
      </c>
      <c r="G497" s="6">
        <f>+IF(AND(E497&lt;=0.91667,E497&gt;0),IF(C497="Working",E497,IF(C497="Leave 1st half",E497,IF(C497="Leave 2nd half",D$9,IF(C497="On_Duty",D$9,IF(OR(C497="Leave",C497="Holiday"),D$9))))),IF(AND(E497&gt;0.91667,E497&lt;1),$C$11,IF(C497="Leave 1st half",E497,IF(C497="On_Duty",D$9,IF(OR(C497="Leave",C497="Holiday"),D$9,IF(C497="Leave 2nd half",D$9,$D$9))))))</f>
        <v>0.83333333333333337</v>
      </c>
      <c r="H497" s="6">
        <f>+G497-F497</f>
        <v>0.47291666666666671</v>
      </c>
      <c r="I497" s="22">
        <f>+HOUR(H497)*60+MINUTE(H497)+SECOND(H497)/60-30</f>
        <v>651</v>
      </c>
      <c r="J497" s="22">
        <f>48*60/5</f>
        <v>576</v>
      </c>
      <c r="K497" s="22">
        <f>+IF(AND(F497&lt;&gt;0,G497&lt;&gt;0),I497-J497,-J497)</f>
        <v>75</v>
      </c>
      <c r="L497" s="13"/>
    </row>
    <row r="498" spans="1:12">
      <c r="A498" s="30">
        <f>+A497+1</f>
        <v>42669</v>
      </c>
      <c r="B498" s="11" t="s">
        <v>15</v>
      </c>
      <c r="C498" s="12" t="s">
        <v>42</v>
      </c>
      <c r="D498" s="79">
        <v>0.37013888888888885</v>
      </c>
      <c r="E498" s="79">
        <v>0.79166666666666663</v>
      </c>
      <c r="F498" s="6">
        <f>+IF(AND(D498&gt;=$F502,D498&lt;1),IF(C498="Working",D498,IF(C498="Leave 1st half",C$9,IF(C498="Leave 2nd half",D498,IF(C498="On_Duty",C$9,IF(OR(C498="Leave",C498="Holiday"),C$9))))),IF(AND(D498&gt;0,D498&lt;$F502),C$9,IF(C498="Leave 1st half",C$9,IF(C498="On_Duty",C$9,IF(OR(C498="Leave",C498="holiday"),C$9,IF(C498="Leave 2nd half",D498,C$9))))))</f>
        <v>0.37013888888888885</v>
      </c>
      <c r="G498" s="6">
        <f>+IF(AND(E498&lt;=0.91667,E498&gt;0),IF(C498="Working",E498,IF(C498="Leave 1st half",E498,IF(C498="Leave 2nd half",D$9,IF(C498="On_Duty",D$9,IF(OR(C498="Leave",C498="Holiday"),D$9))))),IF(AND(E498&gt;0.91667,E498&lt;1),$C$11,IF(C498="Leave 1st half",E498,IF(C498="On_Duty",D$9,IF(OR(C498="Leave",C498="Holiday"),D$9,IF(C498="Leave 2nd half",D$9,$D$9))))))</f>
        <v>0.79166666666666663</v>
      </c>
      <c r="H498" s="6">
        <f>+G498-F498</f>
        <v>0.42152777777777778</v>
      </c>
      <c r="I498" s="22">
        <f>+HOUR(H498)*60+MINUTE(H498)+SECOND(H498)/60-30</f>
        <v>577</v>
      </c>
      <c r="J498" s="22">
        <f>48*60/5</f>
        <v>576</v>
      </c>
      <c r="K498" s="22">
        <f>+IF(AND(F498&lt;&gt;0,G498&lt;&gt;0),I498-J498,-J498)</f>
        <v>1</v>
      </c>
      <c r="L498" s="13"/>
    </row>
    <row r="499" spans="1:12">
      <c r="A499" s="30">
        <f>+A498+1</f>
        <v>42670</v>
      </c>
      <c r="B499" s="11" t="s">
        <v>17</v>
      </c>
      <c r="C499" s="12" t="s">
        <v>42</v>
      </c>
      <c r="D499" s="80">
        <v>0.36805555555555558</v>
      </c>
      <c r="E499" s="80">
        <v>0.75694444444444453</v>
      </c>
      <c r="F499" s="6">
        <f>+IF(AND(D499&gt;=$F502,D499&lt;1),IF(C499="Working",D499,IF(C499="Leave 1st half",C$9,IF(C499="Leave 2nd half",D499,IF(C499="On_Duty",C$9,IF(OR(C499="Leave",C499="Holiday"),C$9))))),IF(AND(D499&gt;0,D499&lt;$F502),C$9,IF(C499="Leave 1st half",C$9,IF(C499="On_Duty",C$9,IF(OR(C499="Leave",C499="holiday"),C$9,IF(C499="Leave 2nd half",D499,C$9))))))</f>
        <v>0.36805555555555558</v>
      </c>
      <c r="G499" s="6">
        <f>+IF(AND(E499&lt;=0.91667,E499&gt;0),IF(C499="Working",E499,IF(C499="Leave 1st half",E499,IF(C499="Leave 2nd half",D$9,IF(C499="On_Duty",D$9,IF(OR(C499="Leave",C499="Holiday"),D$9))))),IF(AND(E499&gt;0.91667,E499&lt;1),$C$11,IF(C499="Leave 1st half",E499,IF(C499="On_Duty",D$9,IF(OR(C499="Leave",C499="Holiday"),D$9,IF(C499="Leave 2nd half",D$9,$D$9))))))</f>
        <v>0.75694444444444453</v>
      </c>
      <c r="H499" s="6">
        <f>+G499-F499</f>
        <v>0.38888888888888895</v>
      </c>
      <c r="I499" s="22">
        <f>+HOUR(H499)*60+MINUTE(H499)+SECOND(H499)/60-30</f>
        <v>530</v>
      </c>
      <c r="J499" s="22">
        <f>48*60/5</f>
        <v>576</v>
      </c>
      <c r="K499" s="22">
        <f>+IF(AND(F499&lt;&gt;0,G499&lt;&gt;0),I499-J499,-J499)</f>
        <v>-46</v>
      </c>
      <c r="L499" s="13"/>
    </row>
    <row r="500" spans="1:12">
      <c r="A500" s="30">
        <f>+A499+1</f>
        <v>42671</v>
      </c>
      <c r="B500" s="14" t="s">
        <v>19</v>
      </c>
      <c r="C500" s="12" t="s">
        <v>13</v>
      </c>
      <c r="D500" s="6"/>
      <c r="E500" s="6"/>
      <c r="F500" s="6">
        <f>+IF(AND(D500&gt;=$F502,D500&lt;1),IF(C500="Working",D500,IF(C500="Leave 1st half",C$9,IF(C500="Leave 2nd half",D500,IF(C500="On_Duty",C$9,IF(OR(C500="Leave",C500="Holiday"),C$9))))),IF(AND(D500&gt;0,D500&lt;$F502),C$9,IF(C500="Leave 1st half",C$9,IF(C500="On_Duty",C$9,IF(OR(C500="Leave",C500="holiday"),C$9,IF(C500="Leave 2nd half",D500,C$9))))))</f>
        <v>0.33333333333333331</v>
      </c>
      <c r="G500" s="6">
        <f>+IF(AND(E500&lt;=0.91667,E500&gt;0),IF(C500="Working",E500,IF(C500="Leave 1st half",E500,IF(C500="Leave 2nd half",D$9,IF(C500="On_Duty",D$9,IF(OR(C500="Leave",C500="Holiday"),D$9))))),IF(AND(E500&gt;0.91667,E500&lt;1),$C$11,IF(C500="Leave 1st half",E500,IF(C500="On_Duty",D$9,IF(OR(C500="Leave",C500="Holiday"),D$9,IF(C500="Leave 2nd half",D$9,$D$9))))))</f>
        <v>0.75416666666666676</v>
      </c>
      <c r="H500" s="6">
        <f>+G500-F500</f>
        <v>0.42083333333333345</v>
      </c>
      <c r="I500" s="22">
        <f>+HOUR(H500)*60+MINUTE(H500)+SECOND(H500)/60-30</f>
        <v>576</v>
      </c>
      <c r="J500" s="22">
        <f>48*60/5</f>
        <v>576</v>
      </c>
      <c r="K500" s="22">
        <f>+IF(AND(F500&lt;&gt;0,G500&lt;&gt;0),I500-J500,-J500)</f>
        <v>0</v>
      </c>
      <c r="L500" s="13"/>
    </row>
    <row r="501" spans="1:12">
      <c r="A501" s="76"/>
      <c r="B501" s="15" t="s">
        <v>21</v>
      </c>
      <c r="C501" s="21">
        <v>0.33333333333333331</v>
      </c>
      <c r="D501" s="21">
        <v>0.75416666666666676</v>
      </c>
      <c r="E501" s="17"/>
      <c r="F501" s="17"/>
      <c r="G501" s="17"/>
      <c r="H501" s="17"/>
      <c r="I501" s="17"/>
      <c r="J501" s="17"/>
      <c r="K501" s="31">
        <f>SUM(K496:K500)</f>
        <v>30</v>
      </c>
      <c r="L501" s="39" t="str">
        <f>+IF(K501&lt;0,"Minute(s) Remaining",IF(K501=0,"Minute(s). Met the target 48hrs","Minute(s) in excess of the required limit"))</f>
        <v>Minute(s) in excess of the required limit</v>
      </c>
    </row>
    <row r="502" spans="1:12">
      <c r="A502" s="76"/>
      <c r="B502" s="15" t="s">
        <v>22</v>
      </c>
      <c r="C502" s="112">
        <f>+(D501+C501)/2</f>
        <v>0.54375000000000007</v>
      </c>
      <c r="D502" s="113"/>
      <c r="E502" s="38"/>
      <c r="F502" s="36">
        <f>+C501</f>
        <v>0.33333333333333331</v>
      </c>
      <c r="G502" s="17"/>
      <c r="H502" s="19"/>
      <c r="I502" s="19"/>
      <c r="J502" s="19"/>
      <c r="K502" s="19"/>
      <c r="L502" s="20"/>
    </row>
    <row r="503" spans="1:12">
      <c r="A503" s="77"/>
      <c r="B503" s="15" t="s">
        <v>23</v>
      </c>
      <c r="C503" s="112">
        <v>0.83333333333333337</v>
      </c>
      <c r="D503" s="113"/>
      <c r="E503" s="19"/>
      <c r="F503" s="37">
        <f>+C503</f>
        <v>0.83333333333333337</v>
      </c>
      <c r="G503" s="19"/>
      <c r="H503" s="19"/>
      <c r="I503" s="19"/>
      <c r="J503" s="19"/>
      <c r="K503" s="19"/>
      <c r="L503" s="20"/>
    </row>
    <row r="506" spans="1:12">
      <c r="A506" s="75"/>
      <c r="B506" s="114" t="s">
        <v>39</v>
      </c>
      <c r="C506" s="115"/>
      <c r="D506" s="115"/>
      <c r="E506" s="115"/>
      <c r="F506" s="115"/>
      <c r="G506" s="115"/>
      <c r="H506" s="115"/>
      <c r="I506" s="115"/>
      <c r="J506" s="115"/>
      <c r="K506" s="116"/>
      <c r="L506" s="7"/>
    </row>
    <row r="507" spans="1:12" ht="75">
      <c r="A507" s="28" t="s">
        <v>2</v>
      </c>
      <c r="B507" s="9" t="s">
        <v>3</v>
      </c>
      <c r="C507" s="9" t="s">
        <v>4</v>
      </c>
      <c r="D507" s="9" t="s">
        <v>5</v>
      </c>
      <c r="E507" s="9" t="s">
        <v>6</v>
      </c>
      <c r="F507" s="110" t="s">
        <v>7</v>
      </c>
      <c r="G507" s="111"/>
      <c r="H507" s="9" t="s">
        <v>8</v>
      </c>
      <c r="I507" s="9" t="s">
        <v>9</v>
      </c>
      <c r="J507" s="9" t="s">
        <v>10</v>
      </c>
      <c r="K507" s="9" t="s">
        <v>11</v>
      </c>
      <c r="L507" s="10"/>
    </row>
    <row r="508" spans="1:12">
      <c r="A508" s="30">
        <f>+A500+3</f>
        <v>42674</v>
      </c>
      <c r="B508" s="11" t="s">
        <v>12</v>
      </c>
      <c r="C508" s="12" t="s">
        <v>42</v>
      </c>
      <c r="D508" s="6">
        <v>0.3743055555555555</v>
      </c>
      <c r="E508" s="79">
        <v>0.83333333333333337</v>
      </c>
      <c r="F508" s="6">
        <f>+IF(AND(D508&gt;=$F514,D508&lt;1),IF(C508="Working",D508,IF(C508="Leave 1st half",C$9,IF(C508="Leave 2nd half",D508,IF(C508="On_Duty",C$9,IF(OR(C508="Leave",C508="Holiday"),C$9))))),IF(AND(D508&gt;0,D508&lt;$F514),C$9,IF(C508="Leave 1st half",C$9,IF(C508="On_Duty",C$9,IF(OR(C508="Leave",C508="holiday"),C$9,IF(C508="Leave 2nd half",D508,C$9))))))</f>
        <v>0.3743055555555555</v>
      </c>
      <c r="G508" s="6">
        <f>+IF(AND(E508&lt;=$F$11,E508&gt;0),IF(C508="Working",E508,IF(C508="Leave 1st half",E508,IF(C508="Leave 2nd half",D$9,IF(C508="On_Duty",D$9,IF(OR(C508="Leave",C508="Holiday"),D$9))))),IF(AND(E508&gt;$F$11,E508&lt;1),$C$11,IF(C508="Leave 1st half",E508,IF(C508="On_Duty",D$9,IF(OR(C508="Leave",C508="Holiday"),D$9,IF(C508="Leave 2nd half",D$9,$D$9))))))</f>
        <v>0.83333333333333337</v>
      </c>
      <c r="H508" s="6">
        <f>+G508-F508</f>
        <v>0.45902777777777787</v>
      </c>
      <c r="I508" s="22">
        <f>+HOUR(H508)*60+MINUTE(H508)+SECOND(H508)/60-30</f>
        <v>631</v>
      </c>
      <c r="J508" s="22">
        <f>48*60/5</f>
        <v>576</v>
      </c>
      <c r="K508" s="22">
        <f>+IF(AND(F508&lt;&gt;0,G508&lt;&gt;0),I508-J508,-J508)</f>
        <v>55</v>
      </c>
      <c r="L508" s="13"/>
    </row>
    <row r="509" spans="1:12">
      <c r="A509" s="30">
        <f>+A508+1</f>
        <v>42675</v>
      </c>
      <c r="B509" s="11" t="s">
        <v>14</v>
      </c>
      <c r="C509" s="12" t="s">
        <v>42</v>
      </c>
      <c r="D509" s="6">
        <v>0.3743055555555555</v>
      </c>
      <c r="E509" s="79">
        <v>0.8208333333333333</v>
      </c>
      <c r="F509" s="6">
        <f>+IF(AND(D509&gt;=$F514,D509&lt;1),IF(C509="Working",D509,IF(C509="Leave 1st half",C$9,IF(C509="Leave 2nd half",D509,IF(C509="On_Duty",C$9,IF(OR(C509="Leave",C509="Holiday"),C$9))))),IF(AND(D509&gt;0,D509&lt;$F514),C$9,IF(C509="Leave 1st half",C$9,IF(C509="On_Duty",C$9,IF(OR(C509="Leave",C509="holiday"),C$9,IF(C509="Leave 2nd half",D509,C$9))))))</f>
        <v>0.3743055555555555</v>
      </c>
      <c r="G509" s="6">
        <f>+IF(AND(E509&lt;=0.91667,E509&gt;0),IF(C509="Working",E509,IF(C509="Leave 1st half",E509,IF(C509="Leave 2nd half",D$9,IF(C509="On_Duty",D$9,IF(OR(C509="Leave",C509="Holiday"),D$9))))),IF(AND(E509&gt;0.91667,E509&lt;1),$C$11,IF(C509="Leave 1st half",E509,IF(C509="On_Duty",D$9,IF(OR(C509="Leave",C509="Holiday"),D$9,IF(C509="Leave 2nd half",D$9,$D$9))))))</f>
        <v>0.8208333333333333</v>
      </c>
      <c r="H509" s="6">
        <f>+G509-F509</f>
        <v>0.4465277777777778</v>
      </c>
      <c r="I509" s="22">
        <f>+HOUR(H509)*60+MINUTE(H509)+SECOND(H509)/60-30</f>
        <v>613</v>
      </c>
      <c r="J509" s="22">
        <f>48*60/5</f>
        <v>576</v>
      </c>
      <c r="K509" s="22">
        <f>+IF(AND(F509&lt;&gt;0,G509&lt;&gt;0),I509-J509,-J509)</f>
        <v>37</v>
      </c>
      <c r="L509" s="13"/>
    </row>
    <row r="510" spans="1:12">
      <c r="A510" s="30">
        <f>+A509+1</f>
        <v>42676</v>
      </c>
      <c r="B510" s="11" t="s">
        <v>15</v>
      </c>
      <c r="C510" s="12" t="s">
        <v>42</v>
      </c>
      <c r="D510" s="6">
        <v>0.3743055555555555</v>
      </c>
      <c r="E510" s="79">
        <v>0.78194444444444444</v>
      </c>
      <c r="F510" s="6">
        <f>+IF(AND(D510&gt;=$F514,D510&lt;1),IF(C510="Working",D510,IF(C510="Leave 1st half",C$9,IF(C510="Leave 2nd half",D510,IF(C510="On_Duty",C$9,IF(OR(C510="Leave",C510="Holiday"),C$9))))),IF(AND(D510&gt;0,D510&lt;$F514),C$9,IF(C510="Leave 1st half",C$9,IF(C510="On_Duty",C$9,IF(OR(C510="Leave",C510="holiday"),C$9,IF(C510="Leave 2nd half",D510,C$9))))))</f>
        <v>0.3743055555555555</v>
      </c>
      <c r="G510" s="6">
        <f>+IF(AND(E510&lt;=0.91667,E510&gt;0),IF(C510="Working",E510,IF(C510="Leave 1st half",E510,IF(C510="Leave 2nd half",D$9,IF(C510="On_Duty",D$9,IF(OR(C510="Leave",C510="Holiday"),D$9))))),IF(AND(E510&gt;0.91667,E510&lt;1),$C$11,IF(C510="Leave 1st half",E510,IF(C510="On_Duty",D$9,IF(OR(C510="Leave",C510="Holiday"),D$9,IF(C510="Leave 2nd half",D$9,$D$9))))))</f>
        <v>0.78194444444444444</v>
      </c>
      <c r="H510" s="6">
        <f>+G510-F510</f>
        <v>0.40763888888888894</v>
      </c>
      <c r="I510" s="22">
        <f>+HOUR(H510)*60+MINUTE(H510)+SECOND(H510)/60-30</f>
        <v>557</v>
      </c>
      <c r="J510" s="22">
        <f>48*60/5</f>
        <v>576</v>
      </c>
      <c r="K510" s="22">
        <f>+IF(AND(F510&lt;&gt;0,G510&lt;&gt;0),I510-J510,-J510)</f>
        <v>-19</v>
      </c>
      <c r="L510" s="13"/>
    </row>
    <row r="511" spans="1:12">
      <c r="A511" s="30">
        <f>+A510+1</f>
        <v>42677</v>
      </c>
      <c r="B511" s="11" t="s">
        <v>17</v>
      </c>
      <c r="C511" s="12" t="s">
        <v>43</v>
      </c>
      <c r="D511" s="6"/>
      <c r="E511" s="6"/>
      <c r="F511" s="6">
        <f>+IF(AND(D511&gt;=$F514,D511&lt;1),IF(C511="Working",D511,IF(C511="Leave 1st half",C$9,IF(C511="Leave 2nd half",D511,IF(C511="On_Duty",C$9,IF(OR(C511="Leave",C511="Holiday"),C$9))))),IF(AND(D511&gt;0,D511&lt;$F514),C$9,IF(C511="Leave 1st half",C$9,IF(C511="On_Duty",C$9,IF(OR(C511="Leave",C511="holiday"),C$9,IF(C511="Leave 2nd half",D511,C$9))))))</f>
        <v>0.33333333333333331</v>
      </c>
      <c r="G511" s="6">
        <f>+IF(AND(E511&lt;=0.91667,E511&gt;0),IF(C511="Working",E511,IF(C511="Leave 1st half",E511,IF(C511="Leave 2nd half",D$9,IF(C511="On_Duty",D$9,IF(OR(C511="Leave",C511="Holiday"),D$9))))),IF(AND(E511&gt;0.91667,E511&lt;1),$C$11,IF(C511="Leave 1st half",E511,IF(C511="On_Duty",D$9,IF(OR(C511="Leave",C511="Holiday"),D$9,IF(C511="Leave 2nd half",D$9,$D$9))))))</f>
        <v>0.75416666666666676</v>
      </c>
      <c r="H511" s="6">
        <f>+G511-F511</f>
        <v>0.42083333333333345</v>
      </c>
      <c r="I511" s="22">
        <f>+HOUR(H511)*60+MINUTE(H511)+SECOND(H511)/60-30</f>
        <v>576</v>
      </c>
      <c r="J511" s="22">
        <f>48*60/5</f>
        <v>576</v>
      </c>
      <c r="K511" s="22">
        <f>+IF(AND(F511&lt;&gt;0,G511&lt;&gt;0),I511-J511,-J511)</f>
        <v>0</v>
      </c>
      <c r="L511" s="13"/>
    </row>
    <row r="512" spans="1:12">
      <c r="A512" s="30">
        <f>+A511+1</f>
        <v>42678</v>
      </c>
      <c r="B512" s="14" t="s">
        <v>19</v>
      </c>
      <c r="C512" s="12" t="s">
        <v>42</v>
      </c>
      <c r="D512" s="79">
        <v>0.36944444444444446</v>
      </c>
      <c r="E512" s="79">
        <v>0.77916666666666667</v>
      </c>
      <c r="F512" s="6">
        <f>+IF(AND(D512&gt;=$F514,D512&lt;1),IF(C512="Working",D512,IF(C512="Leave 1st half",C$9,IF(C512="Leave 2nd half",D512,IF(C512="On_Duty",C$9,IF(OR(C512="Leave",C512="Holiday"),C$9))))),IF(AND(D512&gt;0,D512&lt;$F514),C$9,IF(C512="Leave 1st half",C$9,IF(C512="On_Duty",C$9,IF(OR(C512="Leave",C512="holiday"),C$9,IF(C512="Leave 2nd half",D512,C$9))))))</f>
        <v>0.36944444444444446</v>
      </c>
      <c r="G512" s="6">
        <f>+IF(AND(E512&lt;=0.91667,E512&gt;0),IF(C512="Working",E512,IF(C512="Leave 1st half",E512,IF(C512="Leave 2nd half",D$9,IF(C512="On_Duty",D$9,IF(OR(C512="Leave",C512="Holiday"),D$9))))),IF(AND(E512&gt;0.91667,E512&lt;1),$C$11,IF(C512="Leave 1st half",E512,IF(C512="On_Duty",D$9,IF(OR(C512="Leave",C512="Holiday"),D$9,IF(C512="Leave 2nd half",D$9,$D$9))))))</f>
        <v>0.77916666666666667</v>
      </c>
      <c r="H512" s="6">
        <f>+G512-F512</f>
        <v>0.40972222222222221</v>
      </c>
      <c r="I512" s="22">
        <f>+HOUR(H512)*60+MINUTE(H512)+SECOND(H512)/60-30</f>
        <v>560</v>
      </c>
      <c r="J512" s="22">
        <f>48*60/5</f>
        <v>576</v>
      </c>
      <c r="K512" s="22">
        <f>+IF(AND(F512&lt;&gt;0,G512&lt;&gt;0),I512-J512,-J512)</f>
        <v>-16</v>
      </c>
      <c r="L512" s="13"/>
    </row>
    <row r="513" spans="1:12">
      <c r="A513" s="76"/>
      <c r="B513" s="15" t="s">
        <v>21</v>
      </c>
      <c r="C513" s="21">
        <v>0.33333333333333331</v>
      </c>
      <c r="D513" s="21">
        <v>0.75416666666666676</v>
      </c>
      <c r="E513" s="17"/>
      <c r="F513" s="17"/>
      <c r="G513" s="17"/>
      <c r="H513" s="17"/>
      <c r="I513" s="17"/>
      <c r="J513" s="17"/>
      <c r="K513" s="31">
        <f>SUM(K508:K512)</f>
        <v>57</v>
      </c>
      <c r="L513" s="39" t="str">
        <f>+IF(K513&lt;0,"Minute(s) Remaining",IF(K513=0,"Minute(s). Met the target 48hrs","Minute(s) in excess of the required limit"))</f>
        <v>Minute(s) in excess of the required limit</v>
      </c>
    </row>
    <row r="514" spans="1:12">
      <c r="A514" s="76"/>
      <c r="B514" s="15" t="s">
        <v>22</v>
      </c>
      <c r="C514" s="112">
        <f>+(D513+C513)/2</f>
        <v>0.54375000000000007</v>
      </c>
      <c r="D514" s="113"/>
      <c r="E514" s="38"/>
      <c r="F514" s="36">
        <f>+C513</f>
        <v>0.33333333333333331</v>
      </c>
      <c r="G514" s="17"/>
      <c r="H514" s="19"/>
      <c r="I514" s="19"/>
      <c r="J514" s="19"/>
      <c r="K514" s="19"/>
      <c r="L514" s="20"/>
    </row>
    <row r="515" spans="1:12">
      <c r="A515" s="77"/>
      <c r="B515" s="15" t="s">
        <v>23</v>
      </c>
      <c r="C515" s="112">
        <v>0.83333333333333337</v>
      </c>
      <c r="D515" s="113"/>
      <c r="E515" s="19"/>
      <c r="F515" s="37">
        <f>+C515</f>
        <v>0.83333333333333337</v>
      </c>
      <c r="G515" s="19"/>
      <c r="H515" s="19"/>
      <c r="I515" s="19"/>
      <c r="J515" s="19"/>
      <c r="K515" s="19"/>
      <c r="L515" s="20"/>
    </row>
    <row r="518" spans="1:12">
      <c r="A518" s="75"/>
      <c r="B518" s="114" t="s">
        <v>39</v>
      </c>
      <c r="C518" s="115"/>
      <c r="D518" s="115"/>
      <c r="E518" s="115"/>
      <c r="F518" s="115"/>
      <c r="G518" s="115"/>
      <c r="H518" s="115"/>
      <c r="I518" s="115"/>
      <c r="J518" s="115"/>
      <c r="K518" s="116"/>
      <c r="L518" s="7"/>
    </row>
    <row r="519" spans="1:12" ht="75">
      <c r="A519" s="28" t="s">
        <v>2</v>
      </c>
      <c r="B519" s="9" t="s">
        <v>3</v>
      </c>
      <c r="C519" s="9" t="s">
        <v>4</v>
      </c>
      <c r="D519" s="9" t="s">
        <v>5</v>
      </c>
      <c r="E519" s="9" t="s">
        <v>6</v>
      </c>
      <c r="F519" s="110" t="s">
        <v>7</v>
      </c>
      <c r="G519" s="111"/>
      <c r="H519" s="9" t="s">
        <v>8</v>
      </c>
      <c r="I519" s="9" t="s">
        <v>9</v>
      </c>
      <c r="J519" s="9" t="s">
        <v>10</v>
      </c>
      <c r="K519" s="9" t="s">
        <v>11</v>
      </c>
      <c r="L519" s="10"/>
    </row>
    <row r="520" spans="1:12">
      <c r="A520" s="30">
        <f>+A512+3</f>
        <v>42681</v>
      </c>
      <c r="B520" s="11" t="s">
        <v>12</v>
      </c>
      <c r="C520" s="12" t="s">
        <v>42</v>
      </c>
      <c r="D520" s="80">
        <v>0.3743055555555555</v>
      </c>
      <c r="E520" s="80">
        <v>0.79861111111111116</v>
      </c>
      <c r="F520" s="6">
        <f>+IF(AND(D520&gt;=$F526,D520&lt;1),IF(C520="Working",D520,IF(C520="Leave 1st half",C$9,IF(C520="Leave 2nd half",D520,IF(C520="On_Duty",C$9,IF(OR(C520="Leave",C520="Holiday"),C$9))))),IF(AND(D520&gt;0,D520&lt;$F526),C$9,IF(C520="Leave 1st half",C$9,IF(C520="On_Duty",C$9,IF(OR(C520="Leave",C520="holiday"),C$9,IF(C520="Leave 2nd half",D520,C$9))))))</f>
        <v>0.3743055555555555</v>
      </c>
      <c r="G520" s="6">
        <f>+IF(AND(E520&lt;=$F$11,E520&gt;0),IF(C520="Working",E520,IF(C520="Leave 1st half",E520,IF(C520="Leave 2nd half",D$9,IF(C520="On_Duty",D$9,IF(OR(C520="Leave",C520="Holiday"),D$9))))),IF(AND(E520&gt;$F$11,E520&lt;1),$C$11,IF(C520="Leave 1st half",E520,IF(C520="On_Duty",D$9,IF(OR(C520="Leave",C520="Holiday"),D$9,IF(C520="Leave 2nd half",D$9,$D$9))))))</f>
        <v>0.79861111111111116</v>
      </c>
      <c r="H520" s="6">
        <f>+G520-F520</f>
        <v>0.42430555555555566</v>
      </c>
      <c r="I520" s="22">
        <f>+HOUR(H520)*60+MINUTE(H520)+SECOND(H520)/60-30</f>
        <v>581</v>
      </c>
      <c r="J520" s="22">
        <f>48*60/5</f>
        <v>576</v>
      </c>
      <c r="K520" s="22">
        <f>+IF(AND(F520&lt;&gt;0,G520&lt;&gt;0),I520-J520,-J520)</f>
        <v>5</v>
      </c>
      <c r="L520" s="13"/>
    </row>
    <row r="521" spans="1:12">
      <c r="A521" s="30">
        <f>+A520+1</f>
        <v>42682</v>
      </c>
      <c r="B521" s="11" t="s">
        <v>14</v>
      </c>
      <c r="C521" s="12" t="s">
        <v>42</v>
      </c>
      <c r="D521" s="80">
        <v>0.3743055555555555</v>
      </c>
      <c r="E521" s="79">
        <v>0.79583333333333339</v>
      </c>
      <c r="F521" s="6">
        <f>+IF(AND(D521&gt;=$F526,D521&lt;1),IF(C521="Working",D521,IF(C521="Leave 1st half",C$9,IF(C521="Leave 2nd half",D521,IF(C521="On_Duty",C$9,IF(OR(C521="Leave",C521="Holiday"),C$9))))),IF(AND(D521&gt;0,D521&lt;$F526),C$9,IF(C521="Leave 1st half",C$9,IF(C521="On_Duty",C$9,IF(OR(C521="Leave",C521="holiday"),C$9,IF(C521="Leave 2nd half",D521,C$9))))))</f>
        <v>0.3743055555555555</v>
      </c>
      <c r="G521" s="6">
        <f>+IF(AND(E521&lt;=0.91667,E521&gt;0),IF(C521="Working",E521,IF(C521="Leave 1st half",E521,IF(C521="Leave 2nd half",D$9,IF(C521="On_Duty",D$9,IF(OR(C521="Leave",C521="Holiday"),D$9))))),IF(AND(E521&gt;0.91667,E521&lt;1),$C$11,IF(C521="Leave 1st half",E521,IF(C521="On_Duty",D$9,IF(OR(C521="Leave",C521="Holiday"),D$9,IF(C521="Leave 2nd half",D$9,$D$9))))))</f>
        <v>0.79583333333333339</v>
      </c>
      <c r="H521" s="6">
        <f>+G521-F521</f>
        <v>0.42152777777777789</v>
      </c>
      <c r="I521" s="22">
        <f>+HOUR(H521)*60+MINUTE(H521)+SECOND(H521)/60-30</f>
        <v>577</v>
      </c>
      <c r="J521" s="22">
        <f>48*60/5</f>
        <v>576</v>
      </c>
      <c r="K521" s="22">
        <f>+IF(AND(F521&lt;&gt;0,G521&lt;&gt;0),I521-J521,-J521)</f>
        <v>1</v>
      </c>
      <c r="L521" s="13"/>
    </row>
    <row r="522" spans="1:12">
      <c r="A522" s="30">
        <f>+A521+1</f>
        <v>42683</v>
      </c>
      <c r="B522" s="11" t="s">
        <v>15</v>
      </c>
      <c r="C522" s="12" t="s">
        <v>42</v>
      </c>
      <c r="D522" s="80">
        <v>0.36874999999999997</v>
      </c>
      <c r="E522" s="79">
        <v>0.80763888888888891</v>
      </c>
      <c r="F522" s="6">
        <f>+IF(AND(D522&gt;=$F526,D522&lt;1),IF(C522="Working",D522,IF(C522="Leave 1st half",C$9,IF(C522="Leave 2nd half",D522,IF(C522="On_Duty",C$9,IF(OR(C522="Leave",C522="Holiday"),C$9))))),IF(AND(D522&gt;0,D522&lt;$F526),C$9,IF(C522="Leave 1st half",C$9,IF(C522="On_Duty",C$9,IF(OR(C522="Leave",C522="holiday"),C$9,IF(C522="Leave 2nd half",D522,C$9))))))</f>
        <v>0.36874999999999997</v>
      </c>
      <c r="G522" s="6">
        <f>+IF(AND(E522&lt;=0.91667,E522&gt;0),IF(C522="Working",E522,IF(C522="Leave 1st half",E522,IF(C522="Leave 2nd half",D$9,IF(C522="On_Duty",D$9,IF(OR(C522="Leave",C522="Holiday"),D$9))))),IF(AND(E522&gt;0.91667,E522&lt;1),$C$11,IF(C522="Leave 1st half",E522,IF(C522="On_Duty",D$9,IF(OR(C522="Leave",C522="Holiday"),D$9,IF(C522="Leave 2nd half",D$9,$D$9))))))</f>
        <v>0.80763888888888891</v>
      </c>
      <c r="H522" s="6">
        <f>+G522-F522</f>
        <v>0.43888888888888894</v>
      </c>
      <c r="I522" s="22">
        <f>+HOUR(H522)*60+MINUTE(H522)+SECOND(H522)/60-30</f>
        <v>602</v>
      </c>
      <c r="J522" s="22">
        <f>48*60/5</f>
        <v>576</v>
      </c>
      <c r="K522" s="22">
        <f>+IF(AND(F522&lt;&gt;0,G522&lt;&gt;0),I522-J522,-J522)</f>
        <v>26</v>
      </c>
      <c r="L522" s="13"/>
    </row>
    <row r="523" spans="1:12">
      <c r="A523" s="30">
        <f>+A522+1</f>
        <v>42684</v>
      </c>
      <c r="B523" s="11" t="s">
        <v>17</v>
      </c>
      <c r="C523" s="12" t="s">
        <v>42</v>
      </c>
      <c r="D523" s="79">
        <v>0.36805555555555558</v>
      </c>
      <c r="E523" s="79">
        <v>0.83333333333333337</v>
      </c>
      <c r="F523" s="6">
        <f>+IF(AND(D523&gt;=$F526,D523&lt;1),IF(C523="Working",D523,IF(C523="Leave 1st half",C$9,IF(C523="Leave 2nd half",D523,IF(C523="On_Duty",C$9,IF(OR(C523="Leave",C523="Holiday"),C$9))))),IF(AND(D523&gt;0,D523&lt;$F526),C$9,IF(C523="Leave 1st half",C$9,IF(C523="On_Duty",C$9,IF(OR(C523="Leave",C523="holiday"),C$9,IF(C523="Leave 2nd half",D523,C$9))))))</f>
        <v>0.36805555555555558</v>
      </c>
      <c r="G523" s="6">
        <f>+IF(AND(E523&lt;=0.91667,E523&gt;0),IF(C523="Working",E523,IF(C523="Leave 1st half",E523,IF(C523="Leave 2nd half",D$9,IF(C523="On_Duty",D$9,IF(OR(C523="Leave",C523="Holiday"),D$9))))),IF(AND(E523&gt;0.91667,E523&lt;1),$C$11,IF(C523="Leave 1st half",E523,IF(C523="On_Duty",D$9,IF(OR(C523="Leave",C523="Holiday"),D$9,IF(C523="Leave 2nd half",D$9,$D$9))))))</f>
        <v>0.83333333333333337</v>
      </c>
      <c r="H523" s="6">
        <f>+G523-F523</f>
        <v>0.46527777777777779</v>
      </c>
      <c r="I523" s="22">
        <f>+HOUR(H523)*60+MINUTE(H523)+SECOND(H523)/60-30</f>
        <v>640</v>
      </c>
      <c r="J523" s="22">
        <f>48*60/5</f>
        <v>576</v>
      </c>
      <c r="K523" s="22">
        <f>+IF(AND(F523&lt;&gt;0,G523&lt;&gt;0),I523-J523,-J523)</f>
        <v>64</v>
      </c>
      <c r="L523" s="13"/>
    </row>
    <row r="524" spans="1:12">
      <c r="A524" s="30">
        <f>+A523+1</f>
        <v>42685</v>
      </c>
      <c r="B524" s="14" t="s">
        <v>19</v>
      </c>
      <c r="C524" s="12" t="s">
        <v>42</v>
      </c>
      <c r="D524" s="79">
        <v>0.36944444444444446</v>
      </c>
      <c r="E524" s="79">
        <v>0.82777777777777783</v>
      </c>
      <c r="F524" s="6">
        <f>+IF(AND(D524&gt;=$F526,D524&lt;1),IF(C524="Working",D524,IF(C524="Leave 1st half",C$9,IF(C524="Leave 2nd half",D524,IF(C524="On_Duty",C$9,IF(OR(C524="Leave",C524="Holiday"),C$9))))),IF(AND(D524&gt;0,D524&lt;$F526),C$9,IF(C524="Leave 1st half",C$9,IF(C524="On_Duty",C$9,IF(OR(C524="Leave",C524="holiday"),C$9,IF(C524="Leave 2nd half",D524,C$9))))))</f>
        <v>0.36944444444444446</v>
      </c>
      <c r="G524" s="6">
        <f>+IF(AND(E524&lt;=0.91667,E524&gt;0),IF(C524="Working",E524,IF(C524="Leave 1st half",E524,IF(C524="Leave 2nd half",D$9,IF(C524="On_Duty",D$9,IF(OR(C524="Leave",C524="Holiday"),D$9))))),IF(AND(E524&gt;0.91667,E524&lt;1),$C$11,IF(C524="Leave 1st half",E524,IF(C524="On_Duty",D$9,IF(OR(C524="Leave",C524="Holiday"),D$9,IF(C524="Leave 2nd half",D$9,$D$9))))))</f>
        <v>0.82777777777777783</v>
      </c>
      <c r="H524" s="6">
        <f>+G524-F524</f>
        <v>0.45833333333333337</v>
      </c>
      <c r="I524" s="22">
        <f>+HOUR(H524)*60+MINUTE(H524)+SECOND(H524)/60-30</f>
        <v>630</v>
      </c>
      <c r="J524" s="22">
        <f>48*60/5</f>
        <v>576</v>
      </c>
      <c r="K524" s="22">
        <f>+IF(AND(F524&lt;&gt;0,G524&lt;&gt;0),I524-J524,-J524)</f>
        <v>54</v>
      </c>
      <c r="L524" s="13"/>
    </row>
    <row r="525" spans="1:12">
      <c r="A525" s="76"/>
      <c r="B525" s="15" t="s">
        <v>21</v>
      </c>
      <c r="C525" s="21">
        <v>0.33333333333333331</v>
      </c>
      <c r="D525" s="21">
        <v>0.75416666666666676</v>
      </c>
      <c r="E525" s="17"/>
      <c r="F525" s="17"/>
      <c r="G525" s="17"/>
      <c r="H525" s="17"/>
      <c r="I525" s="17"/>
      <c r="J525" s="17"/>
      <c r="K525" s="31">
        <f>SUM(K520:K524)</f>
        <v>150</v>
      </c>
      <c r="L525" s="39" t="str">
        <f>+IF(K525&lt;0,"Minute(s) Remaining",IF(K525=0,"Minute(s). Met the target 48hrs","Minute(s) in excess of the required limit"))</f>
        <v>Minute(s) in excess of the required limit</v>
      </c>
    </row>
    <row r="526" spans="1:12">
      <c r="A526" s="76"/>
      <c r="B526" s="15" t="s">
        <v>22</v>
      </c>
      <c r="C526" s="112">
        <f>+(D525+C525)/2</f>
        <v>0.54375000000000007</v>
      </c>
      <c r="D526" s="113"/>
      <c r="E526" s="38"/>
      <c r="F526" s="36">
        <f>+C525</f>
        <v>0.33333333333333331</v>
      </c>
      <c r="G526" s="17"/>
      <c r="H526" s="19"/>
      <c r="I526" s="19"/>
      <c r="J526" s="19"/>
      <c r="K526" s="19"/>
      <c r="L526" s="20"/>
    </row>
    <row r="527" spans="1:12">
      <c r="A527" s="77"/>
      <c r="B527" s="15" t="s">
        <v>23</v>
      </c>
      <c r="C527" s="112">
        <v>0.83333333333333337</v>
      </c>
      <c r="D527" s="113"/>
      <c r="E527" s="19"/>
      <c r="F527" s="37">
        <f>+C527</f>
        <v>0.83333333333333337</v>
      </c>
      <c r="G527" s="19"/>
      <c r="H527" s="19"/>
      <c r="I527" s="19"/>
      <c r="J527" s="19"/>
      <c r="K527" s="19"/>
      <c r="L527" s="20"/>
    </row>
    <row r="530" spans="1:12">
      <c r="A530" s="75"/>
      <c r="B530" s="114" t="s">
        <v>39</v>
      </c>
      <c r="C530" s="115"/>
      <c r="D530" s="115"/>
      <c r="E530" s="115"/>
      <c r="F530" s="115"/>
      <c r="G530" s="115"/>
      <c r="H530" s="115"/>
      <c r="I530" s="115"/>
      <c r="J530" s="115"/>
      <c r="K530" s="116"/>
      <c r="L530" s="7"/>
    </row>
    <row r="531" spans="1:12" ht="75">
      <c r="A531" s="28" t="s">
        <v>2</v>
      </c>
      <c r="B531" s="9" t="s">
        <v>3</v>
      </c>
      <c r="C531" s="9" t="s">
        <v>4</v>
      </c>
      <c r="D531" s="9" t="s">
        <v>5</v>
      </c>
      <c r="E531" s="9" t="s">
        <v>6</v>
      </c>
      <c r="F531" s="110" t="s">
        <v>7</v>
      </c>
      <c r="G531" s="111"/>
      <c r="H531" s="9" t="s">
        <v>8</v>
      </c>
      <c r="I531" s="9" t="s">
        <v>9</v>
      </c>
      <c r="J531" s="9" t="s">
        <v>10</v>
      </c>
      <c r="K531" s="9" t="s">
        <v>11</v>
      </c>
      <c r="L531" s="10"/>
    </row>
    <row r="532" spans="1:12">
      <c r="A532" s="30">
        <f>+A524+3</f>
        <v>42688</v>
      </c>
      <c r="B532" s="11" t="s">
        <v>12</v>
      </c>
      <c r="C532" s="12" t="s">
        <v>42</v>
      </c>
      <c r="D532" s="80">
        <v>0.33333333333333331</v>
      </c>
      <c r="E532" s="79">
        <v>0.79375000000000007</v>
      </c>
      <c r="F532" s="6">
        <f>+IF(AND(D532&gt;=$F538,D532&lt;1),IF(C532="Working",D532,IF(C532="Leave 1st half",C$9,IF(C532="Leave 2nd half",D532,IF(C532="On_Duty",C$9,IF(OR(C532="Leave",C532="Holiday"),C$9))))),IF(AND(D532&gt;0,D532&lt;$F538),C$9,IF(C532="Leave 1st half",C$9,IF(C532="On_Duty",C$9,IF(OR(C532="Leave",C532="holiday"),C$9,IF(C532="Leave 2nd half",D532,C$9))))))</f>
        <v>0.33333333333333331</v>
      </c>
      <c r="G532" s="6">
        <f>+IF(AND(E532&lt;=$F$11,E532&gt;0),IF(C532="Working",E532,IF(C532="Leave 1st half",E532,IF(C532="Leave 2nd half",D$9,IF(C532="On_Duty",D$9,IF(OR(C532="Leave",C532="Holiday"),D$9))))),IF(AND(E532&gt;$F$11,E532&lt;1),$C$11,IF(C532="Leave 1st half",E532,IF(C532="On_Duty",D$9,IF(OR(C532="Leave",C532="Holiday"),D$9,IF(C532="Leave 2nd half",D$9,$D$9))))))</f>
        <v>0.79375000000000007</v>
      </c>
      <c r="H532" s="6">
        <f>+G532-F532</f>
        <v>0.46041666666666675</v>
      </c>
      <c r="I532" s="22">
        <f>+HOUR(H532)*60+MINUTE(H532)+SECOND(H532)/60-30</f>
        <v>633</v>
      </c>
      <c r="J532" s="22">
        <f>48*60/5</f>
        <v>576</v>
      </c>
      <c r="K532" s="22">
        <f>+IF(AND(F532&lt;&gt;0,G532&lt;&gt;0),I532-J532,-J532)</f>
        <v>57</v>
      </c>
      <c r="L532" s="13"/>
    </row>
    <row r="533" spans="1:12">
      <c r="A533" s="30">
        <f>+A532+1</f>
        <v>42689</v>
      </c>
      <c r="B533" s="11" t="s">
        <v>14</v>
      </c>
      <c r="C533" s="12" t="s">
        <v>43</v>
      </c>
      <c r="D533" s="80"/>
      <c r="E533" s="80"/>
      <c r="F533" s="6">
        <f>+IF(AND(D533&gt;=$F538,D533&lt;1),IF(C533="Working",D533,IF(C533="Leave 1st half",C$9,IF(C533="Leave 2nd half",D533,IF(C533="On_Duty",C$9,IF(OR(C533="Leave",C533="Holiday"),C$9))))),IF(AND(D533&gt;0,D533&lt;$F538),C$9,IF(C533="Leave 1st half",C$9,IF(C533="On_Duty",C$9,IF(OR(C533="Leave",C533="holiday"),C$9,IF(C533="Leave 2nd half",D533,C$9))))))</f>
        <v>0.33333333333333331</v>
      </c>
      <c r="G533" s="6">
        <f>+IF(AND(E533&lt;=0.91667,E533&gt;0),IF(C533="Working",E533,IF(C533="Leave 1st half",E533,IF(C533="Leave 2nd half",D$9,IF(C533="On_Duty",D$9,IF(OR(C533="Leave",C533="Holiday"),D$9))))),IF(AND(E533&gt;0.91667,E533&lt;1),$C$11,IF(C533="Leave 1st half",E533,IF(C533="On_Duty",D$9,IF(OR(C533="Leave",C533="Holiday"),D$9,IF(C533="Leave 2nd half",D$9,$D$9))))))</f>
        <v>0.75416666666666676</v>
      </c>
      <c r="H533" s="6">
        <f>+G533-F533</f>
        <v>0.42083333333333345</v>
      </c>
      <c r="I533" s="22">
        <f>+HOUR(H533)*60+MINUTE(H533)+SECOND(H533)/60-30</f>
        <v>576</v>
      </c>
      <c r="J533" s="22">
        <f>48*60/5</f>
        <v>576</v>
      </c>
      <c r="K533" s="22">
        <f>+IF(AND(F533&lt;&gt;0,G533&lt;&gt;0),I533-J533,-J533)</f>
        <v>0</v>
      </c>
      <c r="L533" s="13"/>
    </row>
    <row r="534" spans="1:12">
      <c r="A534" s="30">
        <f>+A533+1</f>
        <v>42690</v>
      </c>
      <c r="B534" s="11" t="s">
        <v>15</v>
      </c>
      <c r="C534" s="12" t="s">
        <v>42</v>
      </c>
      <c r="D534" s="80">
        <v>0.3743055555555555</v>
      </c>
      <c r="E534" s="79">
        <v>0.7729166666666667</v>
      </c>
      <c r="F534" s="6">
        <f>+IF(AND(D534&gt;=$F538,D534&lt;1),IF(C534="Working",D534,IF(C534="Leave 1st half",C$9,IF(C534="Leave 2nd half",D534,IF(C534="On_Duty",C$9,IF(OR(C534="Leave",C534="Holiday"),C$9))))),IF(AND(D534&gt;0,D534&lt;$F538),C$9,IF(C534="Leave 1st half",C$9,IF(C534="On_Duty",C$9,IF(OR(C534="Leave",C534="holiday"),C$9,IF(C534="Leave 2nd half",D534,C$9))))))</f>
        <v>0.3743055555555555</v>
      </c>
      <c r="G534" s="6">
        <f>+IF(AND(E534&lt;=0.91667,E534&gt;0),IF(C534="Working",E534,IF(C534="Leave 1st half",E534,IF(C534="Leave 2nd half",D$9,IF(C534="On_Duty",D$9,IF(OR(C534="Leave",C534="Holiday"),D$9))))),IF(AND(E534&gt;0.91667,E534&lt;1),$C$11,IF(C534="Leave 1st half",E534,IF(C534="On_Duty",D$9,IF(OR(C534="Leave",C534="Holiday"),D$9,IF(C534="Leave 2nd half",D$9,$D$9))))))</f>
        <v>0.7729166666666667</v>
      </c>
      <c r="H534" s="6">
        <f>+G534-F534</f>
        <v>0.39861111111111119</v>
      </c>
      <c r="I534" s="22">
        <f>+HOUR(H534)*60+MINUTE(H534)+SECOND(H534)/60-30</f>
        <v>544</v>
      </c>
      <c r="J534" s="22">
        <f>48*60/5</f>
        <v>576</v>
      </c>
      <c r="K534" s="22">
        <f>+IF(AND(F534&lt;&gt;0,G534&lt;&gt;0),I534-J534,-J534)</f>
        <v>-32</v>
      </c>
      <c r="L534" s="13"/>
    </row>
    <row r="535" spans="1:12">
      <c r="A535" s="30">
        <f>+A534+1</f>
        <v>42691</v>
      </c>
      <c r="B535" s="11" t="s">
        <v>17</v>
      </c>
      <c r="C535" s="12" t="s">
        <v>42</v>
      </c>
      <c r="D535" s="80">
        <v>0.3743055555555555</v>
      </c>
      <c r="E535" s="79">
        <v>0.75069444444444444</v>
      </c>
      <c r="F535" s="6">
        <f>+IF(AND(D535&gt;=$F538,D535&lt;1),IF(C535="Working",D535,IF(C535="Leave 1st half",C$9,IF(C535="Leave 2nd half",D535,IF(C535="On_Duty",C$9,IF(OR(C535="Leave",C535="Holiday"),C$9))))),IF(AND(D535&gt;0,D535&lt;$F538),C$9,IF(C535="Leave 1st half",C$9,IF(C535="On_Duty",C$9,IF(OR(C535="Leave",C535="holiday"),C$9,IF(C535="Leave 2nd half",D535,C$9))))))</f>
        <v>0.3743055555555555</v>
      </c>
      <c r="G535" s="6">
        <f>+IF(AND(E535&lt;=0.91667,E535&gt;0),IF(C535="Working",E535,IF(C535="Leave 1st half",E535,IF(C535="Leave 2nd half",D$9,IF(C535="On_Duty",D$9,IF(OR(C535="Leave",C535="Holiday"),D$9))))),IF(AND(E535&gt;0.91667,E535&lt;1),$C$11,IF(C535="Leave 1st half",E535,IF(C535="On_Duty",D$9,IF(OR(C535="Leave",C535="Holiday"),D$9,IF(C535="Leave 2nd half",D$9,$D$9))))))</f>
        <v>0.75069444444444444</v>
      </c>
      <c r="H535" s="6">
        <f>+G535-F535</f>
        <v>0.37638888888888894</v>
      </c>
      <c r="I535" s="22">
        <f>+HOUR(H535)*60+MINUTE(H535)+SECOND(H535)/60-30</f>
        <v>512</v>
      </c>
      <c r="J535" s="22">
        <f>48*60/5</f>
        <v>576</v>
      </c>
      <c r="K535" s="22">
        <f>+IF(AND(F535&lt;&gt;0,G535&lt;&gt;0),I535-J535,-J535)</f>
        <v>-64</v>
      </c>
      <c r="L535" s="13"/>
    </row>
    <row r="536" spans="1:12">
      <c r="A536" s="30">
        <f>+A535+1</f>
        <v>42692</v>
      </c>
      <c r="B536" s="14" t="s">
        <v>19</v>
      </c>
      <c r="C536" s="12" t="s">
        <v>42</v>
      </c>
      <c r="D536" s="79">
        <v>0.36874999999999997</v>
      </c>
      <c r="E536" s="79">
        <v>0.83333333333333337</v>
      </c>
      <c r="F536" s="6">
        <f>+IF(AND(D536&gt;=$F538,D536&lt;1),IF(C536="Working",D536,IF(C536="Leave 1st half",C$9,IF(C536="Leave 2nd half",D536,IF(C536="On_Duty",C$9,IF(OR(C536="Leave",C536="Holiday"),C$9))))),IF(AND(D536&gt;0,D536&lt;$F538),C$9,IF(C536="Leave 1st half",C$9,IF(C536="On_Duty",C$9,IF(OR(C536="Leave",C536="holiday"),C$9,IF(C536="Leave 2nd half",D536,C$9))))))</f>
        <v>0.36874999999999997</v>
      </c>
      <c r="G536" s="6">
        <f>+IF(AND(E536&lt;=0.91667,E536&gt;0),IF(C536="Working",E536,IF(C536="Leave 1st half",E536,IF(C536="Leave 2nd half",D$9,IF(C536="On_Duty",D$9,IF(OR(C536="Leave",C536="Holiday"),D$9))))),IF(AND(E536&gt;0.91667,E536&lt;1),$C$11,IF(C536="Leave 1st half",E536,IF(C536="On_Duty",D$9,IF(OR(C536="Leave",C536="Holiday"),D$9,IF(C536="Leave 2nd half",D$9,$D$9))))))</f>
        <v>0.83333333333333337</v>
      </c>
      <c r="H536" s="6">
        <f>+G536-F536</f>
        <v>0.4645833333333334</v>
      </c>
      <c r="I536" s="22">
        <f>+HOUR(H536)*60+MINUTE(H536)+SECOND(H536)/60-30</f>
        <v>639</v>
      </c>
      <c r="J536" s="22">
        <f>48*60/5</f>
        <v>576</v>
      </c>
      <c r="K536" s="22">
        <f>+IF(AND(F536&lt;&gt;0,G536&lt;&gt;0),I536-J536,-J536)</f>
        <v>63</v>
      </c>
      <c r="L536" s="13"/>
    </row>
    <row r="537" spans="1:12">
      <c r="A537" s="76"/>
      <c r="B537" s="15" t="s">
        <v>21</v>
      </c>
      <c r="C537" s="21">
        <v>0.33333333333333331</v>
      </c>
      <c r="D537" s="21">
        <v>0.75416666666666676</v>
      </c>
      <c r="E537" s="17"/>
      <c r="F537" s="17"/>
      <c r="G537" s="17"/>
      <c r="H537" s="17"/>
      <c r="I537" s="17"/>
      <c r="J537" s="17"/>
      <c r="K537" s="31">
        <f>SUM(K532:K536)</f>
        <v>24</v>
      </c>
      <c r="L537" s="39" t="str">
        <f>+IF(K537&lt;0,"Minute(s) Remaining",IF(K537=0,"Minute(s). Met the target 48hrs","Minute(s) in excess of the required limit"))</f>
        <v>Minute(s) in excess of the required limit</v>
      </c>
    </row>
    <row r="538" spans="1:12">
      <c r="A538" s="76"/>
      <c r="B538" s="15" t="s">
        <v>22</v>
      </c>
      <c r="C538" s="112">
        <f>+(D537+C537)/2</f>
        <v>0.54375000000000007</v>
      </c>
      <c r="D538" s="113"/>
      <c r="E538" s="38"/>
      <c r="F538" s="36">
        <f>+C537</f>
        <v>0.33333333333333331</v>
      </c>
      <c r="G538" s="17"/>
      <c r="H538" s="19"/>
      <c r="I538" s="19"/>
      <c r="J538" s="19"/>
      <c r="K538" s="19"/>
      <c r="L538" s="20"/>
    </row>
    <row r="539" spans="1:12">
      <c r="A539" s="77"/>
      <c r="B539" s="15" t="s">
        <v>23</v>
      </c>
      <c r="C539" s="112">
        <v>0.83333333333333337</v>
      </c>
      <c r="D539" s="113"/>
      <c r="E539" s="19"/>
      <c r="F539" s="37">
        <f>+C539</f>
        <v>0.83333333333333337</v>
      </c>
      <c r="G539" s="19"/>
      <c r="H539" s="19"/>
      <c r="I539" s="19"/>
      <c r="J539" s="19"/>
      <c r="K539" s="19"/>
      <c r="L539" s="20"/>
    </row>
    <row r="542" spans="1:12">
      <c r="A542" s="75"/>
      <c r="B542" s="114" t="s">
        <v>39</v>
      </c>
      <c r="C542" s="115"/>
      <c r="D542" s="115"/>
      <c r="E542" s="115"/>
      <c r="F542" s="115"/>
      <c r="G542" s="115"/>
      <c r="H542" s="115"/>
      <c r="I542" s="115"/>
      <c r="J542" s="115"/>
      <c r="K542" s="116"/>
      <c r="L542" s="7"/>
    </row>
    <row r="543" spans="1:12" ht="75">
      <c r="A543" s="28" t="s">
        <v>2</v>
      </c>
      <c r="B543" s="9" t="s">
        <v>3</v>
      </c>
      <c r="C543" s="9" t="s">
        <v>4</v>
      </c>
      <c r="D543" s="9" t="s">
        <v>5</v>
      </c>
      <c r="E543" s="9" t="s">
        <v>6</v>
      </c>
      <c r="F543" s="110" t="s">
        <v>7</v>
      </c>
      <c r="G543" s="111"/>
      <c r="H543" s="9" t="s">
        <v>8</v>
      </c>
      <c r="I543" s="9" t="s">
        <v>9</v>
      </c>
      <c r="J543" s="9" t="s">
        <v>10</v>
      </c>
      <c r="K543" s="9" t="s">
        <v>11</v>
      </c>
      <c r="L543" s="10"/>
    </row>
    <row r="544" spans="1:12">
      <c r="A544" s="30">
        <f>+A536+3</f>
        <v>42695</v>
      </c>
      <c r="B544" s="11" t="s">
        <v>12</v>
      </c>
      <c r="C544" s="12" t="s">
        <v>42</v>
      </c>
      <c r="D544" s="6">
        <v>0.3743055555555555</v>
      </c>
      <c r="E544" s="79">
        <v>0.81527777777777777</v>
      </c>
      <c r="F544" s="6">
        <f>+IF(AND(D544&gt;=$F550,D544&lt;1),IF(C544="Working",D544,IF(C544="Leave 1st half",C$9,IF(C544="Leave 2nd half",D544,IF(C544="On_Duty",C$9,IF(OR(C544="Leave",C544="Holiday"),C$9))))),IF(AND(D544&gt;0,D544&lt;$F550),C$9,IF(C544="Leave 1st half",C$9,IF(C544="On_Duty",C$9,IF(OR(C544="Leave",C544="holiday"),C$9,IF(C544="Leave 2nd half",D544,C$9))))))</f>
        <v>0.3743055555555555</v>
      </c>
      <c r="G544" s="6">
        <f>+IF(AND(E544&lt;=$F$11,E544&gt;0),IF(C544="Working",E544,IF(C544="Leave 1st half",E544,IF(C544="Leave 2nd half",D$9,IF(C544="On_Duty",D$9,IF(OR(C544="Leave",C544="Holiday"),D$9))))),IF(AND(E544&gt;$F$11,E544&lt;1),$C$11,IF(C544="Leave 1st half",E544,IF(C544="On_Duty",D$9,IF(OR(C544="Leave",C544="Holiday"),D$9,IF(C544="Leave 2nd half",D$9,$D$9))))))</f>
        <v>0.81527777777777777</v>
      </c>
      <c r="H544" s="6">
        <f>+G544-F544</f>
        <v>0.44097222222222227</v>
      </c>
      <c r="I544" s="22">
        <f>+HOUR(H544)*60+MINUTE(H544)+SECOND(H544)/60-30</f>
        <v>605</v>
      </c>
      <c r="J544" s="22">
        <f>48*60/5</f>
        <v>576</v>
      </c>
      <c r="K544" s="22">
        <f>+IF(AND(F544&lt;&gt;0,G544&lt;&gt;0),I544-J544,-J544)</f>
        <v>29</v>
      </c>
      <c r="L544" s="13"/>
    </row>
    <row r="545" spans="1:12">
      <c r="A545" s="30">
        <f>+A544+1</f>
        <v>42696</v>
      </c>
      <c r="B545" s="11" t="s">
        <v>14</v>
      </c>
      <c r="C545" s="12" t="s">
        <v>42</v>
      </c>
      <c r="D545" s="79">
        <v>0.36527777777777781</v>
      </c>
      <c r="E545" s="79">
        <v>0.81736111111111109</v>
      </c>
      <c r="F545" s="6">
        <f>+IF(AND(D545&gt;=$F550,D545&lt;1),IF(C545="Working",D545,IF(C545="Leave 1st half",C$9,IF(C545="Leave 2nd half",D545,IF(C545="On_Duty",C$9,IF(OR(C545="Leave",C545="Holiday"),C$9))))),IF(AND(D545&gt;0,D545&lt;$F550),C$9,IF(C545="Leave 1st half",C$9,IF(C545="On_Duty",C$9,IF(OR(C545="Leave",C545="holiday"),C$9,IF(C545="Leave 2nd half",D545,C$9))))))</f>
        <v>0.36527777777777781</v>
      </c>
      <c r="G545" s="6">
        <f>+IF(AND(E545&lt;=0.91667,E545&gt;0),IF(C545="Working",E545,IF(C545="Leave 1st half",E545,IF(C545="Leave 2nd half",D$9,IF(C545="On_Duty",D$9,IF(OR(C545="Leave",C545="Holiday"),D$9))))),IF(AND(E545&gt;0.91667,E545&lt;1),$C$11,IF(C545="Leave 1st half",E545,IF(C545="On_Duty",D$9,IF(OR(C545="Leave",C545="Holiday"),D$9,IF(C545="Leave 2nd half",D$9,$D$9))))))</f>
        <v>0.81736111111111109</v>
      </c>
      <c r="H545" s="6">
        <f>+G545-F545</f>
        <v>0.45208333333333328</v>
      </c>
      <c r="I545" s="22">
        <f>+HOUR(H545)*60+MINUTE(H545)+SECOND(H545)/60-30</f>
        <v>621</v>
      </c>
      <c r="J545" s="22">
        <f>48*60/5</f>
        <v>576</v>
      </c>
      <c r="K545" s="22">
        <f>+IF(AND(F545&lt;&gt;0,G545&lt;&gt;0),I545-J545,-J545)</f>
        <v>45</v>
      </c>
      <c r="L545" s="13"/>
    </row>
    <row r="546" spans="1:12">
      <c r="A546" s="30">
        <f>+A545+1</f>
        <v>42697</v>
      </c>
      <c r="B546" s="11" t="s">
        <v>15</v>
      </c>
      <c r="C546" s="12" t="s">
        <v>42</v>
      </c>
      <c r="D546" s="79">
        <v>0.36527777777777781</v>
      </c>
      <c r="E546" s="79">
        <v>0.78819444444444453</v>
      </c>
      <c r="F546" s="6">
        <f>+IF(AND(D546&gt;=$F550,D546&lt;1),IF(C546="Working",D546,IF(C546="Leave 1st half",C$9,IF(C546="Leave 2nd half",D546,IF(C546="On_Duty",C$9,IF(OR(C546="Leave",C546="Holiday"),C$9))))),IF(AND(D546&gt;0,D546&lt;$F550),C$9,IF(C546="Leave 1st half",C$9,IF(C546="On_Duty",C$9,IF(OR(C546="Leave",C546="holiday"),C$9,IF(C546="Leave 2nd half",D546,C$9))))))</f>
        <v>0.36527777777777781</v>
      </c>
      <c r="G546" s="6">
        <f>+IF(AND(E546&lt;=0.91667,E546&gt;0),IF(C546="Working",E546,IF(C546="Leave 1st half",E546,IF(C546="Leave 2nd half",D$9,IF(C546="On_Duty",D$9,IF(OR(C546="Leave",C546="Holiday"),D$9))))),IF(AND(E546&gt;0.91667,E546&lt;1),$C$11,IF(C546="Leave 1st half",E546,IF(C546="On_Duty",D$9,IF(OR(C546="Leave",C546="Holiday"),D$9,IF(C546="Leave 2nd half",D$9,$D$9))))))</f>
        <v>0.78819444444444453</v>
      </c>
      <c r="H546" s="6">
        <f>+G546-F546</f>
        <v>0.42291666666666672</v>
      </c>
      <c r="I546" s="22">
        <f>+HOUR(H546)*60+MINUTE(H546)+SECOND(H546)/60-30</f>
        <v>579</v>
      </c>
      <c r="J546" s="22">
        <f>48*60/5</f>
        <v>576</v>
      </c>
      <c r="K546" s="22">
        <f>+IF(AND(F546&lt;&gt;0,G546&lt;&gt;0),I546-J546,-J546)</f>
        <v>3</v>
      </c>
      <c r="L546" s="13"/>
    </row>
    <row r="547" spans="1:12">
      <c r="A547" s="30">
        <f>+A546+1</f>
        <v>42698</v>
      </c>
      <c r="B547" s="11" t="s">
        <v>17</v>
      </c>
      <c r="C547" s="12" t="s">
        <v>43</v>
      </c>
      <c r="D547" s="80"/>
      <c r="E547" s="80"/>
      <c r="F547" s="6">
        <f>+IF(AND(D547&gt;=$F550,D547&lt;1),IF(C547="Working",D547,IF(C547="Leave 1st half",C$9,IF(C547="Leave 2nd half",D547,IF(C547="On_Duty",C$9,IF(OR(C547="Leave",C547="Holiday"),C$9))))),IF(AND(D547&gt;0,D547&lt;$F550),C$9,IF(C547="Leave 1st half",C$9,IF(C547="On_Duty",C$9,IF(OR(C547="Leave",C547="holiday"),C$9,IF(C547="Leave 2nd half",D547,C$9))))))</f>
        <v>0.33333333333333331</v>
      </c>
      <c r="G547" s="6">
        <f>+IF(AND(E547&lt;=0.91667,E547&gt;0),IF(C547="Working",E547,IF(C547="Leave 1st half",E547,IF(C547="Leave 2nd half",D$9,IF(C547="On_Duty",D$9,IF(OR(C547="Leave",C547="Holiday"),D$9))))),IF(AND(E547&gt;0.91667,E547&lt;1),$C$11,IF(C547="Leave 1st half",E547,IF(C547="On_Duty",D$9,IF(OR(C547="Leave",C547="Holiday"),D$9,IF(C547="Leave 2nd half",D$9,$D$9))))))</f>
        <v>0.75416666666666676</v>
      </c>
      <c r="H547" s="6">
        <f>+G547-F547</f>
        <v>0.42083333333333345</v>
      </c>
      <c r="I547" s="22">
        <f>+HOUR(H547)*60+MINUTE(H547)+SECOND(H547)/60-30</f>
        <v>576</v>
      </c>
      <c r="J547" s="22">
        <f>48*60/5</f>
        <v>576</v>
      </c>
      <c r="K547" s="22">
        <f>+IF(AND(F547&lt;&gt;0,G547&lt;&gt;0),I547-J547,-J547)</f>
        <v>0</v>
      </c>
      <c r="L547" s="13"/>
    </row>
    <row r="548" spans="1:12">
      <c r="A548" s="30">
        <f>+A547+1</f>
        <v>42699</v>
      </c>
      <c r="B548" s="14" t="s">
        <v>19</v>
      </c>
      <c r="C548" s="12" t="s">
        <v>42</v>
      </c>
      <c r="D548" s="80">
        <v>0.3743055555555555</v>
      </c>
      <c r="E548" s="79">
        <v>0.7631944444444444</v>
      </c>
      <c r="F548" s="6">
        <f>+IF(AND(D548&gt;=$F550,D548&lt;1),IF(C548="Working",D548,IF(C548="Leave 1st half",C$9,IF(C548="Leave 2nd half",D548,IF(C548="On_Duty",C$9,IF(OR(C548="Leave",C548="Holiday"),C$9))))),IF(AND(D548&gt;0,D548&lt;$F550),C$9,IF(C548="Leave 1st half",C$9,IF(C548="On_Duty",C$9,IF(OR(C548="Leave",C548="holiday"),C$9,IF(C548="Leave 2nd half",D548,C$9))))))</f>
        <v>0.3743055555555555</v>
      </c>
      <c r="G548" s="6">
        <f>+IF(AND(E548&lt;=0.91667,E548&gt;0),IF(C548="Working",E548,IF(C548="Leave 1st half",E548,IF(C548="Leave 2nd half",D$9,IF(C548="On_Duty",D$9,IF(OR(C548="Leave",C548="Holiday"),D$9))))),IF(AND(E548&gt;0.91667,E548&lt;1),$C$11,IF(C548="Leave 1st half",E548,IF(C548="On_Duty",D$9,IF(OR(C548="Leave",C548="Holiday"),D$9,IF(C548="Leave 2nd half",D$9,$D$9))))))</f>
        <v>0.7631944444444444</v>
      </c>
      <c r="H548" s="6">
        <f>+G548-F548</f>
        <v>0.3888888888888889</v>
      </c>
      <c r="I548" s="22">
        <f>+HOUR(H548)*60+MINUTE(H548)+SECOND(H548)/60-30</f>
        <v>530</v>
      </c>
      <c r="J548" s="22">
        <f>48*60/5</f>
        <v>576</v>
      </c>
      <c r="K548" s="22">
        <f>+IF(AND(F548&lt;&gt;0,G548&lt;&gt;0),I548-J548,-J548)</f>
        <v>-46</v>
      </c>
      <c r="L548" s="13"/>
    </row>
    <row r="549" spans="1:12">
      <c r="A549" s="76"/>
      <c r="B549" s="15" t="s">
        <v>21</v>
      </c>
      <c r="C549" s="21">
        <v>0.33333333333333331</v>
      </c>
      <c r="D549" s="21">
        <v>0.75416666666666676</v>
      </c>
      <c r="E549" s="17"/>
      <c r="F549" s="17"/>
      <c r="G549" s="17"/>
      <c r="H549" s="17"/>
      <c r="I549" s="17"/>
      <c r="J549" s="17"/>
      <c r="K549" s="31">
        <f>SUM(K544:K548)</f>
        <v>31</v>
      </c>
      <c r="L549" s="39" t="str">
        <f>+IF(K549&lt;0,"Minute(s) Remaining",IF(K549=0,"Minute(s). Met the target 48hrs","Minute(s) in excess of the required limit"))</f>
        <v>Minute(s) in excess of the required limit</v>
      </c>
    </row>
    <row r="550" spans="1:12">
      <c r="A550" s="76"/>
      <c r="B550" s="15" t="s">
        <v>22</v>
      </c>
      <c r="C550" s="112">
        <f>+(D549+C549)/2</f>
        <v>0.54375000000000007</v>
      </c>
      <c r="D550" s="113"/>
      <c r="E550" s="38"/>
      <c r="F550" s="36">
        <f>+C549</f>
        <v>0.33333333333333331</v>
      </c>
      <c r="G550" s="17"/>
      <c r="H550" s="19"/>
      <c r="I550" s="19"/>
      <c r="J550" s="19"/>
      <c r="K550" s="19"/>
      <c r="L550" s="20"/>
    </row>
    <row r="551" spans="1:12">
      <c r="A551" s="77"/>
      <c r="B551" s="15" t="s">
        <v>23</v>
      </c>
      <c r="C551" s="112">
        <v>0.83333333333333337</v>
      </c>
      <c r="D551" s="113"/>
      <c r="E551" s="19"/>
      <c r="F551" s="37">
        <f>+C551</f>
        <v>0.83333333333333337</v>
      </c>
      <c r="G551" s="19"/>
      <c r="H551" s="19"/>
      <c r="I551" s="19"/>
      <c r="J551" s="19"/>
      <c r="K551" s="19"/>
      <c r="L551" s="20"/>
    </row>
    <row r="554" spans="1:12">
      <c r="A554" s="75"/>
      <c r="B554" s="114" t="s">
        <v>39</v>
      </c>
      <c r="C554" s="115"/>
      <c r="D554" s="115"/>
      <c r="E554" s="115"/>
      <c r="F554" s="115"/>
      <c r="G554" s="115"/>
      <c r="H554" s="115"/>
      <c r="I554" s="115"/>
      <c r="J554" s="115"/>
      <c r="K554" s="116"/>
      <c r="L554" s="7"/>
    </row>
    <row r="555" spans="1:12" ht="75">
      <c r="A555" s="28" t="s">
        <v>2</v>
      </c>
      <c r="B555" s="9" t="s">
        <v>3</v>
      </c>
      <c r="C555" s="9" t="s">
        <v>4</v>
      </c>
      <c r="D555" s="9" t="s">
        <v>5</v>
      </c>
      <c r="E555" s="9" t="s">
        <v>6</v>
      </c>
      <c r="F555" s="110" t="s">
        <v>7</v>
      </c>
      <c r="G555" s="111"/>
      <c r="H555" s="9" t="s">
        <v>8</v>
      </c>
      <c r="I555" s="9" t="s">
        <v>9</v>
      </c>
      <c r="J555" s="9" t="s">
        <v>10</v>
      </c>
      <c r="K555" s="9" t="s">
        <v>11</v>
      </c>
      <c r="L555" s="10"/>
    </row>
    <row r="556" spans="1:12">
      <c r="A556" s="30">
        <f>+A548+3</f>
        <v>42702</v>
      </c>
      <c r="B556" s="11" t="s">
        <v>12</v>
      </c>
      <c r="C556" s="12" t="s">
        <v>42</v>
      </c>
      <c r="D556" s="79">
        <v>0.36874999999999997</v>
      </c>
      <c r="E556" s="79">
        <v>0.7583333333333333</v>
      </c>
      <c r="F556" s="6">
        <f>+IF(AND(D556&gt;=$F562,D556&lt;1),IF(C556="Working",D556,IF(C556="Leave 1st half",C$9,IF(C556="Leave 2nd half",D556,IF(C556="On_Duty",C$9,IF(OR(C556="Leave",C556="Holiday"),C$9))))),IF(AND(D556&gt;0,D556&lt;$F562),C$9,IF(C556="Leave 1st half",C$9,IF(C556="On_Duty",C$9,IF(OR(C556="Leave",C556="holiday"),C$9,IF(C556="Leave 2nd half",D556,C$9))))))</f>
        <v>0.36874999999999997</v>
      </c>
      <c r="G556" s="6">
        <f>+IF(AND(E556&lt;=$F$11,E556&gt;0),IF(C556="Working",E556,IF(C556="Leave 1st half",E556,IF(C556="Leave 2nd half",D$9,IF(C556="On_Duty",D$9,IF(OR(C556="Leave",C556="Holiday"),D$9))))),IF(AND(E556&gt;$F$11,E556&lt;1),$C$11,IF(C556="Leave 1st half",E556,IF(C556="On_Duty",D$9,IF(OR(C556="Leave",C556="Holiday"),D$9,IF(C556="Leave 2nd half",D$9,$D$9))))))</f>
        <v>0.7583333333333333</v>
      </c>
      <c r="H556" s="6">
        <f>+G556-F556</f>
        <v>0.38958333333333334</v>
      </c>
      <c r="I556" s="22">
        <f>+HOUR(H556)*60+MINUTE(H556)+SECOND(H556)/60-30</f>
        <v>531</v>
      </c>
      <c r="J556" s="22">
        <f>48*60/5</f>
        <v>576</v>
      </c>
      <c r="K556" s="22">
        <f>+IF(AND(F556&lt;&gt;0,G556&lt;&gt;0),I556-J556,-J556)</f>
        <v>-45</v>
      </c>
      <c r="L556" s="13"/>
    </row>
    <row r="557" spans="1:12">
      <c r="A557" s="30">
        <f>+A556+1</f>
        <v>42703</v>
      </c>
      <c r="B557" s="11" t="s">
        <v>14</v>
      </c>
      <c r="C557" s="12" t="s">
        <v>42</v>
      </c>
      <c r="D557" s="80">
        <v>0.3743055555555555</v>
      </c>
      <c r="E557" s="79">
        <v>0.79722222222222217</v>
      </c>
      <c r="F557" s="6">
        <f>+IF(AND(D557&gt;=$F562,D557&lt;1),IF(C557="Working",D557,IF(C557="Leave 1st half",C$9,IF(C557="Leave 2nd half",D557,IF(C557="On_Duty",C$9,IF(OR(C557="Leave",C557="Holiday"),C$9))))),IF(AND(D557&gt;0,D557&lt;$F562),C$9,IF(C557="Leave 1st half",C$9,IF(C557="On_Duty",C$9,IF(OR(C557="Leave",C557="holiday"),C$9,IF(C557="Leave 2nd half",D557,C$9))))))</f>
        <v>0.3743055555555555</v>
      </c>
      <c r="G557" s="6">
        <f>+IF(AND(E557&lt;=0.91667,E557&gt;0),IF(C557="Working",E557,IF(C557="Leave 1st half",E557,IF(C557="Leave 2nd half",D$9,IF(C557="On_Duty",D$9,IF(OR(C557="Leave",C557="Holiday"),D$9))))),IF(AND(E557&gt;0.91667,E557&lt;1),$C$11,IF(C557="Leave 1st half",E557,IF(C557="On_Duty",D$9,IF(OR(C557="Leave",C557="Holiday"),D$9,IF(C557="Leave 2nd half",D$9,$D$9))))))</f>
        <v>0.79722222222222217</v>
      </c>
      <c r="H557" s="6">
        <f>+G557-F557</f>
        <v>0.42291666666666666</v>
      </c>
      <c r="I557" s="22">
        <f>+HOUR(H557)*60+MINUTE(H557)+SECOND(H557)/60-30</f>
        <v>579</v>
      </c>
      <c r="J557" s="22">
        <f>48*60/5</f>
        <v>576</v>
      </c>
      <c r="K557" s="22">
        <f>+IF(AND(F557&lt;&gt;0,G557&lt;&gt;0),I557-J557,-J557)</f>
        <v>3</v>
      </c>
      <c r="L557" s="13"/>
    </row>
    <row r="558" spans="1:12">
      <c r="A558" s="30">
        <f>+A557+1</f>
        <v>42704</v>
      </c>
      <c r="B558" s="11" t="s">
        <v>15</v>
      </c>
      <c r="C558" s="12" t="s">
        <v>43</v>
      </c>
      <c r="D558" s="80"/>
      <c r="E558" s="80"/>
      <c r="F558" s="6">
        <f>+IF(AND(D558&gt;=$F562,D558&lt;1),IF(C558="Working",D558,IF(C558="Leave 1st half",C$9,IF(C558="Leave 2nd half",D558,IF(C558="On_Duty",C$9,IF(OR(C558="Leave",C558="Holiday"),C$9))))),IF(AND(D558&gt;0,D558&lt;$F562),C$9,IF(C558="Leave 1st half",C$9,IF(C558="On_Duty",C$9,IF(OR(C558="Leave",C558="holiday"),C$9,IF(C558="Leave 2nd half",D558,C$9))))))</f>
        <v>0.33333333333333331</v>
      </c>
      <c r="G558" s="6">
        <f>+IF(AND(E558&lt;=0.91667,E558&gt;0),IF(C558="Working",E558,IF(C558="Leave 1st half",E558,IF(C558="Leave 2nd half",D$9,IF(C558="On_Duty",D$9,IF(OR(C558="Leave",C558="Holiday"),D$9))))),IF(AND(E558&gt;0.91667,E558&lt;1),$C$11,IF(C558="Leave 1st half",E558,IF(C558="On_Duty",D$9,IF(OR(C558="Leave",C558="Holiday"),D$9,IF(C558="Leave 2nd half",D$9,$D$9))))))</f>
        <v>0.75416666666666676</v>
      </c>
      <c r="H558" s="6">
        <f>+G558-F558</f>
        <v>0.42083333333333345</v>
      </c>
      <c r="I558" s="22">
        <f>+HOUR(H558)*60+MINUTE(H558)+SECOND(H558)/60-30</f>
        <v>576</v>
      </c>
      <c r="J558" s="22">
        <f>48*60/5</f>
        <v>576</v>
      </c>
      <c r="K558" s="22">
        <f>+IF(AND(F558&lt;&gt;0,G558&lt;&gt;0),I558-J558,-J558)</f>
        <v>0</v>
      </c>
      <c r="L558" s="13"/>
    </row>
    <row r="559" spans="1:12">
      <c r="A559" s="30">
        <f>+A558+1</f>
        <v>42705</v>
      </c>
      <c r="B559" s="11" t="s">
        <v>17</v>
      </c>
      <c r="C559" s="12" t="s">
        <v>42</v>
      </c>
      <c r="D559" s="80">
        <v>0.34027777777777773</v>
      </c>
      <c r="E559" s="79">
        <v>0.79305555555555562</v>
      </c>
      <c r="F559" s="6">
        <f>+IF(AND(D559&gt;=$F562,D559&lt;1),IF(C559="Working",D559,IF(C559="Leave 1st half",C$9,IF(C559="Leave 2nd half",D559,IF(C559="On_Duty",C$9,IF(OR(C559="Leave",C559="Holiday"),C$9))))),IF(AND(D559&gt;0,D559&lt;$F562),C$9,IF(C559="Leave 1st half",C$9,IF(C559="On_Duty",C$9,IF(OR(C559="Leave",C559="holiday"),C$9,IF(C559="Leave 2nd half",D559,C$9))))))</f>
        <v>0.34027777777777773</v>
      </c>
      <c r="G559" s="6">
        <f>+IF(AND(E559&lt;=0.91667,E559&gt;0),IF(C559="Working",E559,IF(C559="Leave 1st half",E559,IF(C559="Leave 2nd half",D$9,IF(C559="On_Duty",D$9,IF(OR(C559="Leave",C559="Holiday"),D$9))))),IF(AND(E559&gt;0.91667,E559&lt;1),$C$11,IF(C559="Leave 1st half",E559,IF(C559="On_Duty",D$9,IF(OR(C559="Leave",C559="Holiday"),D$9,IF(C559="Leave 2nd half",D$9,$D$9))))))</f>
        <v>0.79305555555555562</v>
      </c>
      <c r="H559" s="6">
        <f>+G559-F559</f>
        <v>0.45277777777777789</v>
      </c>
      <c r="I559" s="22">
        <f>+HOUR(H559)*60+MINUTE(H559)+SECOND(H559)/60-30</f>
        <v>622</v>
      </c>
      <c r="J559" s="22">
        <f>48*60/5</f>
        <v>576</v>
      </c>
      <c r="K559" s="22">
        <f>+IF(AND(F559&lt;&gt;0,G559&lt;&gt;0),I559-J559,-J559)</f>
        <v>46</v>
      </c>
      <c r="L559" s="13"/>
    </row>
    <row r="560" spans="1:12">
      <c r="A560" s="30">
        <f>+A559+1</f>
        <v>42706</v>
      </c>
      <c r="B560" s="14" t="s">
        <v>19</v>
      </c>
      <c r="C560" s="12" t="s">
        <v>43</v>
      </c>
      <c r="D560" s="80"/>
      <c r="E560" s="80"/>
      <c r="F560" s="6">
        <f>+IF(AND(D560&gt;=$F562,D560&lt;1),IF(C560="Working",D560,IF(C560="Leave 1st half",C$9,IF(C560="Leave 2nd half",D560,IF(C560="On_Duty",C$9,IF(OR(C560="Leave",C560="Holiday"),C$9))))),IF(AND(D560&gt;0,D560&lt;$F562),C$9,IF(C560="Leave 1st half",C$9,IF(C560="On_Duty",C$9,IF(OR(C560="Leave",C560="holiday"),C$9,IF(C560="Leave 2nd half",D560,C$9))))))</f>
        <v>0.33333333333333331</v>
      </c>
      <c r="G560" s="6">
        <f>+IF(AND(E560&lt;=0.91667,E560&gt;0),IF(C560="Working",E560,IF(C560="Leave 1st half",E560,IF(C560="Leave 2nd half",D$9,IF(C560="On_Duty",D$9,IF(OR(C560="Leave",C560="Holiday"),D$9))))),IF(AND(E560&gt;0.91667,E560&lt;1),$C$11,IF(C560="Leave 1st half",E560,IF(C560="On_Duty",D$9,IF(OR(C560="Leave",C560="Holiday"),D$9,IF(C560="Leave 2nd half",D$9,$D$9))))))</f>
        <v>0.75416666666666676</v>
      </c>
      <c r="H560" s="6">
        <f>+G560-F560</f>
        <v>0.42083333333333345</v>
      </c>
      <c r="I560" s="22">
        <f>+HOUR(H560)*60+MINUTE(H560)+SECOND(H560)/60-30</f>
        <v>576</v>
      </c>
      <c r="J560" s="22">
        <f>48*60/5</f>
        <v>576</v>
      </c>
      <c r="K560" s="22">
        <f>+IF(AND(F560&lt;&gt;0,G560&lt;&gt;0),I560-J560,-J560)</f>
        <v>0</v>
      </c>
      <c r="L560" s="13"/>
    </row>
    <row r="561" spans="1:12">
      <c r="A561" s="76"/>
      <c r="B561" s="15" t="s">
        <v>21</v>
      </c>
      <c r="C561" s="21">
        <v>0.33333333333333331</v>
      </c>
      <c r="D561" s="21">
        <v>0.75416666666666676</v>
      </c>
      <c r="E561" s="17"/>
      <c r="F561" s="17"/>
      <c r="G561" s="17"/>
      <c r="H561" s="17"/>
      <c r="I561" s="17"/>
      <c r="J561" s="17"/>
      <c r="K561" s="31">
        <f>SUM(K556:K560)</f>
        <v>4</v>
      </c>
      <c r="L561" s="39" t="str">
        <f>+IF(K561&lt;0,"Minute(s) Remaining",IF(K561=0,"Minute(s). Met the target 48hrs","Minute(s) in excess of the required limit"))</f>
        <v>Minute(s) in excess of the required limit</v>
      </c>
    </row>
    <row r="562" spans="1:12">
      <c r="A562" s="76"/>
      <c r="B562" s="15" t="s">
        <v>22</v>
      </c>
      <c r="C562" s="112">
        <f>+(D561+C561)/2</f>
        <v>0.54375000000000007</v>
      </c>
      <c r="D562" s="113"/>
      <c r="E562" s="38"/>
      <c r="F562" s="36">
        <f>+C561</f>
        <v>0.33333333333333331</v>
      </c>
      <c r="G562" s="17"/>
      <c r="H562" s="19"/>
      <c r="I562" s="19"/>
      <c r="J562" s="19"/>
      <c r="K562" s="19"/>
      <c r="L562" s="20"/>
    </row>
    <row r="563" spans="1:12">
      <c r="A563" s="77"/>
      <c r="B563" s="15" t="s">
        <v>23</v>
      </c>
      <c r="C563" s="112">
        <v>0.83333333333333337</v>
      </c>
      <c r="D563" s="113"/>
      <c r="E563" s="19"/>
      <c r="F563" s="37">
        <f>+C563</f>
        <v>0.83333333333333337</v>
      </c>
      <c r="G563" s="19"/>
      <c r="H563" s="19"/>
      <c r="I563" s="19"/>
      <c r="J563" s="19"/>
      <c r="K563" s="19"/>
      <c r="L563" s="20"/>
    </row>
    <row r="566" spans="1:12">
      <c r="A566" s="75"/>
      <c r="B566" s="114" t="s">
        <v>39</v>
      </c>
      <c r="C566" s="115"/>
      <c r="D566" s="115"/>
      <c r="E566" s="115"/>
      <c r="F566" s="115"/>
      <c r="G566" s="115"/>
      <c r="H566" s="115"/>
      <c r="I566" s="115"/>
      <c r="J566" s="115"/>
      <c r="K566" s="116"/>
      <c r="L566" s="7"/>
    </row>
    <row r="567" spans="1:12" ht="75">
      <c r="A567" s="28" t="s">
        <v>2</v>
      </c>
      <c r="B567" s="9" t="s">
        <v>3</v>
      </c>
      <c r="C567" s="9" t="s">
        <v>4</v>
      </c>
      <c r="D567" s="9" t="s">
        <v>5</v>
      </c>
      <c r="E567" s="9" t="s">
        <v>6</v>
      </c>
      <c r="F567" s="110" t="s">
        <v>7</v>
      </c>
      <c r="G567" s="111"/>
      <c r="H567" s="9" t="s">
        <v>8</v>
      </c>
      <c r="I567" s="9" t="s">
        <v>9</v>
      </c>
      <c r="J567" s="9" t="s">
        <v>10</v>
      </c>
      <c r="K567" s="9" t="s">
        <v>11</v>
      </c>
      <c r="L567" s="10"/>
    </row>
    <row r="568" spans="1:12">
      <c r="A568" s="30">
        <f>+A560+3</f>
        <v>42709</v>
      </c>
      <c r="B568" s="11" t="s">
        <v>12</v>
      </c>
      <c r="C568" s="12" t="s">
        <v>42</v>
      </c>
      <c r="D568" s="79">
        <v>0.37291666666666662</v>
      </c>
      <c r="E568" s="80">
        <v>0.79513888888888884</v>
      </c>
      <c r="F568" s="6">
        <f>+IF(AND(D568&gt;=$F574,D568&lt;1),IF(C568="Working",D568,IF(C568="Leave 1st half",C$9,IF(C568="Leave 2nd half",D568,IF(C568="On_Duty",C$9,IF(OR(C568="Leave",C568="Holiday"),C$9))))),IF(AND(D568&gt;0,D568&lt;$F574),C$9,IF(C568="Leave 1st half",C$9,IF(C568="On_Duty",C$9,IF(OR(C568="Leave",C568="holiday"),C$9,IF(C568="Leave 2nd half",D568,C$9))))))</f>
        <v>0.37291666666666662</v>
      </c>
      <c r="G568" s="6">
        <f>+IF(AND(E568&lt;=$F$11,E568&gt;0),IF(C568="Working",E568,IF(C568="Leave 1st half",E568,IF(C568="Leave 2nd half",D$9,IF(C568="On_Duty",D$9,IF(OR(C568="Leave",C568="Holiday"),D$9))))),IF(AND(E568&gt;$F$11,E568&lt;1),$C$11,IF(C568="Leave 1st half",E568,IF(C568="On_Duty",D$9,IF(OR(C568="Leave",C568="Holiday"),D$9,IF(C568="Leave 2nd half",D$9,$D$9))))))</f>
        <v>0.79513888888888884</v>
      </c>
      <c r="H568" s="6">
        <f>+G568-F568</f>
        <v>0.42222222222222222</v>
      </c>
      <c r="I568" s="22">
        <f>+HOUR(H568)*60+MINUTE(H568)+SECOND(H568)/60-30</f>
        <v>578</v>
      </c>
      <c r="J568" s="22">
        <f>48*60/5</f>
        <v>576</v>
      </c>
      <c r="K568" s="22">
        <f>+IF(AND(F568&lt;&gt;0,G568&lt;&gt;0),I568-J568,-J568)</f>
        <v>2</v>
      </c>
      <c r="L568" s="13"/>
    </row>
    <row r="569" spans="1:12">
      <c r="A569" s="30">
        <f>+A568+1</f>
        <v>42710</v>
      </c>
      <c r="B569" s="11" t="s">
        <v>14</v>
      </c>
      <c r="C569" s="12" t="s">
        <v>13</v>
      </c>
      <c r="D569" s="6"/>
      <c r="E569" s="6"/>
      <c r="F569" s="6">
        <f>+IF(AND(D569&gt;=$F574,D569&lt;1),IF(C569="Working",D569,IF(C569="Leave 1st half",C$9,IF(C569="Leave 2nd half",D569,IF(C569="On_Duty",C$9,IF(OR(C569="Leave",C569="Holiday"),C$9))))),IF(AND(D569&gt;0,D569&lt;$F574),C$9,IF(C569="Leave 1st half",C$9,IF(C569="On_Duty",C$9,IF(OR(C569="Leave",C569="holiday"),C$9,IF(C569="Leave 2nd half",D569,C$9))))))</f>
        <v>0.33333333333333331</v>
      </c>
      <c r="G569" s="6">
        <f>+IF(AND(E569&lt;=0.91667,E569&gt;0),IF(C569="Working",E569,IF(C569="Leave 1st half",E569,IF(C569="Leave 2nd half",D$9,IF(C569="On_Duty",D$9,IF(OR(C569="Leave",C569="Holiday"),D$9))))),IF(AND(E569&gt;0.91667,E569&lt;1),$C$11,IF(C569="Leave 1st half",E569,IF(C569="On_Duty",D$9,IF(OR(C569="Leave",C569="Holiday"),D$9,IF(C569="Leave 2nd half",D$9,$D$9))))))</f>
        <v>0.75416666666666676</v>
      </c>
      <c r="H569" s="6">
        <f>+G569-F569</f>
        <v>0.42083333333333345</v>
      </c>
      <c r="I569" s="22">
        <f>+HOUR(H569)*60+MINUTE(H569)+SECOND(H569)/60-30</f>
        <v>576</v>
      </c>
      <c r="J569" s="22">
        <f>48*60/5</f>
        <v>576</v>
      </c>
      <c r="K569" s="22">
        <f>+IF(AND(F569&lt;&gt;0,G569&lt;&gt;0),I569-J569,-J569)</f>
        <v>0</v>
      </c>
      <c r="L569" s="13"/>
    </row>
    <row r="570" spans="1:12">
      <c r="A570" s="30">
        <f>+A569+1</f>
        <v>42711</v>
      </c>
      <c r="B570" s="11" t="s">
        <v>15</v>
      </c>
      <c r="C570" s="12" t="s">
        <v>42</v>
      </c>
      <c r="D570" s="79">
        <v>0.37291666666666662</v>
      </c>
      <c r="E570" s="79">
        <v>0.79791666666666661</v>
      </c>
      <c r="F570" s="6">
        <f>+IF(AND(D570&gt;=$F574,D570&lt;1),IF(C570="Working",D570,IF(C570="Leave 1st half",C$9,IF(C570="Leave 2nd half",D570,IF(C570="On_Duty",C$9,IF(OR(C570="Leave",C570="Holiday"),C$9))))),IF(AND(D570&gt;0,D570&lt;$F574),C$9,IF(C570="Leave 1st half",C$9,IF(C570="On_Duty",C$9,IF(OR(C570="Leave",C570="holiday"),C$9,IF(C570="Leave 2nd half",D570,C$9))))))</f>
        <v>0.37291666666666662</v>
      </c>
      <c r="G570" s="6">
        <f>+IF(AND(E570&lt;=0.91667,E570&gt;0),IF(C570="Working",E570,IF(C570="Leave 1st half",E570,IF(C570="Leave 2nd half",D$9,IF(C570="On_Duty",D$9,IF(OR(C570="Leave",C570="Holiday"),D$9))))),IF(AND(E570&gt;0.91667,E570&lt;1),$C$11,IF(C570="Leave 1st half",E570,IF(C570="On_Duty",D$9,IF(OR(C570="Leave",C570="Holiday"),D$9,IF(C570="Leave 2nd half",D$9,$D$9))))))</f>
        <v>0.79791666666666661</v>
      </c>
      <c r="H570" s="6">
        <f>+G570-F570</f>
        <v>0.42499999999999999</v>
      </c>
      <c r="I570" s="22">
        <f>+HOUR(H570)*60+MINUTE(H570)+SECOND(H570)/60-30</f>
        <v>582</v>
      </c>
      <c r="J570" s="22">
        <f>48*60/5</f>
        <v>576</v>
      </c>
      <c r="K570" s="22">
        <f>+IF(AND(F570&lt;&gt;0,G570&lt;&gt;0),I570-J570,-J570)</f>
        <v>6</v>
      </c>
      <c r="L570" s="13"/>
    </row>
    <row r="571" spans="1:12">
      <c r="A571" s="30">
        <f>+A570+1</f>
        <v>42712</v>
      </c>
      <c r="B571" s="11" t="s">
        <v>17</v>
      </c>
      <c r="C571" s="12" t="s">
        <v>43</v>
      </c>
      <c r="D571" s="6"/>
      <c r="E571" s="6"/>
      <c r="F571" s="6">
        <f>+IF(AND(D571&gt;=$F574,D571&lt;1),IF(C571="Working",D571,IF(C571="Leave 1st half",C$9,IF(C571="Leave 2nd half",D571,IF(C571="On_Duty",C$9,IF(OR(C571="Leave",C571="Holiday"),C$9))))),IF(AND(D571&gt;0,D571&lt;$F574),C$9,IF(C571="Leave 1st half",C$9,IF(C571="On_Duty",C$9,IF(OR(C571="Leave",C571="holiday"),C$9,IF(C571="Leave 2nd half",D571,C$9))))))</f>
        <v>0.33333333333333331</v>
      </c>
      <c r="G571" s="6">
        <f>+IF(AND(E571&lt;=0.91667,E571&gt;0),IF(C571="Working",E571,IF(C571="Leave 1st half",E571,IF(C571="Leave 2nd half",D$9,IF(C571="On_Duty",D$9,IF(OR(C571="Leave",C571="Holiday"),D$9))))),IF(AND(E571&gt;0.91667,E571&lt;1),$C$11,IF(C571="Leave 1st half",E571,IF(C571="On_Duty",D$9,IF(OR(C571="Leave",C571="Holiday"),D$9,IF(C571="Leave 2nd half",D$9,$D$9))))))</f>
        <v>0.75416666666666676</v>
      </c>
      <c r="H571" s="6">
        <f>+G571-F571</f>
        <v>0.42083333333333345</v>
      </c>
      <c r="I571" s="22">
        <f>+HOUR(H571)*60+MINUTE(H571)+SECOND(H571)/60-30</f>
        <v>576</v>
      </c>
      <c r="J571" s="22">
        <f>48*60/5</f>
        <v>576</v>
      </c>
      <c r="K571" s="22">
        <f>+IF(AND(F571&lt;&gt;0,G571&lt;&gt;0),I571-J571,-J571)</f>
        <v>0</v>
      </c>
      <c r="L571" s="13"/>
    </row>
    <row r="572" spans="1:12">
      <c r="A572" s="30">
        <f>+A571+1</f>
        <v>42713</v>
      </c>
      <c r="B572" s="14" t="s">
        <v>19</v>
      </c>
      <c r="C572" s="12" t="s">
        <v>16</v>
      </c>
      <c r="D572" s="6"/>
      <c r="E572" s="6"/>
      <c r="F572" s="6">
        <f>+IF(AND(D572&gt;=$F574,D572&lt;1),IF(C572="Working",D572,IF(C572="Leave 1st half",C$9,IF(C572="Leave 2nd half",D572,IF(C572="On_Duty",C$9,IF(OR(C572="Leave",C572="Holiday"),C$9))))),IF(AND(D572&gt;0,D572&lt;$F574),C$9,IF(C572="Leave 1st half",C$9,IF(C572="On_Duty",C$9,IF(OR(C572="Leave",C572="holiday"),C$9,IF(C572="Leave 2nd half",D572,C$9))))))</f>
        <v>0.33333333333333331</v>
      </c>
      <c r="G572" s="6">
        <f>+IF(AND(E572&lt;=0.91667,E572&gt;0),IF(C572="Working",E572,IF(C572="Leave 1st half",E572,IF(C572="Leave 2nd half",D$9,IF(C572="On_Duty",D$9,IF(OR(C572="Leave",C572="Holiday"),D$9))))),IF(AND(E572&gt;0.91667,E572&lt;1),$C$11,IF(C572="Leave 1st half",E572,IF(C572="On_Duty",D$9,IF(OR(C572="Leave",C572="Holiday"),D$9,IF(C572="Leave 2nd half",D$9,$D$9))))))</f>
        <v>0.75416666666666676</v>
      </c>
      <c r="H572" s="6">
        <f>+G572-F572</f>
        <v>0.42083333333333345</v>
      </c>
      <c r="I572" s="22">
        <f>+HOUR(H572)*60+MINUTE(H572)+SECOND(H572)/60-30</f>
        <v>576</v>
      </c>
      <c r="J572" s="22">
        <f>48*60/5</f>
        <v>576</v>
      </c>
      <c r="K572" s="22">
        <f>+IF(AND(F572&lt;&gt;0,G572&lt;&gt;0),I572-J572,-J572)</f>
        <v>0</v>
      </c>
      <c r="L572" s="13"/>
    </row>
    <row r="573" spans="1:12">
      <c r="A573" s="76"/>
      <c r="B573" s="15" t="s">
        <v>21</v>
      </c>
      <c r="C573" s="21">
        <v>0.33333333333333331</v>
      </c>
      <c r="D573" s="21">
        <v>0.75416666666666676</v>
      </c>
      <c r="E573" s="17"/>
      <c r="F573" s="17"/>
      <c r="G573" s="17"/>
      <c r="H573" s="17"/>
      <c r="I573" s="17"/>
      <c r="J573" s="17"/>
      <c r="K573" s="31">
        <f>SUM(K568:K572)</f>
        <v>8</v>
      </c>
      <c r="L573" s="39" t="str">
        <f>+IF(K573&lt;0,"Minute(s) Remaining",IF(K573=0,"Minute(s). Met the target 48hrs","Minute(s) in excess of the required limit"))</f>
        <v>Minute(s) in excess of the required limit</v>
      </c>
    </row>
    <row r="574" spans="1:12">
      <c r="A574" s="76"/>
      <c r="B574" s="15" t="s">
        <v>22</v>
      </c>
      <c r="C574" s="112">
        <f>+(D573+C573)/2</f>
        <v>0.54375000000000007</v>
      </c>
      <c r="D574" s="113"/>
      <c r="E574" s="38"/>
      <c r="F574" s="36">
        <f>+C573</f>
        <v>0.33333333333333331</v>
      </c>
      <c r="G574" s="17"/>
      <c r="H574" s="19"/>
      <c r="I574" s="19"/>
      <c r="J574" s="19"/>
      <c r="K574" s="19"/>
      <c r="L574" s="20"/>
    </row>
    <row r="575" spans="1:12">
      <c r="A575" s="77"/>
      <c r="B575" s="15" t="s">
        <v>23</v>
      </c>
      <c r="C575" s="112">
        <v>0.83333333333333337</v>
      </c>
      <c r="D575" s="113"/>
      <c r="E575" s="19"/>
      <c r="F575" s="37">
        <f>+C575</f>
        <v>0.83333333333333337</v>
      </c>
      <c r="G575" s="19"/>
      <c r="H575" s="19"/>
      <c r="I575" s="19"/>
      <c r="J575" s="19"/>
      <c r="K575" s="19"/>
      <c r="L575" s="20"/>
    </row>
    <row r="578" spans="1:12">
      <c r="A578" s="75"/>
      <c r="B578" s="114" t="s">
        <v>39</v>
      </c>
      <c r="C578" s="115"/>
      <c r="D578" s="115"/>
      <c r="E578" s="115"/>
      <c r="F578" s="115"/>
      <c r="G578" s="115"/>
      <c r="H578" s="115"/>
      <c r="I578" s="115"/>
      <c r="J578" s="115"/>
      <c r="K578" s="116"/>
      <c r="L578" s="7"/>
    </row>
    <row r="579" spans="1:12" ht="75">
      <c r="A579" s="28" t="s">
        <v>2</v>
      </c>
      <c r="B579" s="9" t="s">
        <v>3</v>
      </c>
      <c r="C579" s="9" t="s">
        <v>4</v>
      </c>
      <c r="D579" s="9" t="s">
        <v>5</v>
      </c>
      <c r="E579" s="9" t="s">
        <v>6</v>
      </c>
      <c r="F579" s="110" t="s">
        <v>7</v>
      </c>
      <c r="G579" s="111"/>
      <c r="H579" s="9" t="s">
        <v>8</v>
      </c>
      <c r="I579" s="9" t="s">
        <v>9</v>
      </c>
      <c r="J579" s="9" t="s">
        <v>10</v>
      </c>
      <c r="K579" s="9" t="s">
        <v>11</v>
      </c>
      <c r="L579" s="10"/>
    </row>
    <row r="580" spans="1:12">
      <c r="A580" s="30">
        <f>+A572+3</f>
        <v>42716</v>
      </c>
      <c r="B580" s="11" t="s">
        <v>12</v>
      </c>
      <c r="C580" s="12" t="s">
        <v>20</v>
      </c>
      <c r="D580" s="79">
        <v>0.35416666666666669</v>
      </c>
      <c r="E580" s="80"/>
      <c r="F580" s="6">
        <f>+IF(AND(D580&gt;=$F586,D580&lt;1),IF(C580="Working",D580,IF(C580="Leave 1st half",C$9,IF(C580="Leave 2nd half",D580,IF(C580="On_Duty",C$9,IF(OR(C580="Leave",C580="Holiday"),C$9))))),IF(AND(D580&gt;0,D580&lt;$F586),C$9,IF(C580="Leave 1st half",C$9,IF(C580="On_Duty",C$9,IF(OR(C580="Leave",C580="holiday"),C$9,IF(C580="Leave 2nd half",D580,C$9))))))</f>
        <v>0.35416666666666669</v>
      </c>
      <c r="G580" s="6">
        <f>+IF(AND(E580&lt;=$F$11,E580&gt;0),IF(C580="Working",E580,IF(C580="Leave 1st half",E580,IF(C580="Leave 2nd half",D$9,IF(C580="On_Duty",D$9,IF(OR(C580="Leave",C580="Holiday"),D$9))))),IF(AND(E580&gt;$F$11,E580&lt;1),$C$11,IF(C580="Leave 1st half",E580,IF(C580="On_Duty",D$9,IF(OR(C580="Leave",C580="Holiday"),D$9,IF(C580="Leave 2nd half",D$9,$D$9))))))</f>
        <v>0.75416666666666676</v>
      </c>
      <c r="H580" s="6">
        <f>+G580-F580</f>
        <v>0.40000000000000008</v>
      </c>
      <c r="I580" s="22">
        <f>+HOUR(H580)*60+MINUTE(H580)+SECOND(H580)/60-30</f>
        <v>546</v>
      </c>
      <c r="J580" s="22">
        <f>48*60/5</f>
        <v>576</v>
      </c>
      <c r="K580" s="22">
        <f>+IF(AND(F580&lt;&gt;0,G580&lt;&gt;0),I580-J580,-J580)</f>
        <v>-30</v>
      </c>
      <c r="L580" s="13"/>
    </row>
    <row r="581" spans="1:12">
      <c r="A581" s="30">
        <f>+A580+1</f>
        <v>42717</v>
      </c>
      <c r="B581" s="11" t="s">
        <v>14</v>
      </c>
      <c r="C581" s="12" t="s">
        <v>13</v>
      </c>
      <c r="D581" s="6"/>
      <c r="E581" s="6"/>
      <c r="F581" s="6">
        <f>+IF(AND(D581&gt;=$F586,D581&lt;1),IF(C581="Working",D581,IF(C581="Leave 1st half",C$9,IF(C581="Leave 2nd half",D581,IF(C581="On_Duty",C$9,IF(OR(C581="Leave",C581="Holiday"),C$9))))),IF(AND(D581&gt;0,D581&lt;$F586),C$9,IF(C581="Leave 1st half",C$9,IF(C581="On_Duty",C$9,IF(OR(C581="Leave",C581="holiday"),C$9,IF(C581="Leave 2nd half",D581,C$9))))))</f>
        <v>0.33333333333333331</v>
      </c>
      <c r="G581" s="6">
        <f>+IF(AND(E581&lt;=0.91667,E581&gt;0),IF(C581="Working",E581,IF(C581="Leave 1st half",E581,IF(C581="Leave 2nd half",D$9,IF(C581="On_Duty",D$9,IF(OR(C581="Leave",C581="Holiday"),D$9))))),IF(AND(E581&gt;0.91667,E581&lt;1),$C$11,IF(C581="Leave 1st half",E581,IF(C581="On_Duty",D$9,IF(OR(C581="Leave",C581="Holiday"),D$9,IF(C581="Leave 2nd half",D$9,$D$9))))))</f>
        <v>0.75416666666666676</v>
      </c>
      <c r="H581" s="6">
        <f>+G581-F581</f>
        <v>0.42083333333333345</v>
      </c>
      <c r="I581" s="22">
        <f>+HOUR(H581)*60+MINUTE(H581)+SECOND(H581)/60-30</f>
        <v>576</v>
      </c>
      <c r="J581" s="22">
        <f>48*60/5</f>
        <v>576</v>
      </c>
      <c r="K581" s="22">
        <f>+IF(AND(F581&lt;&gt;0,G581&lt;&gt;0),I581-J581,-J581)</f>
        <v>0</v>
      </c>
      <c r="L581" s="13"/>
    </row>
    <row r="582" spans="1:12">
      <c r="A582" s="30">
        <f>+A581+1</f>
        <v>42718</v>
      </c>
      <c r="B582" s="11" t="s">
        <v>15</v>
      </c>
      <c r="C582" s="12" t="s">
        <v>42</v>
      </c>
      <c r="D582" s="79">
        <v>0.35694444444444445</v>
      </c>
      <c r="E582" s="79">
        <v>0.77013888888888893</v>
      </c>
      <c r="F582" s="6">
        <f>+IF(AND(D582&gt;=$F586,D582&lt;1),IF(C582="Working",D582,IF(C582="Leave 1st half",C$9,IF(C582="Leave 2nd half",D582,IF(C582="On_Duty",C$9,IF(OR(C582="Leave",C582="Holiday"),C$9))))),IF(AND(D582&gt;0,D582&lt;$F586),C$9,IF(C582="Leave 1st half",C$9,IF(C582="On_Duty",C$9,IF(OR(C582="Leave",C582="holiday"),C$9,IF(C582="Leave 2nd half",D582,C$9))))))</f>
        <v>0.35694444444444445</v>
      </c>
      <c r="G582" s="6">
        <f>+IF(AND(E582&lt;=0.91667,E582&gt;0),IF(C582="Working",E582,IF(C582="Leave 1st half",E582,IF(C582="Leave 2nd half",D$9,IF(C582="On_Duty",D$9,IF(OR(C582="Leave",C582="Holiday"),D$9))))),IF(AND(E582&gt;0.91667,E582&lt;1),$C$11,IF(C582="Leave 1st half",E582,IF(C582="On_Duty",D$9,IF(OR(C582="Leave",C582="Holiday"),D$9,IF(C582="Leave 2nd half",D$9,$D$9))))))</f>
        <v>0.77013888888888893</v>
      </c>
      <c r="H582" s="6">
        <f>+G582-F582</f>
        <v>0.41319444444444448</v>
      </c>
      <c r="I582" s="22">
        <f>+HOUR(H582)*60+MINUTE(H582)+SECOND(H582)/60-30</f>
        <v>565</v>
      </c>
      <c r="J582" s="22">
        <f>48*60/5</f>
        <v>576</v>
      </c>
      <c r="K582" s="22">
        <f>+IF(AND(F582&lt;&gt;0,G582&lt;&gt;0),I582-J582,-J582)</f>
        <v>-11</v>
      </c>
      <c r="L582" s="13"/>
    </row>
    <row r="583" spans="1:12">
      <c r="A583" s="30">
        <f>+A582+1</f>
        <v>42719</v>
      </c>
      <c r="B583" s="11" t="s">
        <v>17</v>
      </c>
      <c r="C583" s="12" t="s">
        <v>42</v>
      </c>
      <c r="D583" s="80">
        <v>0.3743055555555555</v>
      </c>
      <c r="E583" s="79">
        <v>0.83333333333333337</v>
      </c>
      <c r="F583" s="6">
        <f>+IF(AND(D583&gt;=$F586,D583&lt;1),IF(C583="Working",D583,IF(C583="Leave 1st half",C$9,IF(C583="Leave 2nd half",D583,IF(C583="On_Duty",C$9,IF(OR(C583="Leave",C583="Holiday"),C$9))))),IF(AND(D583&gt;0,D583&lt;$F586),C$9,IF(C583="Leave 1st half",C$9,IF(C583="On_Duty",C$9,IF(OR(C583="Leave",C583="holiday"),C$9,IF(C583="Leave 2nd half",D583,C$9))))))</f>
        <v>0.3743055555555555</v>
      </c>
      <c r="G583" s="6">
        <f>+IF(AND(E583&lt;=0.91667,E583&gt;0),IF(C583="Working",E583,IF(C583="Leave 1st half",E583,IF(C583="Leave 2nd half",D$9,IF(C583="On_Duty",D$9,IF(OR(C583="Leave",C583="Holiday"),D$9))))),IF(AND(E583&gt;0.91667,E583&lt;1),$C$11,IF(C583="Leave 1st half",E583,IF(C583="On_Duty",D$9,IF(OR(C583="Leave",C583="Holiday"),D$9,IF(C583="Leave 2nd half",D$9,$D$9))))))</f>
        <v>0.83333333333333337</v>
      </c>
      <c r="H583" s="6">
        <f>+G583-F583</f>
        <v>0.45902777777777787</v>
      </c>
      <c r="I583" s="22">
        <f>+HOUR(H583)*60+MINUTE(H583)+SECOND(H583)/60-30</f>
        <v>631</v>
      </c>
      <c r="J583" s="22">
        <f>48*60/5</f>
        <v>576</v>
      </c>
      <c r="K583" s="22">
        <f>+IF(AND(F583&lt;&gt;0,G583&lt;&gt;0),I583-J583,-J583)</f>
        <v>55</v>
      </c>
      <c r="L583" s="13"/>
    </row>
    <row r="584" spans="1:12">
      <c r="A584" s="30">
        <f>+A583+1</f>
        <v>42720</v>
      </c>
      <c r="B584" s="14" t="s">
        <v>19</v>
      </c>
      <c r="C584" s="12" t="s">
        <v>42</v>
      </c>
      <c r="D584" s="80">
        <v>0.37152777777777773</v>
      </c>
      <c r="E584" s="79">
        <v>0.78472222222222221</v>
      </c>
      <c r="F584" s="6">
        <f>+IF(AND(D584&gt;=$F586,D584&lt;1),IF(C584="Working",D584,IF(C584="Leave 1st half",C$9,IF(C584="Leave 2nd half",D584,IF(C584="On_Duty",C$9,IF(OR(C584="Leave",C584="Holiday"),C$9))))),IF(AND(D584&gt;0,D584&lt;$F586),C$9,IF(C584="Leave 1st half",C$9,IF(C584="On_Duty",C$9,IF(OR(C584="Leave",C584="holiday"),C$9,IF(C584="Leave 2nd half",D584,C$9))))))</f>
        <v>0.37152777777777773</v>
      </c>
      <c r="G584" s="6">
        <f>+IF(AND(E584&lt;=0.91667,E584&gt;0),IF(C584="Working",E584,IF(C584="Leave 1st half",E584,IF(C584="Leave 2nd half",D$9,IF(C584="On_Duty",D$9,IF(OR(C584="Leave",C584="Holiday"),D$9))))),IF(AND(E584&gt;0.91667,E584&lt;1),$C$11,IF(C584="Leave 1st half",E584,IF(C584="On_Duty",D$9,IF(OR(C584="Leave",C584="Holiday"),D$9,IF(C584="Leave 2nd half",D$9,$D$9))))))</f>
        <v>0.78472222222222221</v>
      </c>
      <c r="H584" s="6">
        <f>+G584-F584</f>
        <v>0.41319444444444448</v>
      </c>
      <c r="I584" s="22">
        <f>+HOUR(H584)*60+MINUTE(H584)+SECOND(H584)/60-30</f>
        <v>565</v>
      </c>
      <c r="J584" s="22">
        <f>48*60/5</f>
        <v>576</v>
      </c>
      <c r="K584" s="22">
        <f>+IF(AND(F584&lt;&gt;0,G584&lt;&gt;0),I584-J584,-J584)</f>
        <v>-11</v>
      </c>
      <c r="L584" s="13"/>
    </row>
    <row r="585" spans="1:12">
      <c r="A585" s="76"/>
      <c r="B585" s="15" t="s">
        <v>21</v>
      </c>
      <c r="C585" s="21">
        <v>0.33333333333333331</v>
      </c>
      <c r="D585" s="21">
        <v>0.75416666666666676</v>
      </c>
      <c r="E585" s="17"/>
      <c r="F585" s="17"/>
      <c r="G585" s="17"/>
      <c r="H585" s="17"/>
      <c r="I585" s="17"/>
      <c r="J585" s="17"/>
      <c r="K585" s="31">
        <f>SUM(K580:K584)</f>
        <v>3</v>
      </c>
      <c r="L585" s="39" t="str">
        <f>+IF(K585&lt;0,"Minute(s) Remaining",IF(K585=0,"Minute(s). Met the target 48hrs","Minute(s) in excess of the required limit"))</f>
        <v>Minute(s) in excess of the required limit</v>
      </c>
    </row>
    <row r="586" spans="1:12">
      <c r="A586" s="76"/>
      <c r="B586" s="15" t="s">
        <v>22</v>
      </c>
      <c r="C586" s="112">
        <f>+(D585+C585)/2</f>
        <v>0.54375000000000007</v>
      </c>
      <c r="D586" s="113"/>
      <c r="E586" s="38"/>
      <c r="F586" s="36">
        <f>+C585</f>
        <v>0.33333333333333331</v>
      </c>
      <c r="G586" s="17"/>
      <c r="H586" s="19"/>
      <c r="I586" s="19"/>
      <c r="J586" s="19"/>
      <c r="K586" s="19"/>
      <c r="L586" s="20"/>
    </row>
    <row r="587" spans="1:12">
      <c r="A587" s="77"/>
      <c r="B587" s="15" t="s">
        <v>23</v>
      </c>
      <c r="C587" s="112">
        <v>0.83333333333333337</v>
      </c>
      <c r="D587" s="113"/>
      <c r="E587" s="19"/>
      <c r="F587" s="37">
        <f>+C587</f>
        <v>0.83333333333333337</v>
      </c>
      <c r="G587" s="19"/>
      <c r="H587" s="19"/>
      <c r="I587" s="19"/>
      <c r="J587" s="19"/>
      <c r="K587" s="19"/>
      <c r="L587" s="20"/>
    </row>
    <row r="590" spans="1:12">
      <c r="A590" s="75"/>
      <c r="B590" s="114" t="s">
        <v>39</v>
      </c>
      <c r="C590" s="115"/>
      <c r="D590" s="115"/>
      <c r="E590" s="115"/>
      <c r="F590" s="115"/>
      <c r="G590" s="115"/>
      <c r="H590" s="115"/>
      <c r="I590" s="115"/>
      <c r="J590" s="115"/>
      <c r="K590" s="116"/>
      <c r="L590" s="7"/>
    </row>
    <row r="591" spans="1:12" ht="75">
      <c r="A591" s="28" t="s">
        <v>2</v>
      </c>
      <c r="B591" s="9" t="s">
        <v>3</v>
      </c>
      <c r="C591" s="9" t="s">
        <v>4</v>
      </c>
      <c r="D591" s="9" t="s">
        <v>5</v>
      </c>
      <c r="E591" s="9" t="s">
        <v>6</v>
      </c>
      <c r="F591" s="110" t="s">
        <v>7</v>
      </c>
      <c r="G591" s="111"/>
      <c r="H591" s="9" t="s">
        <v>8</v>
      </c>
      <c r="I591" s="9" t="s">
        <v>9</v>
      </c>
      <c r="J591" s="9" t="s">
        <v>10</v>
      </c>
      <c r="K591" s="9" t="s">
        <v>11</v>
      </c>
      <c r="L591" s="10"/>
    </row>
    <row r="592" spans="1:12">
      <c r="A592" s="30">
        <f>+A584+3</f>
        <v>42723</v>
      </c>
      <c r="B592" s="11" t="s">
        <v>12</v>
      </c>
      <c r="C592" s="12" t="s">
        <v>42</v>
      </c>
      <c r="D592" s="80">
        <v>0.37152777777777773</v>
      </c>
      <c r="E592" s="79">
        <v>0.72013888888888899</v>
      </c>
      <c r="F592" s="6">
        <f>+IF(AND(D592&gt;=$F598,D592&lt;1),IF(C592="Working",D592,IF(C592="Leave 1st half",C$9,IF(C592="Leave 2nd half",D592,IF(C592="On_Duty",C$9,IF(OR(C592="Leave",C592="Holiday"),C$9))))),IF(AND(D592&gt;0,D592&lt;$F598),C$9,IF(C592="Leave 1st half",C$9,IF(C592="On_Duty",C$9,IF(OR(C592="Leave",C592="holiday"),C$9,IF(C592="Leave 2nd half",D592,C$9))))))</f>
        <v>0.37152777777777773</v>
      </c>
      <c r="G592" s="6">
        <f>+IF(AND(E592&lt;=$F$11,E592&gt;0),IF(C592="Working",E592,IF(C592="Leave 1st half",E592,IF(C592="Leave 2nd half",D$9,IF(C592="On_Duty",D$9,IF(OR(C592="Leave",C592="Holiday"),D$9))))),IF(AND(E592&gt;$F$11,E592&lt;1),$C$11,IF(C592="Leave 1st half",E592,IF(C592="On_Duty",D$9,IF(OR(C592="Leave",C592="Holiday"),D$9,IF(C592="Leave 2nd half",D$9,$D$9))))))</f>
        <v>0.72013888888888899</v>
      </c>
      <c r="H592" s="6">
        <f>+G592-F592</f>
        <v>0.34861111111111126</v>
      </c>
      <c r="I592" s="22">
        <f>+HOUR(H592)*60+MINUTE(H592)+SECOND(H592)/60-30</f>
        <v>472</v>
      </c>
      <c r="J592" s="22">
        <f>48*60/5</f>
        <v>576</v>
      </c>
      <c r="K592" s="22">
        <f>+IF(AND(F592&lt;&gt;0,G592&lt;&gt;0),I592-J592,-J592)</f>
        <v>-104</v>
      </c>
      <c r="L592" s="13"/>
    </row>
    <row r="593" spans="1:12">
      <c r="A593" s="30">
        <f>+A592+1</f>
        <v>42724</v>
      </c>
      <c r="B593" s="11" t="s">
        <v>14</v>
      </c>
      <c r="C593" s="12" t="s">
        <v>43</v>
      </c>
      <c r="D593" s="6"/>
      <c r="E593" s="6"/>
      <c r="F593" s="6">
        <f>+IF(AND(D593&gt;=$F598,D593&lt;1),IF(C593="Working",D593,IF(C593="Leave 1st half",C$9,IF(C593="Leave 2nd half",D593,IF(C593="On_Duty",C$9,IF(OR(C593="Leave",C593="Holiday"),C$9))))),IF(AND(D593&gt;0,D593&lt;$F598),C$9,IF(C593="Leave 1st half",C$9,IF(C593="On_Duty",C$9,IF(OR(C593="Leave",C593="holiday"),C$9,IF(C593="Leave 2nd half",D593,C$9))))))</f>
        <v>0.33333333333333331</v>
      </c>
      <c r="G593" s="6">
        <f>+IF(AND(E593&lt;=0.91667,E593&gt;0),IF(C593="Working",E593,IF(C593="Leave 1st half",E593,IF(C593="Leave 2nd half",D$9,IF(C593="On_Duty",D$9,IF(OR(C593="Leave",C593="Holiday"),D$9))))),IF(AND(E593&gt;0.91667,E593&lt;1),$C$11,IF(C593="Leave 1st half",E593,IF(C593="On_Duty",D$9,IF(OR(C593="Leave",C593="Holiday"),D$9,IF(C593="Leave 2nd half",D$9,$D$9))))))</f>
        <v>0.75416666666666676</v>
      </c>
      <c r="H593" s="6">
        <f>+G593-F593</f>
        <v>0.42083333333333345</v>
      </c>
      <c r="I593" s="22">
        <f>+HOUR(H593)*60+MINUTE(H593)+SECOND(H593)/60-30</f>
        <v>576</v>
      </c>
      <c r="J593" s="22">
        <f>48*60/5</f>
        <v>576</v>
      </c>
      <c r="K593" s="22">
        <f>+IF(AND(F593&lt;&gt;0,G593&lt;&gt;0),I593-J593,-J593)</f>
        <v>0</v>
      </c>
      <c r="L593" s="13"/>
    </row>
    <row r="594" spans="1:12">
      <c r="A594" s="30">
        <f>+A593+1</f>
        <v>42725</v>
      </c>
      <c r="B594" s="11" t="s">
        <v>15</v>
      </c>
      <c r="C594" s="12" t="s">
        <v>42</v>
      </c>
      <c r="D594" s="80">
        <v>0.3659722222222222</v>
      </c>
      <c r="E594" s="79">
        <v>0.83333333333333337</v>
      </c>
      <c r="F594" s="6">
        <f>+IF(AND(D594&gt;=$F598,D594&lt;1),IF(C594="Working",D594,IF(C594="Leave 1st half",C$9,IF(C594="Leave 2nd half",D594,IF(C594="On_Duty",C$9,IF(OR(C594="Leave",C594="Holiday"),C$9))))),IF(AND(D594&gt;0,D594&lt;$F598),C$9,IF(C594="Leave 1st half",C$9,IF(C594="On_Duty",C$9,IF(OR(C594="Leave",C594="holiday"),C$9,IF(C594="Leave 2nd half",D594,C$9))))))</f>
        <v>0.3659722222222222</v>
      </c>
      <c r="G594" s="6">
        <f>+IF(AND(E594&lt;=0.91667,E594&gt;0),IF(C594="Working",E594,IF(C594="Leave 1st half",E594,IF(C594="Leave 2nd half",D$9,IF(C594="On_Duty",D$9,IF(OR(C594="Leave",C594="Holiday"),D$9))))),IF(AND(E594&gt;0.91667,E594&lt;1),$C$11,IF(C594="Leave 1st half",E594,IF(C594="On_Duty",D$9,IF(OR(C594="Leave",C594="Holiday"),D$9,IF(C594="Leave 2nd half",D$9,$D$9))))))</f>
        <v>0.83333333333333337</v>
      </c>
      <c r="H594" s="6">
        <f>+G594-F594</f>
        <v>0.46736111111111117</v>
      </c>
      <c r="I594" s="22">
        <f>+HOUR(H594)*60+MINUTE(H594)+SECOND(H594)/60-30</f>
        <v>643</v>
      </c>
      <c r="J594" s="22">
        <f>48*60/5</f>
        <v>576</v>
      </c>
      <c r="K594" s="22">
        <f>+IF(AND(F594&lt;&gt;0,G594&lt;&gt;0),I594-J594,-J594)</f>
        <v>67</v>
      </c>
      <c r="L594" s="13"/>
    </row>
    <row r="595" spans="1:12">
      <c r="A595" s="30">
        <f>+A594+1</f>
        <v>42726</v>
      </c>
      <c r="B595" s="11" t="s">
        <v>17</v>
      </c>
      <c r="C595" s="12" t="s">
        <v>42</v>
      </c>
      <c r="D595" s="80">
        <v>0.3743055555555555</v>
      </c>
      <c r="E595" s="79">
        <v>0.86388888888888893</v>
      </c>
      <c r="F595" s="6">
        <f>+IF(AND(D595&gt;=$F598,D595&lt;1),IF(C595="Working",D595,IF(C595="Leave 1st half",C$9,IF(C595="Leave 2nd half",D595,IF(C595="On_Duty",C$9,IF(OR(C595="Leave",C595="Holiday"),C$9))))),IF(AND(D595&gt;0,D595&lt;$F598),C$9,IF(C595="Leave 1st half",C$9,IF(C595="On_Duty",C$9,IF(OR(C595="Leave",C595="holiday"),C$9,IF(C595="Leave 2nd half",D595,C$9))))))</f>
        <v>0.3743055555555555</v>
      </c>
      <c r="G595" s="6">
        <f>+IF(AND(E595&lt;=0.91667,E595&gt;0),IF(C595="Working",E595,IF(C595="Leave 1st half",E595,IF(C595="Leave 2nd half",D$9,IF(C595="On_Duty",D$9,IF(OR(C595="Leave",C595="Holiday"),D$9))))),IF(AND(E595&gt;0.91667,E595&lt;1),$C$11,IF(C595="Leave 1st half",E595,IF(C595="On_Duty",D$9,IF(OR(C595="Leave",C595="Holiday"),D$9,IF(C595="Leave 2nd half",D$9,$D$9))))))</f>
        <v>0.86388888888888893</v>
      </c>
      <c r="H595" s="6">
        <f>+G595-F595</f>
        <v>0.48958333333333343</v>
      </c>
      <c r="I595" s="22">
        <f>+HOUR(H595)*60+MINUTE(H595)+SECOND(H595)/60-30</f>
        <v>675</v>
      </c>
      <c r="J595" s="22">
        <f>48*60/5</f>
        <v>576</v>
      </c>
      <c r="K595" s="22">
        <f>+IF(AND(F595&lt;&gt;0,G595&lt;&gt;0),I595-J595,-J595)</f>
        <v>99</v>
      </c>
      <c r="L595" s="13"/>
    </row>
    <row r="596" spans="1:12">
      <c r="A596" s="30">
        <f>+A595+1</f>
        <v>42727</v>
      </c>
      <c r="B596" s="14" t="s">
        <v>19</v>
      </c>
      <c r="C596" s="12" t="s">
        <v>42</v>
      </c>
      <c r="D596" s="80">
        <v>0.3743055555555555</v>
      </c>
      <c r="E596" s="79">
        <v>0.75208333333333333</v>
      </c>
      <c r="F596" s="6">
        <f>+IF(AND(D596&gt;=$F598,D596&lt;1),IF(C596="Working",D596,IF(C596="Leave 1st half",C$9,IF(C596="Leave 2nd half",D596,IF(C596="On_Duty",C$9,IF(OR(C596="Leave",C596="Holiday"),C$9))))),IF(AND(D596&gt;0,D596&lt;$F598),C$9,IF(C596="Leave 1st half",C$9,IF(C596="On_Duty",C$9,IF(OR(C596="Leave",C596="holiday"),C$9,IF(C596="Leave 2nd half",D596,C$9))))))</f>
        <v>0.3743055555555555</v>
      </c>
      <c r="G596" s="6">
        <f>+IF(AND(E596&lt;=0.91667,E596&gt;0),IF(C596="Working",E596,IF(C596="Leave 1st half",E596,IF(C596="Leave 2nd half",D$9,IF(C596="On_Duty",D$9,IF(OR(C596="Leave",C596="Holiday"),D$9))))),IF(AND(E596&gt;0.91667,E596&lt;1),$C$11,IF(C596="Leave 1st half",E596,IF(C596="On_Duty",D$9,IF(OR(C596="Leave",C596="Holiday"),D$9,IF(C596="Leave 2nd half",D$9,$D$9))))))</f>
        <v>0.75208333333333333</v>
      </c>
      <c r="H596" s="6">
        <f>+G596-F596</f>
        <v>0.37777777777777782</v>
      </c>
      <c r="I596" s="22">
        <f>+HOUR(H596)*60+MINUTE(H596)+SECOND(H596)/60-30</f>
        <v>514</v>
      </c>
      <c r="J596" s="22">
        <f>48*60/5</f>
        <v>576</v>
      </c>
      <c r="K596" s="22">
        <f>+IF(AND(F596&lt;&gt;0,G596&lt;&gt;0),I596-J596,-J596)</f>
        <v>-62</v>
      </c>
      <c r="L596" s="13"/>
    </row>
    <row r="597" spans="1:12">
      <c r="A597" s="76"/>
      <c r="B597" s="15" t="s">
        <v>21</v>
      </c>
      <c r="C597" s="21">
        <v>0.33333333333333331</v>
      </c>
      <c r="D597" s="21">
        <v>0.75416666666666676</v>
      </c>
      <c r="E597" s="17"/>
      <c r="F597" s="17"/>
      <c r="G597" s="17"/>
      <c r="H597" s="17"/>
      <c r="I597" s="17"/>
      <c r="J597" s="17"/>
      <c r="K597" s="31">
        <f>SUM(K592:K596)</f>
        <v>0</v>
      </c>
      <c r="L597" s="39" t="str">
        <f>+IF(K597&lt;0,"Minute(s) Remaining",IF(K597=0,"Minute(s). Met the target 48hrs","Minute(s) in excess of the required limit"))</f>
        <v>Minute(s). Met the target 48hrs</v>
      </c>
    </row>
    <row r="598" spans="1:12">
      <c r="A598" s="76"/>
      <c r="B598" s="15" t="s">
        <v>22</v>
      </c>
      <c r="C598" s="112">
        <f>+(D597+C597)/2</f>
        <v>0.54375000000000007</v>
      </c>
      <c r="D598" s="113"/>
      <c r="E598" s="38"/>
      <c r="F598" s="36">
        <f>+C597</f>
        <v>0.33333333333333331</v>
      </c>
      <c r="G598" s="17"/>
      <c r="H598" s="19"/>
      <c r="I598" s="19"/>
      <c r="J598" s="19"/>
      <c r="K598" s="19"/>
      <c r="L598" s="20"/>
    </row>
    <row r="599" spans="1:12">
      <c r="A599" s="77"/>
      <c r="B599" s="15" t="s">
        <v>23</v>
      </c>
      <c r="C599" s="112">
        <v>0.83333333333333337</v>
      </c>
      <c r="D599" s="113"/>
      <c r="E599" s="19"/>
      <c r="F599" s="37">
        <f>+C599</f>
        <v>0.83333333333333337</v>
      </c>
      <c r="G599" s="19"/>
      <c r="H599" s="19"/>
      <c r="I599" s="19"/>
      <c r="J599" s="19"/>
      <c r="K599" s="19"/>
      <c r="L599" s="20"/>
    </row>
    <row r="602" spans="1:12">
      <c r="A602" s="75"/>
      <c r="B602" s="114" t="s">
        <v>39</v>
      </c>
      <c r="C602" s="115"/>
      <c r="D602" s="115"/>
      <c r="E602" s="115"/>
      <c r="F602" s="115"/>
      <c r="G602" s="115"/>
      <c r="H602" s="115"/>
      <c r="I602" s="115"/>
      <c r="J602" s="115"/>
      <c r="K602" s="116"/>
      <c r="L602" s="7"/>
    </row>
    <row r="603" spans="1:12" ht="75">
      <c r="A603" s="28" t="s">
        <v>2</v>
      </c>
      <c r="B603" s="9" t="s">
        <v>3</v>
      </c>
      <c r="C603" s="9" t="s">
        <v>4</v>
      </c>
      <c r="D603" s="9" t="s">
        <v>5</v>
      </c>
      <c r="E603" s="9" t="s">
        <v>6</v>
      </c>
      <c r="F603" s="110" t="s">
        <v>7</v>
      </c>
      <c r="G603" s="111"/>
      <c r="H603" s="9" t="s">
        <v>8</v>
      </c>
      <c r="I603" s="9" t="s">
        <v>9</v>
      </c>
      <c r="J603" s="9" t="s">
        <v>10</v>
      </c>
      <c r="K603" s="9" t="s">
        <v>11</v>
      </c>
      <c r="L603" s="10"/>
    </row>
    <row r="604" spans="1:12">
      <c r="A604" s="30">
        <f>+A596+3</f>
        <v>42730</v>
      </c>
      <c r="B604" s="11" t="s">
        <v>12</v>
      </c>
      <c r="C604" s="12" t="s">
        <v>42</v>
      </c>
      <c r="D604" s="79">
        <v>0.37152777777777773</v>
      </c>
      <c r="E604" s="79">
        <v>0.78888888888888886</v>
      </c>
      <c r="F604" s="6">
        <f>+IF(AND(D604&gt;=$F610,D604&lt;1),IF(C604="Working",D604,IF(C604="Leave 1st half",C$9,IF(C604="Leave 2nd half",D604,IF(C604="On_Duty",C$9,IF(OR(C604="Leave",C604="Holiday"),C$9))))),IF(AND(D604&gt;0,D604&lt;$F610),C$9,IF(C604="Leave 1st half",C$9,IF(C604="On_Duty",C$9,IF(OR(C604="Leave",C604="holiday"),C$9,IF(C604="Leave 2nd half",D604,C$9))))))</f>
        <v>0.37152777777777773</v>
      </c>
      <c r="G604" s="6">
        <f>+IF(AND(E604&lt;=$F$11,E604&gt;0),IF(C604="Working",E604,IF(C604="Leave 1st half",E604,IF(C604="Leave 2nd half",D$9,IF(C604="On_Duty",D$9,IF(OR(C604="Leave",C604="Holiday"),D$9))))),IF(AND(E604&gt;$F$11,E604&lt;1),$C$11,IF(C604="Leave 1st half",E604,IF(C604="On_Duty",D$9,IF(OR(C604="Leave",C604="Holiday"),D$9,IF(C604="Leave 2nd half",D$9,$D$9))))))</f>
        <v>0.78888888888888886</v>
      </c>
      <c r="H604" s="6">
        <f>+G604-F604</f>
        <v>0.41736111111111113</v>
      </c>
      <c r="I604" s="22">
        <f>+HOUR(H604)*60+MINUTE(H604)+SECOND(H604)/60-30</f>
        <v>571</v>
      </c>
      <c r="J604" s="22">
        <f>48*60/5</f>
        <v>576</v>
      </c>
      <c r="K604" s="22">
        <f>+IF(AND(F604&lt;&gt;0,G604&lt;&gt;0),I604-J604,-J604)</f>
        <v>-5</v>
      </c>
      <c r="L604" s="13"/>
    </row>
    <row r="605" spans="1:12">
      <c r="A605" s="30">
        <f>+A604+1</f>
        <v>42731</v>
      </c>
      <c r="B605" s="11" t="s">
        <v>14</v>
      </c>
      <c r="C605" s="12" t="s">
        <v>42</v>
      </c>
      <c r="D605" s="80">
        <v>0.37152777777777773</v>
      </c>
      <c r="E605" s="79">
        <v>0.83333333333333337</v>
      </c>
      <c r="F605" s="6">
        <f>+IF(AND(D605&gt;=$F610,D605&lt;1),IF(C605="Working",D605,IF(C605="Leave 1st half",C$9,IF(C605="Leave 2nd half",D605,IF(C605="On_Duty",C$9,IF(OR(C605="Leave",C605="Holiday"),C$9))))),IF(AND(D605&gt;0,D605&lt;$F610),C$9,IF(C605="Leave 1st half",C$9,IF(C605="On_Duty",C$9,IF(OR(C605="Leave",C605="holiday"),C$9,IF(C605="Leave 2nd half",D605,C$9))))))</f>
        <v>0.37152777777777773</v>
      </c>
      <c r="G605" s="6">
        <f>+IF(AND(E605&lt;=0.91667,E605&gt;0),IF(C605="Working",E605,IF(C605="Leave 1st half",E605,IF(C605="Leave 2nd half",D$9,IF(C605="On_Duty",D$9,IF(OR(C605="Leave",C605="Holiday"),D$9))))),IF(AND(E605&gt;0.91667,E605&lt;1),$C$11,IF(C605="Leave 1st half",E605,IF(C605="On_Duty",D$9,IF(OR(C605="Leave",C605="Holiday"),D$9,IF(C605="Leave 2nd half",D$9,$D$9))))))</f>
        <v>0.83333333333333337</v>
      </c>
      <c r="H605" s="6">
        <f>+G605-F605</f>
        <v>0.46180555555555564</v>
      </c>
      <c r="I605" s="22">
        <f>+HOUR(H605)*60+MINUTE(H605)+SECOND(H605)/60-30</f>
        <v>635</v>
      </c>
      <c r="J605" s="22">
        <f>48*60/5</f>
        <v>576</v>
      </c>
      <c r="K605" s="22">
        <f>+IF(AND(F605&lt;&gt;0,G605&lt;&gt;0),I605-J605,-J605)</f>
        <v>59</v>
      </c>
      <c r="L605" s="13"/>
    </row>
    <row r="606" spans="1:12">
      <c r="A606" s="30">
        <f>+A605+1</f>
        <v>42732</v>
      </c>
      <c r="B606" s="11" t="s">
        <v>15</v>
      </c>
      <c r="C606" s="12" t="s">
        <v>43</v>
      </c>
      <c r="D606" s="80"/>
      <c r="E606" s="80"/>
      <c r="F606" s="6">
        <f>+IF(AND(D606&gt;=$F610,D606&lt;1),IF(C606="Working",D606,IF(C606="Leave 1st half",C$9,IF(C606="Leave 2nd half",D606,IF(C606="On_Duty",C$9,IF(OR(C606="Leave",C606="Holiday"),C$9))))),IF(AND(D606&gt;0,D606&lt;$F610),C$9,IF(C606="Leave 1st half",C$9,IF(C606="On_Duty",C$9,IF(OR(C606="Leave",C606="holiday"),C$9,IF(C606="Leave 2nd half",D606,C$9))))))</f>
        <v>0.33333333333333331</v>
      </c>
      <c r="G606" s="6">
        <f>+IF(AND(E606&lt;=0.91667,E606&gt;0),IF(C606="Working",E606,IF(C606="Leave 1st half",E606,IF(C606="Leave 2nd half",D$9,IF(C606="On_Duty",D$9,IF(OR(C606="Leave",C606="Holiday"),D$9))))),IF(AND(E606&gt;0.91667,E606&lt;1),$C$11,IF(C606="Leave 1st half",E606,IF(C606="On_Duty",D$9,IF(OR(C606="Leave",C606="Holiday"),D$9,IF(C606="Leave 2nd half",D$9,$D$9))))))</f>
        <v>0.75416666666666676</v>
      </c>
      <c r="H606" s="6">
        <f>+G606-F606</f>
        <v>0.42083333333333345</v>
      </c>
      <c r="I606" s="22">
        <f>+HOUR(H606)*60+MINUTE(H606)+SECOND(H606)/60-30</f>
        <v>576</v>
      </c>
      <c r="J606" s="22">
        <f>48*60/5</f>
        <v>576</v>
      </c>
      <c r="K606" s="22">
        <f>+IF(AND(F606&lt;&gt;0,G606&lt;&gt;0),I606-J606,-J606)</f>
        <v>0</v>
      </c>
      <c r="L606" s="13"/>
    </row>
    <row r="607" spans="1:12">
      <c r="A607" s="30">
        <f>+A606+1</f>
        <v>42733</v>
      </c>
      <c r="B607" s="11" t="s">
        <v>17</v>
      </c>
      <c r="C607" s="12" t="s">
        <v>42</v>
      </c>
      <c r="D607" s="80"/>
      <c r="E607" s="80"/>
      <c r="F607" s="6">
        <f>+IF(AND(D607&gt;=$F610,D607&lt;1),IF(C607="Working",D607,IF(C607="Leave 1st half",C$9,IF(C607="Leave 2nd half",D607,IF(C607="On_Duty",C$9,IF(OR(C607="Leave",C607="Holiday"),C$9))))),IF(AND(D607&gt;0,D607&lt;$F610),C$9,IF(C607="Leave 1st half",C$9,IF(C607="On_Duty",C$9,IF(OR(C607="Leave",C607="holiday"),C$9,IF(C607="Leave 2nd half",D607,C$9))))))</f>
        <v>0.33333333333333331</v>
      </c>
      <c r="G607" s="6">
        <f>+IF(AND(E607&lt;=0.91667,E607&gt;0),IF(C607="Working",E607,IF(C607="Leave 1st half",E607,IF(C607="Leave 2nd half",D$9,IF(C607="On_Duty",D$9,IF(OR(C607="Leave",C607="Holiday"),D$9))))),IF(AND(E607&gt;0.91667,E607&lt;1),$C$11,IF(C607="Leave 1st half",E607,IF(C607="On_Duty",D$9,IF(OR(C607="Leave",C607="Holiday"),D$9,IF(C607="Leave 2nd half",D$9,$D$9))))))</f>
        <v>0.75416666666666676</v>
      </c>
      <c r="H607" s="6">
        <f>+G607-F607</f>
        <v>0.42083333333333345</v>
      </c>
      <c r="I607" s="22">
        <f>+HOUR(H607)*60+MINUTE(H607)+SECOND(H607)/60-30</f>
        <v>576</v>
      </c>
      <c r="J607" s="22">
        <f>48*60/5</f>
        <v>576</v>
      </c>
      <c r="K607" s="22">
        <f>+IF(AND(F607&lt;&gt;0,G607&lt;&gt;0),I607-J607,-J607)</f>
        <v>0</v>
      </c>
      <c r="L607" s="13"/>
    </row>
    <row r="608" spans="1:12">
      <c r="A608" s="30">
        <f>+A607+1</f>
        <v>42734</v>
      </c>
      <c r="B608" s="14" t="s">
        <v>19</v>
      </c>
      <c r="C608" s="12" t="s">
        <v>42</v>
      </c>
      <c r="D608" s="80">
        <v>0.3743055555555555</v>
      </c>
      <c r="E608" s="79">
        <v>0.78333333333333333</v>
      </c>
      <c r="F608" s="6">
        <f>+IF(AND(D608&gt;=$F610,D608&lt;1),IF(C608="Working",D608,IF(C608="Leave 1st half",C$9,IF(C608="Leave 2nd half",D608,IF(C608="On_Duty",C$9,IF(OR(C608="Leave",C608="Holiday"),C$9))))),IF(AND(D608&gt;0,D608&lt;$F610),C$9,IF(C608="Leave 1st half",C$9,IF(C608="On_Duty",C$9,IF(OR(C608="Leave",C608="holiday"),C$9,IF(C608="Leave 2nd half",D608,C$9))))))</f>
        <v>0.3743055555555555</v>
      </c>
      <c r="G608" s="6">
        <f>+IF(AND(E608&lt;=0.91667,E608&gt;0),IF(C608="Working",E608,IF(C608="Leave 1st half",E608,IF(C608="Leave 2nd half",D$9,IF(C608="On_Duty",D$9,IF(OR(C608="Leave",C608="Holiday"),D$9))))),IF(AND(E608&gt;0.91667,E608&lt;1),$C$11,IF(C608="Leave 1st half",E608,IF(C608="On_Duty",D$9,IF(OR(C608="Leave",C608="Holiday"),D$9,IF(C608="Leave 2nd half",D$9,$D$9))))))</f>
        <v>0.78333333333333333</v>
      </c>
      <c r="H608" s="6">
        <f>+G608-F608</f>
        <v>0.40902777777777782</v>
      </c>
      <c r="I608" s="22">
        <f>+HOUR(H608)*60+MINUTE(H608)+SECOND(H608)/60-30</f>
        <v>559</v>
      </c>
      <c r="J608" s="22">
        <f>48*60/5</f>
        <v>576</v>
      </c>
      <c r="K608" s="22">
        <f>+IF(AND(F608&lt;&gt;0,G608&lt;&gt;0),I608-J608,-J608)</f>
        <v>-17</v>
      </c>
      <c r="L608" s="13"/>
    </row>
    <row r="609" spans="1:12">
      <c r="A609" s="76"/>
      <c r="B609" s="15" t="s">
        <v>21</v>
      </c>
      <c r="C609" s="21">
        <v>0.33333333333333331</v>
      </c>
      <c r="D609" s="21">
        <v>0.75416666666666676</v>
      </c>
      <c r="E609" s="17"/>
      <c r="F609" s="17"/>
      <c r="G609" s="17"/>
      <c r="H609" s="17"/>
      <c r="I609" s="17"/>
      <c r="J609" s="17"/>
      <c r="K609" s="31">
        <f>SUM(K604:K608)</f>
        <v>37</v>
      </c>
      <c r="L609" s="39" t="str">
        <f>+IF(K609&lt;0,"Minute(s) Remaining",IF(K609=0,"Minute(s). Met the target 48hrs","Minute(s) in excess of the required limit"))</f>
        <v>Minute(s) in excess of the required limit</v>
      </c>
    </row>
    <row r="610" spans="1:12">
      <c r="A610" s="76"/>
      <c r="B610" s="15" t="s">
        <v>22</v>
      </c>
      <c r="C610" s="112">
        <f>+(D609+C609)/2</f>
        <v>0.54375000000000007</v>
      </c>
      <c r="D610" s="113"/>
      <c r="E610" s="38"/>
      <c r="F610" s="36">
        <f>+C609</f>
        <v>0.33333333333333331</v>
      </c>
      <c r="G610" s="17"/>
      <c r="H610" s="19"/>
      <c r="I610" s="19"/>
      <c r="J610" s="19"/>
      <c r="K610" s="19"/>
      <c r="L610" s="20"/>
    </row>
    <row r="611" spans="1:12">
      <c r="A611" s="77"/>
      <c r="B611" s="15" t="s">
        <v>23</v>
      </c>
      <c r="C611" s="112">
        <v>0.83333333333333337</v>
      </c>
      <c r="D611" s="113"/>
      <c r="E611" s="19"/>
      <c r="F611" s="37">
        <f>+C611</f>
        <v>0.83333333333333337</v>
      </c>
      <c r="G611" s="19"/>
      <c r="H611" s="19"/>
      <c r="I611" s="19"/>
      <c r="J611" s="19"/>
      <c r="K611" s="19"/>
      <c r="L611" s="20"/>
    </row>
  </sheetData>
  <mergeCells count="209">
    <mergeCell ref="C467:D467"/>
    <mergeCell ref="B470:K470"/>
    <mergeCell ref="F471:G471"/>
    <mergeCell ref="B494:K494"/>
    <mergeCell ref="F495:G495"/>
    <mergeCell ref="C491:D491"/>
    <mergeCell ref="C478:D478"/>
    <mergeCell ref="C479:D479"/>
    <mergeCell ref="B482:K482"/>
    <mergeCell ref="F483:G483"/>
    <mergeCell ref="C490:D490"/>
    <mergeCell ref="C443:D443"/>
    <mergeCell ref="B446:K446"/>
    <mergeCell ref="F447:G447"/>
    <mergeCell ref="B458:K458"/>
    <mergeCell ref="F459:G459"/>
    <mergeCell ref="C466:D466"/>
    <mergeCell ref="C454:D454"/>
    <mergeCell ref="C455:D455"/>
    <mergeCell ref="F423:G423"/>
    <mergeCell ref="C430:D430"/>
    <mergeCell ref="C431:D431"/>
    <mergeCell ref="B434:K434"/>
    <mergeCell ref="F435:G435"/>
    <mergeCell ref="C442:D442"/>
    <mergeCell ref="F364:G364"/>
    <mergeCell ref="B385:K385"/>
    <mergeCell ref="F386:G386"/>
    <mergeCell ref="C417:D417"/>
    <mergeCell ref="C418:D418"/>
    <mergeCell ref="B422:K422"/>
    <mergeCell ref="B397:K397"/>
    <mergeCell ref="F398:G398"/>
    <mergeCell ref="C405:D405"/>
    <mergeCell ref="C406:D406"/>
    <mergeCell ref="C372:D372"/>
    <mergeCell ref="B339:K339"/>
    <mergeCell ref="F340:G340"/>
    <mergeCell ref="C360:D360"/>
    <mergeCell ref="B363:K363"/>
    <mergeCell ref="C347:D347"/>
    <mergeCell ref="C348:D348"/>
    <mergeCell ref="C257:D257"/>
    <mergeCell ref="B409:K409"/>
    <mergeCell ref="F410:G410"/>
    <mergeCell ref="C394:D394"/>
    <mergeCell ref="B374:K374"/>
    <mergeCell ref="F375:G375"/>
    <mergeCell ref="C382:D382"/>
    <mergeCell ref="C383:D383"/>
    <mergeCell ref="C337:D337"/>
    <mergeCell ref="C393:D393"/>
    <mergeCell ref="C268:D268"/>
    <mergeCell ref="F272:G272"/>
    <mergeCell ref="C336:D336"/>
    <mergeCell ref="C313:D313"/>
    <mergeCell ref="B351:K351"/>
    <mergeCell ref="F352:G352"/>
    <mergeCell ref="C359:D359"/>
    <mergeCell ref="C371:D371"/>
    <mergeCell ref="F239:G239"/>
    <mergeCell ref="B282:K282"/>
    <mergeCell ref="B305:K305"/>
    <mergeCell ref="B249:K249"/>
    <mergeCell ref="F261:G261"/>
    <mergeCell ref="B260:K260"/>
    <mergeCell ref="C280:D280"/>
    <mergeCell ref="B294:K294"/>
    <mergeCell ref="C247:D247"/>
    <mergeCell ref="C258:D258"/>
    <mergeCell ref="C279:D279"/>
    <mergeCell ref="F250:G250"/>
    <mergeCell ref="C246:D246"/>
    <mergeCell ref="B238:K238"/>
    <mergeCell ref="C235:D235"/>
    <mergeCell ref="C224:D224"/>
    <mergeCell ref="F228:G228"/>
    <mergeCell ref="F216:G216"/>
    <mergeCell ref="B138:K138"/>
    <mergeCell ref="C158:D158"/>
    <mergeCell ref="C180:D180"/>
    <mergeCell ref="F183:G183"/>
    <mergeCell ref="F172:G172"/>
    <mergeCell ref="B215:K215"/>
    <mergeCell ref="C179:D179"/>
    <mergeCell ref="B171:K171"/>
    <mergeCell ref="C147:D147"/>
    <mergeCell ref="B149:K149"/>
    <mergeCell ref="C223:D223"/>
    <mergeCell ref="F150:G150"/>
    <mergeCell ref="F127:G127"/>
    <mergeCell ref="C134:D134"/>
    <mergeCell ref="C135:D135"/>
    <mergeCell ref="B65:K65"/>
    <mergeCell ref="C213:D213"/>
    <mergeCell ref="F76:G76"/>
    <mergeCell ref="C103:D103"/>
    <mergeCell ref="C169:D169"/>
    <mergeCell ref="B204:K204"/>
    <mergeCell ref="B75:K75"/>
    <mergeCell ref="C146:D146"/>
    <mergeCell ref="C191:D191"/>
    <mergeCell ref="B193:K193"/>
    <mergeCell ref="C201:D201"/>
    <mergeCell ref="C168:D168"/>
    <mergeCell ref="C212:D212"/>
    <mergeCell ref="C202:D202"/>
    <mergeCell ref="F194:G194"/>
    <mergeCell ref="B160:K160"/>
    <mergeCell ref="F139:G139"/>
    <mergeCell ref="F161:G161"/>
    <mergeCell ref="C190:D190"/>
    <mergeCell ref="B182:K182"/>
    <mergeCell ref="C157:D157"/>
    <mergeCell ref="B126:K126"/>
    <mergeCell ref="B95:K95"/>
    <mergeCell ref="B105:K105"/>
    <mergeCell ref="B85:K85"/>
    <mergeCell ref="C113:D113"/>
    <mergeCell ref="C93:D93"/>
    <mergeCell ref="F106:G106"/>
    <mergeCell ref="C123:D123"/>
    <mergeCell ref="B115:K115"/>
    <mergeCell ref="F116:G116"/>
    <mergeCell ref="C43:D43"/>
    <mergeCell ref="C11:D11"/>
    <mergeCell ref="B25:K25"/>
    <mergeCell ref="F26:G26"/>
    <mergeCell ref="C23:D23"/>
    <mergeCell ref="F96:G96"/>
    <mergeCell ref="A12:M12"/>
    <mergeCell ref="B35:K35"/>
    <mergeCell ref="F15:G15"/>
    <mergeCell ref="C53:D53"/>
    <mergeCell ref="F86:G86"/>
    <mergeCell ref="C83:D83"/>
    <mergeCell ref="B14:K14"/>
    <mergeCell ref="C22:D22"/>
    <mergeCell ref="B45:K45"/>
    <mergeCell ref="F56:G56"/>
    <mergeCell ref="C63:D63"/>
    <mergeCell ref="F46:G46"/>
    <mergeCell ref="F66:G66"/>
    <mergeCell ref="C33:D33"/>
    <mergeCell ref="F36:G36"/>
    <mergeCell ref="C73:D73"/>
    <mergeCell ref="B55:K55"/>
    <mergeCell ref="A1:M1"/>
    <mergeCell ref="B2:K2"/>
    <mergeCell ref="M2:M11"/>
    <mergeCell ref="F3:G3"/>
    <mergeCell ref="C10:D10"/>
    <mergeCell ref="B227:K227"/>
    <mergeCell ref="C269:D269"/>
    <mergeCell ref="F329:G329"/>
    <mergeCell ref="F283:G283"/>
    <mergeCell ref="B271:K271"/>
    <mergeCell ref="F205:G205"/>
    <mergeCell ref="C290:D290"/>
    <mergeCell ref="C291:D291"/>
    <mergeCell ref="C302:D302"/>
    <mergeCell ref="C236:D236"/>
    <mergeCell ref="B328:K328"/>
    <mergeCell ref="F295:G295"/>
    <mergeCell ref="F306:G306"/>
    <mergeCell ref="B316:K316"/>
    <mergeCell ref="F317:G317"/>
    <mergeCell ref="C324:D324"/>
    <mergeCell ref="C325:D325"/>
    <mergeCell ref="C314:D314"/>
    <mergeCell ref="C303:D303"/>
    <mergeCell ref="F531:G531"/>
    <mergeCell ref="C538:D538"/>
    <mergeCell ref="C539:D539"/>
    <mergeCell ref="C502:D502"/>
    <mergeCell ref="C503:D503"/>
    <mergeCell ref="B518:K518"/>
    <mergeCell ref="F519:G519"/>
    <mergeCell ref="C526:D526"/>
    <mergeCell ref="C527:D527"/>
    <mergeCell ref="B506:K506"/>
    <mergeCell ref="F507:G507"/>
    <mergeCell ref="C514:D514"/>
    <mergeCell ref="C515:D515"/>
    <mergeCell ref="B530:K530"/>
    <mergeCell ref="B542:K542"/>
    <mergeCell ref="F543:G543"/>
    <mergeCell ref="C550:D550"/>
    <mergeCell ref="C551:D551"/>
    <mergeCell ref="B554:K554"/>
    <mergeCell ref="F555:G555"/>
    <mergeCell ref="C610:D610"/>
    <mergeCell ref="C611:D611"/>
    <mergeCell ref="B566:K566"/>
    <mergeCell ref="F567:G567"/>
    <mergeCell ref="C574:D574"/>
    <mergeCell ref="C575:D575"/>
    <mergeCell ref="B602:K602"/>
    <mergeCell ref="F603:G603"/>
    <mergeCell ref="B590:K590"/>
    <mergeCell ref="F591:G591"/>
    <mergeCell ref="C598:D598"/>
    <mergeCell ref="C599:D599"/>
    <mergeCell ref="C562:D562"/>
    <mergeCell ref="C563:D563"/>
    <mergeCell ref="B578:K578"/>
    <mergeCell ref="F579:G579"/>
    <mergeCell ref="C586:D586"/>
    <mergeCell ref="C587:D587"/>
  </mergeCells>
  <conditionalFormatting sqref="K21">
    <cfRule type="cellIs" dxfId="149" priority="129" stopIfTrue="1" operator="lessThan">
      <formula>0</formula>
    </cfRule>
    <cfRule type="cellIs" dxfId="148" priority="130" stopIfTrue="1" operator="greaterThanOrEqual">
      <formula>0</formula>
    </cfRule>
  </conditionalFormatting>
  <conditionalFormatting sqref="K21">
    <cfRule type="cellIs" dxfId="147" priority="127" stopIfTrue="1" operator="lessThan">
      <formula>0</formula>
    </cfRule>
    <cfRule type="cellIs" dxfId="146" priority="128" stopIfTrue="1" operator="greaterThanOrEqual">
      <formula>0</formula>
    </cfRule>
  </conditionalFormatting>
  <conditionalFormatting sqref="K32">
    <cfRule type="cellIs" dxfId="145" priority="125" stopIfTrue="1" operator="lessThan">
      <formula>0</formula>
    </cfRule>
    <cfRule type="cellIs" dxfId="144" priority="126" stopIfTrue="1" operator="greaterThanOrEqual">
      <formula>0</formula>
    </cfRule>
  </conditionalFormatting>
  <conditionalFormatting sqref="K32">
    <cfRule type="cellIs" dxfId="143" priority="123" stopIfTrue="1" operator="lessThan">
      <formula>0</formula>
    </cfRule>
    <cfRule type="cellIs" dxfId="142" priority="124" stopIfTrue="1" operator="greaterThanOrEqual">
      <formula>0</formula>
    </cfRule>
  </conditionalFormatting>
  <conditionalFormatting sqref="K42">
    <cfRule type="cellIs" dxfId="141" priority="121" stopIfTrue="1" operator="lessThan">
      <formula>0</formula>
    </cfRule>
    <cfRule type="cellIs" dxfId="140" priority="122" stopIfTrue="1" operator="greaterThanOrEqual">
      <formula>0</formula>
    </cfRule>
  </conditionalFormatting>
  <conditionalFormatting sqref="K42">
    <cfRule type="cellIs" dxfId="139" priority="119" stopIfTrue="1" operator="lessThan">
      <formula>0</formula>
    </cfRule>
    <cfRule type="cellIs" dxfId="138" priority="120" stopIfTrue="1" operator="greaterThanOrEqual">
      <formula>0</formula>
    </cfRule>
  </conditionalFormatting>
  <conditionalFormatting sqref="K52">
    <cfRule type="cellIs" dxfId="137" priority="117" stopIfTrue="1" operator="lessThan">
      <formula>0</formula>
    </cfRule>
    <cfRule type="cellIs" dxfId="136" priority="118" stopIfTrue="1" operator="greaterThanOrEqual">
      <formula>0</formula>
    </cfRule>
  </conditionalFormatting>
  <conditionalFormatting sqref="K52">
    <cfRule type="cellIs" dxfId="135" priority="115" stopIfTrue="1" operator="lessThan">
      <formula>0</formula>
    </cfRule>
    <cfRule type="cellIs" dxfId="134" priority="116" stopIfTrue="1" operator="greaterThanOrEqual">
      <formula>0</formula>
    </cfRule>
  </conditionalFormatting>
  <conditionalFormatting sqref="K62">
    <cfRule type="cellIs" dxfId="133" priority="113" stopIfTrue="1" operator="lessThan">
      <formula>0</formula>
    </cfRule>
    <cfRule type="cellIs" dxfId="132" priority="114" stopIfTrue="1" operator="greaterThanOrEqual">
      <formula>0</formula>
    </cfRule>
  </conditionalFormatting>
  <conditionalFormatting sqref="K62">
    <cfRule type="cellIs" dxfId="131" priority="111" stopIfTrue="1" operator="lessThan">
      <formula>0</formula>
    </cfRule>
    <cfRule type="cellIs" dxfId="130" priority="112" stopIfTrue="1" operator="greaterThanOrEqual">
      <formula>0</formula>
    </cfRule>
  </conditionalFormatting>
  <conditionalFormatting sqref="K72">
    <cfRule type="cellIs" dxfId="129" priority="109" stopIfTrue="1" operator="lessThan">
      <formula>0</formula>
    </cfRule>
    <cfRule type="cellIs" dxfId="128" priority="110" stopIfTrue="1" operator="greaterThanOrEqual">
      <formula>0</formula>
    </cfRule>
  </conditionalFormatting>
  <conditionalFormatting sqref="K72">
    <cfRule type="cellIs" dxfId="127" priority="107" stopIfTrue="1" operator="lessThan">
      <formula>0</formula>
    </cfRule>
    <cfRule type="cellIs" dxfId="126" priority="108" stopIfTrue="1" operator="greaterThanOrEqual">
      <formula>0</formula>
    </cfRule>
  </conditionalFormatting>
  <conditionalFormatting sqref="K82">
    <cfRule type="cellIs" dxfId="125" priority="105" stopIfTrue="1" operator="lessThan">
      <formula>0</formula>
    </cfRule>
    <cfRule type="cellIs" dxfId="124" priority="106" stopIfTrue="1" operator="greaterThanOrEqual">
      <formula>0</formula>
    </cfRule>
  </conditionalFormatting>
  <conditionalFormatting sqref="K82">
    <cfRule type="cellIs" dxfId="123" priority="103" stopIfTrue="1" operator="lessThan">
      <formula>0</formula>
    </cfRule>
    <cfRule type="cellIs" dxfId="122" priority="104" stopIfTrue="1" operator="greaterThanOrEqual">
      <formula>0</formula>
    </cfRule>
  </conditionalFormatting>
  <conditionalFormatting sqref="K92">
    <cfRule type="cellIs" dxfId="121" priority="101" stopIfTrue="1" operator="lessThan">
      <formula>0</formula>
    </cfRule>
    <cfRule type="cellIs" dxfId="120" priority="102" stopIfTrue="1" operator="greaterThanOrEqual">
      <formula>0</formula>
    </cfRule>
  </conditionalFormatting>
  <conditionalFormatting sqref="K92">
    <cfRule type="cellIs" dxfId="119" priority="99" stopIfTrue="1" operator="lessThan">
      <formula>0</formula>
    </cfRule>
    <cfRule type="cellIs" dxfId="118" priority="100" stopIfTrue="1" operator="greaterThanOrEqual">
      <formula>0</formula>
    </cfRule>
  </conditionalFormatting>
  <conditionalFormatting sqref="K102">
    <cfRule type="cellIs" dxfId="117" priority="97" stopIfTrue="1" operator="lessThan">
      <formula>0</formula>
    </cfRule>
    <cfRule type="cellIs" dxfId="116" priority="98" stopIfTrue="1" operator="greaterThanOrEqual">
      <formula>0</formula>
    </cfRule>
  </conditionalFormatting>
  <conditionalFormatting sqref="K102">
    <cfRule type="cellIs" dxfId="115" priority="95" stopIfTrue="1" operator="lessThan">
      <formula>0</formula>
    </cfRule>
    <cfRule type="cellIs" dxfId="114" priority="96" stopIfTrue="1" operator="greaterThanOrEqual">
      <formula>0</formula>
    </cfRule>
  </conditionalFormatting>
  <conditionalFormatting sqref="K112">
    <cfRule type="cellIs" dxfId="113" priority="93" stopIfTrue="1" operator="lessThan">
      <formula>0</formula>
    </cfRule>
    <cfRule type="cellIs" dxfId="112" priority="94" stopIfTrue="1" operator="greaterThanOrEqual">
      <formula>0</formula>
    </cfRule>
  </conditionalFormatting>
  <conditionalFormatting sqref="K112">
    <cfRule type="cellIs" dxfId="111" priority="91" stopIfTrue="1" operator="lessThan">
      <formula>0</formula>
    </cfRule>
    <cfRule type="cellIs" dxfId="110" priority="92" stopIfTrue="1" operator="greaterThanOrEqual">
      <formula>0</formula>
    </cfRule>
  </conditionalFormatting>
  <conditionalFormatting sqref="K122">
    <cfRule type="cellIs" dxfId="109" priority="89" stopIfTrue="1" operator="lessThan">
      <formula>0</formula>
    </cfRule>
    <cfRule type="cellIs" dxfId="108" priority="90" stopIfTrue="1" operator="greaterThanOrEqual">
      <formula>0</formula>
    </cfRule>
  </conditionalFormatting>
  <conditionalFormatting sqref="K122">
    <cfRule type="cellIs" dxfId="107" priority="87" stopIfTrue="1" operator="lessThan">
      <formula>0</formula>
    </cfRule>
    <cfRule type="cellIs" dxfId="106" priority="88" stopIfTrue="1" operator="greaterThanOrEqual">
      <formula>0</formula>
    </cfRule>
  </conditionalFormatting>
  <conditionalFormatting sqref="K9">
    <cfRule type="cellIs" dxfId="105" priority="85" stopIfTrue="1" operator="lessThan">
      <formula>0</formula>
    </cfRule>
    <cfRule type="cellIs" dxfId="104" priority="86" stopIfTrue="1" operator="greaterThanOrEqual">
      <formula>0</formula>
    </cfRule>
  </conditionalFormatting>
  <conditionalFormatting sqref="K133">
    <cfRule type="cellIs" dxfId="103" priority="83" stopIfTrue="1" operator="lessThan">
      <formula>0</formula>
    </cfRule>
    <cfRule type="cellIs" dxfId="102" priority="84" stopIfTrue="1" operator="greaterThanOrEqual">
      <formula>0</formula>
    </cfRule>
  </conditionalFormatting>
  <conditionalFormatting sqref="K145">
    <cfRule type="cellIs" dxfId="101" priority="81" stopIfTrue="1" operator="lessThan">
      <formula>0</formula>
    </cfRule>
    <cfRule type="cellIs" dxfId="100" priority="82" stopIfTrue="1" operator="greaterThanOrEqual">
      <formula>0</formula>
    </cfRule>
  </conditionalFormatting>
  <conditionalFormatting sqref="K156">
    <cfRule type="cellIs" dxfId="99" priority="79" stopIfTrue="1" operator="lessThan">
      <formula>0</formula>
    </cfRule>
    <cfRule type="cellIs" dxfId="98" priority="80" stopIfTrue="1" operator="greaterThanOrEqual">
      <formula>0</formula>
    </cfRule>
  </conditionalFormatting>
  <conditionalFormatting sqref="K167">
    <cfRule type="cellIs" dxfId="97" priority="77" stopIfTrue="1" operator="lessThan">
      <formula>0</formula>
    </cfRule>
    <cfRule type="cellIs" dxfId="96" priority="78" stopIfTrue="1" operator="greaterThanOrEqual">
      <formula>0</formula>
    </cfRule>
  </conditionalFormatting>
  <conditionalFormatting sqref="K178">
    <cfRule type="cellIs" dxfId="95" priority="75" stopIfTrue="1" operator="lessThan">
      <formula>0</formula>
    </cfRule>
    <cfRule type="cellIs" dxfId="94" priority="76" stopIfTrue="1" operator="greaterThanOrEqual">
      <formula>0</formula>
    </cfRule>
  </conditionalFormatting>
  <conditionalFormatting sqref="K189">
    <cfRule type="cellIs" dxfId="93" priority="73" stopIfTrue="1" operator="lessThan">
      <formula>0</formula>
    </cfRule>
    <cfRule type="cellIs" dxfId="92" priority="74" stopIfTrue="1" operator="greaterThanOrEqual">
      <formula>0</formula>
    </cfRule>
  </conditionalFormatting>
  <conditionalFormatting sqref="K200">
    <cfRule type="cellIs" dxfId="91" priority="71" stopIfTrue="1" operator="lessThan">
      <formula>0</formula>
    </cfRule>
    <cfRule type="cellIs" dxfId="90" priority="72" stopIfTrue="1" operator="greaterThanOrEqual">
      <formula>0</formula>
    </cfRule>
  </conditionalFormatting>
  <conditionalFormatting sqref="K211">
    <cfRule type="cellIs" dxfId="89" priority="69" stopIfTrue="1" operator="lessThan">
      <formula>0</formula>
    </cfRule>
    <cfRule type="cellIs" dxfId="88" priority="70" stopIfTrue="1" operator="greaterThanOrEqual">
      <formula>0</formula>
    </cfRule>
  </conditionalFormatting>
  <conditionalFormatting sqref="K222">
    <cfRule type="cellIs" dxfId="87" priority="67" stopIfTrue="1" operator="lessThan">
      <formula>0</formula>
    </cfRule>
    <cfRule type="cellIs" dxfId="86" priority="68" stopIfTrue="1" operator="greaterThanOrEqual">
      <formula>0</formula>
    </cfRule>
  </conditionalFormatting>
  <conditionalFormatting sqref="K234">
    <cfRule type="cellIs" dxfId="85" priority="65" stopIfTrue="1" operator="lessThan">
      <formula>0</formula>
    </cfRule>
    <cfRule type="cellIs" dxfId="84" priority="66" stopIfTrue="1" operator="greaterThanOrEqual">
      <formula>0</formula>
    </cfRule>
  </conditionalFormatting>
  <conditionalFormatting sqref="K245">
    <cfRule type="cellIs" dxfId="83" priority="63" stopIfTrue="1" operator="lessThan">
      <formula>0</formula>
    </cfRule>
    <cfRule type="cellIs" dxfId="82" priority="64" stopIfTrue="1" operator="greaterThanOrEqual">
      <formula>0</formula>
    </cfRule>
  </conditionalFormatting>
  <conditionalFormatting sqref="K256">
    <cfRule type="cellIs" dxfId="81" priority="61" stopIfTrue="1" operator="lessThan">
      <formula>0</formula>
    </cfRule>
    <cfRule type="cellIs" dxfId="80" priority="62" stopIfTrue="1" operator="greaterThanOrEqual">
      <formula>0</formula>
    </cfRule>
  </conditionalFormatting>
  <conditionalFormatting sqref="K267">
    <cfRule type="cellIs" dxfId="79" priority="59" stopIfTrue="1" operator="lessThan">
      <formula>0</formula>
    </cfRule>
    <cfRule type="cellIs" dxfId="78" priority="60" stopIfTrue="1" operator="greaterThanOrEqual">
      <formula>0</formula>
    </cfRule>
  </conditionalFormatting>
  <conditionalFormatting sqref="K278">
    <cfRule type="cellIs" dxfId="77" priority="57" stopIfTrue="1" operator="lessThan">
      <formula>0</formula>
    </cfRule>
    <cfRule type="cellIs" dxfId="76" priority="58" stopIfTrue="1" operator="greaterThanOrEqual">
      <formula>0</formula>
    </cfRule>
  </conditionalFormatting>
  <conditionalFormatting sqref="K289">
    <cfRule type="cellIs" dxfId="75" priority="55" stopIfTrue="1" operator="lessThan">
      <formula>0</formula>
    </cfRule>
    <cfRule type="cellIs" dxfId="74" priority="56" stopIfTrue="1" operator="greaterThanOrEqual">
      <formula>0</formula>
    </cfRule>
  </conditionalFormatting>
  <conditionalFormatting sqref="K301">
    <cfRule type="cellIs" dxfId="73" priority="53" stopIfTrue="1" operator="lessThan">
      <formula>0</formula>
    </cfRule>
    <cfRule type="cellIs" dxfId="72" priority="54" stopIfTrue="1" operator="greaterThanOrEqual">
      <formula>0</formula>
    </cfRule>
  </conditionalFormatting>
  <conditionalFormatting sqref="K312">
    <cfRule type="cellIs" dxfId="71" priority="51" stopIfTrue="1" operator="lessThan">
      <formula>0</formula>
    </cfRule>
    <cfRule type="cellIs" dxfId="70" priority="52" stopIfTrue="1" operator="greaterThanOrEqual">
      <formula>0</formula>
    </cfRule>
  </conditionalFormatting>
  <conditionalFormatting sqref="K323">
    <cfRule type="cellIs" dxfId="69" priority="49" stopIfTrue="1" operator="lessThan">
      <formula>0</formula>
    </cfRule>
    <cfRule type="cellIs" dxfId="68" priority="50" stopIfTrue="1" operator="greaterThanOrEqual">
      <formula>0</formula>
    </cfRule>
  </conditionalFormatting>
  <conditionalFormatting sqref="K335">
    <cfRule type="cellIs" dxfId="67" priority="47" stopIfTrue="1" operator="lessThan">
      <formula>0</formula>
    </cfRule>
    <cfRule type="cellIs" dxfId="66" priority="48" stopIfTrue="1" operator="greaterThanOrEqual">
      <formula>0</formula>
    </cfRule>
  </conditionalFormatting>
  <conditionalFormatting sqref="K346">
    <cfRule type="cellIs" dxfId="65" priority="45" stopIfTrue="1" operator="lessThan">
      <formula>0</formula>
    </cfRule>
    <cfRule type="cellIs" dxfId="64" priority="46" stopIfTrue="1" operator="greaterThanOrEqual">
      <formula>0</formula>
    </cfRule>
  </conditionalFormatting>
  <conditionalFormatting sqref="K358">
    <cfRule type="cellIs" dxfId="63" priority="43" stopIfTrue="1" operator="lessThan">
      <formula>0</formula>
    </cfRule>
    <cfRule type="cellIs" dxfId="62" priority="44" stopIfTrue="1" operator="greaterThanOrEqual">
      <formula>0</formula>
    </cfRule>
  </conditionalFormatting>
  <conditionalFormatting sqref="K370">
    <cfRule type="cellIs" dxfId="61" priority="41" stopIfTrue="1" operator="lessThan">
      <formula>0</formula>
    </cfRule>
    <cfRule type="cellIs" dxfId="60" priority="42" stopIfTrue="1" operator="greaterThanOrEqual">
      <formula>0</formula>
    </cfRule>
  </conditionalFormatting>
  <conditionalFormatting sqref="K381">
    <cfRule type="cellIs" dxfId="59" priority="39" stopIfTrue="1" operator="lessThan">
      <formula>0</formula>
    </cfRule>
    <cfRule type="cellIs" dxfId="58" priority="40" stopIfTrue="1" operator="greaterThanOrEqual">
      <formula>0</formula>
    </cfRule>
  </conditionalFormatting>
  <conditionalFormatting sqref="K392">
    <cfRule type="cellIs" dxfId="57" priority="37" stopIfTrue="1" operator="lessThan">
      <formula>0</formula>
    </cfRule>
    <cfRule type="cellIs" dxfId="56" priority="38" stopIfTrue="1" operator="greaterThanOrEqual">
      <formula>0</formula>
    </cfRule>
  </conditionalFormatting>
  <conditionalFormatting sqref="K404">
    <cfRule type="cellIs" dxfId="55" priority="35" stopIfTrue="1" operator="lessThan">
      <formula>0</formula>
    </cfRule>
    <cfRule type="cellIs" dxfId="54" priority="36" stopIfTrue="1" operator="greaterThanOrEqual">
      <formula>0</formula>
    </cfRule>
  </conditionalFormatting>
  <conditionalFormatting sqref="K416">
    <cfRule type="cellIs" dxfId="53" priority="33" stopIfTrue="1" operator="lessThan">
      <formula>0</formula>
    </cfRule>
    <cfRule type="cellIs" dxfId="52" priority="34" stopIfTrue="1" operator="greaterThanOrEqual">
      <formula>0</formula>
    </cfRule>
  </conditionalFormatting>
  <conditionalFormatting sqref="K429">
    <cfRule type="cellIs" dxfId="51" priority="31" stopIfTrue="1" operator="lessThan">
      <formula>0</formula>
    </cfRule>
    <cfRule type="cellIs" dxfId="50" priority="32" stopIfTrue="1" operator="greaterThanOrEqual">
      <formula>0</formula>
    </cfRule>
  </conditionalFormatting>
  <conditionalFormatting sqref="K441">
    <cfRule type="cellIs" dxfId="49" priority="29" stopIfTrue="1" operator="lessThan">
      <formula>0</formula>
    </cfRule>
    <cfRule type="cellIs" dxfId="48" priority="30" stopIfTrue="1" operator="greaterThanOrEqual">
      <formula>0</formula>
    </cfRule>
  </conditionalFormatting>
  <conditionalFormatting sqref="K453">
    <cfRule type="cellIs" dxfId="47" priority="27" stopIfTrue="1" operator="lessThan">
      <formula>0</formula>
    </cfRule>
    <cfRule type="cellIs" dxfId="46" priority="28" stopIfTrue="1" operator="greaterThanOrEqual">
      <formula>0</formula>
    </cfRule>
  </conditionalFormatting>
  <conditionalFormatting sqref="K465">
    <cfRule type="cellIs" dxfId="45" priority="25" stopIfTrue="1" operator="lessThan">
      <formula>0</formula>
    </cfRule>
    <cfRule type="cellIs" dxfId="44" priority="26" stopIfTrue="1" operator="greaterThanOrEqual">
      <formula>0</formula>
    </cfRule>
  </conditionalFormatting>
  <conditionalFormatting sqref="K477">
    <cfRule type="cellIs" dxfId="43" priority="23" stopIfTrue="1" operator="lessThan">
      <formula>0</formula>
    </cfRule>
    <cfRule type="cellIs" dxfId="42" priority="24" stopIfTrue="1" operator="greaterThanOrEqual">
      <formula>0</formula>
    </cfRule>
  </conditionalFormatting>
  <conditionalFormatting sqref="K489">
    <cfRule type="cellIs" dxfId="41" priority="21" stopIfTrue="1" operator="lessThan">
      <formula>0</formula>
    </cfRule>
    <cfRule type="cellIs" dxfId="40" priority="22" stopIfTrue="1" operator="greaterThanOrEqual">
      <formula>0</formula>
    </cfRule>
  </conditionalFormatting>
  <conditionalFormatting sqref="K501">
    <cfRule type="cellIs" dxfId="39" priority="19" stopIfTrue="1" operator="lessThan">
      <formula>0</formula>
    </cfRule>
    <cfRule type="cellIs" dxfId="38" priority="20" stopIfTrue="1" operator="greaterThanOrEqual">
      <formula>0</formula>
    </cfRule>
  </conditionalFormatting>
  <conditionalFormatting sqref="K513">
    <cfRule type="cellIs" dxfId="37" priority="17" stopIfTrue="1" operator="lessThan">
      <formula>0</formula>
    </cfRule>
    <cfRule type="cellIs" dxfId="36" priority="18" stopIfTrue="1" operator="greaterThanOrEqual">
      <formula>0</formula>
    </cfRule>
  </conditionalFormatting>
  <conditionalFormatting sqref="K525">
    <cfRule type="cellIs" dxfId="35" priority="15" stopIfTrue="1" operator="lessThan">
      <formula>0</formula>
    </cfRule>
    <cfRule type="cellIs" dxfId="34" priority="16" stopIfTrue="1" operator="greaterThanOrEqual">
      <formula>0</formula>
    </cfRule>
  </conditionalFormatting>
  <conditionalFormatting sqref="K537">
    <cfRule type="cellIs" dxfId="33" priority="13" stopIfTrue="1" operator="lessThan">
      <formula>0</formula>
    </cfRule>
    <cfRule type="cellIs" dxfId="32" priority="14" stopIfTrue="1" operator="greaterThanOrEqual">
      <formula>0</formula>
    </cfRule>
  </conditionalFormatting>
  <conditionalFormatting sqref="K549">
    <cfRule type="cellIs" dxfId="31" priority="11" stopIfTrue="1" operator="lessThan">
      <formula>0</formula>
    </cfRule>
    <cfRule type="cellIs" dxfId="30" priority="12" stopIfTrue="1" operator="greaterThanOrEqual">
      <formula>0</formula>
    </cfRule>
  </conditionalFormatting>
  <conditionalFormatting sqref="K561">
    <cfRule type="cellIs" dxfId="29" priority="9" stopIfTrue="1" operator="lessThan">
      <formula>0</formula>
    </cfRule>
    <cfRule type="cellIs" dxfId="28" priority="10" stopIfTrue="1" operator="greaterThanOrEqual">
      <formula>0</formula>
    </cfRule>
  </conditionalFormatting>
  <conditionalFormatting sqref="K573">
    <cfRule type="cellIs" dxfId="27" priority="7" stopIfTrue="1" operator="lessThan">
      <formula>0</formula>
    </cfRule>
    <cfRule type="cellIs" dxfId="26" priority="8" stopIfTrue="1" operator="greaterThanOrEqual">
      <formula>0</formula>
    </cfRule>
  </conditionalFormatting>
  <conditionalFormatting sqref="K585">
    <cfRule type="cellIs" dxfId="25" priority="5" stopIfTrue="1" operator="lessThan">
      <formula>0</formula>
    </cfRule>
    <cfRule type="cellIs" dxfId="24" priority="6" stopIfTrue="1" operator="greaterThanOrEqual">
      <formula>0</formula>
    </cfRule>
  </conditionalFormatting>
  <conditionalFormatting sqref="K597">
    <cfRule type="cellIs" dxfId="23" priority="3" stopIfTrue="1" operator="lessThan">
      <formula>0</formula>
    </cfRule>
    <cfRule type="cellIs" dxfId="22" priority="4" stopIfTrue="1" operator="greaterThanOrEqual">
      <formula>0</formula>
    </cfRule>
  </conditionalFormatting>
  <conditionalFormatting sqref="K609">
    <cfRule type="cellIs" dxfId="21" priority="1" stopIfTrue="1" operator="lessThan">
      <formula>0</formula>
    </cfRule>
    <cfRule type="cellIs" dxfId="20" priority="2" stopIfTrue="1" operator="greaterThanOrEqual">
      <formula>0</formula>
    </cfRule>
  </conditionalFormatting>
  <dataValidations count="3">
    <dataValidation type="list" allowBlank="1" showInputMessage="1" showErrorMessage="1" sqref="C16:C20 C27:C31 C37:C41 C47:C51 C57:C61 C67:C71 C77:C81 C87:C91 C97:C101 C107:C111 C117:C121" xr:uid="{00000000-0002-0000-0300-000000000000}">
      <formula1>"On_Duty,Working,Leave 1st Half,Leave 2nd Half,Leave"</formula1>
    </dataValidation>
    <dataValidation type="time" allowBlank="1" showInputMessage="1" showErrorMessage="1" errorTitle="Error!" error="Enter time in HH:MM:SS" sqref="D16:E20 D27:E31 D37:E41 D47:E51 D57:E61 D67:E71 D77:E81 D87:E91 D97:E101 D107:E111 D117:E121 D4:E8 D128:E132 D140:E144 D151:E155 D162:E166 D173:E177 D184:E188 D195:E199 D206:E210 D217:E221 D229:E233 D240:E244 D251:E255 D262:E266 D273:E277 D284:E288 D296:E300 D307:E311 D318:E322 D330:E334 D341:E345 D353:E357 D365:E369 D387:E391 D376:E380 D399:E403 D411:E415 D424:E428 D436:E440 D448:E452 D460:E464 D472:E476 D484:E488 D496:E500 D508:E512 D520:E524 D532:E536 D544:E548 D556:E560 D568:E572 D580:E584 D592:E596 D604:E608" xr:uid="{00000000-0002-0000-0300-000001000000}">
      <formula1>0</formula1>
      <formula2>0.999988425925926</formula2>
    </dataValidation>
    <dataValidation type="list" allowBlank="1" showInputMessage="1" showErrorMessage="1" sqref="C4:C8 C128:C132 C140:C144 C151:C155 C162:C166 C173:C177 C184:C188 C195:C199 C206:C210 C217:C221 C229:C233 C240:C244 C251:C255 C262:C266 C273:C277 C284:C288 C296:C300 C307:C311 C318:C322 C330:C334 C341:C345 C353:C357 C365:C369 C376:C380 C387:C391 C399:C403 C411:C415 C424:C428 C436:C440 C448:C452 C460:C464 C472:C476 C484:C488 C496:C500 C508:C512 C520:C524 C532:C536 C544:C548 C556:C560 C568:C572 C592:C596 C580:C584 C604:C608" xr:uid="{00000000-0002-0000-0300-000002000000}">
      <formula1>"Holiday,On_Duty,Working,Leave 1st Half,Leave 2nd Half,Leave"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6"/>
  <sheetViews>
    <sheetView tabSelected="1" topLeftCell="A8" workbookViewId="0">
      <selection activeCell="H22" sqref="H22"/>
    </sheetView>
  </sheetViews>
  <sheetFormatPr defaultRowHeight="15"/>
  <cols>
    <col min="1" max="1" width="9.7109375" bestFit="1" customWidth="1"/>
    <col min="2" max="2" width="21" customWidth="1"/>
    <col min="3" max="3" width="13.28515625" bestFit="1" customWidth="1"/>
    <col min="4" max="4" width="8.5703125" bestFit="1" customWidth="1"/>
    <col min="5" max="5" width="8.140625" bestFit="1" customWidth="1"/>
    <col min="6" max="6" width="8.5703125" hidden="1" customWidth="1"/>
    <col min="7" max="7" width="8.140625" hidden="1" customWidth="1"/>
    <col min="8" max="8" width="8.5703125" bestFit="1" customWidth="1"/>
    <col min="9" max="9" width="8.85546875" bestFit="1" customWidth="1"/>
    <col min="12" max="12" width="37.42578125" bestFit="1" customWidth="1"/>
    <col min="13" max="13" width="11.5703125" bestFit="1" customWidth="1"/>
  </cols>
  <sheetData>
    <row r="1" spans="1:15" s="8" customFormat="1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5" s="8" customFormat="1">
      <c r="B2" s="114" t="s">
        <v>39</v>
      </c>
      <c r="C2" s="115"/>
      <c r="D2" s="115"/>
      <c r="E2" s="115"/>
      <c r="F2" s="115"/>
      <c r="G2" s="115"/>
      <c r="H2" s="115"/>
      <c r="I2" s="115"/>
      <c r="J2" s="115"/>
      <c r="K2" s="116"/>
      <c r="L2" s="7"/>
      <c r="M2" s="105"/>
    </row>
    <row r="3" spans="1:15" s="8" customFormat="1" ht="75">
      <c r="A3" s="2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110" t="s">
        <v>7</v>
      </c>
      <c r="G3" s="111"/>
      <c r="H3" s="9" t="s">
        <v>8</v>
      </c>
      <c r="I3" s="9" t="s">
        <v>9</v>
      </c>
      <c r="J3" s="9" t="s">
        <v>10</v>
      </c>
      <c r="K3" s="9" t="s">
        <v>11</v>
      </c>
      <c r="L3" s="10"/>
      <c r="M3" s="105"/>
    </row>
    <row r="4" spans="1:15" s="8" customFormat="1">
      <c r="A4" s="27"/>
      <c r="B4" s="11" t="s">
        <v>12</v>
      </c>
      <c r="C4" s="12" t="s">
        <v>13</v>
      </c>
      <c r="D4" s="11"/>
      <c r="E4" s="11"/>
      <c r="F4" s="6">
        <f>+IF(AND(D4&gt;=$C10,D4&lt;1),IF(C4="Working",D4,IF(C4="Leave 1st half",C$9,IF(C4="Leave 2nd half",D4,IF(C4="On_Duty",C$9,IF(OR(C4="Leave",C4="Holiday"),C$9))))),IF(AND(D4&gt;0,D4&lt;$C10),C$9,IF(C4="Leave 1st half",C$9,IF(C4="On_Duty",C$9,IF(OR(C4="Leave",C4="holiday"),C$9,IF(C4="Leave 2nd half",D4,C$9))))))</f>
        <v>0.39583333333333331</v>
      </c>
      <c r="G4" s="6">
        <f>+IF(AND(E4&lt;=$C$11,E4&gt;0),IF(C4="Working",E4,IF(C4="Leave 1st half",E4,IF(C4="Leave 2nd half",D$9,IF(C4="On_Duty",D$9,IF(OR(C4="Leave",C4="Holiday"),D$9))))),IF(AND(E4&gt;$C$11,E4&lt;1),$C$11,IF(C4="Leave 1st half",E4,IF(C4="On_Duty",D$9,IF(OR(C4="Leave",C4="Holiday"),D$9,IF(C4="Leave 2nd half",D$9,$D$9))))))</f>
        <v>0.72916666666666663</v>
      </c>
      <c r="H4" s="6">
        <f>+G4-F4</f>
        <v>0.33333333333333331</v>
      </c>
      <c r="I4" s="22">
        <f>+HOUR(H4)*60+MINUTE(H4)+SECOND(H4)/60-30</f>
        <v>450</v>
      </c>
      <c r="J4" s="22">
        <f>48*60/5</f>
        <v>576</v>
      </c>
      <c r="K4" s="22">
        <f>+IF(AND(F4&lt;&gt;0,G4&lt;&gt;0),I4-J4,-J4)</f>
        <v>-126</v>
      </c>
      <c r="L4" s="13"/>
      <c r="M4" s="105"/>
    </row>
    <row r="5" spans="1:15" s="8" customFormat="1">
      <c r="A5" s="30"/>
      <c r="B5" s="11" t="s">
        <v>14</v>
      </c>
      <c r="C5" s="12" t="s">
        <v>13</v>
      </c>
      <c r="D5" s="11"/>
      <c r="E5" s="11"/>
      <c r="F5" s="6">
        <f>+IF(AND(D5&gt;=$F10,D5&lt;1),IF(C5="Working",D5,IF(C5="Leave 1st half",C$9,IF(C5="Leave 2nd half",D5,IF(C5="On_Duty",C$9,IF(OR(C5="Leave",C5="Holiday"),C$9))))),IF(AND(D5&gt;0,D5&lt;$F10),C$9,IF(C5="Leave 1st half",C$9,IF(C5="On_Duty",C$9,IF(OR(C5="Leave",C5="holiday"),C$9,IF(C5="Leave 2nd half",D5,C$9))))))</f>
        <v>0.39583333333333331</v>
      </c>
      <c r="G5" s="6">
        <f>+IF(AND(E5&lt;=0.91667,E5&gt;0),IF(C5="Working",E5,IF(C5="Leave 1st half",E5,IF(C5="Leave 2nd half",D$9,IF(C5="On_Duty",D$9,IF(OR(C5="Leave",C5="Holiday"),D$9))))),IF(AND(E5&gt;0.91667,E5&lt;1),$C$11,IF(C5="Leave 1st half",E5,IF(C5="On_Duty",D$9,IF(OR(C5="Leave",C5="Holiday"),D$9,IF(C5="Leave 2nd half",D$9,$D$9))))))</f>
        <v>0.72916666666666663</v>
      </c>
      <c r="H5" s="6">
        <f>+G5-F5</f>
        <v>0.33333333333333331</v>
      </c>
      <c r="I5" s="22">
        <f>+HOUR(H5)*60+MINUTE(H5)+SECOND(H5)/60-30</f>
        <v>450</v>
      </c>
      <c r="J5" s="22">
        <f>48*60/5</f>
        <v>576</v>
      </c>
      <c r="K5" s="22">
        <f>+IF(AND(F5&lt;&gt;0,G5&lt;&gt;0),I5-J5,-J5)</f>
        <v>-126</v>
      </c>
      <c r="L5" s="13"/>
      <c r="M5" s="105"/>
    </row>
    <row r="6" spans="1:15" s="8" customFormat="1">
      <c r="A6" s="30"/>
      <c r="B6" s="11" t="s">
        <v>15</v>
      </c>
      <c r="C6" s="12" t="s">
        <v>16</v>
      </c>
      <c r="D6" s="11">
        <v>0.36805555555555558</v>
      </c>
      <c r="E6" s="11">
        <v>0.87291666666666667</v>
      </c>
      <c r="F6" s="6">
        <f>+IF(AND(D6&gt;=$F10,D6&lt;1),IF(C6="Working",D6,IF(C6="Leave 1st half",C$9,IF(C6="Leave 2nd half",D6,IF(C6="On_Duty",C$9,IF(OR(C6="Leave",C6="Holiday"),C$9))))),IF(AND(D6&gt;0,D6&lt;$F10),C$9,IF(C6="Leave 1st half",C$9,IF(C6="On_Duty",C$9,IF(OR(C6="Leave",C6="holiday"),C$9,IF(C6="Leave 2nd half",D6,C$9))))))</f>
        <v>0.39583333333333331</v>
      </c>
      <c r="G6" s="6">
        <f>+IF(AND(E6&lt;=0.91667,E6&gt;0),IF(C6="Working",E6,IF(C6="Leave 1st half",E6,IF(C6="Leave 2nd half",D$9,IF(C6="On_Duty",D$9,IF(OR(C6="Leave",C6="Holiday"),D$9))))),IF(AND(E6&gt;0.91667,E6&lt;1),$C$11,IF(C6="Leave 1st half",E6,IF(C6="On_Duty",D$9,IF(OR(C6="Leave",C6="Holiday"),D$9,IF(C6="Leave 2nd half",D$9,$D$9))))))</f>
        <v>0.72916666666666663</v>
      </c>
      <c r="H6" s="6">
        <f>+G6-F6</f>
        <v>0.33333333333333331</v>
      </c>
      <c r="I6" s="22">
        <f>+HOUR(H6)*60+MINUTE(H6)+SECOND(H6)/60-30</f>
        <v>450</v>
      </c>
      <c r="J6" s="22">
        <f>48*60/5</f>
        <v>576</v>
      </c>
      <c r="K6" s="22">
        <f>+IF(AND(F6&lt;&gt;0,G6&lt;&gt;0),I6-J6,-J6)</f>
        <v>-126</v>
      </c>
      <c r="L6" s="13"/>
      <c r="M6" s="105"/>
    </row>
    <row r="7" spans="1:15" s="8" customFormat="1">
      <c r="A7" s="30"/>
      <c r="B7" s="11" t="s">
        <v>17</v>
      </c>
      <c r="C7" s="12" t="s">
        <v>18</v>
      </c>
      <c r="D7" s="11">
        <v>0.36736111111111108</v>
      </c>
      <c r="E7" s="11">
        <v>0.79236111111111107</v>
      </c>
      <c r="F7" s="6">
        <f>+IF(AND(D7&gt;=$F10,D7&lt;1),IF(C7="Working",D7,IF(C7="Leave 1st half",C$9,IF(C7="Leave 2nd half",D7,IF(C7="On_Duty",C$9,IF(OR(C7="Leave",C7="Holiday"),C$9))))),IF(AND(D7&gt;0,D7&lt;$F10),C$9,IF(C7="Leave 1st half",C$9,IF(C7="On_Duty",C$9,IF(OR(C7="Leave",C7="holiday"),C$9,IF(C7="Leave 2nd half",D7,C$9))))))</f>
        <v>0.39583333333333331</v>
      </c>
      <c r="G7" s="6">
        <f>+IF(AND(E7&lt;=0.91667,E7&gt;0),IF(C7="Working",E7,IF(C7="Leave 1st half",E7,IF(C7="Leave 2nd half",D$9,IF(C7="On_Duty",D$9,IF(OR(C7="Leave",C7="Holiday"),D$9))))),IF(AND(E7&gt;0.91667,E7&lt;1),$C$11,IF(C7="Leave 1st half",E7,IF(C7="On_Duty",D$9,IF(OR(C7="Leave",C7="Holiday"),D$9,IF(C7="Leave 2nd half",D$9,$D$9))))))</f>
        <v>0.79236111111111107</v>
      </c>
      <c r="H7" s="6">
        <f>+G7-F7</f>
        <v>0.39652777777777776</v>
      </c>
      <c r="I7" s="22">
        <f>+HOUR(H7)*60+MINUTE(H7)+SECOND(H7)/60-30</f>
        <v>541</v>
      </c>
      <c r="J7" s="22">
        <f>48*60/5</f>
        <v>576</v>
      </c>
      <c r="K7" s="22">
        <f>+IF(AND(F7&lt;&gt;0,G7&lt;&gt;0),I7-J7,-J7)</f>
        <v>-35</v>
      </c>
      <c r="L7" s="13"/>
      <c r="M7" s="105"/>
    </row>
    <row r="8" spans="1:15" s="8" customFormat="1">
      <c r="A8" s="30"/>
      <c r="B8" s="14" t="s">
        <v>19</v>
      </c>
      <c r="C8" s="12" t="s">
        <v>20</v>
      </c>
      <c r="D8" s="11">
        <v>0.36736111111111108</v>
      </c>
      <c r="E8" s="11">
        <v>0.75208333333333333</v>
      </c>
      <c r="F8" s="6">
        <f>+IF(AND(D8&gt;=$F10,D8&lt;1),IF(C8="Working",D8,IF(C8="Leave 1st half",C$9,IF(C8="Leave 2nd half",D8,IF(C8="On_Duty",C$9,IF(OR(C8="Leave",C8="Holiday"),C$9))))),IF(AND(D8&gt;0,D8&lt;$F10),C$9,IF(C8="Leave 1st half",C$9,IF(C8="On_Duty",C$9,IF(OR(C8="Leave",C8="holiday"),C$9,IF(C8="Leave 2nd half",D8,C$9))))))</f>
        <v>0.39583333333333331</v>
      </c>
      <c r="G8" s="6">
        <f>+IF(AND(E8&lt;=0.91667,E8&gt;0),IF(C8="Working",E8,IF(C8="Leave 1st half",E8,IF(C8="Leave 2nd half",D$9,IF(C8="On_Duty",D$9,IF(OR(C8="Leave",C8="Holiday"),D$9))))),IF(AND(E8&gt;0.91667,E8&lt;1),$C$11,IF(C8="Leave 1st half",E8,IF(C8="On_Duty",D$9,IF(OR(C8="Leave",C8="Holiday"),D$9,IF(C8="Leave 2nd half",D$9,$D$9))))))</f>
        <v>0.72916666666666663</v>
      </c>
      <c r="H8" s="6">
        <f>+G8-F8</f>
        <v>0.33333333333333331</v>
      </c>
      <c r="I8" s="22">
        <f>+HOUR(H8)*60+MINUTE(H8)+SECOND(H8)/60-30</f>
        <v>450</v>
      </c>
      <c r="J8" s="22">
        <f>48*60/5</f>
        <v>576</v>
      </c>
      <c r="K8" s="22">
        <f>+IF(AND(F8&lt;&gt;0,G8&lt;&gt;0),I8-J8,-J8)</f>
        <v>-126</v>
      </c>
      <c r="L8" s="13"/>
      <c r="M8" s="105"/>
    </row>
    <row r="9" spans="1:15" s="8" customFormat="1">
      <c r="A9" s="40"/>
      <c r="B9" s="15" t="s">
        <v>21</v>
      </c>
      <c r="C9" s="21">
        <v>0.39583333333333331</v>
      </c>
      <c r="D9" s="21">
        <v>0.72916666666666663</v>
      </c>
      <c r="E9" s="17"/>
      <c r="F9" s="17"/>
      <c r="G9" s="17"/>
      <c r="H9" s="17"/>
      <c r="I9" s="17"/>
      <c r="J9" s="17"/>
      <c r="K9" s="31">
        <f>SUM(K4:K8)</f>
        <v>-539</v>
      </c>
      <c r="L9" s="39" t="str">
        <f>+IF(K9&lt;0,"Minute(s) Remaining",IF(K9=0,"Minute(s). Met the target 48hrs","Minute(s) in excess of the required limit"))</f>
        <v>Minute(s) Remaining</v>
      </c>
      <c r="M9" s="105"/>
    </row>
    <row r="10" spans="1:15" s="8" customFormat="1">
      <c r="A10" s="40"/>
      <c r="B10" s="15" t="s">
        <v>22</v>
      </c>
      <c r="C10" s="112">
        <f>+(D9+C9)/2</f>
        <v>0.5625</v>
      </c>
      <c r="D10" s="113"/>
      <c r="E10" s="38"/>
      <c r="F10" s="36">
        <f>+C9</f>
        <v>0.39583333333333331</v>
      </c>
      <c r="G10" s="17"/>
      <c r="H10" s="19"/>
      <c r="I10" s="19"/>
      <c r="J10" s="19"/>
      <c r="K10" s="19"/>
      <c r="L10" s="20"/>
      <c r="M10" s="105"/>
    </row>
    <row r="11" spans="1:15" s="8" customFormat="1">
      <c r="A11" s="40"/>
      <c r="B11" s="15" t="s">
        <v>23</v>
      </c>
      <c r="C11" s="112">
        <v>0.83333333333333337</v>
      </c>
      <c r="D11" s="113"/>
      <c r="E11" s="19"/>
      <c r="F11" s="37">
        <f>+C11</f>
        <v>0.83333333333333337</v>
      </c>
      <c r="G11" s="19"/>
      <c r="H11" s="19"/>
      <c r="I11" s="19"/>
      <c r="J11" s="19"/>
      <c r="K11" s="19"/>
      <c r="L11" s="20"/>
      <c r="M11" s="105"/>
    </row>
    <row r="12" spans="1:15" s="8" customFormat="1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</row>
    <row r="14" spans="1:15">
      <c r="A14" s="83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83"/>
      <c r="M14" s="86"/>
    </row>
    <row r="15" spans="1:15">
      <c r="A15" s="8"/>
      <c r="B15" s="114" t="s">
        <v>46</v>
      </c>
      <c r="C15" s="115"/>
      <c r="D15" s="115"/>
      <c r="E15" s="115"/>
      <c r="F15" s="115"/>
      <c r="G15" s="115"/>
      <c r="H15" s="115"/>
      <c r="I15" s="115"/>
      <c r="J15" s="115"/>
      <c r="K15" s="116"/>
      <c r="L15" s="7"/>
      <c r="M15" s="86"/>
    </row>
    <row r="16" spans="1:15" ht="75">
      <c r="A16" s="28" t="s">
        <v>2</v>
      </c>
      <c r="B16" s="9" t="s">
        <v>3</v>
      </c>
      <c r="C16" s="9" t="s">
        <v>4</v>
      </c>
      <c r="D16" s="9" t="s">
        <v>5</v>
      </c>
      <c r="E16" s="9" t="s">
        <v>6</v>
      </c>
      <c r="F16" s="110" t="s">
        <v>7</v>
      </c>
      <c r="G16" s="111"/>
      <c r="H16" s="9" t="s">
        <v>8</v>
      </c>
      <c r="I16" s="9" t="s">
        <v>9</v>
      </c>
      <c r="J16" s="9" t="s">
        <v>10</v>
      </c>
      <c r="K16" s="9" t="s">
        <v>11</v>
      </c>
      <c r="L16" s="10"/>
      <c r="M16" s="86"/>
      <c r="N16" s="85"/>
      <c r="O16" s="29"/>
    </row>
    <row r="17" spans="1:15">
      <c r="A17" s="27"/>
      <c r="B17" s="11" t="s">
        <v>12</v>
      </c>
      <c r="C17" s="12" t="s">
        <v>16</v>
      </c>
      <c r="D17" s="11"/>
      <c r="E17" s="11"/>
      <c r="F17" s="6">
        <f>+IF(AND(D17&gt;=$C23,D17&lt;1),IF(C17="Working",D17,IF(C17="Leave 1st half",C$9,IF(C17="Leave 2nd half",D17,IF(C17="On_Duty",C$9,IF(OR(C17="Leave",C17="Holiday"),C$9))))),IF(AND(D17&gt;0,D17&lt;$C23),C$9,IF(C17="Leave 1st half",C$9,IF(C17="On_Duty",C$9,IF(OR(C17="Leave",C17="holiday"),C$9,IF(C17="Leave 2nd half",D17,C$9))))))</f>
        <v>0.39583333333333331</v>
      </c>
      <c r="G17" s="6">
        <f>+IF(AND(E17&lt;=$C$11,E17&gt;0),IF(C17="Working",E17,IF(C17="Leave 1st half",E17,IF(C17="Leave 2nd half",D$9,IF(C17="On_Duty",D$9,IF(OR(C17="Leave",C17="Holiday"),D$9))))),IF(AND(E17&gt;$C$11,E17&lt;1),$C$11,IF(C17="Leave 1st half",E17,IF(C17="On_Duty",D$9,IF(OR(C17="Leave",C17="Holiday"),D$9,IF(C17="Leave 2nd half",D$9,$D$9))))))</f>
        <v>0.72916666666666663</v>
      </c>
      <c r="H17" s="6">
        <f>+G17-F17</f>
        <v>0.33333333333333331</v>
      </c>
      <c r="I17" s="22">
        <f>+HOUR(H17)*60+MINUTE(H17)+SECOND(H17)/60-30</f>
        <v>450</v>
      </c>
      <c r="J17" s="22">
        <f>48*60/5</f>
        <v>576</v>
      </c>
      <c r="K17" s="22">
        <f>+IF(AND(F17&lt;&gt;0,G17&lt;&gt;0),I17-J17,-J17)</f>
        <v>-126</v>
      </c>
      <c r="L17" s="13"/>
      <c r="M17" s="86"/>
      <c r="N17" s="85"/>
      <c r="O17" s="29"/>
    </row>
    <row r="18" spans="1:15">
      <c r="A18" s="30"/>
      <c r="B18" s="11" t="s">
        <v>14</v>
      </c>
      <c r="C18" s="12" t="s">
        <v>16</v>
      </c>
      <c r="D18" s="11"/>
      <c r="E18" s="11"/>
      <c r="F18" s="6">
        <f>+IF(AND(D18&gt;=$F23,D18&lt;1),IF(C18="Working",D18,IF(C18="Leave 1st half",C$9,IF(C18="Leave 2nd half",D18,IF(C18="On_Duty",C$9,IF(OR(C18="Leave",C18="Holiday"),C$9))))),IF(AND(D18&gt;0,D18&lt;$F23),C$9,IF(C18="Leave 1st half",C$9,IF(C18="On_Duty",C$9,IF(OR(C18="Leave",C18="holiday"),C$9,IF(C18="Leave 2nd half",D18,C$9))))))</f>
        <v>0.39583333333333331</v>
      </c>
      <c r="G18" s="6">
        <f>+IF(AND(E18&lt;=0.91667,E18&gt;0),IF(C18="Working",E18,IF(C18="Leave 1st half",E18,IF(C18="Leave 2nd half",D$9,IF(C18="On_Duty",D$9,IF(OR(C18="Leave",C18="Holiday"),D$9))))),IF(AND(E18&gt;0.91667,E18&lt;1),$C$11,IF(C18="Leave 1st half",E18,IF(C18="On_Duty",D$9,IF(OR(C18="Leave",C18="Holiday"),D$9,IF(C18="Leave 2nd half",D$9,$D$9))))))</f>
        <v>0.72916666666666663</v>
      </c>
      <c r="H18" s="6">
        <f>+G18-F18</f>
        <v>0.33333333333333331</v>
      </c>
      <c r="I18" s="22">
        <f>+HOUR(H18)*60+MINUTE(H18)+SECOND(H18)/60-30</f>
        <v>450</v>
      </c>
      <c r="J18" s="22">
        <f>48*60/5</f>
        <v>576</v>
      </c>
      <c r="K18" s="22">
        <f>+IF(AND(F18&lt;&gt;0,G18&lt;&gt;0),I18-J18,-J18)</f>
        <v>-126</v>
      </c>
      <c r="L18" s="13"/>
      <c r="M18" s="86"/>
      <c r="N18" s="85"/>
      <c r="O18" s="29"/>
    </row>
    <row r="19" spans="1:15">
      <c r="A19" s="30"/>
      <c r="B19" s="11" t="s">
        <v>15</v>
      </c>
      <c r="C19" s="12" t="s">
        <v>42</v>
      </c>
      <c r="D19" s="11">
        <v>0.41319444444444442</v>
      </c>
      <c r="E19" s="11">
        <v>0.75694444444444453</v>
      </c>
      <c r="F19" s="6">
        <f>+IF(AND(D19&gt;=$F23,D19&lt;1),IF(C19="Working",D19,IF(C19="Leave 1st half",C$9,IF(C19="Leave 2nd half",D19,IF(C19="On_Duty",C$9,IF(OR(C19="Leave",C19="Holiday"),C$9))))),IF(AND(D19&gt;0,D19&lt;$F23),C$9,IF(C19="Leave 1st half",C$9,IF(C19="On_Duty",C$9,IF(OR(C19="Leave",C19="holiday"),C$9,IF(C19="Leave 2nd half",D19,C$9))))))</f>
        <v>0.41319444444444442</v>
      </c>
      <c r="G19" s="6">
        <f>+IF(AND(E19&lt;=0.91667,E19&gt;0),IF(C19="Working",E19,IF(C19="Leave 1st half",E19,IF(C19="Leave 2nd half",D$9,IF(C19="On_Duty",D$9,IF(OR(C19="Leave",C19="Holiday"),D$9))))),IF(AND(E19&gt;0.91667,E19&lt;1),$C$11,IF(C19="Leave 1st half",E19,IF(C19="On_Duty",D$9,IF(OR(C19="Leave",C19="Holiday"),D$9,IF(C19="Leave 2nd half",D$9,$D$9))))))</f>
        <v>0.75694444444444453</v>
      </c>
      <c r="H19" s="6">
        <f>+G19-F19</f>
        <v>0.34375000000000011</v>
      </c>
      <c r="I19" s="22">
        <f>+HOUR(H19)*60+MINUTE(H19)+SECOND(H19)/60-30</f>
        <v>465</v>
      </c>
      <c r="J19" s="22">
        <f>48*60/5</f>
        <v>576</v>
      </c>
      <c r="K19" s="22">
        <f>+IF(AND(F19&lt;&gt;0,G19&lt;&gt;0),I19-J19,-J19)</f>
        <v>-111</v>
      </c>
      <c r="L19" s="13"/>
      <c r="M19" s="86"/>
      <c r="N19" s="85"/>
      <c r="O19" s="29"/>
    </row>
    <row r="20" spans="1:15">
      <c r="A20" s="30"/>
      <c r="B20" s="11" t="s">
        <v>17</v>
      </c>
      <c r="C20" s="12" t="s">
        <v>42</v>
      </c>
      <c r="D20" s="11">
        <v>0.41180555555555554</v>
      </c>
      <c r="E20" s="11">
        <v>0.72152777777777777</v>
      </c>
      <c r="F20" s="6">
        <f>+IF(AND(D20&gt;=$F23,D20&lt;1),IF(C20="Working",D20,IF(C20="Leave 1st half",C$9,IF(C20="Leave 2nd half",D20,IF(C20="On_Duty",C$9,IF(OR(C20="Leave",C20="Holiday"),C$9))))),IF(AND(D20&gt;0,D20&lt;$F23),C$9,IF(C20="Leave 1st half",C$9,IF(C20="On_Duty",C$9,IF(OR(C20="Leave",C20="holiday"),C$9,IF(C20="Leave 2nd half",D20,C$9))))))</f>
        <v>0.41180555555555554</v>
      </c>
      <c r="G20" s="6">
        <f>+IF(AND(E20&lt;=0.91667,E20&gt;0),IF(C20="Working",E20,IF(C20="Leave 1st half",E20,IF(C20="Leave 2nd half",D$9,IF(C20="On_Duty",D$9,IF(OR(C20="Leave",C20="Holiday"),D$9))))),IF(AND(E20&gt;0.91667,E20&lt;1),$C$11,IF(C20="Leave 1st half",E20,IF(C20="On_Duty",D$9,IF(OR(C20="Leave",C20="Holiday"),D$9,IF(C20="Leave 2nd half",D$9,$D$9))))))</f>
        <v>0.72152777777777777</v>
      </c>
      <c r="H20" s="6">
        <f>+G20-F20</f>
        <v>0.30972222222222223</v>
      </c>
      <c r="I20" s="22">
        <f>+HOUR(H20)*60+MINUTE(H20)+SECOND(H20)/60-30</f>
        <v>416</v>
      </c>
      <c r="J20" s="22">
        <f>48*60/5</f>
        <v>576</v>
      </c>
      <c r="K20" s="22">
        <f>+IF(AND(F20&lt;&gt;0,G20&lt;&gt;0),I20-J20,-J20)</f>
        <v>-160</v>
      </c>
      <c r="L20" s="13"/>
      <c r="M20" s="86"/>
    </row>
    <row r="21" spans="1:15">
      <c r="A21" s="30"/>
      <c r="B21" s="14" t="s">
        <v>19</v>
      </c>
      <c r="C21" s="12" t="s">
        <v>42</v>
      </c>
      <c r="D21" s="11">
        <v>0.42986111111111108</v>
      </c>
      <c r="E21" s="11">
        <v>0.75</v>
      </c>
      <c r="F21" s="6">
        <f>+IF(AND(D21&gt;=$F23,D21&lt;1),IF(C21="Working",D21,IF(C21="Leave 1st half",C$9,IF(C21="Leave 2nd half",D21,IF(C21="On_Duty",C$9,IF(OR(C21="Leave",C21="Holiday"),C$9))))),IF(AND(D21&gt;0,D21&lt;$F23),C$9,IF(C21="Leave 1st half",C$9,IF(C21="On_Duty",C$9,IF(OR(C21="Leave",C21="holiday"),C$9,IF(C21="Leave 2nd half",D21,C$9))))))</f>
        <v>0.42986111111111108</v>
      </c>
      <c r="G21" s="6">
        <f>+IF(AND(E21&lt;=0.91667,E21&gt;0),IF(C21="Working",E21,IF(C21="Leave 1st half",E21,IF(C21="Leave 2nd half",D$9,IF(C21="On_Duty",D$9,IF(OR(C21="Leave",C21="Holiday"),D$9))))),IF(AND(E21&gt;0.91667,E21&lt;1),$C$11,IF(C21="Leave 1st half",E21,IF(C21="On_Duty",D$9,IF(OR(C21="Leave",C21="Holiday"),D$9,IF(C21="Leave 2nd half",D$9,$D$9))))))</f>
        <v>0.75</v>
      </c>
      <c r="H21" s="6">
        <f>+G21-F21</f>
        <v>0.32013888888888892</v>
      </c>
      <c r="I21" s="22">
        <f>+HOUR(H21)*60+MINUTE(H21)+SECOND(H21)/60-30</f>
        <v>431</v>
      </c>
      <c r="J21" s="22">
        <f>48*60/5</f>
        <v>576</v>
      </c>
      <c r="K21" s="22">
        <f>+IF(AND(F21&lt;&gt;0,G21&lt;&gt;0),I21-J21,-J21)</f>
        <v>-145</v>
      </c>
      <c r="L21" s="13"/>
      <c r="M21" s="86"/>
    </row>
    <row r="22" spans="1:15">
      <c r="A22" s="40"/>
      <c r="B22" s="15" t="s">
        <v>21</v>
      </c>
      <c r="C22" s="21">
        <v>0.39583333333333331</v>
      </c>
      <c r="D22" s="21">
        <v>0.72916666666666663</v>
      </c>
      <c r="E22" s="17"/>
      <c r="F22" s="17"/>
      <c r="G22" s="17"/>
      <c r="H22" s="17"/>
      <c r="I22" s="17"/>
      <c r="J22" s="17"/>
      <c r="K22" s="31">
        <f>SUM(K17:K21)</f>
        <v>-668</v>
      </c>
      <c r="L22" s="39" t="str">
        <f>+IF(K22&lt;0,"Minute(s) Remaining",IF(K22=0,"Minute(s). Met the target 48hrs","Minute(s) in excess of the required limit"))</f>
        <v>Minute(s) Remaining</v>
      </c>
      <c r="M22" s="86"/>
    </row>
    <row r="23" spans="1:15">
      <c r="A23" s="40"/>
      <c r="B23" s="15" t="s">
        <v>22</v>
      </c>
      <c r="C23" s="112">
        <f>+(D22+C22)/2</f>
        <v>0.5625</v>
      </c>
      <c r="D23" s="113"/>
      <c r="E23" s="38"/>
      <c r="F23" s="36">
        <f>+C22</f>
        <v>0.39583333333333331</v>
      </c>
      <c r="G23" s="17"/>
      <c r="H23" s="19"/>
      <c r="I23" s="19"/>
      <c r="J23" s="19"/>
      <c r="K23" s="19"/>
      <c r="L23" s="20"/>
      <c r="M23" s="86"/>
    </row>
    <row r="24" spans="1:15">
      <c r="A24" s="40"/>
      <c r="B24" s="15" t="s">
        <v>23</v>
      </c>
      <c r="C24" s="112">
        <v>0.83333333333333337</v>
      </c>
      <c r="D24" s="113"/>
      <c r="E24" s="19"/>
      <c r="F24" s="37">
        <f>+C24</f>
        <v>0.83333333333333337</v>
      </c>
      <c r="G24" s="19"/>
      <c r="H24" s="19"/>
      <c r="I24" s="19"/>
      <c r="J24" s="19"/>
      <c r="K24" s="19"/>
      <c r="L24" s="20"/>
      <c r="M24" s="86"/>
    </row>
    <row r="25" spans="1:1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</row>
    <row r="26" spans="1:15">
      <c r="A26" s="83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83"/>
      <c r="M26" s="86"/>
    </row>
    <row r="27" spans="1:15">
      <c r="A27" s="87"/>
      <c r="B27" s="96"/>
      <c r="C27" s="96"/>
      <c r="D27" s="96"/>
      <c r="E27" s="96"/>
      <c r="F27" s="120"/>
      <c r="G27" s="120"/>
      <c r="H27" s="96"/>
      <c r="I27" s="96"/>
      <c r="J27" s="96"/>
      <c r="K27" s="96"/>
      <c r="L27" s="96"/>
      <c r="M27" s="86"/>
    </row>
    <row r="28" spans="1:15">
      <c r="A28" s="92"/>
      <c r="B28" s="88"/>
      <c r="C28" s="89"/>
      <c r="D28" s="88"/>
      <c r="E28" s="88"/>
      <c r="F28" s="90"/>
      <c r="G28" s="90"/>
      <c r="H28" s="90"/>
      <c r="I28" s="91"/>
      <c r="J28" s="91"/>
      <c r="K28" s="91"/>
      <c r="L28" s="83"/>
      <c r="M28" s="86"/>
    </row>
    <row r="29" spans="1:15">
      <c r="A29" s="92"/>
      <c r="B29" s="88"/>
      <c r="C29" s="89"/>
      <c r="D29" s="88"/>
      <c r="E29" s="88"/>
      <c r="F29" s="90"/>
      <c r="G29" s="90"/>
      <c r="H29" s="90"/>
      <c r="I29" s="91"/>
      <c r="J29" s="91"/>
      <c r="K29" s="91"/>
      <c r="L29" s="83"/>
      <c r="M29" s="86"/>
    </row>
    <row r="30" spans="1:15">
      <c r="A30" s="92"/>
      <c r="B30" s="88"/>
      <c r="C30" s="89"/>
      <c r="D30" s="88"/>
      <c r="E30" s="88"/>
      <c r="F30" s="90"/>
      <c r="G30" s="90"/>
      <c r="H30" s="90"/>
      <c r="I30" s="91"/>
      <c r="J30" s="91"/>
      <c r="K30" s="91"/>
      <c r="L30" s="83"/>
      <c r="M30" s="86"/>
    </row>
    <row r="31" spans="1:15">
      <c r="A31" s="92"/>
      <c r="B31" s="88"/>
      <c r="C31" s="89"/>
      <c r="D31" s="88"/>
      <c r="E31" s="88"/>
      <c r="F31" s="90"/>
      <c r="G31" s="90"/>
      <c r="H31" s="90"/>
      <c r="I31" s="91"/>
      <c r="J31" s="91"/>
      <c r="K31" s="91"/>
      <c r="L31" s="83"/>
      <c r="M31" s="86"/>
    </row>
    <row r="32" spans="1:15">
      <c r="A32" s="92"/>
      <c r="B32" s="88"/>
      <c r="C32" s="89"/>
      <c r="D32" s="88"/>
      <c r="E32" s="88"/>
      <c r="F32" s="90"/>
      <c r="G32" s="90"/>
      <c r="H32" s="90"/>
      <c r="I32" s="91"/>
      <c r="J32" s="91"/>
      <c r="K32" s="91"/>
      <c r="L32" s="83"/>
      <c r="M32" s="86"/>
    </row>
    <row r="33" spans="1:13">
      <c r="A33" s="83"/>
      <c r="B33" s="93"/>
      <c r="C33" s="94"/>
      <c r="D33" s="94"/>
      <c r="E33" s="83"/>
      <c r="F33" s="83"/>
      <c r="G33" s="83"/>
      <c r="H33" s="83"/>
      <c r="I33" s="83"/>
      <c r="J33" s="83"/>
      <c r="K33" s="95"/>
      <c r="L33" s="83"/>
      <c r="M33" s="86"/>
    </row>
    <row r="34" spans="1:13">
      <c r="A34" s="83"/>
      <c r="B34" s="93"/>
      <c r="C34" s="119"/>
      <c r="D34" s="119"/>
      <c r="E34" s="83"/>
      <c r="F34" s="84"/>
      <c r="G34" s="83"/>
      <c r="H34" s="83"/>
      <c r="I34" s="83"/>
      <c r="J34" s="83"/>
      <c r="K34" s="83"/>
      <c r="L34" s="83"/>
      <c r="M34" s="86"/>
    </row>
    <row r="35" spans="1:13">
      <c r="A35" s="86"/>
      <c r="B35" s="93"/>
      <c r="C35" s="119"/>
      <c r="D35" s="119"/>
      <c r="E35" s="83"/>
      <c r="F35" s="84"/>
      <c r="G35" s="86"/>
      <c r="H35" s="86"/>
      <c r="I35" s="86"/>
      <c r="J35" s="86"/>
      <c r="K35" s="86"/>
      <c r="L35" s="86"/>
      <c r="M35" s="86"/>
    </row>
    <row r="36" spans="1:13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</row>
    <row r="37" spans="1:13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</row>
    <row r="38" spans="1:13">
      <c r="A38" s="83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83"/>
      <c r="M38" s="86"/>
    </row>
    <row r="39" spans="1:13">
      <c r="A39" s="87"/>
      <c r="B39" s="96"/>
      <c r="C39" s="96"/>
      <c r="D39" s="96"/>
      <c r="E39" s="96"/>
      <c r="F39" s="120"/>
      <c r="G39" s="120"/>
      <c r="H39" s="96"/>
      <c r="I39" s="96"/>
      <c r="J39" s="96"/>
      <c r="K39" s="96"/>
      <c r="L39" s="96"/>
      <c r="M39" s="86"/>
    </row>
    <row r="40" spans="1:13">
      <c r="A40" s="92"/>
      <c r="B40" s="88"/>
      <c r="C40" s="89"/>
      <c r="D40" s="88"/>
      <c r="E40" s="88"/>
      <c r="F40" s="90"/>
      <c r="G40" s="90"/>
      <c r="H40" s="90"/>
      <c r="I40" s="91"/>
      <c r="J40" s="91"/>
      <c r="K40" s="91"/>
      <c r="L40" s="83"/>
      <c r="M40" s="86"/>
    </row>
    <row r="41" spans="1:13">
      <c r="A41" s="92"/>
      <c r="B41" s="88"/>
      <c r="C41" s="89"/>
      <c r="D41" s="88"/>
      <c r="E41" s="88"/>
      <c r="F41" s="90"/>
      <c r="G41" s="90"/>
      <c r="H41" s="90"/>
      <c r="I41" s="91"/>
      <c r="J41" s="91"/>
      <c r="K41" s="91"/>
      <c r="L41" s="83"/>
      <c r="M41" s="86"/>
    </row>
    <row r="42" spans="1:13">
      <c r="A42" s="92"/>
      <c r="B42" s="88"/>
      <c r="C42" s="89"/>
      <c r="D42" s="88"/>
      <c r="E42" s="88"/>
      <c r="F42" s="90"/>
      <c r="G42" s="90"/>
      <c r="H42" s="90"/>
      <c r="I42" s="91"/>
      <c r="J42" s="91"/>
      <c r="K42" s="91"/>
      <c r="L42" s="83"/>
      <c r="M42" s="86"/>
    </row>
    <row r="43" spans="1:13">
      <c r="A43" s="92"/>
      <c r="B43" s="88"/>
      <c r="C43" s="89"/>
      <c r="D43" s="88"/>
      <c r="E43" s="88"/>
      <c r="F43" s="90"/>
      <c r="G43" s="90"/>
      <c r="H43" s="90"/>
      <c r="I43" s="91"/>
      <c r="J43" s="91"/>
      <c r="K43" s="91"/>
      <c r="L43" s="83"/>
      <c r="M43" s="86"/>
    </row>
    <row r="44" spans="1:13">
      <c r="A44" s="92"/>
      <c r="B44" s="88"/>
      <c r="C44" s="89"/>
      <c r="D44" s="88"/>
      <c r="E44" s="88"/>
      <c r="F44" s="90"/>
      <c r="G44" s="90"/>
      <c r="H44" s="90"/>
      <c r="I44" s="91"/>
      <c r="J44" s="91"/>
      <c r="K44" s="91"/>
      <c r="L44" s="83"/>
      <c r="M44" s="86"/>
    </row>
    <row r="45" spans="1:13">
      <c r="A45" s="83"/>
      <c r="B45" s="93"/>
      <c r="C45" s="94"/>
      <c r="D45" s="94"/>
      <c r="E45" s="83"/>
      <c r="F45" s="83"/>
      <c r="G45" s="83"/>
      <c r="H45" s="83"/>
      <c r="I45" s="83"/>
      <c r="J45" s="83"/>
      <c r="K45" s="95"/>
      <c r="L45" s="83"/>
      <c r="M45" s="86"/>
    </row>
    <row r="46" spans="1:13">
      <c r="A46" s="83"/>
      <c r="B46" s="93"/>
      <c r="C46" s="119"/>
      <c r="D46" s="119"/>
      <c r="E46" s="83"/>
      <c r="F46" s="84"/>
      <c r="G46" s="83"/>
      <c r="H46" s="83"/>
      <c r="I46" s="83"/>
      <c r="J46" s="83"/>
      <c r="K46" s="83"/>
      <c r="L46" s="83"/>
      <c r="M46" s="86"/>
    </row>
    <row r="47" spans="1:13">
      <c r="A47" s="86"/>
      <c r="B47" s="93"/>
      <c r="C47" s="119"/>
      <c r="D47" s="119"/>
      <c r="E47" s="83"/>
      <c r="F47" s="84"/>
      <c r="G47" s="86"/>
      <c r="H47" s="86"/>
      <c r="I47" s="86"/>
      <c r="J47" s="86"/>
      <c r="K47" s="86"/>
      <c r="L47" s="86"/>
      <c r="M47" s="86"/>
    </row>
    <row r="48" spans="1:13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</row>
    <row r="49" spans="1:18">
      <c r="A49" s="83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83"/>
      <c r="M49" s="86"/>
    </row>
    <row r="50" spans="1:18">
      <c r="A50" s="87"/>
      <c r="B50" s="96"/>
      <c r="C50" s="96"/>
      <c r="D50" s="96"/>
      <c r="E50" s="96"/>
      <c r="F50" s="120"/>
      <c r="G50" s="120"/>
      <c r="H50" s="96"/>
      <c r="I50" s="96"/>
      <c r="J50" s="96"/>
      <c r="K50" s="96"/>
      <c r="L50" s="96"/>
      <c r="M50" s="86"/>
    </row>
    <row r="51" spans="1:18">
      <c r="A51" s="92"/>
      <c r="B51" s="88"/>
      <c r="C51" s="89"/>
      <c r="D51" s="88"/>
      <c r="E51" s="88"/>
      <c r="F51" s="90"/>
      <c r="G51" s="90"/>
      <c r="H51" s="90"/>
      <c r="I51" s="91"/>
      <c r="J51" s="91"/>
      <c r="K51" s="91"/>
      <c r="L51" s="83"/>
      <c r="M51" s="86"/>
      <c r="R51" s="82"/>
    </row>
    <row r="52" spans="1:18">
      <c r="A52" s="92"/>
      <c r="B52" s="88"/>
      <c r="C52" s="89"/>
      <c r="D52" s="88"/>
      <c r="E52" s="88"/>
      <c r="F52" s="90"/>
      <c r="G52" s="90"/>
      <c r="H52" s="90"/>
      <c r="I52" s="91"/>
      <c r="J52" s="91"/>
      <c r="K52" s="91"/>
      <c r="L52" s="83"/>
      <c r="M52" s="86"/>
    </row>
    <row r="53" spans="1:18">
      <c r="A53" s="92"/>
      <c r="B53" s="88"/>
      <c r="C53" s="89"/>
      <c r="D53" s="88"/>
      <c r="E53" s="88"/>
      <c r="F53" s="90"/>
      <c r="G53" s="90"/>
      <c r="H53" s="90"/>
      <c r="I53" s="91"/>
      <c r="J53" s="91"/>
      <c r="K53" s="91"/>
      <c r="L53" s="83"/>
      <c r="M53" s="86"/>
    </row>
    <row r="54" spans="1:18">
      <c r="A54" s="92"/>
      <c r="B54" s="88"/>
      <c r="C54" s="89"/>
      <c r="D54" s="88"/>
      <c r="E54" s="88"/>
      <c r="F54" s="90"/>
      <c r="G54" s="90"/>
      <c r="H54" s="90"/>
      <c r="I54" s="91"/>
      <c r="J54" s="91"/>
      <c r="K54" s="91"/>
      <c r="L54" s="83"/>
      <c r="M54" s="86"/>
    </row>
    <row r="55" spans="1:18">
      <c r="A55" s="92"/>
      <c r="B55" s="88"/>
      <c r="C55" s="89"/>
      <c r="D55" s="88"/>
      <c r="E55" s="88"/>
      <c r="F55" s="90"/>
      <c r="G55" s="90"/>
      <c r="H55" s="90"/>
      <c r="I55" s="91"/>
      <c r="J55" s="91"/>
      <c r="K55" s="91"/>
      <c r="L55" s="83"/>
      <c r="M55" s="86"/>
    </row>
    <row r="56" spans="1:18">
      <c r="A56" s="83"/>
      <c r="B56" s="93"/>
      <c r="C56" s="94"/>
      <c r="D56" s="94"/>
      <c r="E56" s="83"/>
      <c r="F56" s="83"/>
      <c r="G56" s="83"/>
      <c r="H56" s="83"/>
      <c r="I56" s="83"/>
      <c r="J56" s="83"/>
      <c r="K56" s="95"/>
      <c r="L56" s="83"/>
      <c r="M56" s="86"/>
    </row>
    <row r="57" spans="1:18">
      <c r="A57" s="83"/>
      <c r="B57" s="93"/>
      <c r="C57" s="119"/>
      <c r="D57" s="119"/>
      <c r="E57" s="83"/>
      <c r="F57" s="84"/>
      <c r="G57" s="83"/>
      <c r="H57" s="83"/>
      <c r="I57" s="83"/>
      <c r="J57" s="83"/>
      <c r="K57" s="83"/>
      <c r="L57" s="83"/>
      <c r="M57" s="86"/>
    </row>
    <row r="58" spans="1:18">
      <c r="A58" s="86"/>
      <c r="B58" s="93"/>
      <c r="C58" s="119"/>
      <c r="D58" s="119"/>
      <c r="E58" s="83"/>
      <c r="F58" s="84"/>
      <c r="G58" s="86"/>
      <c r="H58" s="86"/>
      <c r="I58" s="86"/>
      <c r="J58" s="86"/>
      <c r="K58" s="86"/>
      <c r="L58" s="86"/>
      <c r="M58" s="86"/>
    </row>
    <row r="59" spans="1:18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</row>
    <row r="60" spans="1:18">
      <c r="A60" s="83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83"/>
      <c r="M60" s="86"/>
    </row>
    <row r="61" spans="1:18">
      <c r="A61" s="87"/>
      <c r="B61" s="96"/>
      <c r="C61" s="96"/>
      <c r="D61" s="96"/>
      <c r="E61" s="96"/>
      <c r="F61" s="120"/>
      <c r="G61" s="120"/>
      <c r="H61" s="96"/>
      <c r="I61" s="96"/>
      <c r="J61" s="96"/>
      <c r="K61" s="96"/>
      <c r="L61" s="96"/>
      <c r="M61" s="86"/>
    </row>
    <row r="62" spans="1:18">
      <c r="A62" s="92"/>
      <c r="B62" s="88"/>
      <c r="C62" s="89"/>
      <c r="D62" s="88"/>
      <c r="E62" s="88"/>
      <c r="F62" s="90"/>
      <c r="G62" s="90"/>
      <c r="H62" s="90"/>
      <c r="I62" s="91"/>
      <c r="J62" s="91"/>
      <c r="K62" s="91"/>
      <c r="L62" s="83"/>
      <c r="M62" s="86"/>
    </row>
    <row r="63" spans="1:18">
      <c r="A63" s="92"/>
      <c r="B63" s="88"/>
      <c r="C63" s="89"/>
      <c r="D63" s="88"/>
      <c r="E63" s="88"/>
      <c r="F63" s="90"/>
      <c r="G63" s="90"/>
      <c r="H63" s="90"/>
      <c r="I63" s="91"/>
      <c r="J63" s="91"/>
      <c r="K63" s="91"/>
      <c r="L63" s="83"/>
      <c r="M63" s="86"/>
      <c r="R63" s="82"/>
    </row>
    <row r="64" spans="1:18">
      <c r="A64" s="92"/>
      <c r="B64" s="88"/>
      <c r="C64" s="89"/>
      <c r="D64" s="88"/>
      <c r="E64" s="88"/>
      <c r="F64" s="90"/>
      <c r="G64" s="90"/>
      <c r="H64" s="90"/>
      <c r="I64" s="91"/>
      <c r="J64" s="91"/>
      <c r="K64" s="91"/>
      <c r="L64" s="83"/>
      <c r="M64" s="86"/>
    </row>
    <row r="65" spans="1:13">
      <c r="A65" s="92"/>
      <c r="B65" s="88"/>
      <c r="C65" s="89"/>
      <c r="D65" s="88"/>
      <c r="E65" s="88"/>
      <c r="F65" s="90"/>
      <c r="G65" s="90"/>
      <c r="H65" s="90"/>
      <c r="I65" s="91"/>
      <c r="J65" s="91"/>
      <c r="K65" s="91"/>
      <c r="L65" s="83"/>
      <c r="M65" s="86"/>
    </row>
    <row r="66" spans="1:13">
      <c r="A66" s="92"/>
      <c r="B66" s="88"/>
      <c r="C66" s="89"/>
      <c r="D66" s="88"/>
      <c r="E66" s="88"/>
      <c r="F66" s="90"/>
      <c r="G66" s="90"/>
      <c r="H66" s="90"/>
      <c r="I66" s="91"/>
      <c r="J66" s="91"/>
      <c r="K66" s="91"/>
      <c r="L66" s="83"/>
      <c r="M66" s="86"/>
    </row>
    <row r="67" spans="1:13">
      <c r="A67" s="83"/>
      <c r="B67" s="93"/>
      <c r="C67" s="94"/>
      <c r="D67" s="94"/>
      <c r="E67" s="83"/>
      <c r="F67" s="83"/>
      <c r="G67" s="83"/>
      <c r="H67" s="83"/>
      <c r="I67" s="83"/>
      <c r="J67" s="83"/>
      <c r="K67" s="95"/>
      <c r="L67" s="83"/>
      <c r="M67" s="86"/>
    </row>
    <row r="68" spans="1:13">
      <c r="A68" s="83"/>
      <c r="B68" s="93"/>
      <c r="C68" s="119"/>
      <c r="D68" s="119"/>
      <c r="E68" s="83"/>
      <c r="F68" s="84"/>
      <c r="G68" s="83"/>
      <c r="H68" s="83"/>
      <c r="I68" s="83"/>
      <c r="J68" s="83"/>
      <c r="K68" s="83"/>
      <c r="L68" s="83"/>
      <c r="M68" s="86"/>
    </row>
    <row r="69" spans="1:13">
      <c r="A69" s="86"/>
      <c r="B69" s="93"/>
      <c r="C69" s="119"/>
      <c r="D69" s="119"/>
      <c r="E69" s="83"/>
      <c r="F69" s="84"/>
      <c r="G69" s="86"/>
      <c r="H69" s="86"/>
      <c r="I69" s="86"/>
      <c r="J69" s="86"/>
      <c r="K69" s="86"/>
      <c r="L69" s="86"/>
      <c r="M69" s="86"/>
    </row>
    <row r="70" spans="1:13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</row>
    <row r="71" spans="1:13">
      <c r="A71" s="83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83"/>
      <c r="M71" s="86"/>
    </row>
    <row r="72" spans="1:13">
      <c r="A72" s="87"/>
      <c r="B72" s="96"/>
      <c r="C72" s="96"/>
      <c r="D72" s="96"/>
      <c r="E72" s="96"/>
      <c r="F72" s="120"/>
      <c r="G72" s="120"/>
      <c r="H72" s="96"/>
      <c r="I72" s="96"/>
      <c r="J72" s="96"/>
      <c r="K72" s="96"/>
      <c r="L72" s="96"/>
      <c r="M72" s="86"/>
    </row>
    <row r="73" spans="1:13">
      <c r="A73" s="92"/>
      <c r="B73" s="88"/>
      <c r="C73" s="89"/>
      <c r="D73" s="88"/>
      <c r="E73" s="88"/>
      <c r="F73" s="90"/>
      <c r="G73" s="90"/>
      <c r="H73" s="90"/>
      <c r="I73" s="91"/>
      <c r="J73" s="91"/>
      <c r="K73" s="91"/>
      <c r="L73" s="83"/>
      <c r="M73" s="86"/>
    </row>
    <row r="74" spans="1:13">
      <c r="A74" s="92"/>
      <c r="B74" s="88"/>
      <c r="C74" s="89"/>
      <c r="D74" s="88"/>
      <c r="E74" s="88"/>
      <c r="F74" s="90"/>
      <c r="G74" s="90"/>
      <c r="H74" s="90"/>
      <c r="I74" s="91"/>
      <c r="J74" s="91"/>
      <c r="K74" s="91"/>
      <c r="L74" s="83"/>
      <c r="M74" s="86"/>
    </row>
    <row r="75" spans="1:13">
      <c r="A75" s="92"/>
      <c r="B75" s="88"/>
      <c r="C75" s="89"/>
      <c r="D75" s="88"/>
      <c r="E75" s="88"/>
      <c r="F75" s="90"/>
      <c r="G75" s="90"/>
      <c r="H75" s="90"/>
      <c r="I75" s="91"/>
      <c r="J75" s="91"/>
      <c r="K75" s="91"/>
      <c r="L75" s="83"/>
      <c r="M75" s="86"/>
    </row>
    <row r="76" spans="1:13">
      <c r="A76" s="92"/>
      <c r="B76" s="88"/>
      <c r="C76" s="89"/>
      <c r="D76" s="88"/>
      <c r="E76" s="88"/>
      <c r="F76" s="90"/>
      <c r="G76" s="90"/>
      <c r="H76" s="90"/>
      <c r="I76" s="91"/>
      <c r="J76" s="91"/>
      <c r="K76" s="91"/>
      <c r="L76" s="83"/>
      <c r="M76" s="86"/>
    </row>
    <row r="77" spans="1:13">
      <c r="A77" s="92"/>
      <c r="B77" s="88"/>
      <c r="C77" s="89"/>
      <c r="D77" s="88"/>
      <c r="E77" s="88"/>
      <c r="F77" s="90"/>
      <c r="G77" s="90"/>
      <c r="H77" s="90"/>
      <c r="I77" s="91"/>
      <c r="J77" s="91"/>
      <c r="K77" s="91"/>
      <c r="L77" s="83"/>
      <c r="M77" s="86"/>
    </row>
    <row r="78" spans="1:13">
      <c r="A78" s="83"/>
      <c r="B78" s="93"/>
      <c r="C78" s="94"/>
      <c r="D78" s="94"/>
      <c r="E78" s="83"/>
      <c r="F78" s="83"/>
      <c r="G78" s="83"/>
      <c r="H78" s="83"/>
      <c r="I78" s="83"/>
      <c r="J78" s="83"/>
      <c r="K78" s="95"/>
      <c r="L78" s="83"/>
      <c r="M78" s="86"/>
    </row>
    <row r="79" spans="1:13">
      <c r="A79" s="83"/>
      <c r="B79" s="93"/>
      <c r="C79" s="119"/>
      <c r="D79" s="119"/>
      <c r="E79" s="83"/>
      <c r="F79" s="84"/>
      <c r="G79" s="83"/>
      <c r="H79" s="83"/>
      <c r="I79" s="83"/>
      <c r="J79" s="83"/>
      <c r="K79" s="83"/>
      <c r="L79" s="83"/>
      <c r="M79" s="86"/>
    </row>
    <row r="80" spans="1:13">
      <c r="A80" s="86"/>
      <c r="B80" s="93"/>
      <c r="C80" s="119"/>
      <c r="D80" s="119"/>
      <c r="E80" s="83"/>
      <c r="F80" s="84"/>
      <c r="G80" s="86"/>
      <c r="H80" s="86"/>
      <c r="I80" s="86"/>
      <c r="J80" s="86"/>
      <c r="K80" s="86"/>
      <c r="L80" s="86"/>
      <c r="M80" s="86"/>
    </row>
    <row r="81" spans="1:13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</row>
    <row r="82" spans="1:13">
      <c r="A82" s="83"/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83"/>
      <c r="M82" s="86"/>
    </row>
    <row r="83" spans="1:13">
      <c r="A83" s="87"/>
      <c r="B83" s="96"/>
      <c r="C83" s="96"/>
      <c r="D83" s="96"/>
      <c r="E83" s="96"/>
      <c r="F83" s="120"/>
      <c r="G83" s="120"/>
      <c r="H83" s="96"/>
      <c r="I83" s="96"/>
      <c r="J83" s="96"/>
      <c r="K83" s="96"/>
      <c r="L83" s="96"/>
      <c r="M83" s="86"/>
    </row>
    <row r="84" spans="1:13">
      <c r="A84" s="92"/>
      <c r="B84" s="88"/>
      <c r="C84" s="89"/>
      <c r="D84" s="88"/>
      <c r="E84" s="88"/>
      <c r="F84" s="90"/>
      <c r="G84" s="90"/>
      <c r="H84" s="90"/>
      <c r="I84" s="91"/>
      <c r="J84" s="91"/>
      <c r="K84" s="91"/>
      <c r="L84" s="83"/>
      <c r="M84" s="86"/>
    </row>
    <row r="85" spans="1:13">
      <c r="A85" s="92"/>
      <c r="B85" s="88"/>
      <c r="C85" s="89"/>
      <c r="D85" s="88"/>
      <c r="E85" s="88"/>
      <c r="F85" s="90"/>
      <c r="G85" s="90"/>
      <c r="H85" s="90"/>
      <c r="I85" s="91"/>
      <c r="J85" s="91"/>
      <c r="K85" s="91"/>
      <c r="L85" s="83"/>
      <c r="M85" s="86"/>
    </row>
    <row r="86" spans="1:13">
      <c r="A86" s="92"/>
      <c r="B86" s="88"/>
      <c r="C86" s="89"/>
      <c r="D86" s="88"/>
      <c r="E86" s="88"/>
      <c r="F86" s="90"/>
      <c r="G86" s="90"/>
      <c r="H86" s="90"/>
      <c r="I86" s="91"/>
      <c r="J86" s="91"/>
      <c r="K86" s="91"/>
      <c r="L86" s="83"/>
      <c r="M86" s="86"/>
    </row>
    <row r="87" spans="1:13">
      <c r="A87" s="92"/>
      <c r="B87" s="88"/>
      <c r="C87" s="89"/>
      <c r="D87" s="88"/>
      <c r="E87" s="88"/>
      <c r="F87" s="90"/>
      <c r="G87" s="90"/>
      <c r="H87" s="90"/>
      <c r="I87" s="91"/>
      <c r="J87" s="91"/>
      <c r="K87" s="91"/>
      <c r="L87" s="83"/>
      <c r="M87" s="86"/>
    </row>
    <row r="88" spans="1:13">
      <c r="A88" s="92"/>
      <c r="B88" s="88"/>
      <c r="C88" s="89"/>
      <c r="D88" s="88"/>
      <c r="E88" s="88"/>
      <c r="F88" s="90"/>
      <c r="G88" s="90"/>
      <c r="H88" s="90"/>
      <c r="I88" s="91"/>
      <c r="J88" s="91"/>
      <c r="K88" s="91"/>
      <c r="L88" s="83"/>
      <c r="M88" s="86"/>
    </row>
    <row r="89" spans="1:13">
      <c r="A89" s="83"/>
      <c r="B89" s="93"/>
      <c r="C89" s="94"/>
      <c r="D89" s="94"/>
      <c r="E89" s="83"/>
      <c r="F89" s="83"/>
      <c r="G89" s="83"/>
      <c r="H89" s="83"/>
      <c r="I89" s="83"/>
      <c r="J89" s="83"/>
      <c r="K89" s="95"/>
      <c r="L89" s="83"/>
      <c r="M89" s="86"/>
    </row>
    <row r="90" spans="1:13">
      <c r="A90" s="83"/>
      <c r="B90" s="93"/>
      <c r="C90" s="119"/>
      <c r="D90" s="119"/>
      <c r="E90" s="83"/>
      <c r="F90" s="84"/>
      <c r="G90" s="83"/>
      <c r="H90" s="83"/>
      <c r="I90" s="83"/>
      <c r="J90" s="83"/>
      <c r="K90" s="83"/>
      <c r="L90" s="83"/>
      <c r="M90" s="86"/>
    </row>
    <row r="91" spans="1:13">
      <c r="A91" s="86"/>
      <c r="B91" s="93"/>
      <c r="C91" s="119"/>
      <c r="D91" s="119"/>
      <c r="E91" s="83"/>
      <c r="F91" s="84"/>
      <c r="G91" s="86"/>
      <c r="H91" s="86"/>
      <c r="I91" s="86"/>
      <c r="J91" s="86"/>
      <c r="K91" s="86"/>
      <c r="L91" s="86"/>
      <c r="M91" s="86"/>
    </row>
    <row r="92" spans="1:13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</row>
    <row r="93" spans="1:13">
      <c r="A93" s="83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83"/>
      <c r="M93" s="86"/>
    </row>
    <row r="94" spans="1:13">
      <c r="A94" s="87"/>
      <c r="B94" s="96"/>
      <c r="C94" s="96"/>
      <c r="D94" s="96"/>
      <c r="E94" s="96"/>
      <c r="F94" s="120"/>
      <c r="G94" s="120"/>
      <c r="H94" s="96"/>
      <c r="I94" s="96"/>
      <c r="J94" s="96"/>
      <c r="K94" s="96"/>
      <c r="L94" s="96"/>
      <c r="M94" s="86"/>
    </row>
    <row r="95" spans="1:13">
      <c r="A95" s="92"/>
      <c r="B95" s="88"/>
      <c r="C95" s="89"/>
      <c r="D95" s="88"/>
      <c r="E95" s="88"/>
      <c r="F95" s="90"/>
      <c r="G95" s="90"/>
      <c r="H95" s="90"/>
      <c r="I95" s="91"/>
      <c r="J95" s="91"/>
      <c r="K95" s="91"/>
      <c r="L95" s="83"/>
      <c r="M95" s="86"/>
    </row>
    <row r="96" spans="1:13">
      <c r="A96" s="92"/>
      <c r="B96" s="88"/>
      <c r="C96" s="89"/>
      <c r="D96" s="88"/>
      <c r="E96" s="88"/>
      <c r="F96" s="90"/>
      <c r="G96" s="90"/>
      <c r="H96" s="90"/>
      <c r="I96" s="91"/>
      <c r="J96" s="91"/>
      <c r="K96" s="91"/>
      <c r="L96" s="83"/>
      <c r="M96" s="86"/>
    </row>
    <row r="97" spans="1:16">
      <c r="A97" s="92"/>
      <c r="B97" s="88"/>
      <c r="C97" s="89"/>
      <c r="D97" s="88"/>
      <c r="E97" s="88"/>
      <c r="F97" s="90"/>
      <c r="G97" s="90"/>
      <c r="H97" s="90"/>
      <c r="I97" s="91"/>
      <c r="J97" s="91"/>
      <c r="K97" s="91"/>
      <c r="L97" s="83"/>
      <c r="M97" s="86"/>
    </row>
    <row r="98" spans="1:16">
      <c r="A98" s="92"/>
      <c r="B98" s="88"/>
      <c r="C98" s="89"/>
      <c r="D98" s="88"/>
      <c r="E98" s="88"/>
      <c r="F98" s="90"/>
      <c r="G98" s="90"/>
      <c r="H98" s="90"/>
      <c r="I98" s="91"/>
      <c r="J98" s="91"/>
      <c r="K98" s="91"/>
      <c r="L98" s="83"/>
      <c r="M98" s="86"/>
    </row>
    <row r="99" spans="1:16">
      <c r="A99" s="92"/>
      <c r="B99" s="88"/>
      <c r="C99" s="89"/>
      <c r="D99" s="88"/>
      <c r="E99" s="88"/>
      <c r="F99" s="90"/>
      <c r="G99" s="90"/>
      <c r="H99" s="90"/>
      <c r="I99" s="91"/>
      <c r="J99" s="91"/>
      <c r="K99" s="91"/>
      <c r="L99" s="83"/>
      <c r="M99" s="86"/>
    </row>
    <row r="100" spans="1:16">
      <c r="A100" s="83"/>
      <c r="B100" s="93"/>
      <c r="C100" s="94"/>
      <c r="D100" s="94"/>
      <c r="E100" s="83"/>
      <c r="F100" s="83"/>
      <c r="G100" s="83"/>
      <c r="H100" s="83"/>
      <c r="I100" s="83"/>
      <c r="J100" s="83"/>
      <c r="K100" s="95"/>
      <c r="L100" s="83"/>
      <c r="M100" s="86"/>
    </row>
    <row r="101" spans="1:16">
      <c r="A101" s="83"/>
      <c r="B101" s="93"/>
      <c r="C101" s="119"/>
      <c r="D101" s="119"/>
      <c r="E101" s="83"/>
      <c r="F101" s="84"/>
      <c r="G101" s="83"/>
      <c r="H101" s="83"/>
      <c r="I101" s="83"/>
      <c r="J101" s="83"/>
      <c r="K101" s="83"/>
      <c r="L101" s="83"/>
      <c r="M101" s="86"/>
    </row>
    <row r="102" spans="1:16">
      <c r="A102" s="86"/>
      <c r="B102" s="93"/>
      <c r="C102" s="119"/>
      <c r="D102" s="119"/>
      <c r="E102" s="83"/>
      <c r="F102" s="84"/>
      <c r="G102" s="86"/>
      <c r="H102" s="86"/>
      <c r="I102" s="86"/>
      <c r="J102" s="86"/>
      <c r="K102" s="86"/>
      <c r="L102" s="86"/>
      <c r="M102" s="86"/>
    </row>
    <row r="103" spans="1:16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</row>
    <row r="104" spans="1:16">
      <c r="A104" s="83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83"/>
      <c r="M104" s="86"/>
    </row>
    <row r="105" spans="1:16">
      <c r="A105" s="87"/>
      <c r="B105" s="96"/>
      <c r="C105" s="96"/>
      <c r="D105" s="96"/>
      <c r="E105" s="96"/>
      <c r="F105" s="120"/>
      <c r="G105" s="120"/>
      <c r="H105" s="96"/>
      <c r="I105" s="96"/>
      <c r="J105" s="96"/>
      <c r="K105" s="96"/>
      <c r="L105" s="96"/>
      <c r="M105" s="86"/>
      <c r="P105">
        <f>702+518+245+460</f>
        <v>1925</v>
      </c>
    </row>
    <row r="106" spans="1:16">
      <c r="A106" s="92"/>
      <c r="B106" s="88"/>
      <c r="C106" s="89"/>
      <c r="D106" s="88"/>
      <c r="E106" s="88"/>
      <c r="F106" s="90"/>
      <c r="G106" s="90"/>
      <c r="H106" s="90"/>
      <c r="I106" s="91"/>
      <c r="J106" s="91"/>
      <c r="K106" s="91"/>
      <c r="L106" s="83"/>
      <c r="M106" s="86"/>
      <c r="P106">
        <v>2375</v>
      </c>
    </row>
    <row r="107" spans="1:16">
      <c r="A107" s="92"/>
      <c r="B107" s="88"/>
      <c r="C107" s="89"/>
      <c r="D107" s="88"/>
      <c r="E107" s="88"/>
      <c r="F107" s="90"/>
      <c r="G107" s="90"/>
      <c r="H107" s="90"/>
      <c r="I107" s="91"/>
      <c r="J107" s="91"/>
      <c r="K107" s="91"/>
      <c r="L107" s="83"/>
      <c r="M107" s="86"/>
      <c r="P107">
        <f>SUM(P105:P106)</f>
        <v>4300</v>
      </c>
    </row>
    <row r="108" spans="1:16">
      <c r="A108" s="92"/>
      <c r="B108" s="88"/>
      <c r="C108" s="89"/>
      <c r="D108" s="88"/>
      <c r="E108" s="88"/>
      <c r="F108" s="90"/>
      <c r="G108" s="90"/>
      <c r="H108" s="90"/>
      <c r="I108" s="91"/>
      <c r="J108" s="91"/>
      <c r="K108" s="91"/>
      <c r="L108" s="83"/>
      <c r="M108" s="86"/>
    </row>
    <row r="109" spans="1:16">
      <c r="A109" s="92"/>
      <c r="B109" s="88"/>
      <c r="C109" s="89"/>
      <c r="D109" s="88"/>
      <c r="E109" s="88"/>
      <c r="F109" s="90"/>
      <c r="G109" s="90"/>
      <c r="H109" s="90"/>
      <c r="I109" s="91"/>
      <c r="J109" s="91"/>
      <c r="K109" s="91"/>
      <c r="L109" s="83"/>
      <c r="M109" s="86"/>
    </row>
    <row r="110" spans="1:16">
      <c r="A110" s="92"/>
      <c r="B110" s="88"/>
      <c r="C110" s="89"/>
      <c r="D110" s="88"/>
      <c r="E110" s="88"/>
      <c r="F110" s="90"/>
      <c r="G110" s="90"/>
      <c r="H110" s="90"/>
      <c r="I110" s="91"/>
      <c r="J110" s="91"/>
      <c r="K110" s="91"/>
      <c r="L110" s="83"/>
      <c r="M110" s="86"/>
    </row>
    <row r="111" spans="1:16">
      <c r="A111" s="83"/>
      <c r="B111" s="93"/>
      <c r="C111" s="94"/>
      <c r="D111" s="94"/>
      <c r="E111" s="83"/>
      <c r="F111" s="83"/>
      <c r="G111" s="83"/>
      <c r="H111" s="83"/>
      <c r="I111" s="83"/>
      <c r="J111" s="83"/>
      <c r="K111" s="95"/>
      <c r="L111" s="83"/>
      <c r="M111" s="86"/>
    </row>
    <row r="112" spans="1:16">
      <c r="A112" s="83"/>
      <c r="B112" s="93"/>
      <c r="C112" s="119"/>
      <c r="D112" s="119"/>
      <c r="E112" s="83"/>
      <c r="F112" s="84"/>
      <c r="G112" s="83"/>
      <c r="H112" s="83"/>
      <c r="I112" s="83"/>
      <c r="J112" s="83"/>
      <c r="K112" s="83"/>
      <c r="L112" s="83"/>
      <c r="M112" s="86"/>
    </row>
    <row r="113" spans="1:13">
      <c r="A113" s="86"/>
      <c r="B113" s="93"/>
      <c r="C113" s="119"/>
      <c r="D113" s="119"/>
      <c r="E113" s="83"/>
      <c r="F113" s="84"/>
      <c r="G113" s="86"/>
      <c r="H113" s="86"/>
      <c r="I113" s="86"/>
      <c r="J113" s="86"/>
      <c r="K113" s="86"/>
      <c r="L113" s="86"/>
      <c r="M113" s="86"/>
    </row>
    <row r="114" spans="1:13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</row>
    <row r="115" spans="1:13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</row>
    <row r="116" spans="1:13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</row>
    <row r="117" spans="1:13">
      <c r="A117" s="83"/>
      <c r="B117" s="121"/>
      <c r="C117" s="121"/>
      <c r="D117" s="121"/>
      <c r="E117" s="121"/>
      <c r="F117" s="121"/>
      <c r="G117" s="121"/>
      <c r="H117" s="121"/>
      <c r="I117" s="121"/>
      <c r="J117" s="121"/>
      <c r="K117" s="121"/>
      <c r="L117" s="83"/>
      <c r="M117" s="86"/>
    </row>
    <row r="118" spans="1:13">
      <c r="A118" s="87"/>
      <c r="B118" s="96"/>
      <c r="C118" s="96"/>
      <c r="D118" s="96"/>
      <c r="E118" s="96"/>
      <c r="F118" s="120"/>
      <c r="G118" s="120"/>
      <c r="H118" s="96"/>
      <c r="I118" s="96"/>
      <c r="J118" s="96"/>
      <c r="K118" s="96"/>
      <c r="L118" s="96"/>
      <c r="M118" s="86"/>
    </row>
    <row r="119" spans="1:13">
      <c r="A119" s="92"/>
      <c r="B119" s="88"/>
      <c r="C119" s="89"/>
      <c r="D119" s="88"/>
      <c r="E119" s="88"/>
      <c r="F119" s="90"/>
      <c r="G119" s="90"/>
      <c r="H119" s="90"/>
      <c r="I119" s="91"/>
      <c r="J119" s="91"/>
      <c r="K119" s="91"/>
      <c r="L119" s="83"/>
      <c r="M119" s="86"/>
    </row>
    <row r="120" spans="1:13">
      <c r="A120" s="92"/>
      <c r="B120" s="88"/>
      <c r="C120" s="89"/>
      <c r="D120" s="88"/>
      <c r="E120" s="88"/>
      <c r="F120" s="90"/>
      <c r="G120" s="90"/>
      <c r="H120" s="90"/>
      <c r="I120" s="91"/>
      <c r="J120" s="91"/>
      <c r="K120" s="91"/>
      <c r="L120" s="83"/>
      <c r="M120" s="86"/>
    </row>
    <row r="121" spans="1:13">
      <c r="A121" s="92"/>
      <c r="B121" s="88"/>
      <c r="C121" s="89"/>
      <c r="D121" s="88"/>
      <c r="E121" s="88"/>
      <c r="F121" s="90"/>
      <c r="G121" s="90"/>
      <c r="H121" s="90"/>
      <c r="I121" s="91"/>
      <c r="J121" s="91"/>
      <c r="K121" s="91"/>
      <c r="L121" s="83"/>
      <c r="M121" s="86"/>
    </row>
    <row r="122" spans="1:13">
      <c r="A122" s="92"/>
      <c r="B122" s="88"/>
      <c r="C122" s="89"/>
      <c r="D122" s="88"/>
      <c r="E122" s="88"/>
      <c r="F122" s="90"/>
      <c r="G122" s="90"/>
      <c r="H122" s="90"/>
      <c r="I122" s="91"/>
      <c r="J122" s="91"/>
      <c r="K122" s="91"/>
      <c r="L122" s="83"/>
      <c r="M122" s="86"/>
    </row>
    <row r="123" spans="1:13">
      <c r="A123" s="92"/>
      <c r="B123" s="88"/>
      <c r="C123" s="89"/>
      <c r="D123" s="88"/>
      <c r="E123" s="88"/>
      <c r="F123" s="90"/>
      <c r="G123" s="90"/>
      <c r="H123" s="90"/>
      <c r="I123" s="91"/>
      <c r="J123" s="91"/>
      <c r="K123" s="91"/>
      <c r="L123" s="83"/>
      <c r="M123" s="86"/>
    </row>
    <row r="124" spans="1:13">
      <c r="A124" s="83"/>
      <c r="B124" s="93"/>
      <c r="C124" s="94"/>
      <c r="D124" s="94"/>
      <c r="E124" s="83"/>
      <c r="F124" s="83"/>
      <c r="G124" s="83"/>
      <c r="H124" s="83"/>
      <c r="I124" s="83"/>
      <c r="J124" s="83"/>
      <c r="K124" s="91"/>
      <c r="L124" s="83"/>
      <c r="M124" s="86"/>
    </row>
    <row r="125" spans="1:13">
      <c r="A125" s="83"/>
      <c r="B125" s="93"/>
      <c r="C125" s="119"/>
      <c r="D125" s="119"/>
      <c r="E125" s="83"/>
      <c r="F125" s="84"/>
      <c r="G125" s="83"/>
      <c r="H125" s="83"/>
      <c r="I125" s="83"/>
      <c r="J125" s="83"/>
      <c r="K125" s="83"/>
      <c r="L125" s="83"/>
      <c r="M125" s="86"/>
    </row>
    <row r="126" spans="1:13">
      <c r="A126" s="86"/>
      <c r="B126" s="93"/>
      <c r="C126" s="119"/>
      <c r="D126" s="119"/>
      <c r="E126" s="83"/>
      <c r="F126" s="84"/>
      <c r="G126" s="86"/>
      <c r="H126" s="86"/>
      <c r="I126" s="86"/>
      <c r="J126" s="86"/>
      <c r="K126" s="86"/>
      <c r="L126" s="86"/>
      <c r="M126" s="86"/>
    </row>
  </sheetData>
  <mergeCells count="48">
    <mergeCell ref="B117:K117"/>
    <mergeCell ref="F118:G118"/>
    <mergeCell ref="C125:D125"/>
    <mergeCell ref="C126:D126"/>
    <mergeCell ref="C34:D34"/>
    <mergeCell ref="C35:D35"/>
    <mergeCell ref="F39:G39"/>
    <mergeCell ref="C46:D46"/>
    <mergeCell ref="C47:D47"/>
    <mergeCell ref="B82:K82"/>
    <mergeCell ref="B38:K38"/>
    <mergeCell ref="F61:G61"/>
    <mergeCell ref="C69:D69"/>
    <mergeCell ref="C68:D68"/>
    <mergeCell ref="B71:K71"/>
    <mergeCell ref="F72:G72"/>
    <mergeCell ref="C11:D11"/>
    <mergeCell ref="A12:M12"/>
    <mergeCell ref="B14:K14"/>
    <mergeCell ref="C23:D23"/>
    <mergeCell ref="A1:M1"/>
    <mergeCell ref="B2:K2"/>
    <mergeCell ref="M2:M11"/>
    <mergeCell ref="F3:G3"/>
    <mergeCell ref="C10:D10"/>
    <mergeCell ref="F27:G27"/>
    <mergeCell ref="B60:K60"/>
    <mergeCell ref="B15:K15"/>
    <mergeCell ref="F16:G16"/>
    <mergeCell ref="C24:D24"/>
    <mergeCell ref="B49:K49"/>
    <mergeCell ref="F50:G50"/>
    <mergeCell ref="C57:D57"/>
    <mergeCell ref="C58:D58"/>
    <mergeCell ref="B26:K26"/>
    <mergeCell ref="C79:D79"/>
    <mergeCell ref="C80:D80"/>
    <mergeCell ref="B93:K93"/>
    <mergeCell ref="F83:G83"/>
    <mergeCell ref="C90:D90"/>
    <mergeCell ref="C91:D91"/>
    <mergeCell ref="C113:D113"/>
    <mergeCell ref="F94:G94"/>
    <mergeCell ref="C101:D101"/>
    <mergeCell ref="C102:D102"/>
    <mergeCell ref="B104:K104"/>
    <mergeCell ref="F105:G105"/>
    <mergeCell ref="C112:D112"/>
  </mergeCells>
  <conditionalFormatting sqref="K9">
    <cfRule type="cellIs" dxfId="19" priority="149" stopIfTrue="1" operator="lessThan">
      <formula>0</formula>
    </cfRule>
    <cfRule type="cellIs" dxfId="18" priority="150" stopIfTrue="1" operator="greaterThanOrEqual">
      <formula>0</formula>
    </cfRule>
  </conditionalFormatting>
  <conditionalFormatting sqref="K33">
    <cfRule type="cellIs" dxfId="17" priority="19" stopIfTrue="1" operator="lessThan">
      <formula>0</formula>
    </cfRule>
    <cfRule type="cellIs" dxfId="16" priority="20" stopIfTrue="1" operator="greaterThanOrEqual">
      <formula>0</formula>
    </cfRule>
  </conditionalFormatting>
  <conditionalFormatting sqref="K45">
    <cfRule type="cellIs" dxfId="15" priority="17" stopIfTrue="1" operator="lessThan">
      <formula>0</formula>
    </cfRule>
    <cfRule type="cellIs" dxfId="14" priority="18" stopIfTrue="1" operator="greaterThanOrEqual">
      <formula>0</formula>
    </cfRule>
  </conditionalFormatting>
  <conditionalFormatting sqref="K56">
    <cfRule type="cellIs" dxfId="13" priority="15" stopIfTrue="1" operator="lessThan">
      <formula>0</formula>
    </cfRule>
    <cfRule type="cellIs" dxfId="12" priority="16" stopIfTrue="1" operator="greaterThanOrEqual">
      <formula>0</formula>
    </cfRule>
  </conditionalFormatting>
  <conditionalFormatting sqref="K67">
    <cfRule type="cellIs" dxfId="11" priority="13" stopIfTrue="1" operator="lessThan">
      <formula>0</formula>
    </cfRule>
    <cfRule type="cellIs" dxfId="10" priority="14" stopIfTrue="1" operator="greaterThanOrEqual">
      <formula>0</formula>
    </cfRule>
  </conditionalFormatting>
  <conditionalFormatting sqref="K78">
    <cfRule type="cellIs" dxfId="9" priority="11" stopIfTrue="1" operator="lessThan">
      <formula>0</formula>
    </cfRule>
    <cfRule type="cellIs" dxfId="8" priority="12" stopIfTrue="1" operator="greaterThanOrEqual">
      <formula>0</formula>
    </cfRule>
  </conditionalFormatting>
  <conditionalFormatting sqref="K89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K100">
    <cfRule type="cellIs" dxfId="5" priority="7" stopIfTrue="1" operator="lessThan">
      <formula>0</formula>
    </cfRule>
    <cfRule type="cellIs" dxfId="4" priority="8" stopIfTrue="1" operator="greaterThanOrEqual">
      <formula>0</formula>
    </cfRule>
  </conditionalFormatting>
  <conditionalFormatting sqref="K111">
    <cfRule type="cellIs" dxfId="3" priority="5" stopIfTrue="1" operator="lessThan">
      <formula>0</formula>
    </cfRule>
    <cfRule type="cellIs" dxfId="2" priority="6" stopIfTrue="1" operator="greaterThanOrEqual">
      <formula>0</formula>
    </cfRule>
  </conditionalFormatting>
  <conditionalFormatting sqref="K22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dataValidations count="3">
    <dataValidation type="list" allowBlank="1" showInputMessage="1" showErrorMessage="1" sqref="C4:C8 C119:C123 C51:C55 C73:C77 C62:C66 C84:C88 C95:C99 C106:C110 C17:C21" xr:uid="{00000000-0002-0000-0400-000000000000}">
      <formula1>"Holiday,On_Duty,Working,Leave 1st Half,Leave 2nd Half,Leave"</formula1>
    </dataValidation>
    <dataValidation type="time" allowBlank="1" showInputMessage="1" showErrorMessage="1" errorTitle="Error!" error="Enter time in HH:MM:SS" sqref="D4:E8 D119:E123 D28:E32 D40:E44 D51:E55 D62:E66 D73:E77 D84:E88 D95:E99 D106:E110 D17:E21" xr:uid="{00000000-0002-0000-0400-000001000000}">
      <formula1>0</formula1>
      <formula2>0.999988425925926</formula2>
    </dataValidation>
    <dataValidation type="list" allowBlank="1" showInputMessage="1" showErrorMessage="1" sqref="C40:C44 C28:C32" xr:uid="{00000000-0002-0000-0400-000002000000}">
      <formula1>"On_Duty,Working,Leave 1st Half,Leave 2nd Half,Leave"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15925</dc:creator>
  <cp:keywords/>
  <dc:description/>
  <cp:lastModifiedBy/>
  <cp:revision/>
  <dcterms:created xsi:type="dcterms:W3CDTF">2015-07-10T03:18:25Z</dcterms:created>
  <dcterms:modified xsi:type="dcterms:W3CDTF">2019-06-25T04:58:26Z</dcterms:modified>
  <cp:category/>
  <cp:contentStatus/>
</cp:coreProperties>
</file>