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8515" windowHeight="14565"/>
  </bookViews>
  <sheets>
    <sheet name="FrameDefinition" sheetId="1" r:id="rId1"/>
    <sheet name="MessageTable" sheetId="2" r:id="rId2"/>
    <sheet name="BusDefinition" sheetId="3" r:id="rId3"/>
  </sheets>
  <definedNames>
    <definedName name="BaudRate">BusDefinition!$B$8</definedName>
    <definedName name="MaxChunkSize">BusDefinition!$B$12</definedName>
    <definedName name="MessageOverhead">BusDefinition!$B$9</definedName>
    <definedName name="StuffingAfter">BusDefinition!$B$10</definedName>
    <definedName name="StuffingOverhead">BusDefinition!$B$11</definedName>
  </definedNames>
  <calcPr calcId="145621"/>
</workbook>
</file>

<file path=xl/calcChain.xml><?xml version="1.0" encoding="utf-8"?>
<calcChain xmlns="http://schemas.openxmlformats.org/spreadsheetml/2006/main">
  <c r="E2" i="2" l="1"/>
  <c r="E3" i="2"/>
  <c r="F3" i="2"/>
  <c r="D2" i="2"/>
  <c r="D4" i="2" s="1"/>
  <c r="G4" i="2" s="1"/>
  <c r="D3" i="2" l="1"/>
  <c r="G3" i="2" s="1"/>
  <c r="B16" i="1"/>
  <c r="B23" i="1" s="1"/>
  <c r="C23" i="1" s="1"/>
  <c r="B14" i="1"/>
  <c r="B24" i="1" l="1"/>
  <c r="C24" i="1" s="1"/>
  <c r="B22" i="1"/>
  <c r="C22" i="1" s="1"/>
  <c r="B20" i="1"/>
  <c r="C20" i="1" s="1"/>
  <c r="B21" i="1"/>
  <c r="C21" i="1" s="1"/>
  <c r="B25" i="1"/>
  <c r="C25" i="1" s="1"/>
  <c r="E4" i="2"/>
  <c r="F2" i="2"/>
  <c r="G2" i="2" s="1"/>
  <c r="B11" i="3"/>
  <c r="F4" i="2" l="1"/>
  <c r="G7" i="2" s="1"/>
  <c r="B14" i="3" s="1"/>
  <c r="B15" i="3" s="1"/>
  <c r="B9" i="3"/>
  <c r="G8" i="2" l="1"/>
  <c r="B17" i="1"/>
  <c r="B2" i="1"/>
  <c r="B3" i="1" s="1"/>
  <c r="B4" i="1" s="1"/>
  <c r="B5" i="1" s="1"/>
</calcChain>
</file>

<file path=xl/sharedStrings.xml><?xml version="1.0" encoding="utf-8"?>
<sst xmlns="http://schemas.openxmlformats.org/spreadsheetml/2006/main" count="70" uniqueCount="58">
  <si>
    <t>Flash Size</t>
  </si>
  <si>
    <t>Byte</t>
  </si>
  <si>
    <t>kB</t>
  </si>
  <si>
    <t>MB</t>
  </si>
  <si>
    <t>CAN Packs</t>
  </si>
  <si>
    <t>Packs</t>
  </si>
  <si>
    <t>Pack Counter Bits</t>
  </si>
  <si>
    <t>Bit</t>
  </si>
  <si>
    <t>CAN Extended Identifier</t>
  </si>
  <si>
    <t>Use</t>
  </si>
  <si>
    <t>Bits</t>
  </si>
  <si>
    <t>Flash Operation</t>
  </si>
  <si>
    <t>Pack ID</t>
  </si>
  <si>
    <t>Flash Flag</t>
  </si>
  <si>
    <t>Target device ID</t>
  </si>
  <si>
    <t>Target Device ID</t>
  </si>
  <si>
    <t>Flash Pack ID</t>
  </si>
  <si>
    <t>Message ID</t>
  </si>
  <si>
    <t>CAN Baud Rate</t>
  </si>
  <si>
    <t>Signal Name</t>
  </si>
  <si>
    <t>Data Chunk Size [Bit]</t>
  </si>
  <si>
    <t>Frequency [Hz]</t>
  </si>
  <si>
    <t>Required Messages</t>
  </si>
  <si>
    <t>Message(s) Length [Bit] (Worst case)</t>
  </si>
  <si>
    <t>Load (Bit/s)</t>
  </si>
  <si>
    <t>Total Bit/s</t>
  </si>
  <si>
    <t>CAN Frame Definition</t>
  </si>
  <si>
    <t>Start Bit</t>
  </si>
  <si>
    <t>Arbitration Field</t>
  </si>
  <si>
    <t>Control Field</t>
  </si>
  <si>
    <t>Data Field</t>
  </si>
  <si>
    <t>CRC Field</t>
  </si>
  <si>
    <t>ACK Field</t>
  </si>
  <si>
    <t>EndOfField</t>
  </si>
  <si>
    <t>Size (Bit)</t>
  </si>
  <si>
    <t>Baud Rate</t>
  </si>
  <si>
    <t>kBaud</t>
  </si>
  <si>
    <t>(1kBaud = 1kbit/s)</t>
  </si>
  <si>
    <t>Overhead</t>
  </si>
  <si>
    <t>Bit / Message</t>
  </si>
  <si>
    <t>Stuffing after</t>
  </si>
  <si>
    <t>equal Bits</t>
  </si>
  <si>
    <t>Stuffing overhead</t>
  </si>
  <si>
    <t>Max. Data Chunk Size</t>
  </si>
  <si>
    <t>Total Load</t>
  </si>
  <si>
    <t>Bit/s</t>
  </si>
  <si>
    <t>%</t>
  </si>
  <si>
    <t>Bus Load</t>
  </si>
  <si>
    <t>Flash Data</t>
  </si>
  <si>
    <t>Flash ACK</t>
  </si>
  <si>
    <t>Pack Frequency</t>
  </si>
  <si>
    <t>Hz</t>
  </si>
  <si>
    <t>Flash Speed</t>
  </si>
  <si>
    <t>kb/s</t>
  </si>
  <si>
    <t>Flash Size [kb]</t>
  </si>
  <si>
    <t>Time[s]</t>
  </si>
  <si>
    <t>Time[m]</t>
  </si>
  <si>
    <t>Flash ACK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</si>
</sst>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9" fontId="1" fillId="0" borderId="0" applyFont="0" applyFill="0" applyBorder="0" applyAlignment="0" applyProtection="0"/>
    <xf numFmtId="0" fontId="6" fillId="6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2" fillId="2" borderId="0" xfId="1"/>
    <xf numFmtId="0" fontId="3" fillId="3" borderId="0" xfId="2"/>
    <xf numFmtId="0" fontId="0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4" fillId="0" borderId="0" xfId="0" applyFont="1" applyBorder="1"/>
    <xf numFmtId="1" fontId="0" fillId="0" borderId="0" xfId="0" applyNumberFormat="1"/>
    <xf numFmtId="2" fontId="0" fillId="0" borderId="0" xfId="0" applyNumberFormat="1"/>
    <xf numFmtId="2" fontId="0" fillId="0" borderId="0" xfId="5" applyNumberFormat="1" applyFont="1"/>
    <xf numFmtId="0" fontId="4" fillId="0" borderId="7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0" fontId="5" fillId="5" borderId="0" xfId="4" applyAlignment="1">
      <alignment horizontal="center"/>
    </xf>
    <xf numFmtId="0" fontId="0" fillId="4" borderId="0" xfId="3" applyFont="1" applyAlignment="1">
      <alignment horizontal="center"/>
    </xf>
    <xf numFmtId="0" fontId="1" fillId="4" borderId="0" xfId="3" applyAlignment="1">
      <alignment horizontal="center"/>
    </xf>
    <xf numFmtId="0" fontId="6" fillId="6" borderId="0" xfId="6" applyAlignment="1">
      <alignment horizontal="center"/>
    </xf>
  </cellXfs>
  <cellStyles count="7">
    <cellStyle name="40 % - Akzent1" xfId="3" builtinId="31"/>
    <cellStyle name="60 % - Akzent1" xfId="4" builtinId="32"/>
    <cellStyle name="Gut" xfId="1" builtinId="26"/>
    <cellStyle name="Neutral" xfId="6" builtinId="28"/>
    <cellStyle name="Prozent" xfId="5" builtinId="5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AG23" sqref="AG23"/>
    </sheetView>
  </sheetViews>
  <sheetFormatPr baseColWidth="10" defaultRowHeight="15" x14ac:dyDescent="0.25"/>
  <cols>
    <col min="1" max="1" width="17.42578125" customWidth="1"/>
    <col min="6" max="6" width="15.42578125" customWidth="1"/>
    <col min="7" max="34" width="3.7109375" customWidth="1"/>
  </cols>
  <sheetData>
    <row r="1" spans="1:34" x14ac:dyDescent="0.25">
      <c r="A1" t="s">
        <v>0</v>
      </c>
      <c r="B1">
        <v>8</v>
      </c>
      <c r="C1" t="s">
        <v>3</v>
      </c>
      <c r="F1" s="20" t="s">
        <v>8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 x14ac:dyDescent="0.25">
      <c r="A2" t="s">
        <v>0</v>
      </c>
      <c r="B2">
        <f>B1*1000</f>
        <v>8000</v>
      </c>
      <c r="C2" t="s">
        <v>2</v>
      </c>
      <c r="F2">
        <v>28</v>
      </c>
      <c r="G2">
        <v>27</v>
      </c>
      <c r="H2">
        <v>26</v>
      </c>
      <c r="I2">
        <v>25</v>
      </c>
      <c r="J2">
        <v>24</v>
      </c>
      <c r="K2">
        <v>23</v>
      </c>
      <c r="L2">
        <v>22</v>
      </c>
      <c r="M2">
        <v>21</v>
      </c>
      <c r="N2">
        <v>20</v>
      </c>
      <c r="O2">
        <v>19</v>
      </c>
      <c r="P2">
        <v>18</v>
      </c>
      <c r="Q2">
        <v>17</v>
      </c>
      <c r="R2">
        <v>16</v>
      </c>
      <c r="S2">
        <v>15</v>
      </c>
      <c r="T2">
        <v>14</v>
      </c>
      <c r="U2">
        <v>13</v>
      </c>
      <c r="V2">
        <v>12</v>
      </c>
      <c r="W2">
        <v>11</v>
      </c>
      <c r="X2">
        <v>10</v>
      </c>
      <c r="Y2">
        <v>9</v>
      </c>
      <c r="Z2">
        <v>8</v>
      </c>
      <c r="AA2">
        <v>7</v>
      </c>
      <c r="AB2">
        <v>6</v>
      </c>
      <c r="AC2">
        <v>5</v>
      </c>
      <c r="AD2">
        <v>4</v>
      </c>
      <c r="AE2">
        <v>3</v>
      </c>
      <c r="AF2">
        <v>2</v>
      </c>
      <c r="AG2">
        <v>1</v>
      </c>
      <c r="AH2">
        <v>0</v>
      </c>
    </row>
    <row r="3" spans="1:34" x14ac:dyDescent="0.25">
      <c r="A3" t="s">
        <v>0</v>
      </c>
      <c r="B3">
        <f>B2*1000</f>
        <v>8000000</v>
      </c>
      <c r="C3" t="s">
        <v>1</v>
      </c>
      <c r="F3" t="s">
        <v>11</v>
      </c>
    </row>
    <row r="4" spans="1:34" x14ac:dyDescent="0.25">
      <c r="A4" t="s">
        <v>4</v>
      </c>
      <c r="B4">
        <f>B3/8</f>
        <v>1000000</v>
      </c>
      <c r="C4" t="s">
        <v>5</v>
      </c>
      <c r="F4" s="2">
        <v>1</v>
      </c>
      <c r="G4" s="22" t="s">
        <v>15</v>
      </c>
      <c r="H4" s="23"/>
      <c r="I4" s="23"/>
      <c r="J4" s="23"/>
      <c r="K4" s="23"/>
      <c r="L4" s="23"/>
      <c r="M4" s="23"/>
      <c r="N4" s="23"/>
      <c r="O4" s="21" t="s">
        <v>16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x14ac:dyDescent="0.25">
      <c r="A5" t="s">
        <v>6</v>
      </c>
      <c r="B5">
        <f>ROUNDUP(LOG((B4+1),2),0)</f>
        <v>20</v>
      </c>
      <c r="C5" t="s">
        <v>7</v>
      </c>
      <c r="F5" s="3">
        <v>0</v>
      </c>
      <c r="G5" s="22" t="s">
        <v>15</v>
      </c>
      <c r="H5" s="23"/>
      <c r="I5" s="23"/>
      <c r="J5" s="23"/>
      <c r="K5" s="23"/>
      <c r="L5" s="23"/>
      <c r="M5" s="23"/>
      <c r="N5" s="23"/>
      <c r="O5" s="24" t="s">
        <v>17</v>
      </c>
      <c r="P5" s="24"/>
      <c r="Q5" s="24"/>
      <c r="R5" s="24"/>
      <c r="S5" s="24"/>
      <c r="T5" s="24"/>
      <c r="U5" s="24"/>
      <c r="V5" s="24"/>
    </row>
    <row r="7" spans="1:34" x14ac:dyDescent="0.25">
      <c r="A7" s="1" t="s">
        <v>9</v>
      </c>
      <c r="B7" s="1" t="s">
        <v>10</v>
      </c>
    </row>
    <row r="8" spans="1:34" x14ac:dyDescent="0.25">
      <c r="A8" s="4" t="s">
        <v>13</v>
      </c>
      <c r="B8" s="4">
        <v>1</v>
      </c>
    </row>
    <row r="9" spans="1:34" x14ac:dyDescent="0.25">
      <c r="A9" t="s">
        <v>14</v>
      </c>
      <c r="B9">
        <v>8</v>
      </c>
    </row>
    <row r="10" spans="1:34" x14ac:dyDescent="0.25">
      <c r="A10" t="s">
        <v>12</v>
      </c>
      <c r="B10">
        <v>20</v>
      </c>
    </row>
    <row r="11" spans="1:34" x14ac:dyDescent="0.25">
      <c r="A11" t="s">
        <v>17</v>
      </c>
      <c r="B11">
        <v>8</v>
      </c>
    </row>
    <row r="12" spans="1:34" s="5" customFormat="1" x14ac:dyDescent="0.25"/>
    <row r="14" spans="1:34" x14ac:dyDescent="0.25">
      <c r="A14" t="s">
        <v>18</v>
      </c>
      <c r="B14">
        <f>BaudRate</f>
        <v>1000</v>
      </c>
      <c r="C14" t="s">
        <v>36</v>
      </c>
    </row>
    <row r="15" spans="1:34" x14ac:dyDescent="0.25">
      <c r="A15" t="s">
        <v>50</v>
      </c>
      <c r="B15">
        <v>4000</v>
      </c>
      <c r="C15" t="s">
        <v>51</v>
      </c>
    </row>
    <row r="16" spans="1:34" x14ac:dyDescent="0.25">
      <c r="A16" t="s">
        <v>52</v>
      </c>
      <c r="B16">
        <f>B15*8/1000</f>
        <v>32</v>
      </c>
      <c r="C16" t="s">
        <v>53</v>
      </c>
    </row>
    <row r="17" spans="1:3" s="5" customFormat="1" x14ac:dyDescent="0.25">
      <c r="A17" s="5" t="s">
        <v>47</v>
      </c>
      <c r="B17" s="16">
        <f>BusDefinition!B15</f>
        <v>61.8125</v>
      </c>
      <c r="C17" s="5" t="s">
        <v>46</v>
      </c>
    </row>
    <row r="19" spans="1:3" ht="15.75" thickBot="1" x14ac:dyDescent="0.3">
      <c r="A19" s="18" t="s">
        <v>54</v>
      </c>
      <c r="B19" s="18" t="s">
        <v>55</v>
      </c>
      <c r="C19" s="18" t="s">
        <v>56</v>
      </c>
    </row>
    <row r="20" spans="1:3" x14ac:dyDescent="0.25">
      <c r="A20">
        <v>100</v>
      </c>
      <c r="B20" s="19">
        <f>A20/$B$16</f>
        <v>3.125</v>
      </c>
      <c r="C20" s="19">
        <f>B20/60</f>
        <v>5.2083333333333336E-2</v>
      </c>
    </row>
    <row r="21" spans="1:3" x14ac:dyDescent="0.25">
      <c r="A21">
        <v>250</v>
      </c>
      <c r="B21" s="19">
        <f t="shared" ref="B21:B25" si="0">A21/$B$16</f>
        <v>7.8125</v>
      </c>
      <c r="C21" s="19">
        <f t="shared" ref="C21:C25" si="1">B21/60</f>
        <v>0.13020833333333334</v>
      </c>
    </row>
    <row r="22" spans="1:3" x14ac:dyDescent="0.25">
      <c r="A22">
        <v>500</v>
      </c>
      <c r="B22" s="19">
        <f t="shared" si="0"/>
        <v>15.625</v>
      </c>
      <c r="C22" s="19">
        <f t="shared" si="1"/>
        <v>0.26041666666666669</v>
      </c>
    </row>
    <row r="23" spans="1:3" x14ac:dyDescent="0.25">
      <c r="A23">
        <v>1000</v>
      </c>
      <c r="B23" s="19">
        <f t="shared" si="0"/>
        <v>31.25</v>
      </c>
      <c r="C23" s="19">
        <f t="shared" si="1"/>
        <v>0.52083333333333337</v>
      </c>
    </row>
    <row r="24" spans="1:3" x14ac:dyDescent="0.25">
      <c r="A24">
        <v>2000</v>
      </c>
      <c r="B24" s="19">
        <f t="shared" si="0"/>
        <v>62.5</v>
      </c>
      <c r="C24" s="19">
        <f t="shared" si="1"/>
        <v>1.0416666666666667</v>
      </c>
    </row>
    <row r="25" spans="1:3" x14ac:dyDescent="0.25">
      <c r="A25">
        <v>5000</v>
      </c>
      <c r="B25" s="19">
        <f t="shared" si="0"/>
        <v>156.25</v>
      </c>
      <c r="C25" s="19">
        <f t="shared" si="1"/>
        <v>2.6041666666666665</v>
      </c>
    </row>
  </sheetData>
  <mergeCells count="5">
    <mergeCell ref="F1:AH1"/>
    <mergeCell ref="O4:AH4"/>
    <mergeCell ref="G4:N4"/>
    <mergeCell ref="G5:N5"/>
    <mergeCell ref="O5:V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5" sqref="A5"/>
    </sheetView>
  </sheetViews>
  <sheetFormatPr baseColWidth="10" defaultRowHeight="15" x14ac:dyDescent="0.25"/>
  <cols>
    <col min="1" max="1" width="11.42578125" style="5"/>
    <col min="2" max="2" width="22.7109375" bestFit="1" customWidth="1"/>
    <col min="3" max="3" width="19.42578125" bestFit="1" customWidth="1"/>
    <col min="4" max="4" width="14.28515625" bestFit="1" customWidth="1"/>
    <col min="5" max="5" width="18.28515625" bestFit="1" customWidth="1"/>
    <col min="6" max="6" width="33.7109375" bestFit="1" customWidth="1"/>
    <col min="7" max="7" width="11.140625" customWidth="1"/>
  </cols>
  <sheetData>
    <row r="1" spans="1:8" ht="15.75" thickBot="1" x14ac:dyDescent="0.3">
      <c r="A1" s="12" t="s">
        <v>9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</row>
    <row r="2" spans="1:8" x14ac:dyDescent="0.25">
      <c r="A2" s="5">
        <v>1</v>
      </c>
      <c r="B2" s="5" t="s">
        <v>48</v>
      </c>
      <c r="C2" s="5">
        <v>64</v>
      </c>
      <c r="D2" s="5">
        <f>FrameDefinition!B15</f>
        <v>4000</v>
      </c>
      <c r="E2" s="5">
        <f>MAX(ROUNDUP(C2/MaxChunkSize,0),1)</f>
        <v>1</v>
      </c>
      <c r="F2" s="5">
        <f>((E2-1)*(MessageOverhead+MaxChunkSize+FLOOR((StuffingOverhead+MaxChunkSize)/StuffingAfter,1))) + (MessageOverhead+IF(C2=64,64,MOD(C2,MaxChunkSize))+FLOOR((StuffingOverhead+IF(C2=64,64,MOD(C2,MaxChunkSize)))/StuffingAfter,1))</f>
        <v>151</v>
      </c>
      <c r="G2" s="5">
        <f>F2*D2*A2</f>
        <v>604000</v>
      </c>
    </row>
    <row r="3" spans="1:8" s="5" customFormat="1" x14ac:dyDescent="0.25">
      <c r="A3" s="5">
        <v>1</v>
      </c>
      <c r="B3" s="5" t="s">
        <v>57</v>
      </c>
      <c r="C3" s="5">
        <v>0</v>
      </c>
      <c r="D3" s="5">
        <f>D2/64</f>
        <v>62.5</v>
      </c>
      <c r="E3" s="5">
        <f>MAX(ROUNDUP(C3/MaxChunkSize,0),1)</f>
        <v>1</v>
      </c>
      <c r="F3" s="5">
        <f>((E3-1)*(MessageOverhead+MaxChunkSize+FLOOR((StuffingOverhead+MaxChunkSize)/StuffingAfter,1))) + (MessageOverhead+IF(C3=64,64,MOD(C3,MaxChunkSize))+FLOOR((StuffingOverhead+IF(C3=64,64,MOD(C3,MaxChunkSize)))/StuffingAfter,1))</f>
        <v>75</v>
      </c>
      <c r="G3" s="5">
        <f t="shared" ref="G3:G4" si="0">F3*D3*A3</f>
        <v>4687.5</v>
      </c>
    </row>
    <row r="4" spans="1:8" s="5" customFormat="1" x14ac:dyDescent="0.25">
      <c r="A4" s="5">
        <v>1</v>
      </c>
      <c r="B4" s="5" t="s">
        <v>49</v>
      </c>
      <c r="C4" s="5">
        <v>64</v>
      </c>
      <c r="D4" s="5">
        <f>D2/64</f>
        <v>62.5</v>
      </c>
      <c r="E4" s="5">
        <f>MAX(ROUNDUP(C4/MaxChunkSize,0),1)</f>
        <v>1</v>
      </c>
      <c r="F4" s="5">
        <f>((E4-1)*(MessageOverhead+MaxChunkSize+FLOOR((StuffingOverhead+MaxChunkSize)/StuffingAfter,1))) + (MessageOverhead+IF(C4=64,64,MOD(C4,MaxChunkSize))+FLOOR((StuffingOverhead+IF(C4=64,64,MOD(C4,MaxChunkSize)))/StuffingAfter,1))</f>
        <v>151</v>
      </c>
      <c r="G4" s="5">
        <f t="shared" si="0"/>
        <v>9437.5</v>
      </c>
    </row>
    <row r="5" spans="1:8" x14ac:dyDescent="0.25">
      <c r="B5" s="14"/>
      <c r="C5" s="5"/>
      <c r="D5" s="5"/>
      <c r="E5" s="5"/>
      <c r="F5" s="5"/>
      <c r="G5" s="5"/>
    </row>
    <row r="6" spans="1:8" ht="15.75" thickBot="1" x14ac:dyDescent="0.3">
      <c r="A6" s="12"/>
      <c r="B6" s="12"/>
      <c r="C6" s="12"/>
      <c r="D6" s="12"/>
      <c r="E6" s="12"/>
      <c r="F6" s="12"/>
      <c r="G6" s="12"/>
    </row>
    <row r="7" spans="1:8" x14ac:dyDescent="0.25">
      <c r="B7" s="5"/>
      <c r="C7" s="5"/>
      <c r="D7" s="5"/>
      <c r="E7" s="5"/>
      <c r="F7" s="13" t="s">
        <v>25</v>
      </c>
      <c r="G7" s="5">
        <f>SUM(G2:G6)</f>
        <v>618125</v>
      </c>
    </row>
    <row r="8" spans="1:8" x14ac:dyDescent="0.25">
      <c r="F8" t="s">
        <v>47</v>
      </c>
      <c r="G8" s="17">
        <f>BusDefinition!B15</f>
        <v>61.8125</v>
      </c>
      <c r="H8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6" sqref="B6"/>
    </sheetView>
  </sheetViews>
  <sheetFormatPr baseColWidth="10" defaultRowHeight="15" x14ac:dyDescent="0.25"/>
  <cols>
    <col min="1" max="1" width="20.42578125" bestFit="1" customWidth="1"/>
    <col min="2" max="2" width="14.5703125" customWidth="1"/>
    <col min="3" max="3" width="15.5703125" bestFit="1" customWidth="1"/>
    <col min="4" max="4" width="17" bestFit="1" customWidth="1"/>
    <col min="5" max="5" width="9.85546875" bestFit="1" customWidth="1"/>
    <col min="6" max="6" width="12.42578125" customWidth="1"/>
    <col min="7" max="7" width="11.7109375" customWidth="1"/>
    <col min="8" max="8" width="12.28515625" customWidth="1"/>
  </cols>
  <sheetData>
    <row r="1" spans="1:8" x14ac:dyDescent="0.25">
      <c r="A1" s="5" t="s">
        <v>26</v>
      </c>
      <c r="B1" s="5"/>
      <c r="C1" s="5"/>
      <c r="D1" s="5"/>
      <c r="E1" s="5"/>
      <c r="F1" s="5"/>
      <c r="G1" s="5"/>
      <c r="H1" s="5"/>
    </row>
    <row r="2" spans="1:8" ht="15.75" thickBot="1" x14ac:dyDescent="0.3">
      <c r="A2" s="5"/>
      <c r="B2" s="5"/>
      <c r="C2" s="5"/>
      <c r="D2" s="5"/>
      <c r="E2" s="5"/>
      <c r="F2" s="5"/>
      <c r="G2" s="5"/>
      <c r="H2" s="5"/>
    </row>
    <row r="3" spans="1:8" x14ac:dyDescent="0.25">
      <c r="A3" s="5"/>
      <c r="B3" s="6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8" t="s">
        <v>33</v>
      </c>
    </row>
    <row r="4" spans="1:8" ht="15.75" thickBot="1" x14ac:dyDescent="0.3">
      <c r="A4" s="5" t="s">
        <v>34</v>
      </c>
      <c r="B4" s="9">
        <v>1</v>
      </c>
      <c r="C4" s="10">
        <v>32</v>
      </c>
      <c r="D4" s="10">
        <v>6</v>
      </c>
      <c r="E4" s="10"/>
      <c r="F4" s="10">
        <v>16</v>
      </c>
      <c r="G4" s="10">
        <v>2</v>
      </c>
      <c r="H4" s="11">
        <v>7</v>
      </c>
    </row>
    <row r="8" spans="1:8" x14ac:dyDescent="0.25">
      <c r="A8" s="5" t="s">
        <v>35</v>
      </c>
      <c r="B8" s="15">
        <v>1000</v>
      </c>
      <c r="C8" s="5" t="s">
        <v>36</v>
      </c>
      <c r="D8" s="5" t="s">
        <v>37</v>
      </c>
      <c r="E8" s="5"/>
      <c r="F8" s="5"/>
      <c r="G8" s="5"/>
      <c r="H8" s="5"/>
    </row>
    <row r="9" spans="1:8" x14ac:dyDescent="0.25">
      <c r="A9" s="5" t="s">
        <v>38</v>
      </c>
      <c r="B9" s="5">
        <f>B4+C4+D4+F4+G4+H4</f>
        <v>64</v>
      </c>
      <c r="C9" s="5" t="s">
        <v>39</v>
      </c>
      <c r="D9" s="5"/>
      <c r="E9" s="5"/>
      <c r="F9" s="5"/>
      <c r="G9" s="5"/>
      <c r="H9" s="5"/>
    </row>
    <row r="10" spans="1:8" x14ac:dyDescent="0.25">
      <c r="A10" s="5" t="s">
        <v>40</v>
      </c>
      <c r="B10" s="5">
        <v>5</v>
      </c>
      <c r="C10" s="5" t="s">
        <v>41</v>
      </c>
      <c r="D10" s="5"/>
      <c r="E10" s="5"/>
      <c r="F10" s="5"/>
      <c r="G10" s="5"/>
      <c r="H10" s="5"/>
    </row>
    <row r="11" spans="1:8" x14ac:dyDescent="0.25">
      <c r="A11" s="5" t="s">
        <v>42</v>
      </c>
      <c r="B11" s="5">
        <f>B4+C4+D4+F4</f>
        <v>55</v>
      </c>
      <c r="C11" s="5" t="s">
        <v>39</v>
      </c>
      <c r="D11" s="5"/>
      <c r="E11" s="5"/>
      <c r="F11" s="5"/>
      <c r="G11" s="5"/>
      <c r="H11" s="5"/>
    </row>
    <row r="12" spans="1:8" x14ac:dyDescent="0.25">
      <c r="A12" s="5" t="s">
        <v>43</v>
      </c>
      <c r="B12" s="5">
        <v>64</v>
      </c>
      <c r="C12" s="5" t="s">
        <v>39</v>
      </c>
      <c r="D12" s="5"/>
      <c r="E12" s="5"/>
      <c r="F12" s="5"/>
      <c r="G12" s="5"/>
      <c r="H12" s="5"/>
    </row>
    <row r="14" spans="1:8" x14ac:dyDescent="0.25">
      <c r="A14" s="5" t="s">
        <v>44</v>
      </c>
      <c r="B14" s="5">
        <f>MessageTable!G7</f>
        <v>618125</v>
      </c>
      <c r="C14" s="5" t="s">
        <v>45</v>
      </c>
      <c r="D14" s="5"/>
      <c r="E14" s="5"/>
      <c r="F14" s="5"/>
      <c r="G14" s="5"/>
      <c r="H14" s="5"/>
    </row>
    <row r="15" spans="1:8" x14ac:dyDescent="0.25">
      <c r="A15" s="5" t="s">
        <v>44</v>
      </c>
      <c r="B15" s="16">
        <f>B14/(BaudRate*1000)*100</f>
        <v>61.8125</v>
      </c>
      <c r="C15" s="5" t="s">
        <v>46</v>
      </c>
      <c r="D15" s="5"/>
      <c r="E15" s="5"/>
      <c r="F15" s="5"/>
      <c r="G15" s="5"/>
      <c r="H1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FrameDefinition</vt:lpstr>
      <vt:lpstr>MessageTable</vt:lpstr>
      <vt:lpstr>BusDefinition</vt:lpstr>
      <vt:lpstr>BaudRate</vt:lpstr>
      <vt:lpstr>MaxChunkSize</vt:lpstr>
      <vt:lpstr>MessageOverhead</vt:lpstr>
      <vt:lpstr>StuffingAfter</vt:lpstr>
      <vt:lpstr>StuffingOverhead</vt:lpstr>
    </vt:vector>
  </TitlesOfParts>
  <Company>MBtech Group GmbH &amp; Co. KGaA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Partenfelder</dc:creator>
  <cp:lastModifiedBy>Maximilian Partenfelder</cp:lastModifiedBy>
  <dcterms:created xsi:type="dcterms:W3CDTF">2017-02-27T14:42:54Z</dcterms:created>
  <dcterms:modified xsi:type="dcterms:W3CDTF">2017-03-13T15:32:32Z</dcterms:modified>
</cp:coreProperties>
</file>