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Manish Kumar\Downloads\"/>
    </mc:Choice>
  </mc:AlternateContent>
  <xr:revisionPtr revIDLastSave="0" documentId="13_ncr:1_{4CCD29F3-C8CE-40A1-881E-74F0BBEFB762}" xr6:coauthVersionLast="47" xr6:coauthVersionMax="47" xr10:uidLastSave="{00000000-0000-0000-0000-000000000000}"/>
  <bookViews>
    <workbookView xWindow="-108" yWindow="-108" windowWidth="23256" windowHeight="12456" activeTab="1" xr2:uid="{0A0D8D68-EFC2-4074-BDCA-85DAF874A3F1}"/>
  </bookViews>
  <sheets>
    <sheet name="Analysis" sheetId="3" r:id="rId1"/>
    <sheet name="Dashboard" sheetId="4" r:id="rId2"/>
    <sheet name="Input Data" sheetId="2" r:id="rId3"/>
    <sheet name="Master Data" sheetId="1" r:id="rId4"/>
  </sheets>
  <definedNames>
    <definedName name="_xlchart.v1.4"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AG3" i="3" a="1"/>
  <c r="AG3" i="3" s="1"/>
  <c r="AH3" i="3" a="1"/>
  <c r="AH3" i="3" s="1"/>
  <c r="AF3" i="3" s="1" a="1"/>
  <c r="AF3" i="3" s="1"/>
  <c r="AH1" i="3" s="1"/>
  <c r="U2" i="3" a="1"/>
  <c r="U2" i="3" s="1"/>
  <c r="Z1" i="3"/>
  <c r="AA1" i="3" s="1"/>
  <c r="Z2" i="3" s="1" a="1"/>
  <c r="Z2" i="3" s="1"/>
  <c r="W2" i="3" a="1"/>
  <c r="W2" i="3" s="1"/>
  <c r="V2" i="3" a="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3"/>
  <c r="E5" i="3"/>
  <c r="AG1" i="3" l="1"/>
  <c r="Y2" i="3" a="1"/>
  <c r="Y2" i="3" s="1"/>
  <c r="V2" i="3"/>
  <c r="T2" i="3" s="1"/>
  <c r="T8" i="3"/>
  <c r="T25" i="3"/>
  <c r="T41" i="3"/>
  <c r="T24" i="3"/>
  <c r="T9" i="3"/>
  <c r="T26" i="3"/>
  <c r="T23" i="3"/>
  <c r="T40" i="3"/>
  <c r="T18" i="3"/>
  <c r="T33" i="3"/>
  <c r="T16" i="3"/>
  <c r="T17" i="3"/>
  <c r="T32" i="3"/>
  <c r="T10" i="3"/>
  <c r="T42" i="3"/>
  <c r="T34" i="3"/>
  <c r="T39" i="3"/>
  <c r="T31" i="3"/>
  <c r="T15" i="3"/>
  <c r="T38" i="3"/>
  <c r="T30" i="3"/>
  <c r="T6" i="3"/>
  <c r="T45" i="3"/>
  <c r="T37" i="3"/>
  <c r="T29" i="3"/>
  <c r="T21" i="3"/>
  <c r="T13" i="3"/>
  <c r="T5" i="3"/>
  <c r="T7" i="3"/>
  <c r="T14" i="3"/>
  <c r="T44" i="3"/>
  <c r="T36" i="3"/>
  <c r="T28" i="3"/>
  <c r="T20" i="3"/>
  <c r="T12" i="3"/>
  <c r="T4" i="3"/>
  <c r="T22" i="3"/>
  <c r="T43" i="3"/>
  <c r="T35" i="3"/>
  <c r="T27" i="3"/>
  <c r="T19" i="3"/>
  <c r="T11" i="3"/>
  <c r="T3" i="3"/>
  <c r="E6" i="3"/>
  <c r="W1" i="3" l="1"/>
  <c r="V1" i="3"/>
  <c r="U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<sst xmlns="http://schemas.openxmlformats.org/spreadsheetml/2006/main" count="1832" uniqueCount="142">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</sst>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2" x14ac:knownFonts="1">
    <font>
      <sz val="11"/>
      <color theme="1"/>
      <name val="Calibri"/>
      <family val="2"/>
      <scheme val="minor"/>
    </font>
    <font>
      <b/>
      <sz val="11"/>
      <color rgb="FF7030A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166" fontId="0" fillId="0" borderId="0" xfId="0" applyNumberFormat="1"/>
  </cellXfs>
  <cellStyles count="1">
    <cellStyle name="Normal" xfId="0" builtinId="0"/>
  </cellStyles>
  <dxfs count="48">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alignment wrapText="1"/>
    </dxf>
    <dxf>
      <alignment wrapText="1"/>
    </dxf>
    <dxf>
      <alignment wrapText="1"/>
    </dxf>
    <dxf>
      <numFmt numFmtId="165" formatCode="[$$-409]#,##0.00"/>
    </dxf>
    <dxf>
      <alignment wrapText="1"/>
    </dxf>
    <dxf>
      <alignment wrapText="1"/>
    </dxf>
    <dxf>
      <alignment wrapText="1"/>
    </dxf>
    <dxf>
      <alignment wrapText="1"/>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xr9:uid="{C2F4C036-8D81-403F-996E-142D1BF5CBC0}">
      <tableStyleElement type="wholeTable" dxfId="47"/>
      <tableStyleElement type="headerRow" dxfId="46"/>
    </tableStyle>
    <tableStyle name="SLICER " pivot="0" table="0" count="10" xr9:uid="{5DC63536-3E54-4B70-A2B5-E63C01DFCC3D}">
      <tableStyleElement type="wholeTable" dxfId="45"/>
      <tableStyleElement type="headerRow" dxfId="44"/>
    </tableStyle>
    <tableStyle name="SLICER 2" pivot="0" table="0" count="10" xr9:uid="{08777E90-8CDA-4FDB-946A-E61C41073623}">
      <tableStyleElement type="wholeTable" dxfId="43"/>
      <tableStyleElement type="headerRow" dxfId="42"/>
    </tableStyle>
    <tableStyle name="SLICER 3" pivot="0" table="0" count="10" xr9:uid="{62856E76-28AC-4AEA-8C9E-C51D4CC7B1CD}">
      <tableStyleElement type="wholeTable" dxfId="41"/>
      <tableStyleElement type="headerRow" dxfId="40"/>
    </tableStyle>
    <tableStyle name="Slicer Style 1" pivot="0" table="0" count="0" xr9:uid="{2766830C-7D68-4A73-8E33-B2CF4700DA5D}"/>
    <tableStyle name="Slicer Style 2" pivot="0" table="0" count="1" xr9:uid="{DE308A14-573D-4441-8FBE-C2E7D82B4C89}">
      <tableStyleElement type="wholeTable" dxfId="39"/>
    </tableStyle>
    <tableStyle name="Slicer Style 3" pivot="0" table="0" count="1" xr9:uid="{8B58E737-16D2-4319-996F-66460784355E}">
      <tableStyleElement type="wholeTable" dxfId="38"/>
    </tableStyle>
    <tableStyle name="Slicer Style 4" pivot="0" table="0" count="1" xr9:uid="{7D3ED830-1247-4C7A-B689-8EC20139FEA9}"/>
    <tableStyle name="Slicer Style 5" pivot="0" table="0" count="1" xr9:uid="{29B88AF6-C4EF-422F-8B75-C338B566287B}">
      <tableStyleElement type="wholeTable" dxfId="37"/>
    </tableStyle>
    <tableStyle name="Slicer Style 6" pivot="0" table="0" count="1" xr9:uid="{2579B756-9F30-4B90-AFCC-82F732E5F92E}">
      <tableStyleElement type="wholeTable" dxfId="36"/>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manualLayout>
          <c:layoutTarget val="inner"/>
          <c:xMode val="edge"/>
          <c:yMode val="edge"/>
          <c:x val="0.18356236119523522"/>
          <c:y val="0.12672552960168684"/>
          <c:w val="0.75703591845539853"/>
          <c:h val="0.65465262139737335"/>
        </c:manualLayout>
      </c:layout>
      <c:areaChart>
        <c:grouping val="standard"/>
        <c:varyColors val="0"/>
        <c:ser>
          <c:idx val="0"/>
          <c:order val="0"/>
          <c:tx>
            <c:strRef>
              <c:f>Analysis!$B$1</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Analysis!$A$2:$A$7</c:f>
              <c:strCache>
                <c:ptCount val="6"/>
                <c:pt idx="0">
                  <c:v>4</c:v>
                </c:pt>
                <c:pt idx="1">
                  <c:v>9</c:v>
                </c:pt>
                <c:pt idx="2">
                  <c:v>11</c:v>
                </c:pt>
                <c:pt idx="3">
                  <c:v>14</c:v>
                </c:pt>
                <c:pt idx="4">
                  <c:v>23</c:v>
                </c:pt>
                <c:pt idx="5">
                  <c:v>28</c:v>
                </c:pt>
              </c:strCache>
            </c:strRef>
          </c:cat>
          <c:val>
            <c:numRef>
              <c:f>Analysis!$B$2:$B$7</c:f>
              <c:numCache>
                <c:formatCode>[$$-409]#,##0.00</c:formatCode>
                <c:ptCount val="6"/>
                <c:pt idx="0">
                  <c:v>753.36</c:v>
                </c:pt>
                <c:pt idx="1">
                  <c:v>1409.76</c:v>
                </c:pt>
                <c:pt idx="2">
                  <c:v>234.96</c:v>
                </c:pt>
                <c:pt idx="3">
                  <c:v>677.6</c:v>
                </c:pt>
                <c:pt idx="4">
                  <c:v>1296</c:v>
                </c:pt>
                <c:pt idx="5">
                  <c:v>183.04000000000002</c:v>
                </c:pt>
              </c:numCache>
            </c:numRef>
          </c:val>
          <c:extLst>
            <c:ext xmlns:c16="http://schemas.microsoft.com/office/drawing/2014/chart" uri="{C3380CC4-5D6E-409C-BE32-E72D297353CC}">
              <c16:uniqueId val="{00000001-2C14-4DB8-AEFE-2B1EB6340750}"/>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0557039"/>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5895761449762599"/>
          <c:h val="0.144075314449330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1531058617674"/>
          <c:y val="4.8179997237187459E-2"/>
          <c:w val="0.75132376031121106"/>
          <c:h val="0.80841306601380714"/>
        </c:manualLayout>
      </c:layout>
      <c:barChart>
        <c:barDir val="col"/>
        <c:grouping val="clustered"/>
        <c:varyColors val="0"/>
        <c:ser>
          <c:idx val="0"/>
          <c:order val="0"/>
          <c:tx>
            <c:strRef>
              <c:f>Analysis!$L$2</c:f>
              <c:strCache>
                <c:ptCount val="1"/>
                <c:pt idx="0">
                  <c:v>Sales</c:v>
                </c:pt>
              </c:strCache>
            </c:strRef>
          </c:tx>
          <c:spPr>
            <a:solidFill>
              <a:srgbClr val="FF0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4554.7199999999993</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C4E-42E5-8805-E7C6C3C32798}"/>
            </c:ext>
          </c:extLst>
        </c:ser>
        <c:ser>
          <c:idx val="1"/>
          <c:order val="1"/>
          <c:tx>
            <c:strRef>
              <c:f>Analysis!$M$2</c:f>
              <c:strCache>
                <c:ptCount val="1"/>
                <c:pt idx="0">
                  <c:v>Profit</c:v>
                </c:pt>
              </c:strCache>
            </c:strRef>
          </c:tx>
          <c:spPr>
            <a:solidFill>
              <a:srgbClr val="FFC000"/>
            </a:solidFill>
            <a:ln>
              <a:noFill/>
            </a:ln>
            <a:effectLst/>
          </c:spPr>
          <c:invertIfNegative val="0"/>
          <c:dLbls>
            <c:dLbl>
              <c:idx val="0"/>
              <c:tx>
                <c:rich>
                  <a:bodyPr/>
                  <a:lstStyle/>
                  <a:p>
                    <a:fld id="{45E9B1B2-B127-47CC-BB64-D27507D72AC4}"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C4E-42E5-8805-E7C6C3C32798}"/>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DC4E-42E5-8805-E7C6C3C32798}"/>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DC4E-42E5-8805-E7C6C3C32798}"/>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DC4E-42E5-8805-E7C6C3C32798}"/>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DC4E-42E5-8805-E7C6C3C32798}"/>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DC4E-42E5-8805-E7C6C3C32798}"/>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DC4E-42E5-8805-E7C6C3C32798}"/>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DC4E-42E5-8805-E7C6C3C32798}"/>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DC4E-42E5-8805-E7C6C3C32798}"/>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DC4E-42E5-8805-E7C6C3C32798}"/>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DC4E-42E5-8805-E7C6C3C32798}"/>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D-DC4E-42E5-8805-E7C6C3C32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1005.7199999999993</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28%</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1-DC4E-42E5-8805-E7C6C3C32798}"/>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Analysis!$Y$2:$Y$11</c:f>
              <c:numCache>
                <c:formatCode>General</c:formatCode>
                <c:ptCount val="10"/>
                <c:pt idx="0">
                  <c:v>0</c:v>
                </c:pt>
              </c:numCache>
            </c:numRef>
          </c:cat>
          <c:val>
            <c:numRef>
              <c:f>Analysis!$Z$2:$Z$11</c:f>
              <c:numCache>
                <c:formatCode>[$$-409]#,##0</c:formatCode>
                <c:ptCount val="10"/>
                <c:pt idx="0">
                  <c:v>0</c:v>
                </c:pt>
              </c:numCache>
            </c:numRef>
          </c:val>
          <c:extLs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1"/>
        <c:axPos val="b"/>
        <c:numFmt formatCode="[$$-409]#,##0" sourceLinked="1"/>
        <c:majorTickMark val="none"/>
        <c:minorTickMark val="none"/>
        <c:tickLblPos val="nextTo"/>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BBD-494B-BCD4-23B389D4E8D7}"/>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4-2BBD-494B-BCD4-23B389D4E8D7}"/>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Analysis!$AK$2:$AK$3</c:f>
              <c:strCache>
                <c:ptCount val="2"/>
                <c:pt idx="0">
                  <c:v>Direct Sales</c:v>
                </c:pt>
                <c:pt idx="1">
                  <c:v>Online</c:v>
                </c:pt>
              </c:strCache>
            </c:strRef>
          </c:cat>
          <c:val>
            <c:numRef>
              <c:f>Analysis!$AL$2:$AL$3</c:f>
              <c:numCache>
                <c:formatCode>General</c:formatCode>
                <c:ptCount val="2"/>
                <c:pt idx="0">
                  <c:v>4554.7199999999993</c:v>
                </c:pt>
                <c:pt idx="1">
                  <c:v>6636.3499999999995</c:v>
                </c:pt>
              </c:numCache>
            </c:numRef>
          </c:val>
          <c:extLs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7"/>
  </c:pivotSource>
  <c:chart>
    <c:autoTitleDeleted val="1"/>
    <c:pivotFmts>
      <c:pivotFmt>
        <c:idx val="0"/>
        <c:spPr>
          <a:solidFill>
            <a:srgbClr val="00B05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6858006699438809E-2"/>
          <c:y val="4.7619047619047616E-2"/>
          <c:w val="0.84772045068952018"/>
          <c:h val="0.87678515185601802"/>
        </c:manualLayout>
      </c:layout>
      <c:pieChart>
        <c:varyColors val="1"/>
        <c:ser>
          <c:idx val="0"/>
          <c:order val="0"/>
          <c:tx>
            <c:strRef>
              <c:f>Analysis!$AO$1</c:f>
              <c:strCache>
                <c:ptCount val="1"/>
                <c:pt idx="0">
                  <c:v>Total</c:v>
                </c:pt>
              </c:strCache>
            </c:strRef>
          </c:tx>
          <c:spPr>
            <a:solidFill>
              <a:srgbClr val="00B050"/>
            </a:solidFill>
          </c:spPr>
          <c:explosion val="8"/>
          <c:dPt>
            <c:idx val="0"/>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38E-401D-96D3-FE3ED04437D2}"/>
              </c:ext>
            </c:extLst>
          </c:dPt>
          <c:dPt>
            <c:idx val="1"/>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38E-401D-96D3-FE3ED04437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7518</c:v>
                </c:pt>
                <c:pt idx="1">
                  <c:v>4554.7199999999993</c:v>
                </c:pt>
              </c:numCache>
            </c:numRef>
          </c:val>
          <c:extLst>
            <c:ext xmlns:c16="http://schemas.microsoft.com/office/drawing/2014/chart" uri="{C3380CC4-5D6E-409C-BE32-E72D297353CC}">
              <c16:uniqueId val="{00000003-A38E-401D-96D3-FE3ED04437D2}"/>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2556430446194229"/>
          <c:w val="0.18495656352815049"/>
          <c:h val="0.14053739045331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5262274766974"/>
          <c:y val="6.6860096279434275E-2"/>
          <c:w val="0.82981619655621652"/>
          <c:h val="0.75779797385139946"/>
        </c:manualLayout>
      </c:layout>
      <c:areaChart>
        <c:grouping val="standard"/>
        <c:varyColors val="0"/>
        <c:ser>
          <c:idx val="0"/>
          <c:order val="0"/>
          <c:tx>
            <c:strRef>
              <c:f>Analysis!$B$1</c:f>
              <c:strCache>
                <c:ptCount val="1"/>
                <c:pt idx="0">
                  <c:v>Total</c:v>
                </c:pt>
              </c:strCache>
            </c:strRef>
          </c:tx>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cat>
            <c:strRef>
              <c:f>Analysis!$A$2:$A$7</c:f>
              <c:strCache>
                <c:ptCount val="6"/>
                <c:pt idx="0">
                  <c:v>4</c:v>
                </c:pt>
                <c:pt idx="1">
                  <c:v>9</c:v>
                </c:pt>
                <c:pt idx="2">
                  <c:v>11</c:v>
                </c:pt>
                <c:pt idx="3">
                  <c:v>14</c:v>
                </c:pt>
                <c:pt idx="4">
                  <c:v>23</c:v>
                </c:pt>
                <c:pt idx="5">
                  <c:v>28</c:v>
                </c:pt>
              </c:strCache>
            </c:strRef>
          </c:cat>
          <c:val>
            <c:numRef>
              <c:f>Analysis!$B$2:$B$7</c:f>
              <c:numCache>
                <c:formatCode>[$$-409]#,##0.00</c:formatCode>
                <c:ptCount val="6"/>
                <c:pt idx="0">
                  <c:v>753.36</c:v>
                </c:pt>
                <c:pt idx="1">
                  <c:v>1409.76</c:v>
                </c:pt>
                <c:pt idx="2">
                  <c:v>234.96</c:v>
                </c:pt>
                <c:pt idx="3">
                  <c:v>677.6</c:v>
                </c:pt>
                <c:pt idx="4">
                  <c:v>1296</c:v>
                </c:pt>
                <c:pt idx="5">
                  <c:v>183.04000000000002</c:v>
                </c:pt>
              </c:numCache>
            </c:numRef>
          </c:val>
          <c:extLst>
            <c:ext xmlns:c16="http://schemas.microsoft.com/office/drawing/2014/chart" uri="{C3380CC4-5D6E-409C-BE32-E72D297353CC}">
              <c16:uniqueId val="{00000002-2063-4BF8-92B0-A88B4DF844AF}"/>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40557039"/>
        <c:crosses val="autoZero"/>
        <c:crossBetween val="midCat"/>
      </c:valAx>
      <c:spPr>
        <a:noFill/>
        <a:ln>
          <a:noFill/>
        </a:ln>
        <a:effectLst>
          <a:outerShdw blurRad="50800" dist="38100" dir="2700000" algn="tl" rotWithShape="0">
            <a:prstClr val="black">
              <a:alpha val="40000"/>
            </a:prstClr>
          </a:outerShdw>
        </a:effectLst>
      </c:spPr>
    </c:plotArea>
    <c:legend>
      <c:legendPos val="r"/>
      <c:layout>
        <c:manualLayout>
          <c:xMode val="edge"/>
          <c:yMode val="edge"/>
          <c:x val="0.88516763444646906"/>
          <c:y val="0"/>
          <c:w val="0.10855616105171605"/>
          <c:h val="0.1448344603930812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52816701179145"/>
          <c:y val="5.2729556305612081E-2"/>
          <c:w val="0.75132376031121106"/>
          <c:h val="0.75285776777902758"/>
        </c:manualLayout>
      </c:layout>
      <c:barChart>
        <c:barDir val="col"/>
        <c:grouping val="clustered"/>
        <c:varyColors val="0"/>
        <c:ser>
          <c:idx val="0"/>
          <c:order val="0"/>
          <c:tx>
            <c:strRef>
              <c:f>Analysis!$L$2</c:f>
              <c:strCache>
                <c:ptCount val="1"/>
                <c:pt idx="0">
                  <c:v>Sales</c:v>
                </c:pt>
              </c:strCache>
            </c:strRef>
          </c:tx>
          <c:spPr>
            <a:solidFill>
              <a:srgbClr val="FFC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4554.7199999999993</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9C68-4721-9F92-F284CBB8557C}"/>
            </c:ext>
          </c:extLst>
        </c:ser>
        <c:ser>
          <c:idx val="1"/>
          <c:order val="1"/>
          <c:tx>
            <c:strRef>
              <c:f>Analysis!$M$2</c:f>
              <c:strCache>
                <c:ptCount val="1"/>
                <c:pt idx="0">
                  <c:v>Profit</c:v>
                </c:pt>
              </c:strCache>
            </c:strRef>
          </c:tx>
          <c:spPr>
            <a:solidFill>
              <a:srgbClr val="C00000"/>
            </a:solidFill>
            <a:ln>
              <a:noFill/>
            </a:ln>
            <a:effectLst/>
          </c:spPr>
          <c:invertIfNegative val="0"/>
          <c:dLbls>
            <c:dLbl>
              <c:idx val="0"/>
              <c:tx>
                <c:rich>
                  <a:bodyPr/>
                  <a:lstStyle/>
                  <a:p>
                    <a:fld id="{9CD08E02-E6F7-4423-B5CC-1AADD793BB71}"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C68-4721-9F92-F284CBB8557C}"/>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9C68-4721-9F92-F284CBB8557C}"/>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9C68-4721-9F92-F284CBB8557C}"/>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9C68-4721-9F92-F284CBB8557C}"/>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9C68-4721-9F92-F284CBB8557C}"/>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9C68-4721-9F92-F284CBB8557C}"/>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9C68-4721-9F92-F284CBB8557C}"/>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9C68-4721-9F92-F284CBB8557C}"/>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9C68-4721-9F92-F284CBB8557C}"/>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9C68-4721-9F92-F284CBB8557C}"/>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9C68-4721-9F92-F284CBB8557C}"/>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1005.7199999999993</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28%</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heavy" strike="noStrike" kern="1200" baseline="0">
                <a:solidFill>
                  <a:schemeClr val="bg1"/>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53359912211785"/>
          <c:y val="7.2454101726628334E-2"/>
          <c:w val="0.84766171633609089"/>
          <c:h val="0.7834574642504134"/>
        </c:manualLayout>
      </c:layout>
      <c:barChart>
        <c:barDir val="bar"/>
        <c:grouping val="clustered"/>
        <c:varyColors val="0"/>
        <c:ser>
          <c:idx val="0"/>
          <c:order val="0"/>
          <c:spPr>
            <a:gradFill rotWithShape="1">
              <a:gsLst>
                <a:gs pos="0">
                  <a:srgbClr val="FFC000"/>
                </a:gs>
                <a:gs pos="0">
                  <a:srgbClr val="0070C0"/>
                </a:gs>
                <a:gs pos="0">
                  <a:srgbClr val="C0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8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numRef>
              <c:f>Analysis!$Y$2:$Y$11</c:f>
              <c:numCache>
                <c:formatCode>General</c:formatCode>
                <c:ptCount val="10"/>
                <c:pt idx="0">
                  <c:v>0</c:v>
                </c:pt>
              </c:numCache>
            </c:numRef>
          </c:cat>
          <c:val>
            <c:numRef>
              <c:f>Analysis!$Z$2:$Z$11</c:f>
              <c:numCache>
                <c:formatCode>[$$-409]#,##0</c:formatCode>
                <c:ptCount val="10"/>
                <c:pt idx="0">
                  <c:v>0</c:v>
                </c:pt>
              </c:numCache>
            </c:numRef>
          </c:val>
          <c:extLst>
            <c:ext xmlns:c16="http://schemas.microsoft.com/office/drawing/2014/chart" uri="{C3380CC4-5D6E-409C-BE32-E72D297353CC}">
              <c16:uniqueId val="{00000000-FEFE-4EF7-AC9F-EA87FB5A3B82}"/>
            </c:ext>
          </c:extLst>
        </c:ser>
        <c:dLbls>
          <c:dLblPos val="outEnd"/>
          <c:showLegendKey val="0"/>
          <c:showVal val="1"/>
          <c:showCatName val="0"/>
          <c:showSerName val="0"/>
          <c:showPercent val="0"/>
          <c:showBubbleSize val="0"/>
        </c:dLbls>
        <c:gapWidth val="5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8"/>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solidFill>
            <a:srgbClr val="FF0000"/>
          </a:solidFill>
          <a:ln w="19050">
            <a:solidFill>
              <a:schemeClr val="lt1"/>
            </a:solidFill>
          </a:ln>
          <a:effectLst/>
        </c:spPr>
        <c:marker>
          <c:symbol val="none"/>
        </c:marke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solidFill>
            <a:srgbClr val="00863D"/>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C00000"/>
          </a:solidFill>
          <a:ln w="19050">
            <a:solidFill>
              <a:schemeClr val="lt1"/>
            </a:solidFill>
          </a:ln>
          <a:effectLst/>
        </c:spP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s>
    <c:plotArea>
      <c:layout>
        <c:manualLayout>
          <c:layoutTarget val="inner"/>
          <c:xMode val="edge"/>
          <c:yMode val="edge"/>
          <c:x val="0.16126073008989819"/>
          <c:y val="8.7579110533973992E-2"/>
          <c:w val="0.67889611624633872"/>
          <c:h val="0.66502219845775212"/>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00863D"/>
              </a:solidFill>
              <a:ln w="19050">
                <a:solidFill>
                  <a:schemeClr val="lt1"/>
                </a:solidFill>
              </a:ln>
              <a:effectLst/>
            </c:spPr>
            <c:extLst>
              <c:ext xmlns:c16="http://schemas.microsoft.com/office/drawing/2014/chart" uri="{C3380CC4-5D6E-409C-BE32-E72D297353CC}">
                <c16:uniqueId val="{00000001-AA4D-4D34-B48E-6240D2D8BF4A}"/>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4D-4D34-B48E-6240D2D8BF4A}"/>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AA4D-4D34-B48E-6240D2D8BF4A}"/>
              </c:ext>
            </c:extLst>
          </c:dPt>
          <c:dLbls>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accentCallout2">
                    <a:avLst/>
                  </a:prstGeom>
                  <a:noFill/>
                  <a:ln>
                    <a:noFill/>
                  </a:ln>
                </c15:spPr>
              </c:ext>
            </c:extLst>
          </c:dLbls>
          <c:cat>
            <c:strRef>
              <c:f>Analysis!$AK$2:$AK$3</c:f>
              <c:strCache>
                <c:ptCount val="2"/>
                <c:pt idx="0">
                  <c:v>Direct Sales</c:v>
                </c:pt>
                <c:pt idx="1">
                  <c:v>Online</c:v>
                </c:pt>
              </c:strCache>
            </c:strRef>
          </c:cat>
          <c:val>
            <c:numRef>
              <c:f>Analysis!$AL$2:$AL$3</c:f>
              <c:numCache>
                <c:formatCode>General</c:formatCode>
                <c:ptCount val="2"/>
                <c:pt idx="0">
                  <c:v>4554.7199999999993</c:v>
                </c:pt>
                <c:pt idx="1">
                  <c:v>6636.3499999999995</c:v>
                </c:pt>
              </c:numCache>
            </c:numRef>
          </c:val>
          <c:extLst>
            <c:ext xmlns:c16="http://schemas.microsoft.com/office/drawing/2014/chart" uri="{C3380CC4-5D6E-409C-BE32-E72D297353CC}">
              <c16:uniqueId val="{00000006-AA4D-4D34-B48E-6240D2D8BF4A}"/>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7298687716853377"/>
          <c:w val="0.53867523805901074"/>
          <c:h val="0.27013122831466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40"/>
  </c:pivotSource>
  <c:chart>
    <c:autoTitleDeleted val="1"/>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4"/>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121077256647265"/>
          <c:y val="0.14132389278726976"/>
          <c:w val="0.7675155641776662"/>
          <c:h val="0.79856320588068452"/>
        </c:manualLayout>
      </c:layout>
      <c:pieChart>
        <c:varyColors val="1"/>
        <c:ser>
          <c:idx val="0"/>
          <c:order val="0"/>
          <c:tx>
            <c:strRef>
              <c:f>Analysis!$AO$1</c:f>
              <c:strCache>
                <c:ptCount val="1"/>
                <c:pt idx="0">
                  <c:v>Total</c:v>
                </c:pt>
              </c:strCache>
            </c:strRef>
          </c:tx>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3E4-46AE-AAE2-E9E2F2F04900}"/>
              </c:ext>
            </c:extLst>
          </c:dPt>
          <c:dPt>
            <c:idx val="1"/>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3E4-46AE-AAE2-E9E2F2F04900}"/>
              </c:ext>
            </c:extLst>
          </c:dPt>
          <c:dLbls>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7518</c:v>
                </c:pt>
                <c:pt idx="1">
                  <c:v>4554.7199999999993</c:v>
                </c:pt>
              </c:numCache>
            </c:numRef>
          </c:val>
          <c:extLst>
            <c:ext xmlns:c16="http://schemas.microsoft.com/office/drawing/2014/chart" uri="{C3380CC4-5D6E-409C-BE32-E72D297353CC}">
              <c16:uniqueId val="{00000004-E3E4-46AE-AAE2-E9E2F2F04900}"/>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t"/>
      <c:layout>
        <c:manualLayout>
          <c:xMode val="edge"/>
          <c:yMode val="edge"/>
          <c:x val="0.20452597410830892"/>
          <c:y val="1.675446268965854E-2"/>
          <c:w val="0.59094805178338217"/>
          <c:h val="0.166498462415254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formatIdx="0">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solidFill>
                <a:schemeClr val="tx1">
                  <a:lumMod val="85000"/>
                  <a:lumOff val="15000"/>
                </a:schemeClr>
              </a:solidFill>
              <a:ln>
                <a:solidFill>
                  <a:srgbClr val="FFC000"/>
                </a:solidFill>
              </a:ln>
            </cx:spPr>
            <cx:visibility seriesName="0" categoryName="1" value="1"/>
            <cx:separator>
</cx:separator>
          </cx:dataLabels>
          <cx:dataId val="0"/>
          <cx:layoutPr>
            <cx:parentLabelLayout val="none"/>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tx>
            <cx:txData>
              <cx:f>_xlchart.v1.4</cx:f>
              <cx:v>Row Labels</cx:v>
            </cx:txData>
          </cx:tx>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noFill/>
              <a:ln>
                <a:solidFill>
                  <a:srgbClr val="FFC000"/>
                </a:solidFill>
              </a:ln>
            </cx:spPr>
            <cx:txPr>
              <a:bodyPr spcFirstLastPara="1" vertOverflow="ellipsis" horzOverflow="overflow" wrap="square" lIns="0" tIns="0" rIns="0" bIns="0" anchor="ctr" anchorCtr="1"/>
              <a:lstStyle/>
              <a:p>
                <a:pPr algn="ctr" rtl="0">
                  <a:defRPr sz="960" b="1" i="0" baseline="0">
                    <a:solidFill>
                      <a:schemeClr val="bg1"/>
                    </a:solidFill>
                  </a:defRPr>
                </a:pPr>
                <a:endParaRPr lang="en-US" sz="960" b="1" i="0" u="none" strike="noStrike" baseline="0">
                  <a:solidFill>
                    <a:schemeClr val="bg1"/>
                  </a:solidFill>
                  <a:latin typeface="Calibri" panose="020F0502020204030204"/>
                </a:endParaRPr>
              </a:p>
            </cx:txPr>
            <cx:visibility seriesName="0" categoryName="0"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ctrlProps/ctrlProp9.xml><?xml version="1.0" encoding="utf-8"?>
<formControlPr xmlns="http://schemas.microsoft.com/office/spreadsheetml/2009/9/main" objectType="CheckBox" checked="Checked" fmlaLink="Analysis!$N$1" lockText="1" noThreeD="1"/>
</file>

<file path=xl/ctrlProps/ctrlProp10.xml><?xml version="1.0" encoding="utf-8"?>
<formControlPr xmlns="http://schemas.microsoft.com/office/spreadsheetml/2009/9/main" objectType="Scroll" dx="26" fmlaLink="Analysis!$Y$1"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8.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microsoft.com/office/2014/relationships/chartEx" Target="../charts/chartEx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6.xml"/><Relationship Id="rId28"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1485900</xdr:colOff>
      <xdr:row>17</xdr:row>
      <xdr:rowOff>152400</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996440" y="2560320"/>
              <a:ext cx="14859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5</xdr:row>
      <xdr:rowOff>0</xdr:rowOff>
    </xdr:from>
    <xdr:to>
      <xdr:col>7</xdr:col>
      <xdr:colOff>807720</xdr:colOff>
      <xdr:row>8</xdr:row>
      <xdr:rowOff>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684020" y="1097280"/>
              <a:ext cx="5760720" cy="548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23</xdr:row>
      <xdr:rowOff>53340</xdr:rowOff>
    </xdr:from>
    <xdr:to>
      <xdr:col>7</xdr:col>
      <xdr:colOff>0</xdr:colOff>
      <xdr:row>28</xdr:row>
      <xdr:rowOff>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00" y="4442460"/>
              <a:ext cx="92202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20</xdr:row>
      <xdr:rowOff>22860</xdr:rowOff>
    </xdr:from>
    <xdr:to>
      <xdr:col>5</xdr:col>
      <xdr:colOff>7620</xdr:colOff>
      <xdr:row>31</xdr:row>
      <xdr:rowOff>30480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358140</xdr:colOff>
      <xdr:row>16</xdr:row>
      <xdr:rowOff>0</xdr:rowOff>
    </xdr:from>
    <xdr:to>
      <xdr:col>10</xdr:col>
      <xdr:colOff>0</xdr:colOff>
      <xdr:row>23</xdr:row>
      <xdr:rowOff>167640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358140</xdr:colOff>
          <xdr:row>18</xdr:row>
          <xdr:rowOff>22860</xdr:rowOff>
        </xdr:from>
        <xdr:to>
          <xdr:col>8</xdr:col>
          <xdr:colOff>807720</xdr:colOff>
          <xdr:row>19</xdr:row>
          <xdr:rowOff>53340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18</xdr:row>
          <xdr:rowOff>22860</xdr:rowOff>
        </xdr:from>
        <xdr:to>
          <xdr:col>7</xdr:col>
          <xdr:colOff>807720</xdr:colOff>
          <xdr:row>19</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18</xdr:row>
          <xdr:rowOff>15240</xdr:rowOff>
        </xdr:from>
        <xdr:to>
          <xdr:col>8</xdr:col>
          <xdr:colOff>1287780</xdr:colOff>
          <xdr:row>19</xdr:row>
          <xdr:rowOff>68580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601980</xdr:colOff>
      <xdr:row>15</xdr:row>
      <xdr:rowOff>0</xdr:rowOff>
    </xdr:from>
    <xdr:to>
      <xdr:col>27</xdr:col>
      <xdr:colOff>0</xdr:colOff>
      <xdr:row>25</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381000</xdr:colOff>
          <xdr:row>12</xdr:row>
          <xdr:rowOff>175260</xdr:rowOff>
        </xdr:from>
        <xdr:to>
          <xdr:col>23</xdr:col>
          <xdr:colOff>601980</xdr:colOff>
          <xdr:row>24</xdr:row>
          <xdr:rowOff>76200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36</xdr:col>
      <xdr:colOff>38100</xdr:colOff>
      <xdr:row>9</xdr:row>
      <xdr:rowOff>0</xdr:rowOff>
    </xdr:from>
    <xdr:to>
      <xdr:col>38</xdr:col>
      <xdr:colOff>586740</xdr:colOff>
      <xdr:row>21</xdr:row>
      <xdr:rowOff>45720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350520</xdr:colOff>
      <xdr:row>7</xdr:row>
      <xdr:rowOff>129540</xdr:rowOff>
    </xdr:from>
    <xdr:to>
      <xdr:col>42</xdr:col>
      <xdr:colOff>0</xdr:colOff>
      <xdr:row>20</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640080</xdr:colOff>
      <xdr:row>12</xdr:row>
      <xdr:rowOff>91440</xdr:rowOff>
    </xdr:from>
    <xdr:to>
      <xdr:col>6</xdr:col>
      <xdr:colOff>0</xdr:colOff>
      <xdr:row>19</xdr:row>
      <xdr:rowOff>68580</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244340" y="2468880"/>
              <a:ext cx="153162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137160</xdr:colOff>
      <xdr:row>9</xdr:row>
      <xdr:rowOff>0</xdr:rowOff>
    </xdr:from>
    <xdr:to>
      <xdr:col>30</xdr:col>
      <xdr:colOff>0</xdr:colOff>
      <xdr:row>15</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6014680" y="1828800"/>
              <a:ext cx="662940" cy="1097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10</xdr:row>
      <xdr:rowOff>0</xdr:rowOff>
    </xdr:from>
    <xdr:to>
      <xdr:col>32</xdr:col>
      <xdr:colOff>0</xdr:colOff>
      <xdr:row>25</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5016460" y="2011680"/>
              <a:ext cx="29413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45720</xdr:rowOff>
    </xdr:from>
    <xdr:to>
      <xdr:col>21</xdr:col>
      <xdr:colOff>60960</xdr:colOff>
      <xdr:row>32</xdr:row>
      <xdr:rowOff>121920</xdr:rowOff>
    </xdr:to>
    <xdr:grpSp>
      <xdr:nvGrpSpPr>
        <xdr:cNvPr id="31" name="Group 30">
          <a:extLst>
            <a:ext uri="{FF2B5EF4-FFF2-40B4-BE49-F238E27FC236}">
              <a16:creationId xmlns:a16="http://schemas.microsoft.com/office/drawing/2014/main" id="{00000000-0008-0000-0100-00001F000000}"/>
            </a:ext>
          </a:extLst>
        </xdr:cNvPr>
        <xdr:cNvGrpSpPr/>
      </xdr:nvGrpSpPr>
      <xdr:grpSpPr>
        <a:xfrm>
          <a:off x="0" y="45720"/>
          <a:ext cx="12862560" cy="5882640"/>
          <a:chOff x="0" y="48347"/>
          <a:chExt cx="12329160" cy="6950126"/>
        </a:xfrm>
      </xdr:grpSpPr>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0" y="48347"/>
            <a:ext cx="12329160" cy="6950126"/>
          </a:xfrm>
          <a:prstGeom prst="roundRect">
            <a:avLst>
              <a:gd name="adj" fmla="val 1495"/>
            </a:avLst>
          </a:prstGeom>
          <a:gradFill flip="none" rotWithShape="1">
            <a:gsLst>
              <a:gs pos="0">
                <a:schemeClr val="accent6">
                  <a:lumMod val="67000"/>
                  <a:alpha val="90000"/>
                </a:schemeClr>
              </a:gs>
              <a:gs pos="48000">
                <a:schemeClr val="accent6">
                  <a:lumMod val="97000"/>
                  <a:lumOff val="3000"/>
                  <a:alpha val="90000"/>
                </a:schemeClr>
              </a:gs>
              <a:gs pos="100000">
                <a:schemeClr val="accent6">
                  <a:alpha val="90000"/>
                  <a:lumMod val="67000"/>
                  <a:lumOff val="33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120571" y="1099617"/>
            <a:ext cx="1260000" cy="112111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568048" y="4518032"/>
            <a:ext cx="5580000" cy="2340000"/>
          </a:xfrm>
          <a:prstGeom prst="roundRect">
            <a:avLst>
              <a:gd name="adj" fmla="val 49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677924" y="2050548"/>
            <a:ext cx="3240000" cy="2343806"/>
          </a:xfrm>
          <a:prstGeom prst="roundRect">
            <a:avLst>
              <a:gd name="adj" fmla="val 45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id="{00000000-0008-0000-0100-000005000000}"/>
              </a:ext>
            </a:extLst>
          </xdr:cNvPr>
          <xdr:cNvSpPr/>
        </xdr:nvSpPr>
        <xdr:spPr>
          <a:xfrm>
            <a:off x="9139059"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00000000-0008-0000-0100-000006000000}"/>
              </a:ext>
            </a:extLst>
          </xdr:cNvPr>
          <xdr:cNvSpPr/>
        </xdr:nvSpPr>
        <xdr:spPr>
          <a:xfrm>
            <a:off x="10611288"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1332689" y="691637"/>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47484" y="300430"/>
            <a:ext cx="4860000" cy="696954"/>
          </a:xfrm>
          <a:prstGeom prst="roundRect">
            <a:avLst>
              <a:gd name="adj" fmla="val 57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5114501" y="270705"/>
            <a:ext cx="6902245"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147484" y="2372974"/>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00567" y="5736458"/>
            <a:ext cx="1353834" cy="1080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Oval 12">
            <a:extLst>
              <a:ext uri="{FF2B5EF4-FFF2-40B4-BE49-F238E27FC236}">
                <a16:creationId xmlns:a16="http://schemas.microsoft.com/office/drawing/2014/main" id="{00000000-0008-0000-0100-00000D000000}"/>
              </a:ext>
            </a:extLst>
          </xdr:cNvPr>
          <xdr:cNvSpPr/>
        </xdr:nvSpPr>
        <xdr:spPr>
          <a:xfrm>
            <a:off x="924232" y="6793599"/>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560571" y="117560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4092876" y="1146734"/>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6619059" y="118146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100-000011000000}"/>
              </a:ext>
            </a:extLst>
          </xdr:cNvPr>
          <xdr:cNvSpPr/>
        </xdr:nvSpPr>
        <xdr:spPr>
          <a:xfrm>
            <a:off x="7327168" y="2043468"/>
            <a:ext cx="1620000" cy="2357966"/>
          </a:xfrm>
          <a:prstGeom prst="roundRect">
            <a:avLst>
              <a:gd name="adj" fmla="val 359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7327168" y="4543439"/>
            <a:ext cx="1620000" cy="2340000"/>
          </a:xfrm>
          <a:prstGeom prst="roundRect">
            <a:avLst>
              <a:gd name="adj" fmla="val 54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100-000013000000}"/>
              </a:ext>
            </a:extLst>
          </xdr:cNvPr>
          <xdr:cNvSpPr/>
        </xdr:nvSpPr>
        <xdr:spPr>
          <a:xfrm>
            <a:off x="9300396" y="1146683"/>
            <a:ext cx="1080000" cy="1944595"/>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00000000-0008-0000-0100-000014000000}"/>
              </a:ext>
            </a:extLst>
          </xdr:cNvPr>
          <xdr:cNvSpPr/>
        </xdr:nvSpPr>
        <xdr:spPr>
          <a:xfrm>
            <a:off x="10795200" y="1310644"/>
            <a:ext cx="1080000" cy="174462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9126288" y="3173948"/>
            <a:ext cx="2889000" cy="3698055"/>
          </a:xfrm>
          <a:prstGeom prst="roundRect">
            <a:avLst>
              <a:gd name="adj" fmla="val 39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100-000016000000}"/>
              </a:ext>
            </a:extLst>
          </xdr:cNvPr>
          <xdr:cNvSpPr/>
        </xdr:nvSpPr>
        <xdr:spPr>
          <a:xfrm>
            <a:off x="9452796" y="1317735"/>
            <a:ext cx="747600" cy="1494457"/>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00000000-0008-0000-0100-000017000000}"/>
              </a:ext>
            </a:extLst>
          </xdr:cNvPr>
          <xdr:cNvSpPr/>
        </xdr:nvSpPr>
        <xdr:spPr>
          <a:xfrm>
            <a:off x="10935951" y="1359802"/>
            <a:ext cx="747600" cy="1479398"/>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5007484" y="2043468"/>
            <a:ext cx="2167053" cy="2340000"/>
          </a:xfrm>
          <a:prstGeom prst="roundRect">
            <a:avLst>
              <a:gd name="adj" fmla="val 36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a:off x="1870841" y="2477160"/>
            <a:ext cx="2858814"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6" name="Straight Connector 25">
            <a:extLst>
              <a:ext uri="{FF2B5EF4-FFF2-40B4-BE49-F238E27FC236}">
                <a16:creationId xmlns:a16="http://schemas.microsoft.com/office/drawing/2014/main" id="{00000000-0008-0000-0100-00001A000000}"/>
              </a:ext>
            </a:extLst>
          </xdr:cNvPr>
          <xdr:cNvCxnSpPr>
            <a:cxnSpLocks/>
          </xdr:cNvCxnSpPr>
        </xdr:nvCxnSpPr>
        <xdr:spPr>
          <a:xfrm>
            <a:off x="5151690" y="2477160"/>
            <a:ext cx="1878639"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00000000-0008-0000-0100-00001B000000}"/>
              </a:ext>
            </a:extLst>
          </xdr:cNvPr>
          <xdr:cNvCxnSpPr>
            <a:cxnSpLocks/>
          </xdr:cNvCxnSpPr>
        </xdr:nvCxnSpPr>
        <xdr:spPr>
          <a:xfrm>
            <a:off x="7489168" y="2477160"/>
            <a:ext cx="1296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0000000-0008-0000-0100-00001C000000}"/>
              </a:ext>
            </a:extLst>
          </xdr:cNvPr>
          <xdr:cNvCxnSpPr>
            <a:cxnSpLocks/>
          </xdr:cNvCxnSpPr>
        </xdr:nvCxnSpPr>
        <xdr:spPr>
          <a:xfrm>
            <a:off x="1870841" y="4997160"/>
            <a:ext cx="492935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00000000-0008-0000-0100-00001D000000}"/>
              </a:ext>
            </a:extLst>
          </xdr:cNvPr>
          <xdr:cNvCxnSpPr>
            <a:cxnSpLocks/>
          </xdr:cNvCxnSpPr>
        </xdr:nvCxnSpPr>
        <xdr:spPr>
          <a:xfrm>
            <a:off x="7456623" y="4997160"/>
            <a:ext cx="1332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a:cxnSpLocks/>
          </xdr:cNvCxnSpPr>
        </xdr:nvCxnSpPr>
        <xdr:spPr>
          <a:xfrm>
            <a:off x="9300396" y="3557160"/>
            <a:ext cx="255289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9</xdr:col>
      <xdr:colOff>586740</xdr:colOff>
      <xdr:row>6</xdr:row>
      <xdr:rowOff>76200</xdr:rowOff>
    </xdr:from>
    <xdr:to>
      <xdr:col>10</xdr:col>
      <xdr:colOff>548640</xdr:colOff>
      <xdr:row>8</xdr:row>
      <xdr:rowOff>160020</xdr:rowOff>
    </xdr:to>
    <xdr:pic>
      <xdr:nvPicPr>
        <xdr:cNvPr id="51" name="Graphic 50" descr="Bar graph with upward trend with solid fill">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1127760"/>
          <a:ext cx="571500" cy="449580"/>
        </a:xfrm>
        <a:prstGeom prst="rect">
          <a:avLst/>
        </a:prstGeom>
      </xdr:spPr>
    </xdr:pic>
    <xdr:clientData/>
  </xdr:twoCellAnchor>
  <xdr:twoCellAnchor editAs="oneCell">
    <xdr:from>
      <xdr:col>12</xdr:col>
      <xdr:colOff>411480</xdr:colOff>
      <xdr:row>21</xdr:row>
      <xdr:rowOff>86120</xdr:rowOff>
    </xdr:from>
    <xdr:to>
      <xdr:col>13</xdr:col>
      <xdr:colOff>99060</xdr:colOff>
      <xdr:row>23</xdr:row>
      <xdr:rowOff>70880</xdr:rowOff>
    </xdr:to>
    <xdr:pic>
      <xdr:nvPicPr>
        <xdr:cNvPr id="53" name="Graphic 52" descr="Coins with solid fill">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26680" y="3880880"/>
          <a:ext cx="297180" cy="350520"/>
        </a:xfrm>
        <a:prstGeom prst="rect">
          <a:avLst/>
        </a:prstGeom>
      </xdr:spPr>
    </xdr:pic>
    <xdr:clientData/>
  </xdr:twoCellAnchor>
  <xdr:twoCellAnchor editAs="oneCell">
    <xdr:from>
      <xdr:col>16</xdr:col>
      <xdr:colOff>381952</xdr:colOff>
      <xdr:row>11</xdr:row>
      <xdr:rowOff>137160</xdr:rowOff>
    </xdr:from>
    <xdr:to>
      <xdr:col>17</xdr:col>
      <xdr:colOff>15240</xdr:colOff>
      <xdr:row>13</xdr:row>
      <xdr:rowOff>0</xdr:rowOff>
    </xdr:to>
    <xdr:pic>
      <xdr:nvPicPr>
        <xdr:cNvPr id="55" name="Graphic 54" descr="Trophy with solid fill">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135552" y="2103120"/>
          <a:ext cx="242888" cy="228600"/>
        </a:xfrm>
        <a:prstGeom prst="rect">
          <a:avLst/>
        </a:prstGeom>
      </xdr:spPr>
    </xdr:pic>
    <xdr:clientData/>
  </xdr:twoCellAnchor>
  <xdr:twoCellAnchor editAs="oneCell">
    <xdr:from>
      <xdr:col>19</xdr:col>
      <xdr:colOff>76200</xdr:colOff>
      <xdr:row>11</xdr:row>
      <xdr:rowOff>97426</xdr:rowOff>
    </xdr:from>
    <xdr:to>
      <xdr:col>19</xdr:col>
      <xdr:colOff>373380</xdr:colOff>
      <xdr:row>13</xdr:row>
      <xdr:rowOff>5986</xdr:rowOff>
    </xdr:to>
    <xdr:pic>
      <xdr:nvPicPr>
        <xdr:cNvPr id="57" name="Graphic 56" descr="Ribbon with solid fill">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658600" y="2063386"/>
          <a:ext cx="297180" cy="274320"/>
        </a:xfrm>
        <a:prstGeom prst="rect">
          <a:avLst/>
        </a:prstGeom>
      </xdr:spPr>
    </xdr:pic>
    <xdr:clientData/>
  </xdr:twoCellAnchor>
  <xdr:twoCellAnchor editAs="oneCell">
    <xdr:from>
      <xdr:col>2</xdr:col>
      <xdr:colOff>480060</xdr:colOff>
      <xdr:row>21</xdr:row>
      <xdr:rowOff>38100</xdr:rowOff>
    </xdr:from>
    <xdr:to>
      <xdr:col>3</xdr:col>
      <xdr:colOff>190500</xdr:colOff>
      <xdr:row>22</xdr:row>
      <xdr:rowOff>160020</xdr:rowOff>
    </xdr:to>
    <xdr:pic>
      <xdr:nvPicPr>
        <xdr:cNvPr id="59" name="Graphic 58" descr="Daily calendar with solid fill">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99260" y="3832860"/>
          <a:ext cx="320040" cy="304800"/>
        </a:xfrm>
        <a:prstGeom prst="rect">
          <a:avLst/>
        </a:prstGeom>
      </xdr:spPr>
    </xdr:pic>
    <xdr:clientData/>
  </xdr:twoCellAnchor>
  <xdr:twoCellAnchor editAs="oneCell">
    <xdr:from>
      <xdr:col>5</xdr:col>
      <xdr:colOff>419100</xdr:colOff>
      <xdr:row>6</xdr:row>
      <xdr:rowOff>60960</xdr:rowOff>
    </xdr:from>
    <xdr:to>
      <xdr:col>6</xdr:col>
      <xdr:colOff>335280</xdr:colOff>
      <xdr:row>8</xdr:row>
      <xdr:rowOff>160020</xdr:rowOff>
    </xdr:to>
    <xdr:pic>
      <xdr:nvPicPr>
        <xdr:cNvPr id="61" name="Graphic 60" descr="Money with solid fill">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67100" y="1112520"/>
          <a:ext cx="525780" cy="464820"/>
        </a:xfrm>
        <a:prstGeom prst="rect">
          <a:avLst/>
        </a:prstGeom>
      </xdr:spPr>
    </xdr:pic>
    <xdr:clientData/>
  </xdr:twoCellAnchor>
  <xdr:twoCellAnchor editAs="oneCell">
    <xdr:from>
      <xdr:col>14</xdr:col>
      <xdr:colOff>121920</xdr:colOff>
      <xdr:row>6</xdr:row>
      <xdr:rowOff>83820</xdr:rowOff>
    </xdr:from>
    <xdr:to>
      <xdr:col>15</xdr:col>
      <xdr:colOff>144780</xdr:colOff>
      <xdr:row>9</xdr:row>
      <xdr:rowOff>22860</xdr:rowOff>
    </xdr:to>
    <xdr:pic>
      <xdr:nvPicPr>
        <xdr:cNvPr id="63" name="Graphic 62" descr="Piggy Bank with solid fill">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56320" y="1135380"/>
          <a:ext cx="632460" cy="487680"/>
        </a:xfrm>
        <a:prstGeom prst="rect">
          <a:avLst/>
        </a:prstGeom>
      </xdr:spPr>
    </xdr:pic>
    <xdr:clientData/>
  </xdr:twoCellAnchor>
  <xdr:twoCellAnchor editAs="oneCell">
    <xdr:from>
      <xdr:col>0</xdr:col>
      <xdr:colOff>461081</xdr:colOff>
      <xdr:row>27</xdr:row>
      <xdr:rowOff>114300</xdr:rowOff>
    </xdr:from>
    <xdr:to>
      <xdr:col>1</xdr:col>
      <xdr:colOff>430817</xdr:colOff>
      <xdr:row>31</xdr:row>
      <xdr:rowOff>0</xdr:rowOff>
    </xdr:to>
    <xdr:pic>
      <xdr:nvPicPr>
        <xdr:cNvPr id="65" name="Graphic 64" descr="Shopping cart with solid fill">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61081" y="5006340"/>
          <a:ext cx="579336" cy="617220"/>
        </a:xfrm>
        <a:prstGeom prst="rect">
          <a:avLst/>
        </a:prstGeom>
      </xdr:spPr>
    </xdr:pic>
    <xdr:clientData/>
  </xdr:twoCellAnchor>
  <xdr:twoCellAnchor editAs="oneCell">
    <xdr:from>
      <xdr:col>8</xdr:col>
      <xdr:colOff>333855</xdr:colOff>
      <xdr:row>9</xdr:row>
      <xdr:rowOff>158386</xdr:rowOff>
    </xdr:from>
    <xdr:to>
      <xdr:col>9</xdr:col>
      <xdr:colOff>74775</xdr:colOff>
      <xdr:row>11</xdr:row>
      <xdr:rowOff>97426</xdr:rowOff>
    </xdr:to>
    <xdr:pic>
      <xdr:nvPicPr>
        <xdr:cNvPr id="67" name="Graphic 66" descr="Arrow circle with solid fill">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210655" y="1758586"/>
          <a:ext cx="350520" cy="304800"/>
        </a:xfrm>
        <a:prstGeom prst="rect">
          <a:avLst/>
        </a:prstGeom>
      </xdr:spPr>
    </xdr:pic>
    <xdr:clientData/>
  </xdr:twoCellAnchor>
  <xdr:twoCellAnchor editAs="oneCell">
    <xdr:from>
      <xdr:col>0</xdr:col>
      <xdr:colOff>259080</xdr:colOff>
      <xdr:row>1</xdr:row>
      <xdr:rowOff>137160</xdr:rowOff>
    </xdr:from>
    <xdr:to>
      <xdr:col>1</xdr:col>
      <xdr:colOff>266700</xdr:colOff>
      <xdr:row>4</xdr:row>
      <xdr:rowOff>167640</xdr:rowOff>
    </xdr:to>
    <xdr:pic>
      <xdr:nvPicPr>
        <xdr:cNvPr id="69" name="Graphic 68" descr="Presentation with bar chart with solid fill">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59080" y="236220"/>
          <a:ext cx="617220" cy="601980"/>
        </a:xfrm>
        <a:prstGeom prst="rect">
          <a:avLst/>
        </a:prstGeom>
      </xdr:spPr>
    </xdr:pic>
    <xdr:clientData/>
  </xdr:twoCellAnchor>
  <xdr:twoCellAnchor editAs="oneCell">
    <xdr:from>
      <xdr:col>15</xdr:col>
      <xdr:colOff>464820</xdr:colOff>
      <xdr:row>15</xdr:row>
      <xdr:rowOff>0</xdr:rowOff>
    </xdr:from>
    <xdr:to>
      <xdr:col>16</xdr:col>
      <xdr:colOff>182880</xdr:colOff>
      <xdr:row>16</xdr:row>
      <xdr:rowOff>160020</xdr:rowOff>
    </xdr:to>
    <xdr:pic>
      <xdr:nvPicPr>
        <xdr:cNvPr id="71" name="Graphic 70" descr="Mountains with solid fill">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08820" y="2697480"/>
          <a:ext cx="327660" cy="342900"/>
        </a:xfrm>
        <a:prstGeom prst="rect">
          <a:avLst/>
        </a:prstGeom>
      </xdr:spPr>
    </xdr:pic>
    <xdr:clientData/>
  </xdr:twoCellAnchor>
  <xdr:oneCellAnchor>
    <xdr:from>
      <xdr:col>1</xdr:col>
      <xdr:colOff>312421</xdr:colOff>
      <xdr:row>3</xdr:row>
      <xdr:rowOff>91440</xdr:rowOff>
    </xdr:from>
    <xdr:ext cx="1600200" cy="294700"/>
    <xdr:sp macro="" textlink="">
      <xdr:nvSpPr>
        <xdr:cNvPr id="82" name="TextBox 81">
          <a:extLst>
            <a:ext uri="{FF2B5EF4-FFF2-40B4-BE49-F238E27FC236}">
              <a16:creationId xmlns:a16="http://schemas.microsoft.com/office/drawing/2014/main" id="{00000000-0008-0000-0100-000052000000}"/>
            </a:ext>
          </a:extLst>
        </xdr:cNvPr>
        <xdr:cNvSpPr txBox="1"/>
      </xdr:nvSpPr>
      <xdr:spPr>
        <a:xfrm>
          <a:off x="922021" y="579120"/>
          <a:ext cx="1600200" cy="294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rgbClr val="FFC000"/>
              </a:solidFill>
            </a:rPr>
            <a:t>SUPERMARKET SHOP</a:t>
          </a:r>
        </a:p>
      </xdr:txBody>
    </xdr:sp>
    <xdr:clientData/>
  </xdr:oneCellAnchor>
  <xdr:oneCellAnchor>
    <xdr:from>
      <xdr:col>2</xdr:col>
      <xdr:colOff>586740</xdr:colOff>
      <xdr:row>9</xdr:row>
      <xdr:rowOff>170678</xdr:rowOff>
    </xdr:from>
    <xdr:ext cx="990600" cy="210322"/>
    <xdr:sp macro="" textlink="">
      <xdr:nvSpPr>
        <xdr:cNvPr id="83" name="TextBox 82">
          <a:extLst>
            <a:ext uri="{FF2B5EF4-FFF2-40B4-BE49-F238E27FC236}">
              <a16:creationId xmlns:a16="http://schemas.microsoft.com/office/drawing/2014/main" id="{00000000-0008-0000-0100-000053000000}"/>
            </a:ext>
          </a:extLst>
        </xdr:cNvPr>
        <xdr:cNvSpPr txBox="1"/>
      </xdr:nvSpPr>
      <xdr:spPr>
        <a:xfrm>
          <a:off x="1805940" y="17708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MONTHLY</a:t>
          </a:r>
        </a:p>
      </xdr:txBody>
    </xdr:sp>
    <xdr:clientData/>
  </xdr:oneCellAnchor>
  <xdr:oneCellAnchor>
    <xdr:from>
      <xdr:col>2</xdr:col>
      <xdr:colOff>411480</xdr:colOff>
      <xdr:row>5</xdr:row>
      <xdr:rowOff>160020</xdr:rowOff>
    </xdr:from>
    <xdr:ext cx="1158240" cy="20574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630680" y="104394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oneCellAnchor>
  <xdr:oneCellAnchor>
    <xdr:from>
      <xdr:col>7</xdr:col>
      <xdr:colOff>7620</xdr:colOff>
      <xdr:row>5</xdr:row>
      <xdr:rowOff>121920</xdr:rowOff>
    </xdr:from>
    <xdr:ext cx="1181100" cy="205740"/>
    <xdr:sp macro="" textlink="">
      <xdr:nvSpPr>
        <xdr:cNvPr id="87" name="TextBox 86">
          <a:extLst>
            <a:ext uri="{FF2B5EF4-FFF2-40B4-BE49-F238E27FC236}">
              <a16:creationId xmlns:a16="http://schemas.microsoft.com/office/drawing/2014/main" id="{00000000-0008-0000-0100-000057000000}"/>
            </a:ext>
          </a:extLst>
        </xdr:cNvPr>
        <xdr:cNvSpPr txBox="1"/>
      </xdr:nvSpPr>
      <xdr:spPr>
        <a:xfrm>
          <a:off x="4274820" y="1005840"/>
          <a:ext cx="118110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11</xdr:col>
      <xdr:colOff>259080</xdr:colOff>
      <xdr:row>5</xdr:row>
      <xdr:rowOff>146398</xdr:rowOff>
    </xdr:from>
    <xdr:ext cx="868680" cy="196502"/>
    <xdr:sp macro="" textlink="">
      <xdr:nvSpPr>
        <xdr:cNvPr id="89" name="TextBox 88">
          <a:extLst>
            <a:ext uri="{FF2B5EF4-FFF2-40B4-BE49-F238E27FC236}">
              <a16:creationId xmlns:a16="http://schemas.microsoft.com/office/drawing/2014/main" id="{00000000-0008-0000-0100-000059000000}"/>
            </a:ext>
          </a:extLst>
        </xdr:cNvPr>
        <xdr:cNvSpPr txBox="1"/>
      </xdr:nvSpPr>
      <xdr:spPr>
        <a:xfrm flipH="1">
          <a:off x="6964680" y="1030318"/>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PROFIT</a:t>
          </a:r>
          <a:r>
            <a:rPr lang="en-IN" sz="1100"/>
            <a:t> </a:t>
          </a:r>
          <a:r>
            <a:rPr lang="en-IN" sz="1100" b="1">
              <a:solidFill>
                <a:srgbClr val="FFC000"/>
              </a:solidFill>
            </a:rPr>
            <a:t>%</a:t>
          </a:r>
        </a:p>
      </xdr:txBody>
    </xdr:sp>
    <xdr:clientData/>
  </xdr:oneCellAnchor>
  <xdr:oneCellAnchor>
    <xdr:from>
      <xdr:col>9</xdr:col>
      <xdr:colOff>30480</xdr:colOff>
      <xdr:row>9</xdr:row>
      <xdr:rowOff>170678</xdr:rowOff>
    </xdr:from>
    <xdr:ext cx="967740" cy="263662"/>
    <xdr:sp macro="" textlink="">
      <xdr:nvSpPr>
        <xdr:cNvPr id="91" name="TextBox 90">
          <a:extLst>
            <a:ext uri="{FF2B5EF4-FFF2-40B4-BE49-F238E27FC236}">
              <a16:creationId xmlns:a16="http://schemas.microsoft.com/office/drawing/2014/main" id="{00000000-0008-0000-0100-00005B000000}"/>
            </a:ext>
          </a:extLst>
        </xdr:cNvPr>
        <xdr:cNvSpPr txBox="1"/>
      </xdr:nvSpPr>
      <xdr:spPr>
        <a:xfrm>
          <a:off x="5516880" y="1770878"/>
          <a:ext cx="967740"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PRODUCT</a:t>
          </a:r>
        </a:p>
      </xdr:txBody>
    </xdr:sp>
    <xdr:clientData/>
  </xdr:oneCellAnchor>
  <xdr:oneCellAnchor>
    <xdr:from>
      <xdr:col>12</xdr:col>
      <xdr:colOff>403860</xdr:colOff>
      <xdr:row>10</xdr:row>
      <xdr:rowOff>0</xdr:rowOff>
    </xdr:from>
    <xdr:ext cx="1127760" cy="228600"/>
    <xdr:sp macro="" textlink="">
      <xdr:nvSpPr>
        <xdr:cNvPr id="93" name="TextBox 92">
          <a:extLst>
            <a:ext uri="{FF2B5EF4-FFF2-40B4-BE49-F238E27FC236}">
              <a16:creationId xmlns:a16="http://schemas.microsoft.com/office/drawing/2014/main" id="{00000000-0008-0000-0100-00005D000000}"/>
            </a:ext>
          </a:extLst>
        </xdr:cNvPr>
        <xdr:cNvSpPr txBox="1"/>
      </xdr:nvSpPr>
      <xdr:spPr>
        <a:xfrm>
          <a:off x="7719060" y="1783080"/>
          <a:ext cx="112776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SALES TYPE</a:t>
          </a:r>
        </a:p>
      </xdr:txBody>
    </xdr:sp>
    <xdr:clientData/>
  </xdr:oneCellAnchor>
  <xdr:oneCellAnchor>
    <xdr:from>
      <xdr:col>16</xdr:col>
      <xdr:colOff>167640</xdr:colOff>
      <xdr:row>15</xdr:row>
      <xdr:rowOff>24253</xdr:rowOff>
    </xdr:from>
    <xdr:ext cx="1082040" cy="318646"/>
    <xdr:sp macro="" textlink="">
      <xdr:nvSpPr>
        <xdr:cNvPr id="94" name="TextBox 93">
          <a:extLst>
            <a:ext uri="{FF2B5EF4-FFF2-40B4-BE49-F238E27FC236}">
              <a16:creationId xmlns:a16="http://schemas.microsoft.com/office/drawing/2014/main" id="{00000000-0008-0000-0100-00005E000000}"/>
            </a:ext>
          </a:extLst>
        </xdr:cNvPr>
        <xdr:cNvSpPr txBox="1"/>
      </xdr:nvSpPr>
      <xdr:spPr>
        <a:xfrm>
          <a:off x="9921240" y="2721733"/>
          <a:ext cx="1082040" cy="318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CATEGORY</a:t>
          </a:r>
        </a:p>
      </xdr:txBody>
    </xdr:sp>
    <xdr:clientData/>
  </xdr:oneCellAnchor>
  <xdr:oneCellAnchor>
    <xdr:from>
      <xdr:col>3</xdr:col>
      <xdr:colOff>144780</xdr:colOff>
      <xdr:row>21</xdr:row>
      <xdr:rowOff>64616</xdr:rowOff>
    </xdr:from>
    <xdr:ext cx="708660" cy="232564"/>
    <xdr:sp macro="" textlink="">
      <xdr:nvSpPr>
        <xdr:cNvPr id="96" name="TextBox 95">
          <a:extLst>
            <a:ext uri="{FF2B5EF4-FFF2-40B4-BE49-F238E27FC236}">
              <a16:creationId xmlns:a16="http://schemas.microsoft.com/office/drawing/2014/main" id="{00000000-0008-0000-0100-000060000000}"/>
            </a:ext>
          </a:extLst>
        </xdr:cNvPr>
        <xdr:cNvSpPr txBox="1"/>
      </xdr:nvSpPr>
      <xdr:spPr>
        <a:xfrm>
          <a:off x="1973580" y="3859376"/>
          <a:ext cx="708660" cy="232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i="0">
              <a:solidFill>
                <a:schemeClr val="bg1"/>
              </a:solidFill>
            </a:rPr>
            <a:t>DAILY</a:t>
          </a:r>
        </a:p>
      </xdr:txBody>
    </xdr:sp>
    <xdr:clientData/>
  </xdr:oneCellAnchor>
  <xdr:oneCellAnchor>
    <xdr:from>
      <xdr:col>13</xdr:col>
      <xdr:colOff>60960</xdr:colOff>
      <xdr:row>21</xdr:row>
      <xdr:rowOff>86120</xdr:rowOff>
    </xdr:from>
    <xdr:ext cx="1242060" cy="279640"/>
    <xdr:sp macro="" textlink="">
      <xdr:nvSpPr>
        <xdr:cNvPr id="98" name="TextBox 97">
          <a:extLst>
            <a:ext uri="{FF2B5EF4-FFF2-40B4-BE49-F238E27FC236}">
              <a16:creationId xmlns:a16="http://schemas.microsoft.com/office/drawing/2014/main" id="{00000000-0008-0000-0100-000062000000}"/>
            </a:ext>
          </a:extLst>
        </xdr:cNvPr>
        <xdr:cNvSpPr txBox="1"/>
      </xdr:nvSpPr>
      <xdr:spPr>
        <a:xfrm>
          <a:off x="7985760" y="3880880"/>
          <a:ext cx="1242060" cy="279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PAYMENT MODE</a:t>
          </a:r>
        </a:p>
      </xdr:txBody>
    </xdr:sp>
    <xdr:clientData/>
  </xdr:oneCellAnchor>
  <xdr:oneCellAnchor>
    <xdr:from>
      <xdr:col>2</xdr:col>
      <xdr:colOff>480060</xdr:colOff>
      <xdr:row>6</xdr:row>
      <xdr:rowOff>175260</xdr:rowOff>
    </xdr:from>
    <xdr:ext cx="1592580" cy="403860"/>
    <xdr:sp macro="" textlink="Analysis!E4">
      <xdr:nvSpPr>
        <xdr:cNvPr id="100" name="TextBox 99">
          <a:extLst>
            <a:ext uri="{FF2B5EF4-FFF2-40B4-BE49-F238E27FC236}">
              <a16:creationId xmlns:a16="http://schemas.microsoft.com/office/drawing/2014/main" id="{00000000-0008-0000-0100-000064000000}"/>
            </a:ext>
          </a:extLst>
        </xdr:cNvPr>
        <xdr:cNvSpPr txBox="1"/>
      </xdr:nvSpPr>
      <xdr:spPr>
        <a:xfrm>
          <a:off x="1699260" y="1226820"/>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rial Black" panose="020B0A04020102020204" pitchFamily="34" charset="0"/>
              <a:cs typeface="Calibri"/>
            </a:rPr>
            <a:pPr/>
            <a:t>$4,555</a:t>
          </a:fld>
          <a:endParaRPr lang="en-IN" sz="1800" b="1">
            <a:solidFill>
              <a:schemeClr val="bg1"/>
            </a:solidFill>
            <a:latin typeface="Arial Black" panose="020B0A04020102020204" pitchFamily="34" charset="0"/>
          </a:endParaRPr>
        </a:p>
      </xdr:txBody>
    </xdr:sp>
    <xdr:clientData/>
  </xdr:oneCellAnchor>
  <xdr:oneCellAnchor>
    <xdr:from>
      <xdr:col>7</xdr:col>
      <xdr:colOff>118436</xdr:colOff>
      <xdr:row>6</xdr:row>
      <xdr:rowOff>137160</xdr:rowOff>
    </xdr:from>
    <xdr:ext cx="1638300" cy="381000"/>
    <xdr:sp macro="" textlink="Analysis!E5">
      <xdr:nvSpPr>
        <xdr:cNvPr id="101" name="TextBox 100">
          <a:extLst>
            <a:ext uri="{FF2B5EF4-FFF2-40B4-BE49-F238E27FC236}">
              <a16:creationId xmlns:a16="http://schemas.microsoft.com/office/drawing/2014/main" id="{00000000-0008-0000-0100-000065000000}"/>
            </a:ext>
          </a:extLst>
        </xdr:cNvPr>
        <xdr:cNvSpPr txBox="1"/>
      </xdr:nvSpPr>
      <xdr:spPr>
        <a:xfrm>
          <a:off x="4385636" y="1188720"/>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rial Black" panose="020B0A04020102020204" pitchFamily="34" charset="0"/>
              <a:cs typeface="Calibri"/>
            </a:rPr>
            <a:pPr/>
            <a:t>$1,006</a:t>
          </a:fld>
          <a:endParaRPr lang="en-IN" sz="1800" b="1">
            <a:solidFill>
              <a:schemeClr val="bg1"/>
            </a:solidFill>
            <a:latin typeface="Arial Black" panose="020B0A04020102020204" pitchFamily="34" charset="0"/>
          </a:endParaRPr>
        </a:p>
      </xdr:txBody>
    </xdr:sp>
    <xdr:clientData/>
  </xdr:oneCellAnchor>
  <xdr:oneCellAnchor>
    <xdr:from>
      <xdr:col>11</xdr:col>
      <xdr:colOff>464820</xdr:colOff>
      <xdr:row>6</xdr:row>
      <xdr:rowOff>167640</xdr:rowOff>
    </xdr:from>
    <xdr:ext cx="944880" cy="373380"/>
    <xdr:sp macro="" textlink="Analysis!E6">
      <xdr:nvSpPr>
        <xdr:cNvPr id="102" name="TextBox 101">
          <a:extLst>
            <a:ext uri="{FF2B5EF4-FFF2-40B4-BE49-F238E27FC236}">
              <a16:creationId xmlns:a16="http://schemas.microsoft.com/office/drawing/2014/main" id="{00000000-0008-0000-0100-000066000000}"/>
            </a:ext>
          </a:extLst>
        </xdr:cNvPr>
        <xdr:cNvSpPr txBox="1"/>
      </xdr:nvSpPr>
      <xdr:spPr>
        <a:xfrm flipH="1">
          <a:off x="7170420" y="1219200"/>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rial Black" panose="020B0A04020102020204" pitchFamily="34" charset="0"/>
              <a:cs typeface="Calibri"/>
            </a:rPr>
            <a:pPr/>
            <a:t>28%</a:t>
          </a:fld>
          <a:endParaRPr lang="en-IN" sz="1800" b="1">
            <a:solidFill>
              <a:schemeClr val="bg1"/>
            </a:solidFill>
            <a:latin typeface="Arial Black" panose="020B0A04020102020204" pitchFamily="34" charset="0"/>
          </a:endParaRPr>
        </a:p>
      </xdr:txBody>
    </xdr:sp>
    <xdr:clientData/>
  </xdr:oneCellAnchor>
  <xdr:oneCellAnchor>
    <xdr:from>
      <xdr:col>1</xdr:col>
      <xdr:colOff>251460</xdr:colOff>
      <xdr:row>1</xdr:row>
      <xdr:rowOff>99060</xdr:rowOff>
    </xdr:from>
    <xdr:ext cx="3825240" cy="461262"/>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861060" y="198120"/>
          <a:ext cx="3825240" cy="461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Arial Black" panose="020B0A04020102020204" pitchFamily="34" charset="0"/>
            </a:rPr>
            <a:t>SALES DASHBOARD</a:t>
          </a:r>
        </a:p>
      </xdr:txBody>
    </xdr:sp>
    <xdr:clientData/>
  </xdr:oneCellAnchor>
  <xdr:oneCellAnchor>
    <xdr:from>
      <xdr:col>16</xdr:col>
      <xdr:colOff>121920</xdr:colOff>
      <xdr:row>6</xdr:row>
      <xdr:rowOff>91439</xdr:rowOff>
    </xdr:from>
    <xdr:ext cx="769620" cy="457201"/>
    <xdr:sp macro="" textlink="">
      <xdr:nvSpPr>
        <xdr:cNvPr id="164" name="TextBox 163">
          <a:extLst>
            <a:ext uri="{FF2B5EF4-FFF2-40B4-BE49-F238E27FC236}">
              <a16:creationId xmlns:a16="http://schemas.microsoft.com/office/drawing/2014/main" id="{00000000-0008-0000-0100-0000A4000000}"/>
            </a:ext>
          </a:extLst>
        </xdr:cNvPr>
        <xdr:cNvSpPr txBox="1"/>
      </xdr:nvSpPr>
      <xdr:spPr>
        <a:xfrm>
          <a:off x="9875520" y="1142999"/>
          <a:ext cx="769620"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 PRODUCT</a:t>
          </a:r>
        </a:p>
      </xdr:txBody>
    </xdr:sp>
    <xdr:clientData/>
  </xdr:oneCellAnchor>
  <xdr:oneCellAnchor>
    <xdr:from>
      <xdr:col>18</xdr:col>
      <xdr:colOff>434341</xdr:colOff>
      <xdr:row>6</xdr:row>
      <xdr:rowOff>99060</xdr:rowOff>
    </xdr:from>
    <xdr:ext cx="845820" cy="434340"/>
    <xdr:sp macro="" textlink="">
      <xdr:nvSpPr>
        <xdr:cNvPr id="165" name="TextBox 164">
          <a:extLst>
            <a:ext uri="{FF2B5EF4-FFF2-40B4-BE49-F238E27FC236}">
              <a16:creationId xmlns:a16="http://schemas.microsoft.com/office/drawing/2014/main" id="{00000000-0008-0000-0100-0000A5000000}"/>
            </a:ext>
          </a:extLst>
        </xdr:cNvPr>
        <xdr:cNvSpPr txBox="1"/>
      </xdr:nvSpPr>
      <xdr:spPr>
        <a:xfrm>
          <a:off x="11407141" y="1150620"/>
          <a:ext cx="8458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a:t>
          </a:r>
        </a:p>
        <a:p>
          <a:r>
            <a:rPr lang="en-IN" sz="1100" b="1">
              <a:solidFill>
                <a:srgbClr val="FFC000"/>
              </a:solidFill>
            </a:rPr>
            <a:t>CATEGORY</a:t>
          </a:r>
        </a:p>
      </xdr:txBody>
    </xdr:sp>
    <xdr:clientData/>
  </xdr:oneCellAnchor>
  <xdr:oneCellAnchor>
    <xdr:from>
      <xdr:col>16</xdr:col>
      <xdr:colOff>91440</xdr:colOff>
      <xdr:row>8</xdr:row>
      <xdr:rowOff>58006</xdr:rowOff>
    </xdr:from>
    <xdr:ext cx="861060" cy="213360"/>
    <xdr:sp macro="" textlink="Analysis!U1">
      <xdr:nvSpPr>
        <xdr:cNvPr id="166" name="TextBox 165">
          <a:extLst>
            <a:ext uri="{FF2B5EF4-FFF2-40B4-BE49-F238E27FC236}">
              <a16:creationId xmlns:a16="http://schemas.microsoft.com/office/drawing/2014/main" id="{00000000-0008-0000-0100-0000A6000000}"/>
            </a:ext>
          </a:extLst>
        </xdr:cNvPr>
        <xdr:cNvSpPr txBox="1"/>
      </xdr:nvSpPr>
      <xdr:spPr>
        <a:xfrm>
          <a:off x="9845040" y="1475326"/>
          <a:ext cx="861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900" b="0" i="0" u="none" strike="noStrike">
              <a:solidFill>
                <a:schemeClr val="bg1"/>
              </a:solidFill>
              <a:latin typeface="Arial Black" panose="020B0A04020102020204" pitchFamily="34" charset="0"/>
              <a:cs typeface="Calibri"/>
            </a:rPr>
            <a:pPr/>
            <a:t>Product32</a:t>
          </a:fld>
          <a:endParaRPr lang="en-IN" sz="900" b="0">
            <a:solidFill>
              <a:schemeClr val="bg1"/>
            </a:solidFill>
            <a:latin typeface="Arial Black" panose="020B0A04020102020204" pitchFamily="34" charset="0"/>
          </a:endParaRPr>
        </a:p>
      </xdr:txBody>
    </xdr:sp>
    <xdr:clientData/>
  </xdr:oneCellAnchor>
  <xdr:oneCellAnchor>
    <xdr:from>
      <xdr:col>16</xdr:col>
      <xdr:colOff>121920</xdr:colOff>
      <xdr:row>9</xdr:row>
      <xdr:rowOff>36872</xdr:rowOff>
    </xdr:from>
    <xdr:ext cx="449580" cy="213360"/>
    <xdr:sp macro="" textlink="Analysis!W1">
      <xdr:nvSpPr>
        <xdr:cNvPr id="167" name="TextBox 166">
          <a:extLst>
            <a:ext uri="{FF2B5EF4-FFF2-40B4-BE49-F238E27FC236}">
              <a16:creationId xmlns:a16="http://schemas.microsoft.com/office/drawing/2014/main" id="{00000000-0008-0000-0100-0000A7000000}"/>
            </a:ext>
          </a:extLst>
        </xdr:cNvPr>
        <xdr:cNvSpPr txBox="1"/>
      </xdr:nvSpPr>
      <xdr:spPr>
        <a:xfrm>
          <a:off x="9875520" y="1637072"/>
          <a:ext cx="4495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050" b="1" i="0" u="none" strike="noStrike">
              <a:solidFill>
                <a:schemeClr val="bg1"/>
              </a:solidFill>
              <a:latin typeface="Calibri"/>
              <a:cs typeface="Calibri"/>
            </a:rPr>
            <a:pPr/>
            <a:t>14</a:t>
          </a:fld>
          <a:endParaRPr lang="en-IN" sz="1050" b="1">
            <a:solidFill>
              <a:schemeClr val="bg1"/>
            </a:solidFill>
          </a:endParaRPr>
        </a:p>
      </xdr:txBody>
    </xdr:sp>
    <xdr:clientData/>
  </xdr:oneCellAnchor>
  <xdr:oneCellAnchor>
    <xdr:from>
      <xdr:col>16</xdr:col>
      <xdr:colOff>541020</xdr:colOff>
      <xdr:row>9</xdr:row>
      <xdr:rowOff>36872</xdr:rowOff>
    </xdr:from>
    <xdr:ext cx="358140" cy="213360"/>
    <xdr:sp macro="" textlink="">
      <xdr:nvSpPr>
        <xdr:cNvPr id="168" name="TextBox 167">
          <a:extLst>
            <a:ext uri="{FF2B5EF4-FFF2-40B4-BE49-F238E27FC236}">
              <a16:creationId xmlns:a16="http://schemas.microsoft.com/office/drawing/2014/main" id="{00000000-0008-0000-0100-0000A8000000}"/>
            </a:ext>
          </a:extLst>
        </xdr:cNvPr>
        <xdr:cNvSpPr txBox="1"/>
      </xdr:nvSpPr>
      <xdr:spPr>
        <a:xfrm>
          <a:off x="10294620" y="1637072"/>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Ft</a:t>
          </a:r>
        </a:p>
      </xdr:txBody>
    </xdr:sp>
    <xdr:clientData/>
  </xdr:oneCellAnchor>
  <xdr:oneCellAnchor>
    <xdr:from>
      <xdr:col>16</xdr:col>
      <xdr:colOff>114300</xdr:colOff>
      <xdr:row>10</xdr:row>
      <xdr:rowOff>51706</xdr:rowOff>
    </xdr:from>
    <xdr:ext cx="853440" cy="220980"/>
    <xdr:sp macro="" textlink="Analysis!V1">
      <xdr:nvSpPr>
        <xdr:cNvPr id="169" name="TextBox 168">
          <a:extLst>
            <a:ext uri="{FF2B5EF4-FFF2-40B4-BE49-F238E27FC236}">
              <a16:creationId xmlns:a16="http://schemas.microsoft.com/office/drawing/2014/main" id="{00000000-0008-0000-0100-0000A9000000}"/>
            </a:ext>
          </a:extLst>
        </xdr:cNvPr>
        <xdr:cNvSpPr txBox="1"/>
      </xdr:nvSpPr>
      <xdr:spPr>
        <a:xfrm>
          <a:off x="9867900" y="1834786"/>
          <a:ext cx="85344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100" b="1" i="0" u="none" strike="noStrike">
              <a:solidFill>
                <a:schemeClr val="bg1"/>
              </a:solidFill>
              <a:latin typeface="Arial Black" panose="020B0A04020102020204" pitchFamily="34" charset="0"/>
              <a:cs typeface="Calibri"/>
            </a:rPr>
            <a:pPr/>
            <a:t>$1,645</a:t>
          </a:fld>
          <a:endParaRPr lang="en-IN" sz="1100" b="1">
            <a:solidFill>
              <a:schemeClr val="bg1"/>
            </a:solidFill>
            <a:latin typeface="Arial Black" panose="020B0A04020102020204" pitchFamily="34" charset="0"/>
          </a:endParaRPr>
        </a:p>
      </xdr:txBody>
    </xdr:sp>
    <xdr:clientData/>
  </xdr:oneCellAnchor>
  <xdr:oneCellAnchor>
    <xdr:from>
      <xdr:col>18</xdr:col>
      <xdr:colOff>396240</xdr:colOff>
      <xdr:row>8</xdr:row>
      <xdr:rowOff>167640</xdr:rowOff>
    </xdr:from>
    <xdr:ext cx="914400" cy="220979"/>
    <xdr:sp macro="" textlink="Analysis!AG1">
      <xdr:nvSpPr>
        <xdr:cNvPr id="170" name="TextBox 169">
          <a:extLst>
            <a:ext uri="{FF2B5EF4-FFF2-40B4-BE49-F238E27FC236}">
              <a16:creationId xmlns:a16="http://schemas.microsoft.com/office/drawing/2014/main" id="{00000000-0008-0000-0100-0000AA000000}"/>
            </a:ext>
          </a:extLst>
        </xdr:cNvPr>
        <xdr:cNvSpPr txBox="1"/>
      </xdr:nvSpPr>
      <xdr:spPr>
        <a:xfrm>
          <a:off x="11369040" y="1584960"/>
          <a:ext cx="914400" cy="220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800" b="1" i="0" u="none" strike="noStrike">
              <a:solidFill>
                <a:schemeClr val="bg1"/>
              </a:solidFill>
              <a:latin typeface="Arial Black" panose="020B0A04020102020204" pitchFamily="34" charset="0"/>
              <a:cs typeface="Calibri"/>
            </a:rPr>
            <a:pPr/>
            <a:t>Category04</a:t>
          </a:fld>
          <a:endParaRPr lang="en-IN" sz="800" b="1">
            <a:solidFill>
              <a:schemeClr val="bg1"/>
            </a:solidFill>
            <a:latin typeface="Arial Black" panose="020B0A04020102020204" pitchFamily="34" charset="0"/>
          </a:endParaRPr>
        </a:p>
      </xdr:txBody>
    </xdr:sp>
    <xdr:clientData/>
  </xdr:oneCellAnchor>
  <xdr:oneCellAnchor>
    <xdr:from>
      <xdr:col>18</xdr:col>
      <xdr:colOff>451516</xdr:colOff>
      <xdr:row>10</xdr:row>
      <xdr:rowOff>7620</xdr:rowOff>
    </xdr:from>
    <xdr:ext cx="807719" cy="266700"/>
    <xdr:sp macro="" textlink="Analysis!AH1">
      <xdr:nvSpPr>
        <xdr:cNvPr id="171" name="TextBox 170">
          <a:extLst>
            <a:ext uri="{FF2B5EF4-FFF2-40B4-BE49-F238E27FC236}">
              <a16:creationId xmlns:a16="http://schemas.microsoft.com/office/drawing/2014/main" id="{00000000-0008-0000-0100-0000AB000000}"/>
            </a:ext>
          </a:extLst>
        </xdr:cNvPr>
        <xdr:cNvSpPr txBox="1"/>
      </xdr:nvSpPr>
      <xdr:spPr>
        <a:xfrm>
          <a:off x="11424316" y="1790700"/>
          <a:ext cx="80771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100" b="1" i="0" u="none" strike="noStrike">
              <a:solidFill>
                <a:schemeClr val="bg1"/>
              </a:solidFill>
              <a:latin typeface="Arial Black" panose="020B0A04020102020204" pitchFamily="34" charset="0"/>
              <a:cs typeface="Calibri"/>
            </a:rPr>
            <a:pPr/>
            <a:t>$1,645</a:t>
          </a:fld>
          <a:endParaRPr lang="en-IN" sz="1100" b="1">
            <a:solidFill>
              <a:schemeClr val="bg1"/>
            </a:solidFill>
            <a:latin typeface="Arial Black" panose="020B0A04020102020204" pitchFamily="34" charset="0"/>
          </a:endParaRPr>
        </a:p>
      </xdr:txBody>
    </xdr:sp>
    <xdr:clientData/>
  </xdr:oneCellAnchor>
  <xdr:twoCellAnchor>
    <xdr:from>
      <xdr:col>3</xdr:col>
      <xdr:colOff>144780</xdr:colOff>
      <xdr:row>22</xdr:row>
      <xdr:rowOff>114300</xdr:rowOff>
    </xdr:from>
    <xdr:to>
      <xdr:col>11</xdr:col>
      <xdr:colOff>464820</xdr:colOff>
      <xdr:row>31</xdr:row>
      <xdr:rowOff>161872</xdr:rowOff>
    </xdr:to>
    <xdr:graphicFrame macro="">
      <xdr:nvGraphicFramePr>
        <xdr:cNvPr id="184" name="Chart 183">
          <a:extLst>
            <a:ext uri="{FF2B5EF4-FFF2-40B4-BE49-F238E27FC236}">
              <a16:creationId xmlns:a16="http://schemas.microsoft.com/office/drawing/2014/main" id="{00000000-0008-0000-0100-0000B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9</xdr:col>
      <xdr:colOff>537536</xdr:colOff>
      <xdr:row>1</xdr:row>
      <xdr:rowOff>190505</xdr:rowOff>
    </xdr:from>
    <xdr:to>
      <xdr:col>19</xdr:col>
      <xdr:colOff>274320</xdr:colOff>
      <xdr:row>4</xdr:row>
      <xdr:rowOff>188020</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id="{00000000-0008-0000-01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023936" y="289565"/>
              <a:ext cx="5832784" cy="569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274321</xdr:colOff>
      <xdr:row>20</xdr:row>
      <xdr:rowOff>7620</xdr:rowOff>
    </xdr:from>
    <xdr:to>
      <xdr:col>2</xdr:col>
      <xdr:colOff>163527</xdr:colOff>
      <xdr:row>25</xdr:row>
      <xdr:rowOff>99060</xdr:rowOff>
    </xdr:to>
    <mc:AlternateContent xmlns:mc="http://schemas.openxmlformats.org/markup-compatibility/2006" xmlns:a14="http://schemas.microsoft.com/office/drawing/2010/main">
      <mc:Choice Requires="a14">
        <xdr:graphicFrame macro="">
          <xdr:nvGraphicFramePr>
            <xdr:cNvPr id="193" name="PAYMENT MODE 2">
              <a:extLst>
                <a:ext uri="{FF2B5EF4-FFF2-40B4-BE49-F238E27FC236}">
                  <a16:creationId xmlns:a16="http://schemas.microsoft.com/office/drawing/2014/main" id="{00000000-0008-0000-01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274321" y="3619500"/>
              <a:ext cx="1108406"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251460</xdr:colOff>
      <xdr:row>12</xdr:row>
      <xdr:rowOff>68580</xdr:rowOff>
    </xdr:from>
    <xdr:to>
      <xdr:col>2</xdr:col>
      <xdr:colOff>140666</xdr:colOff>
      <xdr:row>19</xdr:row>
      <xdr:rowOff>45720</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id="{00000000-0008-0000-01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51460" y="2217420"/>
              <a:ext cx="110840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122980</xdr:colOff>
      <xdr:row>11</xdr:row>
      <xdr:rowOff>152400</xdr:rowOff>
    </xdr:from>
    <xdr:to>
      <xdr:col>8</xdr:col>
      <xdr:colOff>57476</xdr:colOff>
      <xdr:row>20</xdr:row>
      <xdr:rowOff>7620</xdr:rowOff>
    </xdr:to>
    <xdr:graphicFrame macro="">
      <xdr:nvGraphicFramePr>
        <xdr:cNvPr id="196" name="Chart 195">
          <a:extLst>
            <a:ext uri="{FF2B5EF4-FFF2-40B4-BE49-F238E27FC236}">
              <a16:creationId xmlns:a16="http://schemas.microsoft.com/office/drawing/2014/main" id="{00000000-0008-0000-0100-0000C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289560</xdr:colOff>
          <xdr:row>40</xdr:row>
          <xdr:rowOff>68580</xdr:rowOff>
        </xdr:from>
        <xdr:to>
          <xdr:col>14</xdr:col>
          <xdr:colOff>129540</xdr:colOff>
          <xdr:row>41</xdr:row>
          <xdr:rowOff>99060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243840</xdr:colOff>
          <xdr:row>10</xdr:row>
          <xdr:rowOff>7620</xdr:rowOff>
        </xdr:from>
        <xdr:to>
          <xdr:col>4</xdr:col>
          <xdr:colOff>434340</xdr:colOff>
          <xdr:row>11</xdr:row>
          <xdr:rowOff>76200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243840</xdr:colOff>
          <xdr:row>10</xdr:row>
          <xdr:rowOff>68580</xdr:rowOff>
        </xdr:from>
        <xdr:to>
          <xdr:col>5</xdr:col>
          <xdr:colOff>419100</xdr:colOff>
          <xdr:row>11</xdr:row>
          <xdr:rowOff>45720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586740</xdr:colOff>
          <xdr:row>34</xdr:row>
          <xdr:rowOff>60960</xdr:rowOff>
        </xdr:from>
        <xdr:to>
          <xdr:col>10</xdr:col>
          <xdr:colOff>388620</xdr:colOff>
          <xdr:row>35</xdr:row>
          <xdr:rowOff>114300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411480</xdr:colOff>
          <xdr:row>10</xdr:row>
          <xdr:rowOff>53340</xdr:rowOff>
        </xdr:from>
        <xdr:to>
          <xdr:col>7</xdr:col>
          <xdr:colOff>121920</xdr:colOff>
          <xdr:row>11</xdr:row>
          <xdr:rowOff>76200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390445</xdr:colOff>
      <xdr:row>16</xdr:row>
      <xdr:rowOff>160019</xdr:rowOff>
    </xdr:from>
    <xdr:to>
      <xdr:col>20</xdr:col>
      <xdr:colOff>344630</xdr:colOff>
      <xdr:row>32</xdr:row>
      <xdr:rowOff>0</xdr:rowOff>
    </xdr:to>
    <mc:AlternateContent xmlns:mc="http://schemas.openxmlformats.org/markup-compatibility/2006">
      <mc:Choice xmlns:cx1="http://schemas.microsoft.com/office/drawing/2015/9/8/chartex" Requires="cx1">
        <xdr:graphicFrame macro="">
          <xdr:nvGraphicFramePr>
            <xdr:cNvPr id="197" name="Chart 196">
              <a:extLst>
                <a:ext uri="{FF2B5EF4-FFF2-40B4-BE49-F238E27FC236}">
                  <a16:creationId xmlns:a16="http://schemas.microsoft.com/office/drawing/2014/main" id="{00000000-0008-0000-0100-0000C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9534445" y="3040379"/>
              <a:ext cx="3002185" cy="27660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281940</xdr:colOff>
      <xdr:row>5</xdr:row>
      <xdr:rowOff>129582</xdr:rowOff>
    </xdr:from>
    <xdr:to>
      <xdr:col>2</xdr:col>
      <xdr:colOff>59198</xdr:colOff>
      <xdr:row>10</xdr:row>
      <xdr:rowOff>101400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id="{00000000-0008-0000-01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1013502"/>
              <a:ext cx="996458" cy="870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350520</xdr:colOff>
          <xdr:row>12</xdr:row>
          <xdr:rowOff>0</xdr:rowOff>
        </xdr:from>
        <xdr:to>
          <xdr:col>8</xdr:col>
          <xdr:colOff>579120</xdr:colOff>
          <xdr:row>19</xdr:row>
          <xdr:rowOff>137160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30480</xdr:colOff>
      <xdr:row>11</xdr:row>
      <xdr:rowOff>77822</xdr:rowOff>
    </xdr:from>
    <xdr:to>
      <xdr:col>12</xdr:col>
      <xdr:colOff>49764</xdr:colOff>
      <xdr:row>20</xdr:row>
      <xdr:rowOff>133600</xdr:rowOff>
    </xdr:to>
    <xdr:graphicFrame macro="">
      <xdr:nvGraphicFramePr>
        <xdr:cNvPr id="202" name="Chart 201">
          <a:extLst>
            <a:ext uri="{FF2B5EF4-FFF2-40B4-BE49-F238E27FC236}">
              <a16:creationId xmlns:a16="http://schemas.microsoft.com/office/drawing/2014/main" id="{00000000-0008-0000-01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365760</xdr:colOff>
      <xdr:row>11</xdr:row>
      <xdr:rowOff>106680</xdr:rowOff>
    </xdr:from>
    <xdr:to>
      <xdr:col>15</xdr:col>
      <xdr:colOff>114300</xdr:colOff>
      <xdr:row>20</xdr:row>
      <xdr:rowOff>71007</xdr:rowOff>
    </xdr:to>
    <xdr:graphicFrame macro="">
      <xdr:nvGraphicFramePr>
        <xdr:cNvPr id="206" name="Chart 205">
          <a:extLst>
            <a:ext uri="{FF2B5EF4-FFF2-40B4-BE49-F238E27FC236}">
              <a16:creationId xmlns:a16="http://schemas.microsoft.com/office/drawing/2014/main" id="{00000000-0008-0000-0100-0000C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385537</xdr:colOff>
      <xdr:row>23</xdr:row>
      <xdr:rowOff>84186</xdr:rowOff>
    </xdr:from>
    <xdr:to>
      <xdr:col>15</xdr:col>
      <xdr:colOff>134077</xdr:colOff>
      <xdr:row>31</xdr:row>
      <xdr:rowOff>137160</xdr:rowOff>
    </xdr:to>
    <xdr:graphicFrame macro="">
      <xdr:nvGraphicFramePr>
        <xdr:cNvPr id="208" name="Chart 207">
          <a:extLst>
            <a:ext uri="{FF2B5EF4-FFF2-40B4-BE49-F238E27FC236}">
              <a16:creationId xmlns:a16="http://schemas.microsoft.com/office/drawing/2014/main" id="{00000000-0008-0000-01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oneCellAnchor>
    <xdr:from>
      <xdr:col>7</xdr:col>
      <xdr:colOff>0</xdr:colOff>
      <xdr:row>10</xdr:row>
      <xdr:rowOff>22859</xdr:rowOff>
    </xdr:from>
    <xdr:ext cx="863491" cy="251461"/>
    <xdr:sp macro="" textlink="">
      <xdr:nvSpPr>
        <xdr:cNvPr id="209" name="TextBox 208">
          <a:extLst>
            <a:ext uri="{FF2B5EF4-FFF2-40B4-BE49-F238E27FC236}">
              <a16:creationId xmlns:a16="http://schemas.microsoft.com/office/drawing/2014/main" id="{00000000-0008-0000-0100-0000D1000000}"/>
            </a:ext>
          </a:extLst>
        </xdr:cNvPr>
        <xdr:cNvSpPr txBox="1"/>
      </xdr:nvSpPr>
      <xdr:spPr>
        <a:xfrm>
          <a:off x="4267200" y="1805939"/>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r>
            <a:rPr lang="en-IN" sz="1100"/>
            <a:t> </a:t>
          </a:r>
          <a:r>
            <a:rPr lang="en-IN" sz="1100" b="1">
              <a:solidFill>
                <a:schemeClr val="bg1"/>
              </a:solidFill>
            </a:rPr>
            <a:t>%</a:t>
          </a:r>
        </a:p>
      </xdr:txBody>
    </xdr:sp>
    <xdr:clientData/>
  </xdr:oneCellAnchor>
  <xdr:oneCellAnchor>
    <xdr:from>
      <xdr:col>4</xdr:col>
      <xdr:colOff>358140</xdr:colOff>
      <xdr:row>10</xdr:row>
      <xdr:rowOff>22859</xdr:rowOff>
    </xdr:from>
    <xdr:ext cx="495300" cy="264560"/>
    <xdr:sp macro="" textlink="">
      <xdr:nvSpPr>
        <xdr:cNvPr id="210" name="TextBox 209">
          <a:extLst>
            <a:ext uri="{FF2B5EF4-FFF2-40B4-BE49-F238E27FC236}">
              <a16:creationId xmlns:a16="http://schemas.microsoft.com/office/drawing/2014/main" id="{00000000-0008-0000-0100-0000D2000000}"/>
            </a:ext>
          </a:extLst>
        </xdr:cNvPr>
        <xdr:cNvSpPr txBox="1"/>
      </xdr:nvSpPr>
      <xdr:spPr>
        <a:xfrm flipH="1">
          <a:off x="2796540" y="1805939"/>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Sale</a:t>
          </a:r>
        </a:p>
      </xdr:txBody>
    </xdr:sp>
    <xdr:clientData/>
  </xdr:oneCellAnchor>
  <xdr:oneCellAnchor>
    <xdr:from>
      <xdr:col>5</xdr:col>
      <xdr:colOff>419100</xdr:colOff>
      <xdr:row>10</xdr:row>
      <xdr:rowOff>22859</xdr:rowOff>
    </xdr:from>
    <xdr:ext cx="525780" cy="257447"/>
    <xdr:sp macro="" textlink="">
      <xdr:nvSpPr>
        <xdr:cNvPr id="211" name="TextBox 210">
          <a:extLst>
            <a:ext uri="{FF2B5EF4-FFF2-40B4-BE49-F238E27FC236}">
              <a16:creationId xmlns:a16="http://schemas.microsoft.com/office/drawing/2014/main" id="{00000000-0008-0000-0100-0000D3000000}"/>
            </a:ext>
          </a:extLst>
        </xdr:cNvPr>
        <xdr:cNvSpPr txBox="1"/>
      </xdr:nvSpPr>
      <xdr:spPr>
        <a:xfrm>
          <a:off x="3467100" y="1805939"/>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a Joshi" refreshedDate="45027.876306712962" createdVersion="8" refreshedVersion="8" minRefreshableVersion="3" recordCount="528" xr:uid="{C9C5215E-9B3A-4172-B66E-80B14D38806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00A056-A29E-4A33-85F1-6C00E42BB04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6" firstHeaderRow="0" firstDataRow="1" firstDataCol="1"/>
  <pivotFields count="16">
    <pivotField showAll="0"/>
    <pivotField showAll="0"/>
    <pivotField dataField="1" showAll="0"/>
    <pivotField showAll="0">
      <items count="5">
        <item x="2"/>
        <item h="1" x="1"/>
        <item h="1" x="0"/>
        <item h="1" x="3"/>
        <item t="default"/>
      </items>
    </pivotField>
    <pivotField showAll="0">
      <items count="4">
        <item h="1" x="1"/>
        <item x="0"/>
        <item h="1"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h="1"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h="1" x="0"/>
        <item x="1"/>
        <item h="1" x="2"/>
        <item t="default"/>
      </items>
    </pivotField>
  </pivotFields>
  <rowFields count="2">
    <field x="6"/>
    <field x="8"/>
  </rowFields>
  <rowItems count="5">
    <i>
      <x v="10"/>
    </i>
    <i>
      <x v="11"/>
    </i>
    <i>
      <x v="15"/>
    </i>
    <i>
      <x v="31"/>
    </i>
    <i>
      <x v="41"/>
    </i>
  </rowItems>
  <colFields count="1">
    <field x="-2"/>
  </colFields>
  <colItems count="2">
    <i>
      <x/>
    </i>
    <i i="1">
      <x v="1"/>
    </i>
  </colItems>
  <dataFields count="2">
    <dataField name="Sum of Total Selling Value" fld="12" baseField="0" baseItem="0"/>
    <dataField name="Sum of QUANTITY" fld="2" baseField="0" baseItem="0"/>
  </dataFields>
  <formats count="1">
    <format dxfId="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306D96-76D4-4AE6-87DD-B44FB7484A44}"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1">
  <location ref="AN1:AO3" firstHeaderRow="1" firstDataRow="1" firstDataCol="1"/>
  <pivotFields count="16">
    <pivotField showAll="0"/>
    <pivotField showAll="0"/>
    <pivotField showAll="0"/>
    <pivotField showAll="0">
      <items count="5">
        <item x="2"/>
        <item h="1" x="1"/>
        <item h="1" x="0"/>
        <item h="1"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h="1" x="0"/>
        <item x="1"/>
        <item h="1" x="2"/>
        <item t="default"/>
      </items>
    </pivotField>
  </pivotFields>
  <rowFields count="1">
    <field x="4"/>
  </rowFields>
  <rowItems count="2">
    <i>
      <x/>
    </i>
    <i>
      <x v="1"/>
    </i>
  </rowItems>
  <colItems count="1">
    <i/>
  </colItems>
  <dataFields count="1">
    <dataField name="Sum of Total Selling Value" fld="12" baseField="0" baseItem="0"/>
  </dataFields>
  <formats count="1">
    <format dxfId="29">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40" format="12" series="1">
      <pivotArea type="data" outline="0" fieldPosition="0">
        <references count="1">
          <reference field="4294967294" count="1" selected="0">
            <x v="0"/>
          </reference>
        </references>
      </pivotArea>
    </chartFormat>
    <chartFormat chart="40" format="13">
      <pivotArea type="data" outline="0" fieldPosition="0">
        <references count="2">
          <reference field="4294967294" count="1" selected="0">
            <x v="0"/>
          </reference>
          <reference field="4" count="1" selected="0">
            <x v="0"/>
          </reference>
        </references>
      </pivotArea>
    </chartFormat>
    <chartFormat chart="4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CF6D66-3D4C-4933-882E-B4AE9F2D539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showAll="0"/>
    <pivotField showAll="0"/>
    <pivotField showAll="0"/>
    <pivotField showAll="0"/>
    <pivotField dataField="1"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h="1" x="0"/>
        <item x="1"/>
        <item h="1"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EA83BA-C048-440C-9174-E4FA27C3D8D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9">
  <location ref="A1:B7" firstHeaderRow="1" firstDataRow="1" firstDataCol="1"/>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x="0"/>
        <item h="1" x="1"/>
        <item h="1" x="2"/>
        <item h="1" x="3"/>
        <item h="1" x="4"/>
        <item h="1" x="5"/>
        <item h="1" x="6"/>
        <item h="1" x="7"/>
        <item h="1" x="8"/>
        <item h="1" x="9"/>
        <item h="1" x="10"/>
        <item h="1" x="11"/>
        <item h="1" x="12"/>
        <item t="default"/>
      </items>
    </pivotField>
    <pivotField showAll="0">
      <items count="4">
        <item h="1" x="0"/>
        <item x="1"/>
        <item h="1" x="2"/>
        <item t="default"/>
      </items>
    </pivotField>
  </pivotFields>
  <rowFields count="1">
    <field x="13"/>
  </rowFields>
  <rowItems count="6">
    <i>
      <x v="3"/>
    </i>
    <i>
      <x v="8"/>
    </i>
    <i>
      <x v="10"/>
    </i>
    <i>
      <x v="13"/>
    </i>
    <i>
      <x v="22"/>
    </i>
    <i>
      <x v="27"/>
    </i>
  </rowItems>
  <colItems count="1">
    <i/>
  </colItems>
  <dataFields count="1">
    <dataField name="Sum of Total Selling Value" fld="12" baseField="0" baseItem="0" numFmtId="165"/>
  </dataFields>
  <formats count="2">
    <format dxfId="32">
      <pivotArea dataOnly="0" outline="0" axis="axisValues" fieldPosition="0"/>
    </format>
    <format dxfId="3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AAE2D5-01BD-42DC-9745-38DA63718D56}"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K1:AL3" firstHeaderRow="1" firstDataRow="1" firstDataCol="1"/>
  <pivotFields count="16">
    <pivotField showAll="0"/>
    <pivotField showAll="0"/>
    <pivotField showAll="0"/>
    <pivotField axis="axisRow" showAll="0">
      <items count="5">
        <item x="2"/>
        <item x="1"/>
        <item x="0"/>
        <item h="1" x="3"/>
        <item t="default"/>
      </items>
    </pivotField>
    <pivotField showAll="0">
      <items count="4">
        <item h="1"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h="1" x="0"/>
        <item x="1"/>
        <item h="1" x="2"/>
        <item t="default"/>
      </items>
    </pivotField>
  </pivotFields>
  <rowFields count="1">
    <field x="3"/>
  </rowFields>
  <rowItems count="2">
    <i>
      <x/>
    </i>
    <i>
      <x v="1"/>
    </i>
  </rowItems>
  <colItems count="1">
    <i/>
  </colItems>
  <dataFields count="1">
    <dataField name="Sum of Total Selling Value" fld="12" baseField="0" baseItem="0"/>
  </dataFields>
  <formats count="1">
    <format dxfId="33">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F25123-1B1B-49A2-AB3A-66ACA8D4F611}" name="CategoryWis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4" firstHeaderRow="1" firstDataRow="1" firstDataCol="1"/>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x="0"/>
        <item h="1" x="1"/>
        <item h="1" x="2"/>
        <item h="1" x="3"/>
        <item h="1" x="4"/>
        <item h="1" x="5"/>
        <item h="1" x="6"/>
        <item h="1" x="7"/>
        <item h="1" x="8"/>
        <item h="1" x="9"/>
        <item h="1" x="10"/>
        <item h="1" x="11"/>
        <item h="1" x="12"/>
        <item t="default"/>
      </items>
    </pivotField>
    <pivotField showAll="0">
      <items count="4">
        <item h="1" x="0"/>
        <item x="1"/>
        <item h="1" x="2"/>
        <item t="default"/>
      </items>
    </pivotField>
  </pivotFields>
  <rowFields count="1">
    <field x="7"/>
  </rowFields>
  <rowItems count="3">
    <i>
      <x v="1"/>
    </i>
    <i>
      <x v="3"/>
    </i>
    <i>
      <x v="4"/>
    </i>
  </rowItems>
  <colItems count="1">
    <i/>
  </colItems>
  <dataFields count="1">
    <dataField name="Sum of Total Selling Value" fld="12" baseField="0" baseItem="0"/>
  </dataFields>
  <formats count="1">
    <format dxfId="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4F85D8-0DB0-40D4-AC7B-FC7CB938F80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showAll="0"/>
    <pivotField showAll="0"/>
    <pivotField showAll="0"/>
    <pivotField showAll="0">
      <items count="5">
        <item x="2"/>
        <item h="1" x="1"/>
        <item h="1" x="0"/>
        <item h="1" x="3"/>
        <item t="default"/>
      </items>
    </pivotField>
    <pivotField showAll="0">
      <items count="4">
        <item h="1" x="1"/>
        <item x="0"/>
        <item h="1"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x="0"/>
        <item h="1" x="1"/>
        <item h="1" x="2"/>
        <item h="1" x="3"/>
        <item h="1" x="4"/>
        <item h="1" x="5"/>
        <item h="1" x="6"/>
        <item h="1" x="7"/>
        <item h="1" x="8"/>
        <item h="1" x="9"/>
        <item h="1" x="10"/>
        <item h="1" x="11"/>
        <item h="1" x="12"/>
        <item t="default"/>
      </items>
    </pivotField>
    <pivotField showAll="0">
      <items count="4">
        <item h="1" x="0"/>
        <item x="1"/>
        <item h="1" x="2"/>
        <item t="default"/>
      </items>
    </pivotField>
  </pivotFields>
  <rowFields count="1">
    <field x="14"/>
  </rowFields>
  <rowItems count="1">
    <i>
      <x/>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8D5D62F-55A4-499B-85F0-517C393CEA22}"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i x="0" s="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5FB5E2-1EDE-40E3-A29D-B7E78389DFA6}"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i x="1" s="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C936A5C-3DF7-4A17-A2D1-80A5BF8637E2}"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s="1"/>
        <i x="1"/>
        <i x="2"/>
        <i x="3"/>
        <i x="4"/>
        <i x="5"/>
        <i x="6"/>
        <i x="7"/>
        <i x="8"/>
        <i x="9"/>
        <i x="10"/>
        <i x="11"/>
        <i x="1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28E2A98-0805-4049-A401-79F3E97E73E1}" sourceName="SALE TYPE">
  <pivotTables>
    <pivotTable tabId="3" name="PivotTable1"/>
    <pivotTable tabId="3" name="CategoryWise1"/>
    <pivotTable tabId="3" name="PaymentMode"/>
    <pivotTable tabId="3" name="PivotTable3"/>
    <pivotTable tabId="3" name="Productwise"/>
    <pivotTable tabId="3" name="TotalSales"/>
  </pivotTables>
  <data>
    <tabular pivotCacheId="469002688">
      <items count="4">
        <i x="2" s="1"/>
        <i x="1"/>
        <i x="0"/>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C2EB2145-5C28-42CD-BFC0-038D3D6ED099}" cache="Slicer_PAYMENT_MODE" caption="PAYMENT MODE" rowHeight="234950"/>
  <slicer name="Year" xr10:uid="{98D672D1-E500-46E7-8D3E-3F4237DDCFE1}" cache="Slicer_Year" caption="Year" rowHeight="234950"/>
  <slicer name="Month" xr10:uid="{7B296097-B974-428C-9C81-AD8127E5AB01}" cache="Slicer_Month" caption="Month" columnCount="12" rowHeight="234950"/>
  <slicer name="SALE TYPE" xr10:uid="{04F474CC-003F-4D35-A60C-8EF684117EB8}" cache="Slicer_SALE_TYPE" caption="SAL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AD18DD10-877C-42C4-892E-82D692D633B9}" cache="Slicer_PAYMENT_MODE" caption="PAYMENT MODE" style="SLICER" rowHeight="234950"/>
  <slicer name="Year 1" xr10:uid="{1BD813AC-8066-423D-BC31-972E78C7CCD0}" cache="Slicer_Year" caption="Year" style="SLICER" rowHeight="234950"/>
  <slicer name="Month 1" xr10:uid="{F3280E32-0CB5-485D-99EB-E72EE359B76C}" cache="Slicer_Month" caption="Month" columnCount="12" style="SLICER" rowHeight="234950"/>
  <slicer name="SALE TYPE 1" xr10:uid="{8F310DE3-B177-4FC2-967A-418C6BCDEAA9}" cache="Slicer_SALE_TYPE" caption="SALE TYPE"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7" headerRowBorderDxfId="26">
  <autoFilter ref="A1:P528" xr:uid="{60351B27-4213-4B50-AF1E-6DD234ED1CD8}"/>
  <sortState xmlns:xlrd2="http://schemas.microsoft.com/office/spreadsheetml/2017/richdata2" ref="A2:E527">
    <sortCondition ref="A1:A527"/>
  </sortState>
  <tableColumns count="1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 id="7" xr3:uid="{460574DE-470D-4F6E-9495-6C9AC7B1F2F9}" name="PRODUCT" dataDxfId="19">
      <calculatedColumnFormula>VLOOKUP(InputData[[#This Row],[PRODUCT ID]],MasterData[],2,0)</calculatedColumnFormula>
    </tableColumn>
    <tableColumn id="8" xr3:uid="{6DD67F82-FC6E-4692-B12E-D2DFF1B2E9B5}" name="CATEGORY" dataDxfId="18">
      <calculatedColumnFormula>VLOOKUP(InputData[[#This Row],[PRODUCT ID]],MasterData[],3,0)</calculatedColumnFormula>
    </tableColumn>
    <tableColumn id="9" xr3:uid="{2450654B-FD5C-4C46-A372-BA97A9D6BDC7}" name="UOM" dataDxfId="17">
      <calculatedColumnFormula>VLOOKUP(InputData[[#This Row],[PRODUCT ID]],MasterData[],4,0)</calculatedColumnFormula>
    </tableColumn>
    <tableColumn id="10" xr3:uid="{315DBC2D-277A-4BEC-82F7-4B0B11F950C7}" name="BUYING PRIZE" dataDxfId="16">
      <calculatedColumnFormula>VLOOKUP(InputData[[#This Row],[PRODUCT ID]],MasterData[],5,0)</calculatedColumnFormula>
    </tableColumn>
    <tableColumn id="11" xr3:uid="{5F99541D-2055-4B26-A1FF-5E138141A612}" name="SELLING PRICE" dataDxfId="15">
      <calculatedColumnFormula>VLOOKUP(InputData[[#This Row],[PRODUCT ID]],MasterData[],6,0)</calculatedColumnFormula>
    </tableColumn>
    <tableColumn id="12" xr3:uid="{E3D010A9-28EA-46DF-ADDC-770F89B475B3}" name="Total Buying Value" dataDxfId="14">
      <calculatedColumnFormula>InputData[[#This Row],[BUYING PRIZE]]*InputData[[#This Row],[QUANTITY]]</calculatedColumnFormula>
    </tableColumn>
    <tableColumn id="13" xr3:uid="{6415D006-37EE-4410-9CD2-FFAD1C4CBBB5}" name="Total Selling Value" dataDxfId="13">
      <calculatedColumnFormula>InputData[[#This Row],[SELLING PRICE]]*InputData[[#This Row],[QUANTITY]]*(1-InputData[[#This Row],[DISCOUNT %]])</calculatedColumnFormula>
    </tableColumn>
    <tableColumn id="14" xr3:uid="{CD40151F-E5E4-4AB9-A83F-5669CDEC9193}" name="Day" dataDxfId="12">
      <calculatedColumnFormula>DAY(InputData[[#This Row],[DATE]])</calculatedColumnFormula>
    </tableColumn>
    <tableColumn id="15" xr3:uid="{C923A755-9AA5-4F54-9494-70F3529AC51D}" name="Month" dataDxfId="11">
      <calculatedColumnFormula>TEXT(InputData[[#This Row],[DATE]],"mmm")</calculatedColumnFormula>
    </tableColumn>
    <tableColumn id="16" xr3:uid="{F829979F-16EA-4D36-8DF1-32A468A589B6}" name="Year"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G46" totalsRowShown="0" headerRowDxfId="9" dataDxfId="7" headerRowBorderDxfId="8">
  <autoFilter ref="A1:G46" xr:uid="{DE6FA1E2-6EE8-430A-AF62-020400F3E926}"/>
  <tableColumns count="7">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 id="8" xr3:uid="{74E10CDF-4928-4BDD-BBD5-A3AD1A3A6DB3}" name="Column1" dataDxfId="0">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10" Type="http://schemas.microsoft.com/office/2007/relationships/slicer" Target="../slicers/slicer2.xml"/><Relationship Id="rId4" Type="http://schemas.openxmlformats.org/officeDocument/2006/relationships/ctrlProp" Target="../ctrlProps/ctrlProp5.xml"/><Relationship Id="rId9"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46A-A1E4-4C6F-8BA7-8303AB4593A7}">
  <sheetPr>
    <tabColor rgb="FF0070C0"/>
  </sheetPr>
  <dimension ref="A1:AO45"/>
  <sheetViews>
    <sheetView workbookViewId="0">
      <selection activeCell="E4" sqref="E4"/>
    </sheetView>
  </sheetViews>
  <sheetFormatPr defaultRowHeight="14.4" x14ac:dyDescent="0.3"/>
  <cols>
    <col min="1" max="1" width="12.5546875" bestFit="1" customWidth="1"/>
    <col min="2" max="2" width="11.6640625" bestFit="1" customWidth="1"/>
    <col min="3" max="3" width="4.88671875" customWidth="1"/>
    <col min="4" max="4" width="23.44140625" bestFit="1" customWidth="1"/>
    <col min="5" max="5" width="23.109375" bestFit="1" customWidth="1"/>
    <col min="6" max="6" width="8.5546875" customWidth="1"/>
    <col min="7" max="7" width="12.5546875" bestFit="1" customWidth="1"/>
    <col min="8" max="8" width="23.44140625" bestFit="1" customWidth="1"/>
    <col min="9" max="9" width="23.109375" bestFit="1" customWidth="1"/>
    <col min="10" max="10" width="8.6640625" customWidth="1"/>
    <col min="11" max="11" width="12.44140625" customWidth="1"/>
    <col min="12" max="12" width="13.21875" customWidth="1"/>
    <col min="13" max="13" width="13.109375" customWidth="1"/>
    <col min="14" max="14" width="11.44140625" customWidth="1"/>
    <col min="16" max="16" width="12.5546875" customWidth="1"/>
    <col min="17" max="17" width="23.109375" bestFit="1" customWidth="1"/>
    <col min="18" max="18" width="16.33203125" bestFit="1" customWidth="1"/>
    <col min="19" max="19" width="9" customWidth="1"/>
    <col min="20" max="20" width="8.109375" customWidth="1"/>
    <col min="21" max="21" width="11.33203125" customWidth="1"/>
    <col min="24" max="24" width="11.5546875" customWidth="1"/>
    <col min="25" max="25" width="11.6640625" customWidth="1"/>
    <col min="27" max="27" width="11.5546875" customWidth="1"/>
    <col min="28" max="28" width="11.77734375" customWidth="1"/>
    <col min="29" max="29" width="12.5546875" bestFit="1" customWidth="1"/>
    <col min="30" max="30" width="11.6640625" bestFit="1" customWidth="1"/>
    <col min="31" max="31" width="8.33203125" customWidth="1"/>
    <col min="32" max="32" width="10.33203125" customWidth="1"/>
    <col min="33" max="34" width="11.88671875" customWidth="1"/>
    <col min="35" max="35" width="11.6640625" customWidth="1"/>
    <col min="36" max="36" width="12.5546875" customWidth="1"/>
    <col min="37" max="37" width="12.5546875" bestFit="1" customWidth="1"/>
    <col min="38" max="38" width="23.109375" bestFit="1" customWidth="1"/>
    <col min="40" max="40" width="12.5546875" bestFit="1" customWidth="1"/>
    <col min="41" max="41" width="23.109375" bestFit="1" customWidth="1"/>
  </cols>
  <sheetData>
    <row r="1" spans="1:41" ht="28.8" x14ac:dyDescent="0.3">
      <c r="A1" s="9" t="s">
        <v>119</v>
      </c>
      <c r="B1" s="11" t="s">
        <v>120</v>
      </c>
      <c r="D1" t="s">
        <v>121</v>
      </c>
      <c r="E1" t="s">
        <v>120</v>
      </c>
      <c r="G1" s="9" t="s">
        <v>119</v>
      </c>
      <c r="H1" t="s">
        <v>121</v>
      </c>
      <c r="I1" t="s">
        <v>120</v>
      </c>
      <c r="L1" t="b">
        <v>1</v>
      </c>
      <c r="M1" t="b">
        <v>1</v>
      </c>
      <c r="N1" t="b">
        <v>1</v>
      </c>
      <c r="P1" s="9" t="s">
        <v>119</v>
      </c>
      <c r="Q1" t="s">
        <v>120</v>
      </c>
      <c r="R1" t="s">
        <v>134</v>
      </c>
      <c r="U1" t="str">
        <f ca="1">VLOOKUP(1,T:W,2,0)</f>
        <v>Product32</v>
      </c>
      <c r="V1" s="13">
        <f ca="1">VLOOKUP(1,T:W,3,0)</f>
        <v>1644.72</v>
      </c>
      <c r="W1">
        <f ca="1">VLOOKUP(1,T:W,4,0)</f>
        <v>14</v>
      </c>
      <c r="Y1">
        <v>1</v>
      </c>
      <c r="Z1">
        <f>COUNT(R:R)-9</f>
        <v>-4</v>
      </c>
      <c r="AA1">
        <f>MIN(Y1:Z1)</f>
        <v>-4</v>
      </c>
      <c r="AC1" s="9" t="s">
        <v>119</v>
      </c>
      <c r="AD1" s="11" t="s">
        <v>120</v>
      </c>
      <c r="AE1" s="11"/>
      <c r="AG1" t="str">
        <f ca="1">VLOOKUP(1,AF:AH,2,0)</f>
        <v>Category04</v>
      </c>
      <c r="AH1" s="13">
        <f ca="1">VLOOKUP(1,AF:AH,3,0)</f>
        <v>1644.72</v>
      </c>
      <c r="AK1" s="9" t="s">
        <v>119</v>
      </c>
      <c r="AL1" s="11" t="s">
        <v>120</v>
      </c>
      <c r="AN1" s="9" t="s">
        <v>119</v>
      </c>
      <c r="AO1" s="11" t="s">
        <v>120</v>
      </c>
    </row>
    <row r="2" spans="1:41" x14ac:dyDescent="0.3">
      <c r="A2" s="10">
        <v>4</v>
      </c>
      <c r="B2" s="8">
        <v>753.36</v>
      </c>
      <c r="D2">
        <v>3549</v>
      </c>
      <c r="E2">
        <v>4554.7199999999993</v>
      </c>
      <c r="G2" s="10" t="s">
        <v>122</v>
      </c>
      <c r="H2">
        <v>3549</v>
      </c>
      <c r="I2">
        <v>4554.7199999999993</v>
      </c>
      <c r="K2" t="s">
        <v>117</v>
      </c>
      <c r="L2" t="s">
        <v>138</v>
      </c>
      <c r="M2" t="s">
        <v>139</v>
      </c>
      <c r="N2" t="s">
        <v>140</v>
      </c>
      <c r="P2" s="10" t="s">
        <v>30</v>
      </c>
      <c r="Q2">
        <v>677.6</v>
      </c>
      <c r="R2">
        <v>14</v>
      </c>
      <c r="T2">
        <f ca="1">RANK(V2,V2:V45)</f>
        <v>4</v>
      </c>
      <c r="U2" t="str" cm="1">
        <f t="array" aca="1" ref="U2:U6" ca="1">OFFSET($P$1,1,0,COUNT($Q:$Q))</f>
        <v>Product11</v>
      </c>
      <c r="V2" s="13" cm="1">
        <f t="array" aca="1" ref="V2:V6" ca="1">OFFSET($P$1,1,1,COUNT($Q:$Q))</f>
        <v>677.6</v>
      </c>
      <c r="W2" cm="1">
        <f t="array" aca="1" ref="W2:W6" ca="1">OFFSET($P$1,1,2,COUNT($Q:$Q))</f>
        <v>14</v>
      </c>
      <c r="Y2" t="e" cm="1">
        <f t="array" aca="1" ref="Y2" ca="1">OFFSET($P$1,$AA$1,0,10)</f>
        <v>#REF!</v>
      </c>
      <c r="Z2" s="13" t="e" cm="1">
        <f t="array" aca="1" ref="Z2" ca="1">OFFSET($P$1,$AA$1,1,10)</f>
        <v>#REF!</v>
      </c>
      <c r="AC2" s="10" t="s">
        <v>28</v>
      </c>
      <c r="AD2">
        <v>1614</v>
      </c>
      <c r="AK2" s="10" t="s">
        <v>108</v>
      </c>
      <c r="AL2">
        <v>4554.7199999999993</v>
      </c>
      <c r="AN2" s="10" t="s">
        <v>107</v>
      </c>
      <c r="AO2">
        <v>7518</v>
      </c>
    </row>
    <row r="3" spans="1:41" x14ac:dyDescent="0.3">
      <c r="A3" s="10">
        <v>9</v>
      </c>
      <c r="B3" s="8">
        <v>1409.76</v>
      </c>
      <c r="K3" s="10" t="s">
        <v>122</v>
      </c>
      <c r="L3" s="13">
        <f>IF($L$1=TRUE,VLOOKUP(K3,G1:I13,3,0),NA())</f>
        <v>4554.7199999999993</v>
      </c>
      <c r="M3" s="13">
        <f>IF($M$1=TRUE,VLOOKUP(K3,G1:I13,3,0)-VLOOKUP(K3,G1:I13,2,0),NA())</f>
        <v>1005.7199999999993</v>
      </c>
      <c r="N3" s="12">
        <f>IF($N$1=TRUE,M3/VLOOKUP(K3,G1:I13,2,0),"")</f>
        <v>0.28338123415046473</v>
      </c>
      <c r="P3" s="10" t="s">
        <v>32</v>
      </c>
      <c r="Q3">
        <v>753.36</v>
      </c>
      <c r="R3">
        <v>8</v>
      </c>
      <c r="T3">
        <f t="shared" ref="T3:T45" ca="1" si="0">RANK(V3,V3:V46)</f>
        <v>3</v>
      </c>
      <c r="U3" t="str">
        <f ca="1"/>
        <v>Product12</v>
      </c>
      <c r="V3" s="13">
        <f ca="1"/>
        <v>753.36</v>
      </c>
      <c r="W3">
        <f ca="1"/>
        <v>8</v>
      </c>
      <c r="Z3" s="13"/>
      <c r="AC3" s="10" t="s">
        <v>62</v>
      </c>
      <c r="AD3">
        <v>1644.72</v>
      </c>
      <c r="AF3" cm="1">
        <f t="array" aca="1" ref="AF3:AF5" ca="1">RANK(_xlfn.ANCHORARRAY(AH3),_xlfn.ANCHORARRAY(AH3))</f>
        <v>2</v>
      </c>
      <c r="AG3" t="str" cm="1">
        <f t="array" aca="1" ref="AG3:AG5" ca="1">OFFSET($AC$1,1,0,COUNT($AD:$AD))</f>
        <v>Category02</v>
      </c>
      <c r="AH3" s="13" cm="1">
        <f t="array" aca="1" ref="AH3:AH5" ca="1">OFFSET($AC$1,1,1,COUNT($AD:$AD))</f>
        <v>1614</v>
      </c>
      <c r="AK3" s="10" t="s">
        <v>106</v>
      </c>
      <c r="AL3">
        <v>6636.3499999999995</v>
      </c>
      <c r="AN3" s="10" t="s">
        <v>106</v>
      </c>
      <c r="AO3">
        <v>4554.7199999999993</v>
      </c>
    </row>
    <row r="4" spans="1:41" x14ac:dyDescent="0.3">
      <c r="A4" s="10">
        <v>11</v>
      </c>
      <c r="B4" s="8">
        <v>234.96</v>
      </c>
      <c r="D4" t="s">
        <v>135</v>
      </c>
      <c r="E4" s="13">
        <f>GETPIVOTDATA("Sum of Total Selling Value",$D$1)</f>
        <v>4554.7199999999993</v>
      </c>
      <c r="K4" s="10" t="s">
        <v>123</v>
      </c>
      <c r="L4" s="13" t="e">
        <f t="shared" ref="L4:L14" si="1">IF($L$1=TRUE,VLOOKUP(K4,G2:I14,3,0),NA())</f>
        <v>#N/A</v>
      </c>
      <c r="M4" s="13" t="e">
        <f t="shared" ref="M4:M14" si="2">IF($M$1=TRUE,VLOOKUP(K4,G2:I14,3,0)-VLOOKUP(K4,G2:I14,2,0),NA())</f>
        <v>#N/A</v>
      </c>
      <c r="N4" s="12" t="e">
        <f t="shared" ref="N4:N14" si="3">IF($N$1=TRUE,M4/VLOOKUP(K4,G2:I14,2,0),"")</f>
        <v>#N/A</v>
      </c>
      <c r="P4" s="10" t="s">
        <v>40</v>
      </c>
      <c r="Q4">
        <v>183.04000000000002</v>
      </c>
      <c r="R4">
        <v>11</v>
      </c>
      <c r="T4">
        <f t="shared" ca="1" si="0"/>
        <v>3</v>
      </c>
      <c r="U4" t="str">
        <f ca="1"/>
        <v>Product16</v>
      </c>
      <c r="V4" s="13">
        <f ca="1"/>
        <v>183.04000000000002</v>
      </c>
      <c r="W4">
        <f ca="1"/>
        <v>11</v>
      </c>
      <c r="Z4" s="13"/>
      <c r="AC4" s="10" t="s">
        <v>85</v>
      </c>
      <c r="AD4">
        <v>1296</v>
      </c>
      <c r="AF4">
        <f ca="1"/>
        <v>1</v>
      </c>
      <c r="AG4" t="str">
        <f ca="1"/>
        <v>Category04</v>
      </c>
      <c r="AH4" s="13">
        <f ca="1"/>
        <v>1644.72</v>
      </c>
    </row>
    <row r="5" spans="1:41" x14ac:dyDescent="0.3">
      <c r="A5" s="10">
        <v>14</v>
      </c>
      <c r="B5" s="8">
        <v>677.6</v>
      </c>
      <c r="D5" t="s">
        <v>136</v>
      </c>
      <c r="E5" s="13">
        <f>GETPIVOTDATA("Sum of Total Selling Value",$D$1)-GETPIVOTDATA("Sum of Total Buying Value",$D$1)</f>
        <v>1005.7199999999993</v>
      </c>
      <c r="K5" s="10" t="s">
        <v>124</v>
      </c>
      <c r="L5" s="13" t="e">
        <f t="shared" si="1"/>
        <v>#N/A</v>
      </c>
      <c r="M5" s="13" t="e">
        <f t="shared" si="2"/>
        <v>#N/A</v>
      </c>
      <c r="N5" s="12" t="e">
        <f t="shared" si="3"/>
        <v>#N/A</v>
      </c>
      <c r="P5" s="10" t="s">
        <v>74</v>
      </c>
      <c r="Q5">
        <v>1644.72</v>
      </c>
      <c r="R5">
        <v>14</v>
      </c>
      <c r="T5">
        <f t="shared" ca="1" si="0"/>
        <v>1</v>
      </c>
      <c r="U5" t="str">
        <f ca="1"/>
        <v>Product32</v>
      </c>
      <c r="V5" s="13">
        <f ca="1"/>
        <v>1644.72</v>
      </c>
      <c r="W5">
        <f ca="1"/>
        <v>14</v>
      </c>
      <c r="Z5" s="13"/>
      <c r="AF5">
        <f ca="1"/>
        <v>3</v>
      </c>
      <c r="AG5" t="str">
        <f ca="1"/>
        <v>Category05</v>
      </c>
      <c r="AH5" s="13">
        <f ca="1"/>
        <v>1296</v>
      </c>
    </row>
    <row r="6" spans="1:41" x14ac:dyDescent="0.3">
      <c r="A6" s="10">
        <v>23</v>
      </c>
      <c r="B6" s="8">
        <v>1296</v>
      </c>
      <c r="D6" t="s">
        <v>137</v>
      </c>
      <c r="E6" s="12">
        <f>E5/GETPIVOTDATA("Sum of Total Buying Value",$D$1)</f>
        <v>0.28338123415046473</v>
      </c>
      <c r="K6" s="10" t="s">
        <v>125</v>
      </c>
      <c r="L6" s="13" t="e">
        <f t="shared" si="1"/>
        <v>#N/A</v>
      </c>
      <c r="M6" s="13" t="e">
        <f t="shared" si="2"/>
        <v>#N/A</v>
      </c>
      <c r="N6" s="12" t="e">
        <f t="shared" si="3"/>
        <v>#N/A</v>
      </c>
      <c r="P6" s="10" t="s">
        <v>95</v>
      </c>
      <c r="Q6">
        <v>1296</v>
      </c>
      <c r="R6">
        <v>8</v>
      </c>
      <c r="T6">
        <f t="shared" ca="1" si="0"/>
        <v>1</v>
      </c>
      <c r="U6" t="str">
        <f ca="1"/>
        <v>Product42</v>
      </c>
      <c r="V6" s="13">
        <f ca="1"/>
        <v>1296</v>
      </c>
      <c r="W6">
        <f ca="1"/>
        <v>8</v>
      </c>
      <c r="Z6" s="13"/>
      <c r="AH6" s="13"/>
    </row>
    <row r="7" spans="1:41" x14ac:dyDescent="0.3">
      <c r="A7" s="10">
        <v>28</v>
      </c>
      <c r="B7" s="8">
        <v>183.04000000000002</v>
      </c>
      <c r="K7" s="10" t="s">
        <v>126</v>
      </c>
      <c r="L7" s="13" t="e">
        <f t="shared" si="1"/>
        <v>#N/A</v>
      </c>
      <c r="M7" s="13" t="e">
        <f t="shared" si="2"/>
        <v>#N/A</v>
      </c>
      <c r="N7" s="12" t="e">
        <f t="shared" si="3"/>
        <v>#N/A</v>
      </c>
      <c r="T7" t="e">
        <f t="shared" si="0"/>
        <v>#N/A</v>
      </c>
      <c r="V7" s="13"/>
      <c r="Z7" s="13"/>
      <c r="AH7" s="13"/>
    </row>
    <row r="8" spans="1:41" x14ac:dyDescent="0.3">
      <c r="K8" s="10" t="s">
        <v>127</v>
      </c>
      <c r="L8" s="13" t="e">
        <f t="shared" si="1"/>
        <v>#N/A</v>
      </c>
      <c r="M8" s="13" t="e">
        <f t="shared" si="2"/>
        <v>#N/A</v>
      </c>
      <c r="N8" s="12" t="e">
        <f t="shared" si="3"/>
        <v>#N/A</v>
      </c>
      <c r="T8" t="e">
        <f t="shared" si="0"/>
        <v>#N/A</v>
      </c>
      <c r="V8" s="13"/>
      <c r="Z8" s="13"/>
    </row>
    <row r="9" spans="1:41" x14ac:dyDescent="0.3">
      <c r="K9" s="10" t="s">
        <v>128</v>
      </c>
      <c r="L9" s="13" t="e">
        <f t="shared" si="1"/>
        <v>#N/A</v>
      </c>
      <c r="M9" s="13" t="e">
        <f t="shared" si="2"/>
        <v>#N/A</v>
      </c>
      <c r="N9" s="12" t="e">
        <f t="shared" si="3"/>
        <v>#N/A</v>
      </c>
      <c r="T9" t="e">
        <f t="shared" si="0"/>
        <v>#N/A</v>
      </c>
      <c r="V9" s="13"/>
      <c r="Z9" s="13"/>
    </row>
    <row r="10" spans="1:41" x14ac:dyDescent="0.3">
      <c r="K10" s="10" t="s">
        <v>129</v>
      </c>
      <c r="L10" s="13" t="e">
        <f t="shared" si="1"/>
        <v>#N/A</v>
      </c>
      <c r="M10" s="13" t="e">
        <f t="shared" si="2"/>
        <v>#N/A</v>
      </c>
      <c r="N10" s="12" t="e">
        <f t="shared" si="3"/>
        <v>#N/A</v>
      </c>
      <c r="T10" t="e">
        <f t="shared" si="0"/>
        <v>#N/A</v>
      </c>
      <c r="V10" s="13"/>
      <c r="Z10" s="13"/>
    </row>
    <row r="11" spans="1:41" x14ac:dyDescent="0.3">
      <c r="K11" s="10" t="s">
        <v>130</v>
      </c>
      <c r="L11" s="13" t="e">
        <f t="shared" si="1"/>
        <v>#N/A</v>
      </c>
      <c r="M11" s="13" t="e">
        <f t="shared" si="2"/>
        <v>#N/A</v>
      </c>
      <c r="N11" s="12" t="e">
        <f t="shared" si="3"/>
        <v>#N/A</v>
      </c>
      <c r="T11" t="e">
        <f t="shared" si="0"/>
        <v>#N/A</v>
      </c>
      <c r="V11" s="13"/>
      <c r="Z11" s="13"/>
    </row>
    <row r="12" spans="1:41" x14ac:dyDescent="0.3">
      <c r="K12" s="10" t="s">
        <v>131</v>
      </c>
      <c r="L12" s="13" t="e">
        <f t="shared" si="1"/>
        <v>#N/A</v>
      </c>
      <c r="M12" s="13" t="e">
        <f t="shared" si="2"/>
        <v>#N/A</v>
      </c>
      <c r="N12" s="12" t="e">
        <f t="shared" si="3"/>
        <v>#N/A</v>
      </c>
      <c r="T12" t="e">
        <f t="shared" si="0"/>
        <v>#N/A</v>
      </c>
      <c r="V12" s="13"/>
    </row>
    <row r="13" spans="1:41" x14ac:dyDescent="0.3">
      <c r="K13" s="10" t="s">
        <v>132</v>
      </c>
      <c r="L13" s="13" t="e">
        <f t="shared" si="1"/>
        <v>#N/A</v>
      </c>
      <c r="M13" s="13" t="e">
        <f t="shared" si="2"/>
        <v>#N/A</v>
      </c>
      <c r="N13" s="12" t="e">
        <f t="shared" si="3"/>
        <v>#N/A</v>
      </c>
      <c r="T13" t="e">
        <f t="shared" si="0"/>
        <v>#N/A</v>
      </c>
      <c r="V13" s="13"/>
    </row>
    <row r="14" spans="1:41" x14ac:dyDescent="0.3">
      <c r="K14" s="10" t="s">
        <v>133</v>
      </c>
      <c r="L14" s="13" t="e">
        <f t="shared" si="1"/>
        <v>#N/A</v>
      </c>
      <c r="M14" s="13" t="e">
        <f t="shared" si="2"/>
        <v>#N/A</v>
      </c>
      <c r="N14" s="12" t="e">
        <f t="shared" si="3"/>
        <v>#N/A</v>
      </c>
      <c r="T14" t="e">
        <f t="shared" si="0"/>
        <v>#N/A</v>
      </c>
      <c r="V14" s="13"/>
    </row>
    <row r="15" spans="1:41" x14ac:dyDescent="0.3">
      <c r="T15" t="e">
        <f t="shared" si="0"/>
        <v>#N/A</v>
      </c>
      <c r="V15" s="13"/>
    </row>
    <row r="16" spans="1:41" x14ac:dyDescent="0.3">
      <c r="T16" t="e">
        <f t="shared" si="0"/>
        <v>#N/A</v>
      </c>
      <c r="V16" s="13"/>
    </row>
    <row r="17" spans="20:22" x14ac:dyDescent="0.3">
      <c r="T17" t="e">
        <f t="shared" si="0"/>
        <v>#N/A</v>
      </c>
      <c r="V17" s="13"/>
    </row>
    <row r="18" spans="20:22" x14ac:dyDescent="0.3">
      <c r="T18" t="e">
        <f t="shared" si="0"/>
        <v>#N/A</v>
      </c>
      <c r="V18" s="13"/>
    </row>
    <row r="19" spans="20:22" x14ac:dyDescent="0.3">
      <c r="T19" t="e">
        <f t="shared" si="0"/>
        <v>#N/A</v>
      </c>
      <c r="V19" s="13"/>
    </row>
    <row r="20" spans="20:22" x14ac:dyDescent="0.3">
      <c r="T20" t="e">
        <f t="shared" si="0"/>
        <v>#N/A</v>
      </c>
      <c r="V20" s="13"/>
    </row>
    <row r="21" spans="20:22" x14ac:dyDescent="0.3">
      <c r="T21" t="e">
        <f t="shared" si="0"/>
        <v>#N/A</v>
      </c>
      <c r="V21" s="13"/>
    </row>
    <row r="22" spans="20:22" x14ac:dyDescent="0.3">
      <c r="T22" t="e">
        <f t="shared" si="0"/>
        <v>#N/A</v>
      </c>
      <c r="V22" s="13"/>
    </row>
    <row r="23" spans="20:22" x14ac:dyDescent="0.3">
      <c r="T23" t="e">
        <f t="shared" si="0"/>
        <v>#N/A</v>
      </c>
      <c r="V23" s="13"/>
    </row>
    <row r="24" spans="20:22" x14ac:dyDescent="0.3">
      <c r="T24" t="e">
        <f t="shared" si="0"/>
        <v>#N/A</v>
      </c>
      <c r="V24" s="13"/>
    </row>
    <row r="25" spans="20:22" x14ac:dyDescent="0.3">
      <c r="T25" t="e">
        <f t="shared" si="0"/>
        <v>#N/A</v>
      </c>
      <c r="V25" s="13"/>
    </row>
    <row r="26" spans="20:22" x14ac:dyDescent="0.3">
      <c r="T26" t="e">
        <f t="shared" si="0"/>
        <v>#N/A</v>
      </c>
      <c r="V26" s="13"/>
    </row>
    <row r="27" spans="20:22" x14ac:dyDescent="0.3">
      <c r="T27" t="e">
        <f t="shared" si="0"/>
        <v>#N/A</v>
      </c>
      <c r="V27" s="13"/>
    </row>
    <row r="28" spans="20:22" x14ac:dyDescent="0.3">
      <c r="T28" t="e">
        <f t="shared" si="0"/>
        <v>#N/A</v>
      </c>
      <c r="V28" s="13"/>
    </row>
    <row r="29" spans="20:22" x14ac:dyDescent="0.3">
      <c r="T29" t="e">
        <f t="shared" si="0"/>
        <v>#N/A</v>
      </c>
      <c r="V29" s="13"/>
    </row>
    <row r="30" spans="20:22" x14ac:dyDescent="0.3">
      <c r="T30" t="e">
        <f t="shared" si="0"/>
        <v>#N/A</v>
      </c>
      <c r="V30" s="13"/>
    </row>
    <row r="31" spans="20:22" x14ac:dyDescent="0.3">
      <c r="T31" t="e">
        <f t="shared" si="0"/>
        <v>#N/A</v>
      </c>
      <c r="V31" s="13"/>
    </row>
    <row r="32" spans="20:22" x14ac:dyDescent="0.3">
      <c r="T32" t="e">
        <f t="shared" si="0"/>
        <v>#N/A</v>
      </c>
      <c r="V32" s="13"/>
    </row>
    <row r="33" spans="20:22" x14ac:dyDescent="0.3">
      <c r="T33" t="e">
        <f t="shared" si="0"/>
        <v>#N/A</v>
      </c>
      <c r="V33" s="13"/>
    </row>
    <row r="34" spans="20:22" x14ac:dyDescent="0.3">
      <c r="T34" t="e">
        <f t="shared" si="0"/>
        <v>#N/A</v>
      </c>
      <c r="V34" s="13"/>
    </row>
    <row r="35" spans="20:22" x14ac:dyDescent="0.3">
      <c r="T35" t="e">
        <f t="shared" si="0"/>
        <v>#N/A</v>
      </c>
      <c r="V35" s="13"/>
    </row>
    <row r="36" spans="20:22" x14ac:dyDescent="0.3">
      <c r="T36" t="e">
        <f t="shared" si="0"/>
        <v>#N/A</v>
      </c>
      <c r="V36" s="13"/>
    </row>
    <row r="37" spans="20:22" x14ac:dyDescent="0.3">
      <c r="T37" t="e">
        <f t="shared" si="0"/>
        <v>#N/A</v>
      </c>
      <c r="V37" s="13"/>
    </row>
    <row r="38" spans="20:22" x14ac:dyDescent="0.3">
      <c r="T38" t="e">
        <f t="shared" si="0"/>
        <v>#N/A</v>
      </c>
      <c r="V38" s="13"/>
    </row>
    <row r="39" spans="20:22" x14ac:dyDescent="0.3">
      <c r="T39" t="e">
        <f t="shared" si="0"/>
        <v>#N/A</v>
      </c>
      <c r="V39" s="13"/>
    </row>
    <row r="40" spans="20:22" x14ac:dyDescent="0.3">
      <c r="T40" t="e">
        <f t="shared" si="0"/>
        <v>#N/A</v>
      </c>
      <c r="V40" s="13"/>
    </row>
    <row r="41" spans="20:22" x14ac:dyDescent="0.3">
      <c r="T41" t="e">
        <f t="shared" si="0"/>
        <v>#N/A</v>
      </c>
      <c r="V41" s="13"/>
    </row>
    <row r="42" spans="20:22" x14ac:dyDescent="0.3">
      <c r="T42" t="e">
        <f t="shared" si="0"/>
        <v>#N/A</v>
      </c>
      <c r="V42" s="13"/>
    </row>
    <row r="43" spans="20:22" x14ac:dyDescent="0.3">
      <c r="T43" t="e">
        <f t="shared" si="0"/>
        <v>#N/A</v>
      </c>
      <c r="V43" s="13"/>
    </row>
    <row r="44" spans="20:22" x14ac:dyDescent="0.3">
      <c r="T44" t="e">
        <f t="shared" si="0"/>
        <v>#N/A</v>
      </c>
      <c r="V44" s="13"/>
    </row>
    <row r="45" spans="20:22" x14ac:dyDescent="0.3">
      <c r="T45" t="e">
        <f t="shared" si="0"/>
        <v>#N/A</v>
      </c>
      <c r="V45" s="13"/>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8</xdr:col>
                    <xdr:colOff>358140</xdr:colOff>
                    <xdr:row>18</xdr:row>
                    <xdr:rowOff>22860</xdr:rowOff>
                  </from>
                  <to>
                    <xdr:col>8</xdr:col>
                    <xdr:colOff>807720</xdr:colOff>
                    <xdr:row>19</xdr:row>
                    <xdr:rowOff>53340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7</xdr:col>
                    <xdr:colOff>358140</xdr:colOff>
                    <xdr:row>18</xdr:row>
                    <xdr:rowOff>22860</xdr:rowOff>
                  </from>
                  <to>
                    <xdr:col>7</xdr:col>
                    <xdr:colOff>807720</xdr:colOff>
                    <xdr:row>19</xdr:row>
                    <xdr:rowOff>53340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876300</xdr:colOff>
                    <xdr:row>18</xdr:row>
                    <xdr:rowOff>15240</xdr:rowOff>
                  </from>
                  <to>
                    <xdr:col>8</xdr:col>
                    <xdr:colOff>1287780</xdr:colOff>
                    <xdr:row>19</xdr:row>
                    <xdr:rowOff>68580</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381000</xdr:colOff>
                    <xdr:row>12</xdr:row>
                    <xdr:rowOff>175260</xdr:rowOff>
                  </from>
                  <to>
                    <xdr:col>23</xdr:col>
                    <xdr:colOff>601980</xdr:colOff>
                    <xdr:row>24</xdr:row>
                    <xdr:rowOff>76200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8FC4-C97D-4922-B7D8-883204CC7CC9}">
  <sheetPr>
    <tabColor rgb="FFFF5050"/>
  </sheetPr>
  <dimension ref="A1:A6"/>
  <sheetViews>
    <sheetView tabSelected="1" workbookViewId="0">
      <selection activeCell="V14" sqref="V14"/>
    </sheetView>
  </sheetViews>
  <sheetFormatPr defaultRowHeight="14.4" x14ac:dyDescent="0.3"/>
  <sheetData>
    <row r="1" ht="7.8" customHeight="1" x14ac:dyDescent="0.3"/>
    <row r="2" ht="16.2" customHeight="1" x14ac:dyDescent="0.3"/>
    <row r="5" ht="16.8" customHeight="1" x14ac:dyDescent="0.3"/>
    <row r="6" ht="13.2" customHeight="1"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13</xdr:col>
                    <xdr:colOff>289560</xdr:colOff>
                    <xdr:row>40</xdr:row>
                    <xdr:rowOff>68580</xdr:rowOff>
                  </from>
                  <to>
                    <xdr:col>14</xdr:col>
                    <xdr:colOff>129540</xdr:colOff>
                    <xdr:row>41</xdr:row>
                    <xdr:rowOff>99060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4</xdr:col>
                    <xdr:colOff>243840</xdr:colOff>
                    <xdr:row>10</xdr:row>
                    <xdr:rowOff>7620</xdr:rowOff>
                  </from>
                  <to>
                    <xdr:col>4</xdr:col>
                    <xdr:colOff>434340</xdr:colOff>
                    <xdr:row>11</xdr:row>
                    <xdr:rowOff>76200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243840</xdr:colOff>
                    <xdr:row>10</xdr:row>
                    <xdr:rowOff>68580</xdr:rowOff>
                  </from>
                  <to>
                    <xdr:col>5</xdr:col>
                    <xdr:colOff>419100</xdr:colOff>
                    <xdr:row>11</xdr:row>
                    <xdr:rowOff>45720</xdr:rowOff>
                  </to>
                </anchor>
              </controlPr>
            </control>
          </mc:Choice>
        </mc:AlternateContent>
        <mc:AlternateContent xmlns:mc="http://schemas.openxmlformats.org/markup-compatibility/2006">
          <mc:Choice Requires="x14">
            <control shapeId="4104" r:id="rId7" name="Check Box 8">
              <controlPr defaultSize="0" autoFill="0" autoLine="0" autoPict="0">
                <anchor moveWithCells="1">
                  <from>
                    <xdr:col>9</xdr:col>
                    <xdr:colOff>586740</xdr:colOff>
                    <xdr:row>34</xdr:row>
                    <xdr:rowOff>60960</xdr:rowOff>
                  </from>
                  <to>
                    <xdr:col>10</xdr:col>
                    <xdr:colOff>388620</xdr:colOff>
                    <xdr:row>35</xdr:row>
                    <xdr:rowOff>114300</xdr:rowOff>
                  </to>
                </anchor>
              </controlPr>
            </control>
          </mc:Choice>
        </mc:AlternateContent>
        <mc:AlternateContent xmlns:mc="http://schemas.openxmlformats.org/markup-compatibility/2006">
          <mc:Choice Requires="x14">
            <control shapeId="4106" r:id="rId8" name="Check Box 10">
              <controlPr defaultSize="0" autoFill="0" autoLine="0" autoPict="0">
                <anchor moveWithCells="1">
                  <from>
                    <xdr:col>6</xdr:col>
                    <xdr:colOff>411480</xdr:colOff>
                    <xdr:row>10</xdr:row>
                    <xdr:rowOff>53340</xdr:rowOff>
                  </from>
                  <to>
                    <xdr:col>7</xdr:col>
                    <xdr:colOff>121920</xdr:colOff>
                    <xdr:row>11</xdr:row>
                    <xdr:rowOff>76200</xdr:rowOff>
                  </to>
                </anchor>
              </controlPr>
            </control>
          </mc:Choice>
        </mc:AlternateContent>
        <mc:AlternateContent xmlns:mc="http://schemas.openxmlformats.org/markup-compatibility/2006">
          <mc:Choice Requires="x14">
            <control shapeId="4108" r:id="rId9" name="Scroll Bar 12">
              <controlPr defaultSize="0" autoPict="0">
                <anchor moveWithCells="1">
                  <from>
                    <xdr:col>8</xdr:col>
                    <xdr:colOff>350520</xdr:colOff>
                    <xdr:row>12</xdr:row>
                    <xdr:rowOff>0</xdr:rowOff>
                  </from>
                  <to>
                    <xdr:col>8</xdr:col>
                    <xdr:colOff>579120</xdr:colOff>
                    <xdr:row>19</xdr:row>
                    <xdr:rowOff>137160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H16" sqref="H16"/>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44140625" customWidth="1"/>
    <col min="7" max="7" width="14"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rgb="FFFFC000"/>
  </sheetPr>
  <dimension ref="A1:G46"/>
  <sheetViews>
    <sheetView workbookViewId="0">
      <selection activeCell="G2" sqref="G2"/>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7" ht="15" thickBot="1" x14ac:dyDescent="0.35">
      <c r="A1" s="1" t="s">
        <v>0</v>
      </c>
      <c r="B1" s="1" t="s">
        <v>1</v>
      </c>
      <c r="C1" s="1" t="s">
        <v>2</v>
      </c>
      <c r="D1" s="1" t="s">
        <v>3</v>
      </c>
      <c r="E1" s="1" t="s">
        <v>4</v>
      </c>
      <c r="F1" s="1" t="s">
        <v>5</v>
      </c>
      <c r="G1" s="1" t="s">
        <v>141</v>
      </c>
    </row>
    <row r="2" spans="1:7" x14ac:dyDescent="0.3">
      <c r="A2" t="s">
        <v>6</v>
      </c>
      <c r="B2" t="s">
        <v>7</v>
      </c>
      <c r="C2" t="s">
        <v>8</v>
      </c>
      <c r="D2" t="s">
        <v>9</v>
      </c>
      <c r="E2">
        <v>98</v>
      </c>
      <c r="F2">
        <v>103.88</v>
      </c>
      <c r="G2" t="str">
        <f t="shared" ref="G2:G46" si="0">IF(E1&lt;50,"Bad",IF(E1&lt;=100,"Good","Very good"))</f>
        <v>Very good</v>
      </c>
    </row>
    <row r="3" spans="1:7" x14ac:dyDescent="0.3">
      <c r="A3" t="s">
        <v>10</v>
      </c>
      <c r="B3" t="s">
        <v>11</v>
      </c>
      <c r="C3" t="s">
        <v>8</v>
      </c>
      <c r="D3" t="s">
        <v>9</v>
      </c>
      <c r="E3">
        <v>105</v>
      </c>
      <c r="F3">
        <v>142.80000000000001</v>
      </c>
      <c r="G3" t="str">
        <f t="shared" si="0"/>
        <v>Good</v>
      </c>
    </row>
    <row r="4" spans="1:7" x14ac:dyDescent="0.3">
      <c r="A4" t="s">
        <v>12</v>
      </c>
      <c r="B4" t="s">
        <v>13</v>
      </c>
      <c r="C4" t="s">
        <v>8</v>
      </c>
      <c r="D4" t="s">
        <v>9</v>
      </c>
      <c r="E4">
        <v>71</v>
      </c>
      <c r="F4">
        <v>80.94</v>
      </c>
      <c r="G4" t="str">
        <f t="shared" si="0"/>
        <v>Very good</v>
      </c>
    </row>
    <row r="5" spans="1:7" x14ac:dyDescent="0.3">
      <c r="A5" t="s">
        <v>14</v>
      </c>
      <c r="B5" t="s">
        <v>15</v>
      </c>
      <c r="C5" t="s">
        <v>8</v>
      </c>
      <c r="D5" t="s">
        <v>109</v>
      </c>
      <c r="E5">
        <v>44</v>
      </c>
      <c r="F5">
        <v>48.84</v>
      </c>
      <c r="G5" t="str">
        <f t="shared" si="0"/>
        <v>Good</v>
      </c>
    </row>
    <row r="6" spans="1:7" x14ac:dyDescent="0.3">
      <c r="A6" t="s">
        <v>16</v>
      </c>
      <c r="B6" t="s">
        <v>17</v>
      </c>
      <c r="C6" t="s">
        <v>8</v>
      </c>
      <c r="D6" t="s">
        <v>110</v>
      </c>
      <c r="E6">
        <v>133</v>
      </c>
      <c r="F6">
        <v>155.61000000000001</v>
      </c>
      <c r="G6" t="str">
        <f t="shared" si="0"/>
        <v>Bad</v>
      </c>
    </row>
    <row r="7" spans="1:7" x14ac:dyDescent="0.3">
      <c r="A7" t="s">
        <v>18</v>
      </c>
      <c r="B7" t="s">
        <v>19</v>
      </c>
      <c r="C7" t="s">
        <v>8</v>
      </c>
      <c r="D7" t="s">
        <v>9</v>
      </c>
      <c r="E7">
        <v>75</v>
      </c>
      <c r="F7">
        <v>85.5</v>
      </c>
      <c r="G7" t="str">
        <f t="shared" si="0"/>
        <v>Very good</v>
      </c>
    </row>
    <row r="8" spans="1:7" x14ac:dyDescent="0.3">
      <c r="A8" t="s">
        <v>20</v>
      </c>
      <c r="B8" t="s">
        <v>21</v>
      </c>
      <c r="C8" t="s">
        <v>8</v>
      </c>
      <c r="D8" t="s">
        <v>109</v>
      </c>
      <c r="E8">
        <v>43</v>
      </c>
      <c r="F8">
        <v>47.730000000000004</v>
      </c>
      <c r="G8" t="str">
        <f t="shared" si="0"/>
        <v>Good</v>
      </c>
    </row>
    <row r="9" spans="1:7" x14ac:dyDescent="0.3">
      <c r="A9" t="s">
        <v>22</v>
      </c>
      <c r="B9" t="s">
        <v>23</v>
      </c>
      <c r="C9" t="s">
        <v>8</v>
      </c>
      <c r="D9" t="s">
        <v>9</v>
      </c>
      <c r="E9">
        <v>83</v>
      </c>
      <c r="F9">
        <v>94.62</v>
      </c>
      <c r="G9" t="str">
        <f t="shared" si="0"/>
        <v>Bad</v>
      </c>
    </row>
    <row r="10" spans="1:7" x14ac:dyDescent="0.3">
      <c r="A10" t="s">
        <v>24</v>
      </c>
      <c r="B10" t="s">
        <v>25</v>
      </c>
      <c r="C10" t="s">
        <v>8</v>
      </c>
      <c r="D10" t="s">
        <v>111</v>
      </c>
      <c r="E10">
        <v>6</v>
      </c>
      <c r="F10">
        <v>7.8599999999999994</v>
      </c>
      <c r="G10" t="str">
        <f t="shared" si="0"/>
        <v>Good</v>
      </c>
    </row>
    <row r="11" spans="1:7" x14ac:dyDescent="0.3">
      <c r="A11" t="s">
        <v>26</v>
      </c>
      <c r="B11" t="s">
        <v>27</v>
      </c>
      <c r="C11" t="s">
        <v>28</v>
      </c>
      <c r="D11" t="s">
        <v>110</v>
      </c>
      <c r="E11">
        <v>148</v>
      </c>
      <c r="F11">
        <v>164.28</v>
      </c>
      <c r="G11" t="str">
        <f t="shared" si="0"/>
        <v>Bad</v>
      </c>
    </row>
    <row r="12" spans="1:7" x14ac:dyDescent="0.3">
      <c r="A12" t="s">
        <v>29</v>
      </c>
      <c r="B12" t="s">
        <v>30</v>
      </c>
      <c r="C12" t="s">
        <v>28</v>
      </c>
      <c r="D12" t="s">
        <v>109</v>
      </c>
      <c r="E12">
        <v>44</v>
      </c>
      <c r="F12">
        <v>48.4</v>
      </c>
      <c r="G12" t="str">
        <f t="shared" si="0"/>
        <v>Very good</v>
      </c>
    </row>
    <row r="13" spans="1:7" x14ac:dyDescent="0.3">
      <c r="A13" t="s">
        <v>31</v>
      </c>
      <c r="B13" t="s">
        <v>32</v>
      </c>
      <c r="C13" t="s">
        <v>28</v>
      </c>
      <c r="D13" t="s">
        <v>9</v>
      </c>
      <c r="E13">
        <v>73</v>
      </c>
      <c r="F13">
        <v>94.17</v>
      </c>
      <c r="G13" t="str">
        <f t="shared" si="0"/>
        <v>Bad</v>
      </c>
    </row>
    <row r="14" spans="1:7" x14ac:dyDescent="0.3">
      <c r="A14" t="s">
        <v>33</v>
      </c>
      <c r="B14" t="s">
        <v>34</v>
      </c>
      <c r="C14" t="s">
        <v>28</v>
      </c>
      <c r="D14" t="s">
        <v>9</v>
      </c>
      <c r="E14">
        <v>112</v>
      </c>
      <c r="F14">
        <v>122.08</v>
      </c>
      <c r="G14" t="str">
        <f t="shared" si="0"/>
        <v>Good</v>
      </c>
    </row>
    <row r="15" spans="1:7" x14ac:dyDescent="0.3">
      <c r="A15" t="s">
        <v>35</v>
      </c>
      <c r="B15" t="s">
        <v>36</v>
      </c>
      <c r="C15" t="s">
        <v>28</v>
      </c>
      <c r="D15" t="s">
        <v>9</v>
      </c>
      <c r="E15">
        <v>112</v>
      </c>
      <c r="F15">
        <v>146.72</v>
      </c>
      <c r="G15" t="str">
        <f t="shared" si="0"/>
        <v>Very good</v>
      </c>
    </row>
    <row r="16" spans="1:7" x14ac:dyDescent="0.3">
      <c r="A16" t="s">
        <v>37</v>
      </c>
      <c r="B16" t="s">
        <v>38</v>
      </c>
      <c r="C16" t="s">
        <v>28</v>
      </c>
      <c r="D16" t="s">
        <v>111</v>
      </c>
      <c r="E16">
        <v>12</v>
      </c>
      <c r="F16">
        <v>15.719999999999999</v>
      </c>
      <c r="G16" t="str">
        <f t="shared" si="0"/>
        <v>Very good</v>
      </c>
    </row>
    <row r="17" spans="1:7" x14ac:dyDescent="0.3">
      <c r="A17" t="s">
        <v>39</v>
      </c>
      <c r="B17" t="s">
        <v>40</v>
      </c>
      <c r="C17" t="s">
        <v>28</v>
      </c>
      <c r="D17" t="s">
        <v>111</v>
      </c>
      <c r="E17">
        <v>13</v>
      </c>
      <c r="F17">
        <v>16.64</v>
      </c>
      <c r="G17" t="str">
        <f t="shared" si="0"/>
        <v>Bad</v>
      </c>
    </row>
    <row r="18" spans="1:7" x14ac:dyDescent="0.3">
      <c r="A18" t="s">
        <v>41</v>
      </c>
      <c r="B18" t="s">
        <v>42</v>
      </c>
      <c r="C18" t="s">
        <v>28</v>
      </c>
      <c r="D18" t="s">
        <v>110</v>
      </c>
      <c r="E18">
        <v>134</v>
      </c>
      <c r="F18">
        <v>156.78</v>
      </c>
      <c r="G18" t="str">
        <f t="shared" si="0"/>
        <v>Bad</v>
      </c>
    </row>
    <row r="19" spans="1:7" x14ac:dyDescent="0.3">
      <c r="A19" t="s">
        <v>43</v>
      </c>
      <c r="B19" t="s">
        <v>44</v>
      </c>
      <c r="C19" t="s">
        <v>28</v>
      </c>
      <c r="D19" t="s">
        <v>111</v>
      </c>
      <c r="E19">
        <v>37</v>
      </c>
      <c r="F19">
        <v>49.21</v>
      </c>
      <c r="G19" t="str">
        <f t="shared" si="0"/>
        <v>Very good</v>
      </c>
    </row>
    <row r="20" spans="1:7" x14ac:dyDescent="0.3">
      <c r="A20" t="s">
        <v>45</v>
      </c>
      <c r="B20" t="s">
        <v>46</v>
      </c>
      <c r="C20" t="s">
        <v>28</v>
      </c>
      <c r="D20" t="s">
        <v>110</v>
      </c>
      <c r="E20">
        <v>150</v>
      </c>
      <c r="F20">
        <v>210</v>
      </c>
      <c r="G20" t="str">
        <f t="shared" si="0"/>
        <v>Bad</v>
      </c>
    </row>
    <row r="21" spans="1:7" x14ac:dyDescent="0.3">
      <c r="A21" t="s">
        <v>47</v>
      </c>
      <c r="B21" t="s">
        <v>48</v>
      </c>
      <c r="C21" t="s">
        <v>49</v>
      </c>
      <c r="D21" t="s">
        <v>109</v>
      </c>
      <c r="E21">
        <v>61</v>
      </c>
      <c r="F21">
        <v>76.25</v>
      </c>
      <c r="G21" t="str">
        <f t="shared" si="0"/>
        <v>Very good</v>
      </c>
    </row>
    <row r="22" spans="1:7" x14ac:dyDescent="0.3">
      <c r="A22" t="s">
        <v>50</v>
      </c>
      <c r="B22" t="s">
        <v>51</v>
      </c>
      <c r="C22" t="s">
        <v>49</v>
      </c>
      <c r="D22" t="s">
        <v>110</v>
      </c>
      <c r="E22">
        <v>126</v>
      </c>
      <c r="F22">
        <v>162.54</v>
      </c>
      <c r="G22" t="str">
        <f t="shared" si="0"/>
        <v>Good</v>
      </c>
    </row>
    <row r="23" spans="1:7" x14ac:dyDescent="0.3">
      <c r="A23" t="s">
        <v>52</v>
      </c>
      <c r="B23" t="s">
        <v>53</v>
      </c>
      <c r="C23" t="s">
        <v>49</v>
      </c>
      <c r="D23" t="s">
        <v>110</v>
      </c>
      <c r="E23">
        <v>121</v>
      </c>
      <c r="F23">
        <v>141.57</v>
      </c>
      <c r="G23" t="str">
        <f t="shared" si="0"/>
        <v>Very good</v>
      </c>
    </row>
    <row r="24" spans="1:7" x14ac:dyDescent="0.3">
      <c r="A24" t="s">
        <v>54</v>
      </c>
      <c r="B24" t="s">
        <v>55</v>
      </c>
      <c r="C24" t="s">
        <v>49</v>
      </c>
      <c r="D24" t="s">
        <v>110</v>
      </c>
      <c r="E24">
        <v>141</v>
      </c>
      <c r="F24">
        <v>149.46</v>
      </c>
      <c r="G24" t="str">
        <f t="shared" si="0"/>
        <v>Very good</v>
      </c>
    </row>
    <row r="25" spans="1:7" x14ac:dyDescent="0.3">
      <c r="A25" t="s">
        <v>56</v>
      </c>
      <c r="B25" t="s">
        <v>57</v>
      </c>
      <c r="C25" t="s">
        <v>49</v>
      </c>
      <c r="D25" t="s">
        <v>110</v>
      </c>
      <c r="E25">
        <v>144</v>
      </c>
      <c r="F25">
        <v>156.96</v>
      </c>
      <c r="G25" t="str">
        <f t="shared" si="0"/>
        <v>Very good</v>
      </c>
    </row>
    <row r="26" spans="1:7" x14ac:dyDescent="0.3">
      <c r="A26" t="s">
        <v>58</v>
      </c>
      <c r="B26" t="s">
        <v>59</v>
      </c>
      <c r="C26" t="s">
        <v>49</v>
      </c>
      <c r="D26" t="s">
        <v>111</v>
      </c>
      <c r="E26">
        <v>7</v>
      </c>
      <c r="F26">
        <v>8.33</v>
      </c>
      <c r="G26" t="str">
        <f t="shared" si="0"/>
        <v>Very good</v>
      </c>
    </row>
    <row r="27" spans="1:7" x14ac:dyDescent="0.3">
      <c r="A27" t="s">
        <v>60</v>
      </c>
      <c r="B27" t="s">
        <v>61</v>
      </c>
      <c r="C27" t="s">
        <v>62</v>
      </c>
      <c r="D27" t="s">
        <v>111</v>
      </c>
      <c r="E27">
        <v>18</v>
      </c>
      <c r="F27">
        <v>24.66</v>
      </c>
      <c r="G27" t="str">
        <f t="shared" si="0"/>
        <v>Bad</v>
      </c>
    </row>
    <row r="28" spans="1:7" x14ac:dyDescent="0.3">
      <c r="A28" t="s">
        <v>63</v>
      </c>
      <c r="B28" t="s">
        <v>64</v>
      </c>
      <c r="C28" t="s">
        <v>62</v>
      </c>
      <c r="D28" t="s">
        <v>109</v>
      </c>
      <c r="E28">
        <v>48</v>
      </c>
      <c r="F28">
        <v>57.120000000000005</v>
      </c>
      <c r="G28" t="str">
        <f t="shared" si="0"/>
        <v>Bad</v>
      </c>
    </row>
    <row r="29" spans="1:7" x14ac:dyDescent="0.3">
      <c r="A29" t="s">
        <v>65</v>
      </c>
      <c r="B29" t="s">
        <v>66</v>
      </c>
      <c r="C29" t="s">
        <v>62</v>
      </c>
      <c r="D29" t="s">
        <v>111</v>
      </c>
      <c r="E29">
        <v>37</v>
      </c>
      <c r="F29">
        <v>41.81</v>
      </c>
      <c r="G29" t="str">
        <f t="shared" si="0"/>
        <v>Bad</v>
      </c>
    </row>
    <row r="30" spans="1:7" x14ac:dyDescent="0.3">
      <c r="A30" t="s">
        <v>67</v>
      </c>
      <c r="B30" t="s">
        <v>68</v>
      </c>
      <c r="C30" t="s">
        <v>62</v>
      </c>
      <c r="D30" t="s">
        <v>109</v>
      </c>
      <c r="E30">
        <v>47</v>
      </c>
      <c r="F30">
        <v>53.11</v>
      </c>
      <c r="G30" t="str">
        <f t="shared" si="0"/>
        <v>Bad</v>
      </c>
    </row>
    <row r="31" spans="1:7" x14ac:dyDescent="0.3">
      <c r="A31" t="s">
        <v>69</v>
      </c>
      <c r="B31" t="s">
        <v>70</v>
      </c>
      <c r="C31" t="s">
        <v>62</v>
      </c>
      <c r="D31" t="s">
        <v>110</v>
      </c>
      <c r="E31">
        <v>148</v>
      </c>
      <c r="F31">
        <v>201.28</v>
      </c>
      <c r="G31" t="str">
        <f t="shared" si="0"/>
        <v>Bad</v>
      </c>
    </row>
    <row r="32" spans="1:7" x14ac:dyDescent="0.3">
      <c r="A32" t="s">
        <v>71</v>
      </c>
      <c r="B32" t="s">
        <v>72</v>
      </c>
      <c r="C32" t="s">
        <v>62</v>
      </c>
      <c r="D32" t="s">
        <v>9</v>
      </c>
      <c r="E32">
        <v>93</v>
      </c>
      <c r="F32">
        <v>104.16</v>
      </c>
      <c r="G32" t="str">
        <f t="shared" si="0"/>
        <v>Very good</v>
      </c>
    </row>
    <row r="33" spans="1:7" x14ac:dyDescent="0.3">
      <c r="A33" t="s">
        <v>73</v>
      </c>
      <c r="B33" t="s">
        <v>74</v>
      </c>
      <c r="C33" t="s">
        <v>62</v>
      </c>
      <c r="D33" t="s">
        <v>9</v>
      </c>
      <c r="E33">
        <v>89</v>
      </c>
      <c r="F33">
        <v>117.48</v>
      </c>
      <c r="G33" t="str">
        <f t="shared" si="0"/>
        <v>Good</v>
      </c>
    </row>
    <row r="34" spans="1:7" x14ac:dyDescent="0.3">
      <c r="A34" t="s">
        <v>75</v>
      </c>
      <c r="B34" t="s">
        <v>76</v>
      </c>
      <c r="C34" t="s">
        <v>62</v>
      </c>
      <c r="D34" t="s">
        <v>9</v>
      </c>
      <c r="E34">
        <v>95</v>
      </c>
      <c r="F34">
        <v>119.7</v>
      </c>
      <c r="G34" t="str">
        <f t="shared" si="0"/>
        <v>Good</v>
      </c>
    </row>
    <row r="35" spans="1:7" x14ac:dyDescent="0.3">
      <c r="A35" t="s">
        <v>77</v>
      </c>
      <c r="B35" t="s">
        <v>78</v>
      </c>
      <c r="C35" t="s">
        <v>62</v>
      </c>
      <c r="D35" t="s">
        <v>109</v>
      </c>
      <c r="E35">
        <v>55</v>
      </c>
      <c r="F35">
        <v>58.3</v>
      </c>
      <c r="G35" t="str">
        <f t="shared" si="0"/>
        <v>Good</v>
      </c>
    </row>
    <row r="36" spans="1:7" x14ac:dyDescent="0.3">
      <c r="A36" t="s">
        <v>79</v>
      </c>
      <c r="B36" t="s">
        <v>80</v>
      </c>
      <c r="C36" t="s">
        <v>62</v>
      </c>
      <c r="D36" t="s">
        <v>111</v>
      </c>
      <c r="E36">
        <v>5</v>
      </c>
      <c r="F36">
        <v>6.7</v>
      </c>
      <c r="G36" t="str">
        <f t="shared" si="0"/>
        <v>Good</v>
      </c>
    </row>
    <row r="37" spans="1:7" x14ac:dyDescent="0.3">
      <c r="A37" t="s">
        <v>81</v>
      </c>
      <c r="B37" t="s">
        <v>82</v>
      </c>
      <c r="C37" t="s">
        <v>62</v>
      </c>
      <c r="D37" t="s">
        <v>9</v>
      </c>
      <c r="E37">
        <v>90</v>
      </c>
      <c r="F37">
        <v>96.3</v>
      </c>
      <c r="G37" t="str">
        <f t="shared" si="0"/>
        <v>Bad</v>
      </c>
    </row>
    <row r="38" spans="1:7" x14ac:dyDescent="0.3">
      <c r="A38" t="s">
        <v>83</v>
      </c>
      <c r="B38" t="s">
        <v>84</v>
      </c>
      <c r="C38" t="s">
        <v>85</v>
      </c>
      <c r="D38" t="s">
        <v>9</v>
      </c>
      <c r="E38">
        <v>67</v>
      </c>
      <c r="F38">
        <v>85.76</v>
      </c>
      <c r="G38" t="str">
        <f t="shared" si="0"/>
        <v>Good</v>
      </c>
    </row>
    <row r="39" spans="1:7" x14ac:dyDescent="0.3">
      <c r="A39" t="s">
        <v>86</v>
      </c>
      <c r="B39" t="s">
        <v>87</v>
      </c>
      <c r="C39" t="s">
        <v>85</v>
      </c>
      <c r="D39" t="s">
        <v>9</v>
      </c>
      <c r="E39">
        <v>72</v>
      </c>
      <c r="F39">
        <v>79.92</v>
      </c>
      <c r="G39" t="str">
        <f t="shared" si="0"/>
        <v>Good</v>
      </c>
    </row>
    <row r="40" spans="1:7" x14ac:dyDescent="0.3">
      <c r="A40" t="s">
        <v>88</v>
      </c>
      <c r="B40" t="s">
        <v>89</v>
      </c>
      <c r="C40" t="s">
        <v>85</v>
      </c>
      <c r="D40" t="s">
        <v>111</v>
      </c>
      <c r="E40">
        <v>37</v>
      </c>
      <c r="F40">
        <v>42.55</v>
      </c>
      <c r="G40" t="str">
        <f t="shared" si="0"/>
        <v>Good</v>
      </c>
    </row>
    <row r="41" spans="1:7" x14ac:dyDescent="0.3">
      <c r="A41" t="s">
        <v>90</v>
      </c>
      <c r="B41" t="s">
        <v>91</v>
      </c>
      <c r="C41" t="s">
        <v>85</v>
      </c>
      <c r="D41" t="s">
        <v>9</v>
      </c>
      <c r="E41">
        <v>90</v>
      </c>
      <c r="F41">
        <v>115.2</v>
      </c>
      <c r="G41" t="str">
        <f t="shared" si="0"/>
        <v>Bad</v>
      </c>
    </row>
    <row r="42" spans="1:7" x14ac:dyDescent="0.3">
      <c r="A42" t="s">
        <v>92</v>
      </c>
      <c r="B42" t="s">
        <v>93</v>
      </c>
      <c r="C42" t="s">
        <v>85</v>
      </c>
      <c r="D42" t="s">
        <v>110</v>
      </c>
      <c r="E42">
        <v>138</v>
      </c>
      <c r="F42">
        <v>173.88</v>
      </c>
      <c r="G42" t="str">
        <f t="shared" si="0"/>
        <v>Good</v>
      </c>
    </row>
    <row r="43" spans="1:7" x14ac:dyDescent="0.3">
      <c r="A43" t="s">
        <v>94</v>
      </c>
      <c r="B43" t="s">
        <v>95</v>
      </c>
      <c r="C43" t="s">
        <v>85</v>
      </c>
      <c r="D43" t="s">
        <v>110</v>
      </c>
      <c r="E43">
        <v>120</v>
      </c>
      <c r="F43">
        <v>162</v>
      </c>
      <c r="G43" t="str">
        <f t="shared" si="0"/>
        <v>Very good</v>
      </c>
    </row>
    <row r="44" spans="1:7" x14ac:dyDescent="0.3">
      <c r="A44" t="s">
        <v>96</v>
      </c>
      <c r="B44" t="s">
        <v>97</v>
      </c>
      <c r="C44" t="s">
        <v>85</v>
      </c>
      <c r="D44" t="s">
        <v>9</v>
      </c>
      <c r="E44">
        <v>67</v>
      </c>
      <c r="F44">
        <v>83.08</v>
      </c>
      <c r="G44" t="str">
        <f t="shared" si="0"/>
        <v>Very good</v>
      </c>
    </row>
    <row r="45" spans="1:7" x14ac:dyDescent="0.3">
      <c r="A45" t="s">
        <v>98</v>
      </c>
      <c r="B45" t="s">
        <v>99</v>
      </c>
      <c r="C45" t="s">
        <v>85</v>
      </c>
      <c r="D45" t="s">
        <v>9</v>
      </c>
      <c r="E45">
        <v>76</v>
      </c>
      <c r="F45">
        <v>82.08</v>
      </c>
      <c r="G45" t="str">
        <f t="shared" si="0"/>
        <v>Good</v>
      </c>
    </row>
    <row r="46" spans="1:7" x14ac:dyDescent="0.3">
      <c r="A46" t="s">
        <v>112</v>
      </c>
      <c r="B46" t="s">
        <v>113</v>
      </c>
      <c r="C46" t="s">
        <v>85</v>
      </c>
      <c r="D46" t="s">
        <v>9</v>
      </c>
      <c r="E46">
        <v>50</v>
      </c>
      <c r="F46">
        <v>62</v>
      </c>
      <c r="G46" t="str">
        <f t="shared" si="0"/>
        <v>Good</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Manish kumar</cp:lastModifiedBy>
  <dcterms:created xsi:type="dcterms:W3CDTF">2021-11-03T11:40:02Z</dcterms:created>
  <dcterms:modified xsi:type="dcterms:W3CDTF">2024-09-14T04:32:10Z</dcterms:modified>
</cp:coreProperties>
</file>