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4640" windowHeight="6375" activeTab="1"/>
  </bookViews>
  <sheets>
    <sheet name="Home" sheetId="3" r:id="rId1"/>
    <sheet name="DATE-FUNC" sheetId="1" r:id="rId2"/>
    <sheet name="QUESTION" sheetId="2" state="hidden" r:id="rId3"/>
    <sheet name="Practice" sheetId="5" r:id="rId4"/>
    <sheet name="Ageing" sheetId="4" r:id="rId5"/>
    <sheet name="Login hrs" sheetId="6" r:id="rId6"/>
    <sheet name="interview" sheetId="9" r:id="rId7"/>
    <sheet name="Time test" sheetId="10" r:id="rId8"/>
    <sheet name="Sheet5" sheetId="8" r:id="rId9"/>
    <sheet name="calender" sheetId="7" r:id="rId10"/>
  </sheets>
  <calcPr calcId="144525"/>
</workbook>
</file>

<file path=xl/calcChain.xml><?xml version="1.0" encoding="utf-8"?>
<calcChain xmlns="http://schemas.openxmlformats.org/spreadsheetml/2006/main">
  <c r="C2" i="10" l="1"/>
  <c r="D2" i="10"/>
  <c r="E2" i="10" s="1"/>
  <c r="C3" i="10"/>
  <c r="D3" i="6"/>
  <c r="S4" i="9"/>
  <c r="T4" i="9"/>
  <c r="U4" i="9"/>
  <c r="L2" i="4"/>
  <c r="B2" i="5"/>
  <c r="C2" i="5"/>
  <c r="D2" i="5"/>
  <c r="E2" i="5"/>
  <c r="F2" i="5"/>
  <c r="G2" i="5"/>
  <c r="H2" i="5"/>
  <c r="J2" i="5"/>
  <c r="K2" i="5"/>
  <c r="L2" i="5"/>
  <c r="M2" i="5"/>
  <c r="N2" i="5"/>
  <c r="O2" i="5"/>
  <c r="P2" i="5"/>
  <c r="J28" i="1"/>
  <c r="H28" i="1"/>
  <c r="I11" i="1"/>
  <c r="G11" i="1"/>
  <c r="F11" i="1"/>
  <c r="E11" i="1"/>
  <c r="D11" i="1"/>
  <c r="J2" i="4" l="1"/>
  <c r="I2" i="4"/>
  <c r="H2" i="4"/>
  <c r="G2" i="4"/>
  <c r="E11" i="6" l="1"/>
  <c r="E8" i="10" l="1"/>
  <c r="E7" i="10"/>
  <c r="E6" i="10"/>
  <c r="E5" i="10"/>
  <c r="E4" i="10"/>
  <c r="E3" i="10"/>
  <c r="D8" i="10"/>
  <c r="D7" i="10"/>
  <c r="D6" i="10"/>
  <c r="D5" i="10"/>
  <c r="D4" i="10"/>
  <c r="D3" i="10"/>
  <c r="C8" i="10"/>
  <c r="C7" i="10"/>
  <c r="C6" i="10"/>
  <c r="C5" i="10"/>
  <c r="C4" i="10"/>
  <c r="S19" i="9" l="1"/>
  <c r="T14" i="9"/>
  <c r="T13" i="9"/>
  <c r="T12" i="9"/>
  <c r="T11" i="9"/>
  <c r="T10" i="9"/>
  <c r="T9" i="9"/>
  <c r="T8" i="9"/>
  <c r="T7" i="9"/>
  <c r="T6" i="9"/>
  <c r="T5" i="9"/>
  <c r="S14" i="9"/>
  <c r="S13" i="9"/>
  <c r="S12" i="9"/>
  <c r="S11" i="9"/>
  <c r="S10" i="9"/>
  <c r="S9" i="9"/>
  <c r="S8" i="9"/>
  <c r="S7" i="9"/>
  <c r="S6" i="9"/>
  <c r="S5" i="9"/>
  <c r="U14" i="9"/>
  <c r="U13" i="9"/>
  <c r="U12" i="9"/>
  <c r="U11" i="9"/>
  <c r="U10" i="9"/>
  <c r="U9" i="9"/>
  <c r="U8" i="9"/>
  <c r="U7" i="9"/>
  <c r="U6" i="9"/>
  <c r="U5" i="9"/>
  <c r="I10" i="7" l="1"/>
  <c r="E8" i="7"/>
  <c r="E10" i="7"/>
  <c r="F10" i="7" s="1"/>
  <c r="G10" i="7" s="1"/>
  <c r="H10" i="7" s="1"/>
  <c r="N5" i="7"/>
  <c r="M5" i="7"/>
  <c r="L5" i="7"/>
  <c r="K5" i="7"/>
  <c r="J5" i="7"/>
  <c r="I5" i="7"/>
  <c r="H5" i="7"/>
  <c r="G5" i="7"/>
  <c r="F5" i="7"/>
  <c r="E5" i="7"/>
  <c r="K9" i="7"/>
  <c r="J9" i="7"/>
  <c r="I9" i="7"/>
  <c r="H9" i="7"/>
  <c r="G9" i="7"/>
  <c r="F9" i="7"/>
  <c r="E9" i="7"/>
  <c r="P9" i="7"/>
  <c r="P8" i="7"/>
  <c r="P7" i="7"/>
  <c r="P6" i="7"/>
  <c r="P5" i="7"/>
  <c r="E7" i="7" a="1"/>
  <c r="I7" i="7" s="1"/>
  <c r="B4" i="7"/>
  <c r="E15" i="6"/>
  <c r="E14" i="6"/>
  <c r="E13" i="6"/>
  <c r="E12" i="6"/>
  <c r="C7" i="6"/>
  <c r="C6" i="6"/>
  <c r="C5" i="6"/>
  <c r="C4" i="6"/>
  <c r="C3" i="6"/>
  <c r="J10" i="7" l="1"/>
  <c r="K10" i="7" s="1"/>
  <c r="E11" i="7" s="1"/>
  <c r="F11" i="7" s="1"/>
  <c r="G11" i="7" s="1"/>
  <c r="H11" i="7" s="1"/>
  <c r="I11" i="7" s="1"/>
  <c r="J11" i="7" s="1"/>
  <c r="K11" i="7" s="1"/>
  <c r="E12" i="7" s="1"/>
  <c r="F12" i="7" s="1"/>
  <c r="G12" i="7" s="1"/>
  <c r="H12" i="7" s="1"/>
  <c r="I12" i="7" s="1"/>
  <c r="J12" i="7" s="1"/>
  <c r="K12" i="7" s="1"/>
  <c r="E13" i="7" s="1"/>
  <c r="F13" i="7" s="1"/>
  <c r="G13" i="7" s="1"/>
  <c r="H13" i="7" s="1"/>
  <c r="I13" i="7" s="1"/>
  <c r="J13" i="7" s="1"/>
  <c r="K13" i="7" s="1"/>
  <c r="E14" i="7" s="1"/>
  <c r="F14" i="7" s="1"/>
  <c r="G14" i="7" s="1"/>
  <c r="H14" i="7" s="1"/>
  <c r="I14" i="7" s="1"/>
  <c r="J14" i="7" s="1"/>
  <c r="K14" i="7" s="1"/>
  <c r="E15" i="7" s="1"/>
  <c r="F15" i="7" s="1"/>
  <c r="G15" i="7" s="1"/>
  <c r="H15" i="7" s="1"/>
  <c r="I15" i="7" s="1"/>
  <c r="J15" i="7" s="1"/>
  <c r="K15" i="7" s="1"/>
  <c r="F7" i="7"/>
  <c r="J7" i="7"/>
  <c r="H7" i="7"/>
  <c r="G7" i="7"/>
  <c r="K7" i="7"/>
  <c r="E7" i="7"/>
  <c r="AH95" i="5" l="1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V51" i="5"/>
  <c r="AH50" i="5"/>
  <c r="V50" i="5"/>
  <c r="AH49" i="5"/>
  <c r="V49" i="5"/>
  <c r="AH48" i="5"/>
  <c r="V48" i="5"/>
  <c r="AH47" i="5"/>
  <c r="V47" i="5"/>
  <c r="AH46" i="5"/>
  <c r="V46" i="5"/>
  <c r="AH45" i="5"/>
  <c r="V45" i="5"/>
  <c r="AH44" i="5"/>
  <c r="V44" i="5"/>
  <c r="AH43" i="5"/>
  <c r="V43" i="5"/>
  <c r="AH42" i="5"/>
  <c r="V42" i="5"/>
  <c r="AH41" i="5"/>
  <c r="V41" i="5"/>
  <c r="AH40" i="5"/>
  <c r="V40" i="5"/>
  <c r="AH39" i="5"/>
  <c r="V39" i="5"/>
  <c r="AH38" i="5"/>
  <c r="V38" i="5"/>
  <c r="AH37" i="5"/>
  <c r="V37" i="5"/>
  <c r="AH36" i="5"/>
  <c r="V36" i="5"/>
  <c r="AH35" i="5"/>
  <c r="V35" i="5"/>
  <c r="AH34" i="5"/>
  <c r="V34" i="5"/>
  <c r="AH33" i="5"/>
  <c r="V33" i="5"/>
  <c r="AH32" i="5"/>
  <c r="V32" i="5"/>
  <c r="AH31" i="5"/>
  <c r="V31" i="5"/>
  <c r="AH30" i="5"/>
  <c r="V30" i="5"/>
  <c r="AH29" i="5"/>
  <c r="V29" i="5"/>
  <c r="G29" i="5"/>
  <c r="AH28" i="5"/>
  <c r="V28" i="5"/>
  <c r="G28" i="5"/>
  <c r="AH27" i="5"/>
  <c r="V27" i="5"/>
  <c r="G27" i="5"/>
  <c r="AH26" i="5"/>
  <c r="V26" i="5"/>
  <c r="G26" i="5"/>
  <c r="H26" i="5" s="1"/>
  <c r="AH25" i="5"/>
  <c r="V25" i="5"/>
  <c r="G25" i="5"/>
  <c r="AH24" i="5"/>
  <c r="V24" i="5"/>
  <c r="G24" i="5"/>
  <c r="AH23" i="5"/>
  <c r="V23" i="5"/>
  <c r="G23" i="5"/>
  <c r="AH22" i="5"/>
  <c r="AC22" i="5"/>
  <c r="AB22" i="5"/>
  <c r="AA22" i="5"/>
  <c r="V22" i="5"/>
  <c r="G22" i="5"/>
  <c r="AH21" i="5"/>
  <c r="AC21" i="5"/>
  <c r="AB21" i="5"/>
  <c r="AA21" i="5"/>
  <c r="V21" i="5"/>
  <c r="G21" i="5"/>
  <c r="AH20" i="5"/>
  <c r="AC20" i="5"/>
  <c r="AB20" i="5"/>
  <c r="AA20" i="5"/>
  <c r="V20" i="5"/>
  <c r="G20" i="5"/>
  <c r="BD19" i="5"/>
  <c r="AY19" i="5"/>
  <c r="AX19" i="5"/>
  <c r="AW19" i="5" s="1"/>
  <c r="AH19" i="5"/>
  <c r="AC19" i="5"/>
  <c r="AB19" i="5"/>
  <c r="AA19" i="5"/>
  <c r="V19" i="5"/>
  <c r="G19" i="5"/>
  <c r="BD18" i="5"/>
  <c r="AY18" i="5"/>
  <c r="AX18" i="5"/>
  <c r="AW18" i="5" s="1"/>
  <c r="AH18" i="5"/>
  <c r="AC18" i="5"/>
  <c r="AB18" i="5"/>
  <c r="AA18" i="5"/>
  <c r="V18" i="5"/>
  <c r="BD17" i="5"/>
  <c r="AY17" i="5"/>
  <c r="AX17" i="5"/>
  <c r="AH17" i="5"/>
  <c r="AC17" i="5"/>
  <c r="AB17" i="5"/>
  <c r="AA17" i="5"/>
  <c r="BD16" i="5"/>
  <c r="AY16" i="5"/>
  <c r="AX16" i="5"/>
  <c r="AH16" i="5"/>
  <c r="AC16" i="5"/>
  <c r="AB16" i="5"/>
  <c r="AA16" i="5"/>
  <c r="BD15" i="5"/>
  <c r="AY15" i="5"/>
  <c r="AX15" i="5"/>
  <c r="AW15" i="5" s="1"/>
  <c r="AU15" i="5"/>
  <c r="AL15" i="5"/>
  <c r="AK15" i="5"/>
  <c r="AH15" i="5"/>
  <c r="AB15" i="5"/>
  <c r="X15" i="5"/>
  <c r="T15" i="5"/>
  <c r="S15" i="5"/>
  <c r="R15" i="5"/>
  <c r="Q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BD14" i="5"/>
  <c r="AY14" i="5"/>
  <c r="AX14" i="5"/>
  <c r="AU14" i="5"/>
  <c r="AL14" i="5"/>
  <c r="AK14" i="5"/>
  <c r="AH14" i="5"/>
  <c r="AF14" i="5"/>
  <c r="AB14" i="5"/>
  <c r="S14" i="5"/>
  <c r="T14" i="5" s="1"/>
  <c r="R14" i="5"/>
  <c r="Q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BD13" i="5"/>
  <c r="AY13" i="5"/>
  <c r="AX13" i="5"/>
  <c r="AW13" i="5" s="1"/>
  <c r="AU13" i="5"/>
  <c r="AL13" i="5"/>
  <c r="AK13" i="5"/>
  <c r="AH13" i="5"/>
  <c r="AB13" i="5"/>
  <c r="S13" i="5"/>
  <c r="X13" i="5" s="1"/>
  <c r="R13" i="5"/>
  <c r="Q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BD12" i="5"/>
  <c r="AY12" i="5"/>
  <c r="AX12" i="5"/>
  <c r="AW12" i="5" s="1"/>
  <c r="AU12" i="5"/>
  <c r="AL12" i="5"/>
  <c r="AK12" i="5"/>
  <c r="AH12" i="5"/>
  <c r="AB12" i="5"/>
  <c r="T12" i="5"/>
  <c r="S12" i="5"/>
  <c r="X12" i="5" s="1"/>
  <c r="R12" i="5"/>
  <c r="Q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BD11" i="5"/>
  <c r="AY11" i="5"/>
  <c r="AX11" i="5"/>
  <c r="AU11" i="5"/>
  <c r="AL11" i="5"/>
  <c r="AK11" i="5"/>
  <c r="AH11" i="5"/>
  <c r="AB11" i="5"/>
  <c r="S11" i="5"/>
  <c r="X11" i="5" s="1"/>
  <c r="R11" i="5"/>
  <c r="Q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BD10" i="5"/>
  <c r="AY10" i="5"/>
  <c r="AX10" i="5"/>
  <c r="AW14" i="5" s="1"/>
  <c r="AU10" i="5"/>
  <c r="AL10" i="5"/>
  <c r="AK10" i="5"/>
  <c r="AH10" i="5"/>
  <c r="AB10" i="5"/>
  <c r="X10" i="5"/>
  <c r="T10" i="5"/>
  <c r="S10" i="5"/>
  <c r="R10" i="5"/>
  <c r="Q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BD9" i="5"/>
  <c r="AY9" i="5"/>
  <c r="AX9" i="5"/>
  <c r="AW9" i="5"/>
  <c r="AU9" i="5"/>
  <c r="AL9" i="5"/>
  <c r="AK9" i="5"/>
  <c r="AH9" i="5"/>
  <c r="AB9" i="5"/>
  <c r="AA9" i="5"/>
  <c r="X9" i="5"/>
  <c r="S9" i="5"/>
  <c r="T9" i="5" s="1"/>
  <c r="R9" i="5"/>
  <c r="Q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BD8" i="5"/>
  <c r="AY8" i="5"/>
  <c r="AX8" i="5"/>
  <c r="AW8" i="5"/>
  <c r="AU8" i="5"/>
  <c r="AL8" i="5"/>
  <c r="AK8" i="5"/>
  <c r="AH8" i="5"/>
  <c r="AD8" i="5"/>
  <c r="AB8" i="5"/>
  <c r="AA8" i="5"/>
  <c r="S8" i="5"/>
  <c r="T8" i="5" s="1"/>
  <c r="R8" i="5"/>
  <c r="Q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BD7" i="5"/>
  <c r="AY7" i="5"/>
  <c r="AX7" i="5"/>
  <c r="AW7" i="5"/>
  <c r="AU7" i="5"/>
  <c r="AL7" i="5"/>
  <c r="AK7" i="5"/>
  <c r="AH7" i="5"/>
  <c r="AB7" i="5"/>
  <c r="T7" i="5"/>
  <c r="S7" i="5"/>
  <c r="X7" i="5" s="1"/>
  <c r="R7" i="5"/>
  <c r="Q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BD6" i="5"/>
  <c r="AY6" i="5"/>
  <c r="AX6" i="5"/>
  <c r="AW6" i="5"/>
  <c r="AU6" i="5"/>
  <c r="AL6" i="5"/>
  <c r="AK6" i="5"/>
  <c r="AH6" i="5"/>
  <c r="AB6" i="5"/>
  <c r="X6" i="5"/>
  <c r="T6" i="5"/>
  <c r="S6" i="5"/>
  <c r="R6" i="5"/>
  <c r="Q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BD5" i="5"/>
  <c r="AY5" i="5"/>
  <c r="AX5" i="5"/>
  <c r="AW5" i="5"/>
  <c r="AU5" i="5"/>
  <c r="AL5" i="5"/>
  <c r="AK5" i="5"/>
  <c r="AH5" i="5"/>
  <c r="AB5" i="5"/>
  <c r="S5" i="5"/>
  <c r="X5" i="5" s="1"/>
  <c r="R5" i="5"/>
  <c r="Q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BD4" i="5"/>
  <c r="AY4" i="5"/>
  <c r="AX4" i="5"/>
  <c r="AW4" i="5"/>
  <c r="AU4" i="5"/>
  <c r="AL4" i="5"/>
  <c r="AK4" i="5"/>
  <c r="AH4" i="5"/>
  <c r="AB4" i="5"/>
  <c r="S4" i="5"/>
  <c r="X4" i="5" s="1"/>
  <c r="R4" i="5"/>
  <c r="Q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U3" i="5"/>
  <c r="AL3" i="5"/>
  <c r="AK3" i="5"/>
  <c r="AH3" i="5"/>
  <c r="AB3" i="5"/>
  <c r="S3" i="5"/>
  <c r="X3" i="5" s="1"/>
  <c r="R3" i="5"/>
  <c r="Q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H2" i="5"/>
  <c r="X2" i="5"/>
  <c r="AH1" i="5"/>
  <c r="AC45" i="5" a="1"/>
  <c r="AC49" i="5" a="1"/>
  <c r="AC55" i="5" a="1"/>
  <c r="AC56" i="5" a="1"/>
  <c r="AC48" i="5" a="1"/>
  <c r="AC47" i="5" a="1"/>
  <c r="AC50" i="5" a="1"/>
  <c r="AC53" i="5" a="1"/>
  <c r="AC51" i="5" a="1"/>
  <c r="AC52" i="5" a="1"/>
  <c r="AF13" i="5"/>
  <c r="AC44" i="5" a="1"/>
  <c r="AC46" i="5" a="1"/>
  <c r="AC43" i="5" a="1"/>
  <c r="AC54" i="5" a="1"/>
  <c r="H19" i="5" l="1"/>
  <c r="AM5" i="5"/>
  <c r="L20" i="5"/>
  <c r="L22" i="5"/>
  <c r="L25" i="5"/>
  <c r="L24" i="5"/>
  <c r="L28" i="5"/>
  <c r="L21" i="5"/>
  <c r="L23" i="5"/>
  <c r="L27" i="5"/>
  <c r="L29" i="5"/>
  <c r="L26" i="5"/>
  <c r="L19" i="5"/>
  <c r="J22" i="5"/>
  <c r="J26" i="5"/>
  <c r="J23" i="5"/>
  <c r="J27" i="5"/>
  <c r="J20" i="5"/>
  <c r="J24" i="5"/>
  <c r="J28" i="5"/>
  <c r="J21" i="5"/>
  <c r="J25" i="5"/>
  <c r="J29" i="5"/>
  <c r="I22" i="5"/>
  <c r="I26" i="5"/>
  <c r="I23" i="5"/>
  <c r="I27" i="5"/>
  <c r="I20" i="5"/>
  <c r="I24" i="5"/>
  <c r="I28" i="5"/>
  <c r="I21" i="5"/>
  <c r="I25" i="5"/>
  <c r="I29" i="5"/>
  <c r="H22" i="5"/>
  <c r="H23" i="5"/>
  <c r="H27" i="5"/>
  <c r="H20" i="5"/>
  <c r="H24" i="5"/>
  <c r="H28" i="5"/>
  <c r="H21" i="5"/>
  <c r="H25" i="5"/>
  <c r="H29" i="5"/>
  <c r="J19" i="5"/>
  <c r="I19" i="5"/>
  <c r="AM4" i="5"/>
  <c r="AM9" i="5"/>
  <c r="X8" i="5"/>
  <c r="T11" i="5"/>
  <c r="T4" i="5"/>
  <c r="T5" i="5"/>
  <c r="T13" i="5"/>
  <c r="T3" i="5"/>
  <c r="X14" i="5"/>
  <c r="AM10" i="5"/>
  <c r="AM8" i="5"/>
  <c r="AM6" i="5"/>
  <c r="AM7" i="5"/>
  <c r="AM3" i="5"/>
  <c r="AM15" i="5"/>
  <c r="AM13" i="5"/>
  <c r="AC54" i="5"/>
  <c r="AC53" i="5"/>
  <c r="AC52" i="5"/>
  <c r="AC56" i="5"/>
  <c r="AC43" i="5"/>
  <c r="AC44" i="5"/>
  <c r="AC45" i="5"/>
  <c r="AC46" i="5"/>
  <c r="AC47" i="5"/>
  <c r="AC48" i="5"/>
  <c r="AC49" i="5"/>
  <c r="AC50" i="5"/>
  <c r="AC51" i="5"/>
  <c r="AC55" i="5"/>
  <c r="AW10" i="5"/>
  <c r="AM11" i="5"/>
  <c r="AM14" i="5"/>
  <c r="AW16" i="5"/>
  <c r="AW17" i="5"/>
  <c r="T2" i="5"/>
  <c r="AW11" i="5"/>
  <c r="AM12" i="5"/>
  <c r="J19" i="4" l="1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E28" i="1" l="1"/>
  <c r="F29" i="1" l="1"/>
  <c r="Q14" i="1"/>
  <c r="N17" i="1"/>
  <c r="O13" i="1"/>
  <c r="G28" i="1" l="1"/>
  <c r="Q15" i="1"/>
  <c r="Q13" i="1"/>
  <c r="O15" i="1"/>
  <c r="O14" i="1"/>
  <c r="D21" i="1"/>
  <c r="G21" i="1" s="1"/>
  <c r="D20" i="1"/>
  <c r="F20" i="1" s="1"/>
  <c r="D19" i="1"/>
  <c r="I19" i="1" s="1"/>
  <c r="D18" i="1"/>
  <c r="G18" i="1" s="1"/>
  <c r="D17" i="1"/>
  <c r="G17" i="1" s="1"/>
  <c r="D16" i="1"/>
  <c r="F16" i="1" s="1"/>
  <c r="D15" i="1"/>
  <c r="I15" i="1" s="1"/>
  <c r="D14" i="1"/>
  <c r="G14" i="1" s="1"/>
  <c r="D13" i="1"/>
  <c r="G13" i="1" s="1"/>
  <c r="D12" i="1"/>
  <c r="F12" i="1" s="1"/>
  <c r="E16" i="1" l="1"/>
  <c r="F13" i="1"/>
  <c r="I13" i="1"/>
  <c r="I21" i="1"/>
  <c r="E17" i="1"/>
  <c r="F17" i="1"/>
  <c r="I16" i="1"/>
  <c r="E12" i="1"/>
  <c r="E20" i="1"/>
  <c r="F21" i="1"/>
  <c r="I17" i="1"/>
  <c r="E13" i="1"/>
  <c r="E21" i="1"/>
  <c r="I12" i="1"/>
  <c r="I20" i="1"/>
  <c r="K28" i="1"/>
  <c r="N28" i="1" s="1"/>
  <c r="F14" i="1"/>
  <c r="F18" i="1"/>
  <c r="G15" i="1"/>
  <c r="G19" i="1"/>
  <c r="E14" i="1"/>
  <c r="E18" i="1"/>
  <c r="F15" i="1"/>
  <c r="F19" i="1"/>
  <c r="G12" i="1"/>
  <c r="G16" i="1"/>
  <c r="G20" i="1"/>
  <c r="E15" i="1"/>
  <c r="E19" i="1"/>
  <c r="I14" i="1"/>
  <c r="I18" i="1"/>
  <c r="N11" i="1"/>
  <c r="AN28" i="1" l="1"/>
  <c r="AL28" i="1"/>
  <c r="A26" i="1" l="1"/>
</calcChain>
</file>

<file path=xl/sharedStrings.xml><?xml version="1.0" encoding="utf-8"?>
<sst xmlns="http://schemas.openxmlformats.org/spreadsheetml/2006/main" count="857" uniqueCount="182">
  <si>
    <t>DATE FUNCTIONS</t>
  </si>
  <si>
    <t>Data</t>
  </si>
  <si>
    <t>Date</t>
  </si>
  <si>
    <t>Datevalue</t>
  </si>
  <si>
    <t>Day</t>
  </si>
  <si>
    <t>Month</t>
  </si>
  <si>
    <t>Year</t>
  </si>
  <si>
    <t>Days360</t>
  </si>
  <si>
    <t>Yearfrac</t>
  </si>
  <si>
    <t>CONVERT</t>
  </si>
  <si>
    <t>Datedif</t>
  </si>
  <si>
    <t>Now</t>
  </si>
  <si>
    <t>Hour</t>
  </si>
  <si>
    <t>Minute</t>
  </si>
  <si>
    <t>Second</t>
  </si>
  <si>
    <t>Time</t>
  </si>
  <si>
    <t>Today</t>
  </si>
  <si>
    <t>EOMONTH</t>
  </si>
  <si>
    <t>Start Date</t>
  </si>
  <si>
    <t>Networkdays</t>
  </si>
  <si>
    <t>Networkdays.intl</t>
  </si>
  <si>
    <t>EDATE</t>
  </si>
  <si>
    <t>WORKDAY</t>
  </si>
  <si>
    <t>WORKDAY.INTL</t>
  </si>
  <si>
    <t>WEEKDAY</t>
  </si>
  <si>
    <t>End Date</t>
  </si>
  <si>
    <t>List of Holidays</t>
  </si>
  <si>
    <t>Y FOR YEARS</t>
  </si>
  <si>
    <t>M FOR MONTHS</t>
  </si>
  <si>
    <t>D FOR DAYS</t>
  </si>
  <si>
    <t>YM FOR MONTHS AFTER YEARS</t>
  </si>
  <si>
    <t>MD FOR DAYS AFTER MONTHS</t>
  </si>
  <si>
    <t>DATE</t>
  </si>
  <si>
    <t xml:space="preserve">COUNTRY </t>
  </si>
  <si>
    <t>STATUS</t>
  </si>
  <si>
    <t>INDIA</t>
  </si>
  <si>
    <t>US</t>
  </si>
  <si>
    <t>Q1</t>
  </si>
  <si>
    <t>Q2</t>
  </si>
  <si>
    <t>Q3</t>
  </si>
  <si>
    <t>Q4</t>
  </si>
  <si>
    <t>info@advancedexcel.net</t>
  </si>
  <si>
    <t>advancedexcel07@gmail.com</t>
  </si>
  <si>
    <t>Advanced Excel Session By:</t>
  </si>
  <si>
    <t>Pankaj Kumar Gupta</t>
  </si>
  <si>
    <t>Website:</t>
  </si>
  <si>
    <t>www.advancedexcel.net</t>
  </si>
  <si>
    <t>www.vbamacrosexcel.com</t>
  </si>
  <si>
    <t>Email:</t>
  </si>
  <si>
    <t>Phone:</t>
  </si>
  <si>
    <t>9871076667, 8750676667</t>
  </si>
  <si>
    <t>Facebook Page:</t>
  </si>
  <si>
    <t>Linkedin Page:</t>
  </si>
  <si>
    <t>Connect With Me On Linkedin</t>
  </si>
  <si>
    <t>Like Me On My Facebook.</t>
  </si>
  <si>
    <t>=NETWORKDAYS.INTL(C22,C23,11,C25:C29)</t>
  </si>
  <si>
    <t>Formula of Datedif =(START DATE,END DATE,"MONTH/YEAR/DATE")</t>
  </si>
  <si>
    <t>SURF #</t>
  </si>
  <si>
    <t>Assigned To</t>
  </si>
  <si>
    <t>Priority</t>
  </si>
  <si>
    <t>Status</t>
  </si>
  <si>
    <t>Request Date</t>
  </si>
  <si>
    <t>Today Date</t>
  </si>
  <si>
    <t>Aging</t>
  </si>
  <si>
    <t>Aging 5+</t>
  </si>
  <si>
    <t>Aging 10+</t>
  </si>
  <si>
    <t>Aging 15 and Above</t>
  </si>
  <si>
    <t>Department</t>
  </si>
  <si>
    <t>Excluded Sat &amp; Sun</t>
  </si>
  <si>
    <t>Qamaruddin, M</t>
  </si>
  <si>
    <t>Urgent</t>
  </si>
  <si>
    <t>Researching</t>
  </si>
  <si>
    <t>Q-I need aging data as per there column(same as example given).</t>
  </si>
  <si>
    <t>Saxena, G</t>
  </si>
  <si>
    <t>Routine</t>
  </si>
  <si>
    <t>Kumar, P</t>
  </si>
  <si>
    <t>Godara, M</t>
  </si>
  <si>
    <t>Gupta, R</t>
  </si>
  <si>
    <t>=NETWORKDAYS(K4,L4)</t>
  </si>
  <si>
    <t>=IF(AND($G5&gt;5,$G5&lt;=10),$G5,0)</t>
  </si>
  <si>
    <t>=IF(AND($G6&gt;10,$G6&lt;=15),$G6,0)</t>
  </si>
  <si>
    <t>=IF(AND($G7&gt;=15),$G7,0)</t>
  </si>
  <si>
    <t>Alt+WFF (Freeze panes</t>
  </si>
  <si>
    <t>Dates</t>
  </si>
  <si>
    <t>Last Day of Month</t>
  </si>
  <si>
    <t>First Day Next Month</t>
  </si>
  <si>
    <t>Workday in Future</t>
  </si>
  <si>
    <t>workday(exclude only Sunday) in future</t>
  </si>
  <si>
    <t>Last Date</t>
  </si>
  <si>
    <t>project workind days</t>
  </si>
  <si>
    <t>Exclude only Sunday</t>
  </si>
  <si>
    <t>Last Monday</t>
  </si>
  <si>
    <t>Home Task Last Sunday?</t>
  </si>
  <si>
    <t>To check Unique and Dup value</t>
  </si>
  <si>
    <t>PIVOT</t>
  </si>
  <si>
    <t>INDIRECT</t>
  </si>
  <si>
    <t>OFFSET</t>
  </si>
  <si>
    <t>CHAR</t>
  </si>
  <si>
    <t>DEVELOPER</t>
  </si>
  <si>
    <t>Silent Function</t>
  </si>
  <si>
    <t>NAME</t>
  </si>
  <si>
    <t>DOJ</t>
  </si>
  <si>
    <t>Today date</t>
  </si>
  <si>
    <t>Tenure (Year)</t>
  </si>
  <si>
    <t>Days</t>
  </si>
  <si>
    <t>RI</t>
  </si>
  <si>
    <t>AD</t>
  </si>
  <si>
    <t>TW</t>
  </si>
  <si>
    <t>SI</t>
  </si>
  <si>
    <t>NG</t>
  </si>
  <si>
    <t>MO</t>
  </si>
  <si>
    <t>XA</t>
  </si>
  <si>
    <t>GG</t>
  </si>
  <si>
    <t>FL</t>
  </si>
  <si>
    <t>KU</t>
  </si>
  <si>
    <t>JD</t>
  </si>
  <si>
    <t>Shift In</t>
  </si>
  <si>
    <t>Shift out</t>
  </si>
  <si>
    <t>Login HRS</t>
  </si>
  <si>
    <t>Total LOGIN HRS</t>
  </si>
  <si>
    <t>Total login HRS</t>
  </si>
  <si>
    <t>=MOD(D3-C3,1)</t>
  </si>
  <si>
    <t>=(F11+E11)-(D11+C11)</t>
  </si>
  <si>
    <t>Formulas</t>
  </si>
  <si>
    <t>INT</t>
  </si>
  <si>
    <t>To remove point value</t>
  </si>
  <si>
    <t>MOD</t>
  </si>
  <si>
    <t>To check even and Odd</t>
  </si>
  <si>
    <t>LARGE</t>
  </si>
  <si>
    <t>TO Extract large value as per the order</t>
  </si>
  <si>
    <t>SMALL</t>
  </si>
  <si>
    <t>TO Extract Small value as per the order</t>
  </si>
  <si>
    <t>ROW()</t>
  </si>
  <si>
    <t>To extract row number</t>
  </si>
  <si>
    <t>COLUMN()</t>
  </si>
  <si>
    <t>To extract column number</t>
  </si>
  <si>
    <t>ROWS()</t>
  </si>
  <si>
    <t>count the diffrence between rows reference</t>
  </si>
  <si>
    <t>COLUMNS()</t>
  </si>
  <si>
    <t>count the diffrence between Columns reference</t>
  </si>
  <si>
    <t>ROUND</t>
  </si>
  <si>
    <t>To Round the numbers</t>
  </si>
  <si>
    <t>MAX</t>
  </si>
  <si>
    <t>MIN</t>
  </si>
  <si>
    <t xml:space="preserve">net working date by sum product </t>
  </si>
  <si>
    <t>Excluding Saturday and Sunday</t>
  </si>
  <si>
    <t>Excluding Sunday only</t>
  </si>
  <si>
    <t>All Days</t>
  </si>
  <si>
    <t>name</t>
  </si>
  <si>
    <t>network days</t>
  </si>
  <si>
    <t>ramesh</t>
  </si>
  <si>
    <t>p</t>
  </si>
  <si>
    <t>P</t>
  </si>
  <si>
    <t>suresh</t>
  </si>
  <si>
    <t>a</t>
  </si>
  <si>
    <t>myank</t>
  </si>
  <si>
    <t>A</t>
  </si>
  <si>
    <t>rahul</t>
  </si>
  <si>
    <t>shyam</t>
  </si>
  <si>
    <t>sewanath</t>
  </si>
  <si>
    <t>sandee</t>
  </si>
  <si>
    <t>amit</t>
  </si>
  <si>
    <t>rakesh</t>
  </si>
  <si>
    <t>piryank</t>
  </si>
  <si>
    <t>gaurav</t>
  </si>
  <si>
    <t>=SUMPRODUCT(($B15:$R15="P")*(WEEKDAY($B$3:$R$3,2)&lt;6))</t>
  </si>
  <si>
    <t>In time</t>
  </si>
  <si>
    <t>Out time</t>
  </si>
  <si>
    <t>Total Hrs</t>
  </si>
  <si>
    <t>9:00  AM TO 4:00 PM</t>
  </si>
  <si>
    <t>9:30  AM TO 5:00 PM</t>
  </si>
  <si>
    <t>9:00  AM TO 4:45 PM</t>
  </si>
  <si>
    <t>10:00  AM TO 4:00 PM</t>
  </si>
  <si>
    <t>9:00  AM TO 5:00 PM</t>
  </si>
  <si>
    <t>9:00  AM TO 5:30 PM</t>
  </si>
  <si>
    <t>9:00  AM TO 10:00 PM</t>
  </si>
  <si>
    <t>=VALUE(LEFT(#REF!,FIND("TO",#REF!,1)-1))</t>
  </si>
  <si>
    <t>Value changes the text into value</t>
  </si>
  <si>
    <t>Most imp in this formula</t>
  </si>
  <si>
    <t>To convert Date value into Date format use: CTL+SHIFT+#</t>
  </si>
  <si>
    <t>TO Convert Date format to Date value use: CTL+SHIFT+~</t>
  </si>
  <si>
    <t>From today after 25 days including holidays which date will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</si>
</sst>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mm/dd/yy"/>
    <numFmt numFmtId="165" formatCode="[$-14009]dd/mm/yyyy;@"/>
    <numFmt numFmtId="166" formatCode="[$-14009]dd\ mmmm\ yyyy;@"/>
    <numFmt numFmtId="167" formatCode="dd/mmm/yyyy"/>
    <numFmt numFmtId="168" formatCode="[$-409]d\-mmm\-yy;@"/>
    <numFmt numFmtId="169" formatCode="#"/>
    <numFmt numFmtId="170" formatCode="[h]:mm"/>
    <numFmt numFmtId="171" formatCode="mmmm\-yyyy"/>
    <numFmt numFmtId="172" formatCode="dd"/>
    <numFmt numFmtId="173" formatCode="[$-409]h:mm\ AM/PM;@"/>
    <numFmt numFmtId="174" formatCode="h:mm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0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u/>
      <sz val="2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Arial"/>
      <family val="2"/>
    </font>
    <font>
      <b/>
      <sz val="8"/>
      <color theme="1"/>
      <name val="Arial"/>
      <family val="2"/>
    </font>
    <font>
      <b/>
      <sz val="15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gradientFill degree="270">
        <stop position="0">
          <color theme="9" tint="-0.25098422193060094"/>
        </stop>
        <stop position="1">
          <color rgb="FFFFC000"/>
        </stop>
      </gradientFill>
    </fill>
    <fill>
      <gradientFill degree="270">
        <stop position="0">
          <color theme="5" tint="-0.25098422193060094"/>
        </stop>
        <stop position="1">
          <color theme="5"/>
        </stop>
      </gradient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6">
    <xf numFmtId="0" fontId="0" fillId="0" borderId="0" xfId="0"/>
    <xf numFmtId="1" fontId="0" fillId="0" borderId="0" xfId="0" quotePrefix="1" applyNumberFormat="1"/>
    <xf numFmtId="1" fontId="0" fillId="0" borderId="0" xfId="0" applyNumberFormat="1" applyFill="1"/>
    <xf numFmtId="1" fontId="0" fillId="0" borderId="0" xfId="0" applyNumberFormat="1"/>
    <xf numFmtId="0" fontId="0" fillId="0" borderId="0" xfId="0" applyFill="1"/>
    <xf numFmtId="0" fontId="0" fillId="2" borderId="0" xfId="0" applyFill="1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3" borderId="1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165" fontId="2" fillId="2" borderId="0" xfId="0" applyNumberFormat="1" applyFont="1" applyFill="1"/>
    <xf numFmtId="0" fontId="2" fillId="2" borderId="0" xfId="0" applyFont="1" applyFill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0" xfId="0" quotePrefix="1"/>
    <xf numFmtId="14" fontId="0" fillId="0" borderId="0" xfId="0" applyNumberFormat="1" applyFill="1" applyBorder="1"/>
    <xf numFmtId="14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15" fontId="0" fillId="0" borderId="0" xfId="0" applyNumberFormat="1" applyFill="1"/>
    <xf numFmtId="0" fontId="0" fillId="0" borderId="0" xfId="0" quotePrefix="1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0" borderId="0" xfId="0" applyFont="1"/>
    <xf numFmtId="22" fontId="0" fillId="0" borderId="0" xfId="0" applyNumberFormat="1"/>
    <xf numFmtId="18" fontId="0" fillId="0" borderId="0" xfId="0" applyNumberFormat="1"/>
    <xf numFmtId="0" fontId="4" fillId="2" borderId="0" xfId="0" applyNumberFormat="1" applyFont="1" applyFill="1"/>
    <xf numFmtId="0" fontId="4" fillId="2" borderId="0" xfId="0" applyFont="1" applyFill="1"/>
    <xf numFmtId="166" fontId="0" fillId="0" borderId="0" xfId="0" applyNumberFormat="1"/>
    <xf numFmtId="15" fontId="0" fillId="0" borderId="0" xfId="0" applyNumberFormat="1" applyAlignment="1"/>
    <xf numFmtId="0" fontId="0" fillId="0" borderId="0" xfId="0" quotePrefix="1" applyNumberFormat="1" applyFill="1" applyBorder="1"/>
    <xf numFmtId="167" fontId="0" fillId="0" borderId="0" xfId="0" applyNumberFormat="1"/>
    <xf numFmtId="167" fontId="0" fillId="0" borderId="0" xfId="0" applyNumberFormat="1" applyAlignment="1"/>
    <xf numFmtId="15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5" fillId="0" borderId="0" xfId="1" applyNumberFormat="1"/>
    <xf numFmtId="0" fontId="0" fillId="0" borderId="0" xfId="0" applyProtection="1"/>
    <xf numFmtId="0" fontId="8" fillId="0" borderId="0" xfId="0" applyFont="1" applyAlignment="1" applyProtection="1">
      <alignment horizontal="right"/>
    </xf>
    <xf numFmtId="0" fontId="10" fillId="0" borderId="0" xfId="0" applyFont="1" applyProtection="1"/>
    <xf numFmtId="0" fontId="8" fillId="0" borderId="0" xfId="0" applyFont="1" applyProtection="1"/>
    <xf numFmtId="0" fontId="11" fillId="0" borderId="0" xfId="0" applyFont="1" applyProtection="1"/>
    <xf numFmtId="15" fontId="0" fillId="5" borderId="0" xfId="0" applyNumberFormat="1" applyFill="1"/>
    <xf numFmtId="15" fontId="1" fillId="5" borderId="0" xfId="0" applyNumberFormat="1" applyFont="1" applyFill="1"/>
    <xf numFmtId="0" fontId="16" fillId="6" borderId="12" xfId="0" applyFont="1" applyFill="1" applyBorder="1" applyAlignment="1">
      <alignment wrapText="1"/>
    </xf>
    <xf numFmtId="0" fontId="16" fillId="6" borderId="12" xfId="0" applyFont="1" applyFill="1" applyBorder="1" applyAlignment="1">
      <alignment horizontal="center" wrapText="1"/>
    </xf>
    <xf numFmtId="0" fontId="16" fillId="6" borderId="13" xfId="0" applyFont="1" applyFill="1" applyBorder="1" applyAlignment="1">
      <alignment horizontal="center" wrapText="1"/>
    </xf>
    <xf numFmtId="0" fontId="17" fillId="5" borderId="13" xfId="0" applyFont="1" applyFill="1" applyBorder="1" applyAlignment="1">
      <alignment horizontal="center" wrapText="1"/>
    </xf>
    <xf numFmtId="168" fontId="0" fillId="0" borderId="0" xfId="0" applyNumberFormat="1"/>
    <xf numFmtId="169" fontId="0" fillId="0" borderId="12" xfId="0" applyNumberFormat="1" applyBorder="1" applyAlignment="1">
      <alignment horizontal="center"/>
    </xf>
    <xf numFmtId="0" fontId="0" fillId="7" borderId="12" xfId="0" applyNumberFormat="1" applyFill="1" applyBorder="1" applyAlignment="1">
      <alignment horizontal="center"/>
    </xf>
    <xf numFmtId="0" fontId="18" fillId="0" borderId="0" xfId="0" applyFont="1"/>
    <xf numFmtId="0" fontId="1" fillId="5" borderId="0" xfId="0" applyFont="1" applyFill="1"/>
    <xf numFmtId="169" fontId="1" fillId="5" borderId="12" xfId="0" quotePrefix="1" applyNumberFormat="1" applyFont="1" applyFill="1" applyBorder="1" applyAlignment="1">
      <alignment horizontal="center"/>
    </xf>
    <xf numFmtId="0" fontId="1" fillId="5" borderId="12" xfId="0" quotePrefix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5" fillId="9" borderId="12" xfId="0" applyFont="1" applyFill="1" applyBorder="1" applyAlignment="1">
      <alignment horizontal="center" wrapText="1"/>
    </xf>
    <xf numFmtId="0" fontId="15" fillId="8" borderId="14" xfId="0" applyFont="1" applyFill="1" applyBorder="1" applyAlignment="1">
      <alignment horizontal="center" wrapText="1"/>
    </xf>
    <xf numFmtId="15" fontId="0" fillId="0" borderId="12" xfId="0" applyNumberFormat="1" applyBorder="1"/>
    <xf numFmtId="0" fontId="0" fillId="0" borderId="12" xfId="0" applyBorder="1"/>
    <xf numFmtId="14" fontId="0" fillId="0" borderId="12" xfId="0" applyNumberFormat="1" applyBorder="1"/>
    <xf numFmtId="15" fontId="0" fillId="10" borderId="12" xfId="0" applyNumberFormat="1" applyFont="1" applyFill="1" applyBorder="1"/>
    <xf numFmtId="0" fontId="0" fillId="0" borderId="12" xfId="0" applyNumberFormat="1" applyBorder="1"/>
    <xf numFmtId="16" fontId="0" fillId="0" borderId="0" xfId="0" applyNumberFormat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0" xfId="0" applyNumberFormat="1"/>
    <xf numFmtId="14" fontId="0" fillId="0" borderId="12" xfId="0" applyNumberFormat="1" applyBorder="1" applyAlignment="1">
      <alignment horizontal="center"/>
    </xf>
    <xf numFmtId="170" fontId="0" fillId="0" borderId="0" xfId="0" applyNumberFormat="1"/>
    <xf numFmtId="0" fontId="0" fillId="0" borderId="13" xfId="0" applyFill="1" applyBorder="1" applyAlignment="1">
      <alignment horizontal="center"/>
    </xf>
    <xf numFmtId="20" fontId="0" fillId="0" borderId="0" xfId="0" quotePrefix="1" applyNumberFormat="1"/>
    <xf numFmtId="170" fontId="0" fillId="0" borderId="0" xfId="0" quotePrefix="1" applyNumberFormat="1"/>
    <xf numFmtId="0" fontId="0" fillId="11" borderId="0" xfId="0" applyFill="1"/>
    <xf numFmtId="0" fontId="14" fillId="13" borderId="12" xfId="0" applyFont="1" applyFill="1" applyBorder="1" applyAlignment="1">
      <alignment horizontal="center"/>
    </xf>
    <xf numFmtId="172" fontId="14" fillId="13" borderId="12" xfId="0" applyNumberFormat="1" applyFont="1" applyFill="1" applyBorder="1" applyAlignment="1">
      <alignment horizontal="center"/>
    </xf>
    <xf numFmtId="172" fontId="14" fillId="14" borderId="12" xfId="0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0" xfId="0" applyFont="1" applyBorder="1"/>
    <xf numFmtId="0" fontId="1" fillId="10" borderId="12" xfId="0" applyFont="1" applyFill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15" borderId="12" xfId="0" applyNumberFormat="1" applyFill="1" applyBorder="1"/>
    <xf numFmtId="173" fontId="0" fillId="0" borderId="12" xfId="0" applyNumberFormat="1" applyBorder="1"/>
    <xf numFmtId="174" fontId="0" fillId="0" borderId="12" xfId="0" applyNumberFormat="1" applyBorder="1"/>
    <xf numFmtId="173" fontId="0" fillId="0" borderId="12" xfId="0" quotePrefix="1" applyNumberFormat="1" applyBorder="1"/>
    <xf numFmtId="0" fontId="1" fillId="16" borderId="0" xfId="0" applyFont="1" applyFill="1"/>
    <xf numFmtId="1" fontId="1" fillId="5" borderId="0" xfId="0" applyNumberFormat="1" applyFont="1" applyFill="1"/>
    <xf numFmtId="1" fontId="0" fillId="5" borderId="0" xfId="0" applyNumberFormat="1" applyFill="1"/>
    <xf numFmtId="3" fontId="1" fillId="5" borderId="0" xfId="0" quotePrefix="1" applyNumberFormat="1" applyFont="1" applyFill="1"/>
    <xf numFmtId="3" fontId="0" fillId="5" borderId="0" xfId="0" applyNumberFormat="1" applyFill="1"/>
    <xf numFmtId="0" fontId="5" fillId="5" borderId="0" xfId="1" applyFill="1"/>
    <xf numFmtId="0" fontId="9" fillId="0" borderId="0" xfId="1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right"/>
    </xf>
    <xf numFmtId="0" fontId="12" fillId="0" borderId="0" xfId="1" applyFont="1" applyAlignment="1" applyProtection="1">
      <alignment horizontal="left"/>
    </xf>
    <xf numFmtId="0" fontId="13" fillId="0" borderId="0" xfId="1" applyFont="1" applyAlignment="1" applyProtection="1">
      <alignment horizontal="left"/>
    </xf>
    <xf numFmtId="0" fontId="2" fillId="0" borderId="0" xfId="0" quotePrefix="1" applyFont="1" applyFill="1" applyAlignment="1">
      <alignment horizontal="center" wrapText="1"/>
    </xf>
    <xf numFmtId="0" fontId="0" fillId="0" borderId="0" xfId="0" applyAlignment="1">
      <alignment horizontal="center"/>
    </xf>
    <xf numFmtId="171" fontId="14" fillId="12" borderId="4" xfId="0" applyNumberFormat="1" applyFont="1" applyFill="1" applyBorder="1" applyAlignment="1">
      <alignment horizontal="center"/>
    </xf>
    <xf numFmtId="171" fontId="14" fillId="12" borderId="5" xfId="0" applyNumberFormat="1" applyFont="1" applyFill="1" applyBorder="1" applyAlignment="1">
      <alignment horizontal="center"/>
    </xf>
    <xf numFmtId="171" fontId="14" fillId="12" borderId="6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295275</xdr:rowOff>
    </xdr:from>
    <xdr:to>
      <xdr:col>11</xdr:col>
      <xdr:colOff>238125</xdr:colOff>
      <xdr:row>1</xdr:row>
      <xdr:rowOff>95250</xdr:rowOff>
    </xdr:to>
    <xdr:cxnSp macro="">
      <xdr:nvCxnSpPr>
        <xdr:cNvPr id="2" name="Straight Arrow Connector 1"/>
        <xdr:cNvCxnSpPr/>
      </xdr:nvCxnSpPr>
      <xdr:spPr>
        <a:xfrm flipV="1">
          <a:off x="4038600" y="295275"/>
          <a:ext cx="29051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dvancedexce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vancedexcel07@gmail.com" TargetMode="External"/><Relationship Id="rId1" Type="http://schemas.openxmlformats.org/officeDocument/2006/relationships/hyperlink" Target="http://www.advancedexcel.net/" TargetMode="External"/><Relationship Id="rId6" Type="http://schemas.openxmlformats.org/officeDocument/2006/relationships/hyperlink" Target="http://www.facebook.com/advancedexcelinstitute" TargetMode="External"/><Relationship Id="rId5" Type="http://schemas.openxmlformats.org/officeDocument/2006/relationships/hyperlink" Target="https://www.linkedin.com/pub/pankaj-gupta/86/652/a31" TargetMode="External"/><Relationship Id="rId4" Type="http://schemas.openxmlformats.org/officeDocument/2006/relationships/hyperlink" Target="http://www.vbamacrosexc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defaultGridColor="0" colorId="9" workbookViewId="0">
      <selection activeCell="E14" sqref="E14:K14"/>
    </sheetView>
  </sheetViews>
  <sheetFormatPr defaultColWidth="0" defaultRowHeight="15" customHeight="1" zeroHeight="1" x14ac:dyDescent="0.25"/>
  <cols>
    <col min="1" max="11" width="9.140625" style="47" customWidth="1"/>
    <col min="12" max="16384" width="9.140625" style="47" hidden="1"/>
  </cols>
  <sheetData>
    <row r="1" spans="2:11" ht="15" customHeight="1" x14ac:dyDescent="0.25"/>
    <row r="2" spans="2:11" ht="15" customHeight="1" x14ac:dyDescent="0.25"/>
    <row r="3" spans="2:11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</row>
    <row r="4" spans="2:11" ht="27" x14ac:dyDescent="0.35">
      <c r="B4" s="106" t="s">
        <v>43</v>
      </c>
      <c r="C4" s="106"/>
      <c r="D4" s="106"/>
      <c r="E4" s="106"/>
      <c r="F4" s="106"/>
      <c r="G4" s="106"/>
      <c r="H4" s="106"/>
      <c r="I4" s="106"/>
      <c r="J4" s="106"/>
      <c r="K4" s="106"/>
    </row>
    <row r="5" spans="2:11" ht="22.5" x14ac:dyDescent="0.3">
      <c r="B5" s="107" t="s">
        <v>44</v>
      </c>
      <c r="C5" s="107"/>
      <c r="D5" s="107"/>
      <c r="E5" s="107"/>
      <c r="F5" s="107"/>
      <c r="G5" s="107"/>
      <c r="H5" s="107"/>
      <c r="I5" s="107"/>
      <c r="J5" s="107"/>
      <c r="K5" s="107"/>
    </row>
    <row r="6" spans="2:11" ht="15" customHeight="1" x14ac:dyDescent="0.25"/>
    <row r="7" spans="2:11" ht="15" customHeight="1" x14ac:dyDescent="0.25"/>
    <row r="8" spans="2:11" ht="25.5" x14ac:dyDescent="0.35">
      <c r="B8" s="108" t="s">
        <v>45</v>
      </c>
      <c r="C8" s="108"/>
      <c r="D8" s="108"/>
      <c r="E8" s="104" t="s">
        <v>46</v>
      </c>
      <c r="F8" s="104"/>
      <c r="G8" s="104"/>
      <c r="H8" s="104"/>
      <c r="I8" s="104"/>
      <c r="J8" s="104"/>
      <c r="K8" s="104"/>
    </row>
    <row r="9" spans="2:11" ht="25.5" x14ac:dyDescent="0.35">
      <c r="B9" s="48"/>
      <c r="C9" s="48"/>
      <c r="D9" s="48"/>
      <c r="E9" s="104" t="s">
        <v>47</v>
      </c>
      <c r="F9" s="104"/>
      <c r="G9" s="104"/>
      <c r="H9" s="104"/>
      <c r="I9" s="104"/>
      <c r="J9" s="104"/>
      <c r="K9" s="104"/>
    </row>
    <row r="10" spans="2:11" ht="25.5" x14ac:dyDescent="0.35">
      <c r="B10" s="108" t="s">
        <v>48</v>
      </c>
      <c r="C10" s="108"/>
      <c r="D10" s="108"/>
      <c r="E10" s="104" t="s">
        <v>42</v>
      </c>
      <c r="F10" s="104"/>
      <c r="G10" s="104"/>
      <c r="H10" s="104"/>
      <c r="I10" s="104"/>
      <c r="J10" s="104"/>
      <c r="K10" s="104"/>
    </row>
    <row r="11" spans="2:11" ht="25.5" x14ac:dyDescent="0.35">
      <c r="B11" s="49"/>
      <c r="C11" s="49"/>
      <c r="D11" s="50"/>
      <c r="E11" s="104" t="s">
        <v>41</v>
      </c>
      <c r="F11" s="104"/>
      <c r="G11" s="104"/>
      <c r="H11" s="104"/>
      <c r="I11" s="104"/>
      <c r="J11" s="104"/>
      <c r="K11" s="104"/>
    </row>
    <row r="12" spans="2:11" ht="26.25" x14ac:dyDescent="0.4">
      <c r="B12" s="108" t="s">
        <v>49</v>
      </c>
      <c r="C12" s="108"/>
      <c r="D12" s="108"/>
      <c r="E12" s="51" t="s">
        <v>50</v>
      </c>
      <c r="F12" s="49"/>
      <c r="G12" s="49"/>
      <c r="H12" s="49"/>
      <c r="I12" s="49"/>
    </row>
    <row r="13" spans="2:11" x14ac:dyDescent="0.25">
      <c r="B13" s="49"/>
      <c r="C13" s="49"/>
      <c r="D13" s="49"/>
      <c r="E13" s="49"/>
      <c r="F13" s="49"/>
      <c r="G13" s="49"/>
      <c r="H13" s="49"/>
      <c r="I13" s="49"/>
    </row>
    <row r="14" spans="2:11" ht="26.25" x14ac:dyDescent="0.4">
      <c r="B14" s="108" t="s">
        <v>51</v>
      </c>
      <c r="C14" s="108"/>
      <c r="D14" s="108"/>
      <c r="E14" s="110" t="s">
        <v>54</v>
      </c>
      <c r="F14" s="110"/>
      <c r="G14" s="110"/>
      <c r="H14" s="110"/>
      <c r="I14" s="110"/>
      <c r="J14" s="110"/>
      <c r="K14" s="110"/>
    </row>
    <row r="15" spans="2:11" ht="28.5" x14ac:dyDescent="0.45">
      <c r="B15" s="48"/>
      <c r="C15" s="48"/>
      <c r="D15" s="48"/>
      <c r="E15" s="109"/>
      <c r="F15" s="109"/>
      <c r="G15" s="109"/>
      <c r="H15" s="109"/>
      <c r="I15" s="109"/>
      <c r="J15" s="109"/>
      <c r="K15" s="109"/>
    </row>
    <row r="16" spans="2:11" ht="28.5" x14ac:dyDescent="0.45">
      <c r="B16" s="108" t="s">
        <v>52</v>
      </c>
      <c r="C16" s="108"/>
      <c r="D16" s="108"/>
      <c r="E16" s="109" t="s">
        <v>53</v>
      </c>
      <c r="F16" s="109"/>
      <c r="G16" s="109"/>
      <c r="H16" s="109"/>
      <c r="I16" s="109"/>
      <c r="J16" s="109"/>
      <c r="K16" s="109"/>
    </row>
    <row r="17" ht="15" customHeight="1" x14ac:dyDescent="0.25"/>
    <row r="18" ht="15" customHeight="1" x14ac:dyDescent="0.25"/>
    <row r="19" ht="14.2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</sheetData>
  <sheetProtection insertHyperlinks="0" selectLockedCells="1" selectUnlockedCells="1"/>
  <mergeCells count="15">
    <mergeCell ref="B16:D16"/>
    <mergeCell ref="E16:K16"/>
    <mergeCell ref="E15:K15"/>
    <mergeCell ref="B10:D10"/>
    <mergeCell ref="E10:K10"/>
    <mergeCell ref="E11:K11"/>
    <mergeCell ref="B12:D12"/>
    <mergeCell ref="B14:D14"/>
    <mergeCell ref="E14:K14"/>
    <mergeCell ref="E9:K9"/>
    <mergeCell ref="B3:K3"/>
    <mergeCell ref="B4:K4"/>
    <mergeCell ref="B5:K5"/>
    <mergeCell ref="B8:D8"/>
    <mergeCell ref="E8:K8"/>
  </mergeCells>
  <hyperlinks>
    <hyperlink ref="E8" r:id="rId1"/>
    <hyperlink ref="E10" r:id="rId2"/>
    <hyperlink ref="E11" r:id="rId3"/>
    <hyperlink ref="E9" r:id="rId4"/>
    <hyperlink ref="E16:K16" r:id="rId5" display="Connect With Me On Linkedin"/>
    <hyperlink ref="E14:K14" r:id="rId6" display="Like Me On My Facebook.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abSelected="1" topLeftCell="A21" zoomScale="110" zoomScaleNormal="110" workbookViewId="0">
      <selection activeCell="A21" sqref="A21"/>
    </sheetView>
  </sheetViews>
  <sheetFormatPr defaultRowHeight="15" x14ac:dyDescent="0.25"/>
  <cols>
    <col min="1" max="1" width="7.140625" customWidth="1"/>
    <col min="2" max="2" width="9.140625" customWidth="1"/>
    <col min="3" max="3" width="18.28515625" bestFit="1" customWidth="1"/>
    <col min="4" max="4" width="11.140625" bestFit="1" customWidth="1"/>
    <col min="5" max="5" width="16.28515625" customWidth="1"/>
    <col min="6" max="6" width="39.28515625" bestFit="1" customWidth="1"/>
    <col min="7" max="7" width="17.140625" customWidth="1"/>
    <col min="8" max="8" width="12.7109375" customWidth="1"/>
    <col min="9" max="9" width="11.7109375" customWidth="1"/>
    <col min="10" max="10" width="16" customWidth="1"/>
    <col min="11" max="11" width="23.140625" customWidth="1"/>
    <col min="12" max="12" width="11.85546875" bestFit="1" customWidth="1"/>
    <col min="13" max="13" width="12.85546875" customWidth="1"/>
    <col min="14" max="14" width="17" customWidth="1"/>
    <col min="15" max="15" width="19.7109375" customWidth="1"/>
    <col min="16" max="16" width="30" customWidth="1"/>
    <col min="17" max="17" width="14.28515625" customWidth="1"/>
    <col min="36" max="36" width="10" bestFit="1" customWidth="1"/>
    <col min="38" max="38" width="10" bestFit="1" customWidth="1"/>
    <col min="40" max="40" width="10.28515625" bestFit="1" customWidth="1"/>
  </cols>
  <sheetData>
    <row r="1" spans="1:22" x14ac:dyDescent="0.25">
      <c r="C1" s="1"/>
      <c r="D1" s="2"/>
      <c r="E1" s="2"/>
      <c r="F1" s="3"/>
      <c r="R1" s="4"/>
    </row>
    <row r="2" spans="1:22" x14ac:dyDescent="0.25">
      <c r="C2" s="1"/>
      <c r="D2" s="2"/>
      <c r="E2" s="2"/>
      <c r="F2" s="3"/>
      <c r="R2" s="4"/>
    </row>
    <row r="3" spans="1:22" x14ac:dyDescent="0.25">
      <c r="C3" s="1"/>
      <c r="D3" s="2"/>
      <c r="E3" s="2"/>
      <c r="F3" s="3"/>
      <c r="R3" s="4"/>
    </row>
    <row r="4" spans="1:22" x14ac:dyDescent="0.25">
      <c r="C4" s="1"/>
      <c r="D4" s="2"/>
      <c r="E4" s="2"/>
      <c r="F4" s="3"/>
      <c r="R4" s="4"/>
    </row>
    <row r="5" spans="1:22" x14ac:dyDescent="0.25">
      <c r="C5" s="1"/>
      <c r="D5" s="2"/>
      <c r="E5" s="2"/>
      <c r="F5" s="3"/>
      <c r="R5" s="4"/>
    </row>
    <row r="6" spans="1:22" x14ac:dyDescent="0.25">
      <c r="C6" s="1"/>
      <c r="D6" s="99" t="s">
        <v>180</v>
      </c>
      <c r="E6" s="100"/>
      <c r="F6" s="100"/>
      <c r="R6" s="4"/>
    </row>
    <row r="7" spans="1:22" x14ac:dyDescent="0.25">
      <c r="A7" s="5" t="s">
        <v>0</v>
      </c>
      <c r="B7" s="5"/>
      <c r="D7" s="101" t="s">
        <v>179</v>
      </c>
      <c r="E7" s="102"/>
      <c r="F7" s="103"/>
      <c r="J7" s="6"/>
      <c r="N7" s="6"/>
      <c r="O7" s="7"/>
      <c r="R7" s="4"/>
    </row>
    <row r="8" spans="1:22" ht="18" customHeight="1" thickBot="1" x14ac:dyDescent="0.3">
      <c r="D8" s="8"/>
      <c r="F8" s="46"/>
      <c r="R8" s="4"/>
    </row>
    <row r="9" spans="1:22" ht="18" customHeight="1" thickBot="1" x14ac:dyDescent="0.35">
      <c r="A9" s="10" t="s">
        <v>1</v>
      </c>
      <c r="B9" s="11"/>
      <c r="C9" s="12"/>
      <c r="D9" s="13" t="s">
        <v>2</v>
      </c>
      <c r="E9" s="14" t="s">
        <v>3</v>
      </c>
      <c r="F9" s="14" t="s">
        <v>4</v>
      </c>
      <c r="G9" s="14" t="s">
        <v>5</v>
      </c>
      <c r="H9" s="14"/>
      <c r="I9" s="14" t="s">
        <v>6</v>
      </c>
      <c r="J9" s="14" t="s">
        <v>7</v>
      </c>
      <c r="K9" s="14" t="s">
        <v>8</v>
      </c>
      <c r="L9" s="14" t="s">
        <v>9</v>
      </c>
      <c r="M9" s="14"/>
      <c r="N9" s="41"/>
      <c r="O9" s="41"/>
      <c r="P9" s="42" t="s">
        <v>10</v>
      </c>
      <c r="Q9" s="43"/>
      <c r="R9" s="4"/>
      <c r="T9" s="4"/>
      <c r="U9" s="4"/>
      <c r="V9" s="4"/>
    </row>
    <row r="10" spans="1:22" x14ac:dyDescent="0.25">
      <c r="A10" s="15" t="s">
        <v>4</v>
      </c>
      <c r="B10" s="16" t="s">
        <v>5</v>
      </c>
      <c r="C10" s="17" t="s">
        <v>6</v>
      </c>
      <c r="D10" s="8"/>
      <c r="E10" s="3"/>
      <c r="N10" s="44">
        <v>17394</v>
      </c>
      <c r="O10" s="41"/>
      <c r="P10" s="43"/>
      <c r="Q10" s="43"/>
      <c r="R10" s="4"/>
      <c r="T10" s="4"/>
      <c r="U10" s="4"/>
      <c r="V10" s="2"/>
    </row>
    <row r="11" spans="1:22" x14ac:dyDescent="0.25">
      <c r="A11" s="18">
        <v>20</v>
      </c>
      <c r="B11" s="19">
        <v>1</v>
      </c>
      <c r="C11" s="20">
        <v>2001</v>
      </c>
      <c r="D11" s="8">
        <f>DATE(C11,B11,A11)</f>
        <v>36911</v>
      </c>
      <c r="E11" s="38">
        <f>DATEVALUE(TEXT(D11,"DD-MM-YY"))</f>
        <v>36911</v>
      </c>
      <c r="F11" t="str">
        <f>TEXT(E11,"DDDD")</f>
        <v>Saturday</v>
      </c>
      <c r="G11" s="21" t="str">
        <f t="shared" ref="G11:G21" si="0">TEXT(D11,"mmmm")</f>
        <v>January</v>
      </c>
      <c r="I11">
        <f t="shared" ref="I11:I21" si="1">YEAR(D11)</f>
        <v>2001</v>
      </c>
      <c r="N11" s="44">
        <f ca="1">TODAY()</f>
        <v>43415</v>
      </c>
      <c r="O11" s="43"/>
      <c r="P11" s="41"/>
      <c r="Q11" s="41"/>
      <c r="R11" s="4"/>
      <c r="T11" s="22"/>
      <c r="U11" s="4"/>
      <c r="V11" s="2"/>
    </row>
    <row r="12" spans="1:22" x14ac:dyDescent="0.25">
      <c r="A12" s="18">
        <v>21</v>
      </c>
      <c r="B12" s="19">
        <v>2</v>
      </c>
      <c r="C12" s="20">
        <v>2002</v>
      </c>
      <c r="D12" s="8">
        <f t="shared" ref="D12:D21" si="2">DATE(C12,B12,A12)</f>
        <v>37308</v>
      </c>
      <c r="E12" s="38">
        <f t="shared" ref="E12:E21" si="3">DATEVALUE(TEXT(D12,"dd-mm-yy"))</f>
        <v>37308</v>
      </c>
      <c r="F12" t="str">
        <f t="shared" ref="F12:F21" si="4">TEXT(D12,"dddd")</f>
        <v>Thursday</v>
      </c>
      <c r="G12" s="21" t="str">
        <f t="shared" si="0"/>
        <v>February</v>
      </c>
      <c r="I12">
        <f t="shared" si="1"/>
        <v>2002</v>
      </c>
      <c r="L12" s="24"/>
      <c r="M12" s="24"/>
      <c r="N12" s="25"/>
      <c r="O12" s="25"/>
      <c r="P12" s="26"/>
      <c r="Q12" s="26"/>
      <c r="R12" s="27"/>
      <c r="T12" s="22"/>
      <c r="U12" s="4"/>
      <c r="V12" s="2"/>
    </row>
    <row r="13" spans="1:22" x14ac:dyDescent="0.25">
      <c r="A13" s="18">
        <v>22</v>
      </c>
      <c r="B13" s="19">
        <v>3</v>
      </c>
      <c r="C13" s="20">
        <v>2003</v>
      </c>
      <c r="D13" s="8">
        <f t="shared" si="2"/>
        <v>37702</v>
      </c>
      <c r="E13" s="38">
        <f t="shared" si="3"/>
        <v>37702</v>
      </c>
      <c r="F13" t="str">
        <f t="shared" si="4"/>
        <v>Saturday</v>
      </c>
      <c r="G13" s="21" t="str">
        <f t="shared" si="0"/>
        <v>March</v>
      </c>
      <c r="I13">
        <f t="shared" si="1"/>
        <v>2003</v>
      </c>
      <c r="J13" s="6"/>
      <c r="N13" s="4" t="s">
        <v>27</v>
      </c>
      <c r="O13" s="2">
        <f ca="1">DATEDIF(N10,TODAY(),"y")</f>
        <v>71</v>
      </c>
      <c r="P13" s="4" t="s">
        <v>27</v>
      </c>
      <c r="Q13" s="2">
        <f ca="1">DATEDIF(N10,TODAY(),"y")</f>
        <v>71</v>
      </c>
      <c r="R13" s="27"/>
      <c r="T13" s="22"/>
      <c r="U13" s="4"/>
      <c r="V13" s="2"/>
    </row>
    <row r="14" spans="1:22" x14ac:dyDescent="0.25">
      <c r="A14" s="18">
        <v>23</v>
      </c>
      <c r="B14" s="19">
        <v>4</v>
      </c>
      <c r="C14" s="20">
        <v>2004</v>
      </c>
      <c r="D14" s="8">
        <f t="shared" si="2"/>
        <v>38100</v>
      </c>
      <c r="E14" s="38">
        <f t="shared" si="3"/>
        <v>38100</v>
      </c>
      <c r="F14" t="str">
        <f t="shared" si="4"/>
        <v>Friday</v>
      </c>
      <c r="G14" s="21" t="str">
        <f t="shared" si="0"/>
        <v>April</v>
      </c>
      <c r="I14">
        <f t="shared" si="1"/>
        <v>2004</v>
      </c>
      <c r="N14" s="4" t="s">
        <v>28</v>
      </c>
      <c r="O14" s="3">
        <f ca="1">DATEDIF(N10,TODAY(),"M")</f>
        <v>854</v>
      </c>
      <c r="P14" t="s">
        <v>30</v>
      </c>
      <c r="Q14" s="3">
        <f ca="1">DATEDIF(N10,TODAY(),"ym")</f>
        <v>2</v>
      </c>
      <c r="R14" s="27"/>
      <c r="T14" s="22"/>
    </row>
    <row r="15" spans="1:22" x14ac:dyDescent="0.25">
      <c r="A15" s="18">
        <v>24</v>
      </c>
      <c r="B15" s="19">
        <v>7</v>
      </c>
      <c r="C15" s="20">
        <v>2006</v>
      </c>
      <c r="D15" s="8">
        <f t="shared" si="2"/>
        <v>38922</v>
      </c>
      <c r="E15" s="38">
        <f t="shared" si="3"/>
        <v>38922</v>
      </c>
      <c r="F15" t="str">
        <f t="shared" si="4"/>
        <v>Monday</v>
      </c>
      <c r="G15" s="21" t="str">
        <f t="shared" si="0"/>
        <v>July</v>
      </c>
      <c r="H15" s="6"/>
      <c r="I15">
        <f t="shared" si="1"/>
        <v>2006</v>
      </c>
      <c r="K15" s="6"/>
      <c r="N15" s="4" t="s">
        <v>29</v>
      </c>
      <c r="O15" s="3">
        <f ca="1">DATEDIF(N10,TODAY(),"d")</f>
        <v>26021</v>
      </c>
      <c r="P15" t="s">
        <v>31</v>
      </c>
      <c r="Q15" s="3">
        <f ca="1">DATEDIF(N10,TODAY(),"MD")</f>
        <v>27</v>
      </c>
      <c r="R15" s="4"/>
      <c r="T15" s="22"/>
    </row>
    <row r="16" spans="1:22" x14ac:dyDescent="0.25">
      <c r="A16" s="18">
        <v>25</v>
      </c>
      <c r="B16" s="19">
        <v>6</v>
      </c>
      <c r="C16" s="20">
        <v>2006</v>
      </c>
      <c r="D16" s="8">
        <f t="shared" si="2"/>
        <v>38893</v>
      </c>
      <c r="E16" s="38">
        <f t="shared" si="3"/>
        <v>38893</v>
      </c>
      <c r="F16" t="str">
        <f t="shared" si="4"/>
        <v>Sunday</v>
      </c>
      <c r="G16" s="21" t="str">
        <f t="shared" si="0"/>
        <v>June</v>
      </c>
      <c r="I16">
        <f t="shared" si="1"/>
        <v>2006</v>
      </c>
      <c r="K16" s="6"/>
      <c r="N16" s="4"/>
      <c r="O16" s="23"/>
      <c r="Q16" s="4"/>
      <c r="R16" s="4"/>
      <c r="T16" s="22"/>
    </row>
    <row r="17" spans="1:40" ht="17.25" customHeight="1" x14ac:dyDescent="0.25">
      <c r="A17" s="18">
        <v>26</v>
      </c>
      <c r="B17" s="19">
        <v>7</v>
      </c>
      <c r="C17" s="20">
        <v>2007</v>
      </c>
      <c r="D17" s="8">
        <f t="shared" si="2"/>
        <v>39289</v>
      </c>
      <c r="E17" s="38">
        <f t="shared" si="3"/>
        <v>39289</v>
      </c>
      <c r="F17" t="str">
        <f t="shared" si="4"/>
        <v>Thursday</v>
      </c>
      <c r="G17" s="21" t="str">
        <f t="shared" si="0"/>
        <v>July</v>
      </c>
      <c r="I17">
        <f t="shared" si="1"/>
        <v>2007</v>
      </c>
      <c r="N17" s="111" t="str">
        <f ca="1">CONCATENATE(DATEDIF(N10,TODAY(),"Y")," YEAR ",DATEDIF(N10,TODAY(),"YM")," MONTH ",DATEDIF(N10,TODAY(),"MD")," DATED")</f>
        <v>71 YEAR 2 MONTH 27 DATED</v>
      </c>
      <c r="O17" s="111"/>
      <c r="P17" s="111"/>
      <c r="Q17" s="111"/>
      <c r="R17" s="111"/>
      <c r="T17" s="22"/>
    </row>
    <row r="18" spans="1:40" x14ac:dyDescent="0.25">
      <c r="A18" s="18">
        <v>27</v>
      </c>
      <c r="B18" s="19">
        <v>8</v>
      </c>
      <c r="C18" s="20">
        <v>2008</v>
      </c>
      <c r="D18" s="8">
        <f t="shared" si="2"/>
        <v>39687</v>
      </c>
      <c r="E18" s="38">
        <f t="shared" si="3"/>
        <v>39687</v>
      </c>
      <c r="F18" t="str">
        <f t="shared" si="4"/>
        <v>Wednesday</v>
      </c>
      <c r="G18" s="21" t="str">
        <f t="shared" si="0"/>
        <v>August</v>
      </c>
      <c r="I18">
        <f t="shared" si="1"/>
        <v>2008</v>
      </c>
      <c r="J18" s="6"/>
      <c r="N18" s="111"/>
      <c r="O18" s="111"/>
      <c r="P18" s="111"/>
      <c r="Q18" s="111"/>
      <c r="R18" s="111"/>
      <c r="T18" s="22"/>
    </row>
    <row r="19" spans="1:40" x14ac:dyDescent="0.25">
      <c r="A19" s="18">
        <v>28</v>
      </c>
      <c r="B19" s="19">
        <v>9</v>
      </c>
      <c r="C19" s="20">
        <v>2009</v>
      </c>
      <c r="D19" s="8">
        <f t="shared" si="2"/>
        <v>40084</v>
      </c>
      <c r="E19" s="38">
        <f t="shared" si="3"/>
        <v>40084</v>
      </c>
      <c r="F19" t="str">
        <f t="shared" si="4"/>
        <v>Monday</v>
      </c>
      <c r="G19" s="21" t="str">
        <f t="shared" si="0"/>
        <v>September</v>
      </c>
      <c r="I19">
        <f t="shared" si="1"/>
        <v>2009</v>
      </c>
      <c r="J19" s="6"/>
      <c r="Q19" s="21"/>
      <c r="R19" s="4"/>
      <c r="T19" s="22"/>
    </row>
    <row r="20" spans="1:40" x14ac:dyDescent="0.25">
      <c r="A20" s="18">
        <v>29</v>
      </c>
      <c r="B20" s="19">
        <v>10</v>
      </c>
      <c r="C20" s="20">
        <v>2010</v>
      </c>
      <c r="D20" s="8">
        <f t="shared" si="2"/>
        <v>40480</v>
      </c>
      <c r="E20" s="38">
        <f t="shared" si="3"/>
        <v>40480</v>
      </c>
      <c r="F20" t="str">
        <f t="shared" si="4"/>
        <v>Friday</v>
      </c>
      <c r="G20" s="21" t="str">
        <f t="shared" si="0"/>
        <v>October</v>
      </c>
      <c r="I20">
        <f t="shared" si="1"/>
        <v>2010</v>
      </c>
      <c r="N20" s="53" t="s">
        <v>56</v>
      </c>
      <c r="O20" s="52"/>
      <c r="P20" s="45"/>
      <c r="Q20" s="45"/>
      <c r="R20" s="4"/>
      <c r="T20" s="22"/>
    </row>
    <row r="21" spans="1:40" ht="15.75" thickBot="1" x14ac:dyDescent="0.3">
      <c r="A21" s="28">
        <v>30</v>
      </c>
      <c r="B21" s="29">
        <v>11</v>
      </c>
      <c r="C21" s="30">
        <v>2011</v>
      </c>
      <c r="D21" s="8">
        <f t="shared" si="2"/>
        <v>40877</v>
      </c>
      <c r="E21" s="38">
        <f t="shared" si="3"/>
        <v>40877</v>
      </c>
      <c r="F21" t="str">
        <f t="shared" si="4"/>
        <v>Wednesday</v>
      </c>
      <c r="G21" s="21" t="str">
        <f t="shared" si="0"/>
        <v>November</v>
      </c>
      <c r="I21">
        <f t="shared" si="1"/>
        <v>2011</v>
      </c>
      <c r="R21" s="4"/>
      <c r="T21" s="22"/>
    </row>
    <row r="22" spans="1:40" x14ac:dyDescent="0.25">
      <c r="D22" s="8"/>
      <c r="N22" s="21"/>
      <c r="R22" s="4"/>
    </row>
    <row r="23" spans="1:40" x14ac:dyDescent="0.25">
      <c r="D23" s="8"/>
      <c r="R23" s="4"/>
    </row>
    <row r="24" spans="1:40" ht="18.75" x14ac:dyDescent="0.3">
      <c r="C24" s="19"/>
      <c r="D24" s="8"/>
      <c r="E24" s="31" t="s">
        <v>11</v>
      </c>
      <c r="F24" s="31" t="s">
        <v>12</v>
      </c>
      <c r="G24" s="31" t="s">
        <v>13</v>
      </c>
      <c r="H24" s="31"/>
      <c r="I24" s="31" t="s">
        <v>14</v>
      </c>
      <c r="J24" s="31" t="s">
        <v>15</v>
      </c>
      <c r="K24" s="31" t="s">
        <v>16</v>
      </c>
      <c r="O24" s="6"/>
      <c r="R24" s="4"/>
    </row>
    <row r="25" spans="1:40" x14ac:dyDescent="0.25">
      <c r="D25" s="8"/>
      <c r="E25" s="32"/>
      <c r="G25" s="9"/>
      <c r="H25" s="9"/>
      <c r="J25" s="33"/>
      <c r="K25" s="23"/>
      <c r="L25" s="6"/>
      <c r="M25" s="6"/>
      <c r="N25" s="23"/>
      <c r="O25" s="6"/>
      <c r="Q25" s="33"/>
      <c r="R25" s="4"/>
    </row>
    <row r="26" spans="1:40" x14ac:dyDescent="0.25">
      <c r="A26" t="str">
        <f>LEFT(C25,2)</f>
        <v/>
      </c>
      <c r="D26" s="8"/>
      <c r="G26" s="23"/>
      <c r="R26" s="4"/>
    </row>
    <row r="27" spans="1:40" ht="21" x14ac:dyDescent="0.35">
      <c r="B27" t="s">
        <v>18</v>
      </c>
      <c r="C27" s="23">
        <v>40544</v>
      </c>
      <c r="D27" s="8"/>
      <c r="E27" s="34" t="s">
        <v>19</v>
      </c>
      <c r="F27" s="35" t="s">
        <v>20</v>
      </c>
      <c r="G27" s="34" t="s">
        <v>17</v>
      </c>
      <c r="H27" s="34" t="s">
        <v>21</v>
      </c>
      <c r="J27" s="34" t="s">
        <v>22</v>
      </c>
      <c r="K27" s="34" t="s">
        <v>23</v>
      </c>
      <c r="L27" s="5"/>
      <c r="M27" s="5"/>
      <c r="N27" s="34" t="s">
        <v>24</v>
      </c>
      <c r="O27" s="34"/>
      <c r="R27" s="4"/>
      <c r="AL27" t="s">
        <v>21</v>
      </c>
      <c r="AN27" t="s">
        <v>17</v>
      </c>
    </row>
    <row r="28" spans="1:40" x14ac:dyDescent="0.25">
      <c r="B28" t="s">
        <v>25</v>
      </c>
      <c r="C28" s="23">
        <v>40908</v>
      </c>
      <c r="D28" s="8"/>
      <c r="E28" s="3">
        <f>NETWORKDAYS(C27,C28,C30:C34)</f>
        <v>258</v>
      </c>
      <c r="F28" s="1" t="s">
        <v>55</v>
      </c>
      <c r="G28" s="6">
        <f ca="1">EOMONTH(TODAY(),4)</f>
        <v>43555</v>
      </c>
      <c r="H28" s="6">
        <f ca="1">EDATE(TODAY(),10)</f>
        <v>43719</v>
      </c>
      <c r="I28" s="6"/>
      <c r="J28" s="6">
        <f ca="1">WORKDAY(TODAY(),25,C30:C34)</f>
        <v>43448</v>
      </c>
      <c r="K28" s="6">
        <f ca="1">WORKDAY.INTL(G28,20,11,H28)</f>
        <v>43578</v>
      </c>
      <c r="L28" s="6"/>
      <c r="M28" s="6"/>
      <c r="N28" s="3">
        <f ca="1">WEEKDAY(K28,1)</f>
        <v>3</v>
      </c>
      <c r="O28" s="3"/>
      <c r="R28" s="4"/>
      <c r="AJ28" s="6">
        <v>42962</v>
      </c>
      <c r="AL28" s="6">
        <f>EDATE(AJ28,3)</f>
        <v>43054</v>
      </c>
      <c r="AN28" s="6">
        <f>EOMONTH(AJ28,3)</f>
        <v>43069</v>
      </c>
    </row>
    <row r="29" spans="1:40" x14ac:dyDescent="0.25">
      <c r="B29" s="6"/>
      <c r="C29" t="s">
        <v>26</v>
      </c>
      <c r="D29" s="8"/>
      <c r="E29" s="3"/>
      <c r="F29" s="3">
        <f>NETWORKDAYS.INTL(C27,C28,1,C30:C34)</f>
        <v>258</v>
      </c>
      <c r="G29" s="39"/>
      <c r="H29" s="36"/>
      <c r="I29" s="6"/>
      <c r="J29" s="6" t="s">
        <v>181</v>
      </c>
      <c r="K29" s="6"/>
      <c r="M29" s="23"/>
      <c r="N29" s="3"/>
      <c r="O29" s="3"/>
      <c r="R29" s="4"/>
    </row>
    <row r="30" spans="1:40" x14ac:dyDescent="0.25">
      <c r="B30" s="3"/>
      <c r="C30" s="6">
        <v>40545</v>
      </c>
      <c r="D30" s="24"/>
      <c r="E30" s="3"/>
      <c r="F30" s="3"/>
      <c r="G30" s="39"/>
      <c r="H30" s="6"/>
      <c r="I30" s="6"/>
      <c r="K30" s="6"/>
      <c r="M30" s="6"/>
      <c r="N30" s="3"/>
      <c r="O30" s="3"/>
      <c r="R30" s="4"/>
    </row>
    <row r="31" spans="1:40" x14ac:dyDescent="0.25">
      <c r="B31" s="3"/>
      <c r="C31" s="6">
        <v>40558</v>
      </c>
      <c r="D31" s="24"/>
      <c r="E31" s="3"/>
      <c r="F31" s="3"/>
      <c r="G31" s="39"/>
      <c r="H31" s="6"/>
      <c r="I31" s="37"/>
      <c r="J31" s="6"/>
      <c r="K31" s="6"/>
      <c r="N31" s="3"/>
      <c r="O31" s="3"/>
      <c r="R31" s="4"/>
    </row>
    <row r="32" spans="1:40" x14ac:dyDescent="0.25">
      <c r="B32" s="3"/>
      <c r="C32" s="6">
        <v>40569</v>
      </c>
      <c r="D32" s="24"/>
      <c r="E32" s="3"/>
      <c r="F32" s="3"/>
      <c r="G32" s="23"/>
      <c r="H32" s="39"/>
      <c r="I32" s="6"/>
      <c r="J32" s="6"/>
      <c r="K32" s="23"/>
      <c r="R32" s="4"/>
    </row>
    <row r="33" spans="2:18" x14ac:dyDescent="0.25">
      <c r="B33" s="3"/>
      <c r="C33" s="6">
        <v>40770</v>
      </c>
      <c r="D33" s="24"/>
      <c r="E33" s="3"/>
      <c r="F33" s="3"/>
      <c r="G33" s="6"/>
      <c r="H33" s="39"/>
      <c r="I33" s="6"/>
      <c r="J33" s="6"/>
      <c r="K33" s="6"/>
      <c r="N33" s="3"/>
      <c r="R33" s="4"/>
    </row>
    <row r="34" spans="2:18" x14ac:dyDescent="0.25">
      <c r="B34" s="3"/>
      <c r="C34" s="6">
        <v>40818</v>
      </c>
      <c r="D34" s="24"/>
      <c r="E34" s="39"/>
      <c r="F34" s="3"/>
      <c r="G34" s="36"/>
      <c r="H34" s="40"/>
      <c r="I34" s="37"/>
      <c r="J34" s="6"/>
      <c r="O34" s="6"/>
      <c r="R34" s="4"/>
    </row>
  </sheetData>
  <mergeCells count="1">
    <mergeCell ref="N17:R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zoomScale="160" zoomScaleNormal="160" workbookViewId="0">
      <selection activeCell="C3" sqref="C3"/>
    </sheetView>
  </sheetViews>
  <sheetFormatPr defaultRowHeight="15" x14ac:dyDescent="0.25"/>
  <cols>
    <col min="1" max="1" width="12.28515625" bestFit="1" customWidth="1"/>
    <col min="6" max="6" width="9.5703125" bestFit="1" customWidth="1"/>
    <col min="7" max="7" width="10" bestFit="1" customWidth="1"/>
  </cols>
  <sheetData>
    <row r="1" spans="1:9" x14ac:dyDescent="0.25">
      <c r="F1" s="5"/>
      <c r="G1" s="5"/>
      <c r="H1" s="5" t="s">
        <v>36</v>
      </c>
      <c r="I1" s="5" t="s">
        <v>35</v>
      </c>
    </row>
    <row r="2" spans="1:9" x14ac:dyDescent="0.25">
      <c r="A2" s="45" t="s">
        <v>32</v>
      </c>
      <c r="B2" s="45" t="s">
        <v>33</v>
      </c>
      <c r="C2" s="45" t="s">
        <v>34</v>
      </c>
      <c r="F2" s="6">
        <v>43101</v>
      </c>
      <c r="G2" s="6">
        <v>43190</v>
      </c>
      <c r="H2" t="s">
        <v>37</v>
      </c>
      <c r="I2" t="s">
        <v>40</v>
      </c>
    </row>
    <row r="3" spans="1:9" x14ac:dyDescent="0.25">
      <c r="A3" s="39">
        <v>43105</v>
      </c>
      <c r="B3" t="s">
        <v>35</v>
      </c>
      <c r="C3" t="s">
        <v>40</v>
      </c>
      <c r="F3" s="6">
        <v>43191</v>
      </c>
      <c r="G3" s="6">
        <v>43281</v>
      </c>
      <c r="H3" t="s">
        <v>38</v>
      </c>
      <c r="I3" t="s">
        <v>37</v>
      </c>
    </row>
    <row r="4" spans="1:9" x14ac:dyDescent="0.25">
      <c r="A4" s="39">
        <v>43405</v>
      </c>
      <c r="B4" t="s">
        <v>36</v>
      </c>
      <c r="F4" s="6">
        <v>43282</v>
      </c>
      <c r="G4" s="6">
        <v>43373</v>
      </c>
      <c r="H4" t="s">
        <v>39</v>
      </c>
      <c r="I4" t="s">
        <v>38</v>
      </c>
    </row>
    <row r="5" spans="1:9" x14ac:dyDescent="0.25">
      <c r="A5" s="39">
        <v>43288</v>
      </c>
      <c r="B5" t="s">
        <v>35</v>
      </c>
      <c r="F5" s="6">
        <v>43374</v>
      </c>
      <c r="G5" s="6">
        <v>43465</v>
      </c>
      <c r="H5" t="s">
        <v>40</v>
      </c>
      <c r="I5" t="s">
        <v>39</v>
      </c>
    </row>
    <row r="6" spans="1:9" x14ac:dyDescent="0.25">
      <c r="A6" s="39">
        <v>43163</v>
      </c>
      <c r="B6" t="s">
        <v>36</v>
      </c>
    </row>
    <row r="7" spans="1:9" x14ac:dyDescent="0.25">
      <c r="A7" s="39">
        <v>43346</v>
      </c>
      <c r="B7" t="s">
        <v>35</v>
      </c>
    </row>
    <row r="8" spans="1:9" x14ac:dyDescent="0.25">
      <c r="A8" s="39">
        <v>43248</v>
      </c>
      <c r="B8" t="s">
        <v>36</v>
      </c>
    </row>
    <row r="9" spans="1:9" x14ac:dyDescent="0.25">
      <c r="A9" s="39">
        <v>43267</v>
      </c>
      <c r="B9" t="s">
        <v>35</v>
      </c>
    </row>
    <row r="10" spans="1:9" x14ac:dyDescent="0.25">
      <c r="A10" s="39">
        <v>43291</v>
      </c>
      <c r="B10" t="s">
        <v>36</v>
      </c>
    </row>
    <row r="11" spans="1:9" x14ac:dyDescent="0.25">
      <c r="A11" s="39">
        <v>43202</v>
      </c>
      <c r="B11" t="s">
        <v>35</v>
      </c>
    </row>
    <row r="12" spans="1:9" x14ac:dyDescent="0.25">
      <c r="A12" s="39">
        <v>43261</v>
      </c>
      <c r="B12" t="s">
        <v>36</v>
      </c>
    </row>
    <row r="13" spans="1:9" x14ac:dyDescent="0.25">
      <c r="A13" s="39">
        <v>43376</v>
      </c>
      <c r="B13" t="s">
        <v>35</v>
      </c>
    </row>
    <row r="14" spans="1:9" x14ac:dyDescent="0.25">
      <c r="A14" s="39">
        <v>43212</v>
      </c>
      <c r="B14" t="s">
        <v>36</v>
      </c>
    </row>
    <row r="15" spans="1:9" x14ac:dyDescent="0.25">
      <c r="A15" s="39">
        <v>43157</v>
      </c>
      <c r="B15" t="s">
        <v>35</v>
      </c>
    </row>
    <row r="16" spans="1:9" x14ac:dyDescent="0.25">
      <c r="A16" s="39">
        <v>43163</v>
      </c>
      <c r="B16" t="s">
        <v>36</v>
      </c>
    </row>
    <row r="17" spans="1:2" x14ac:dyDescent="0.25">
      <c r="A17" s="39">
        <v>43227</v>
      </c>
      <c r="B17" t="s">
        <v>35</v>
      </c>
    </row>
    <row r="18" spans="1:2" x14ac:dyDescent="0.25">
      <c r="A18" s="39">
        <v>43179</v>
      </c>
      <c r="B18" t="s">
        <v>36</v>
      </c>
    </row>
    <row r="19" spans="1:2" x14ac:dyDescent="0.25">
      <c r="A19" s="39">
        <v>43248</v>
      </c>
      <c r="B19" t="s">
        <v>35</v>
      </c>
    </row>
    <row r="20" spans="1:2" x14ac:dyDescent="0.25">
      <c r="A20" s="39">
        <v>43299</v>
      </c>
      <c r="B20" t="s">
        <v>36</v>
      </c>
    </row>
    <row r="21" spans="1:2" x14ac:dyDescent="0.25">
      <c r="A21" s="39">
        <v>43222</v>
      </c>
      <c r="B21" t="s">
        <v>35</v>
      </c>
    </row>
    <row r="22" spans="1:2" x14ac:dyDescent="0.25">
      <c r="A22" s="39">
        <v>43116</v>
      </c>
      <c r="B22" t="s">
        <v>36</v>
      </c>
    </row>
    <row r="23" spans="1:2" x14ac:dyDescent="0.25">
      <c r="A23" s="39">
        <v>43279</v>
      </c>
      <c r="B23" t="s">
        <v>35</v>
      </c>
    </row>
    <row r="24" spans="1:2" x14ac:dyDescent="0.25">
      <c r="A24" s="39">
        <v>43296</v>
      </c>
      <c r="B24" t="s">
        <v>36</v>
      </c>
    </row>
    <row r="25" spans="1:2" x14ac:dyDescent="0.25">
      <c r="A25" s="39">
        <v>43339</v>
      </c>
      <c r="B25" t="s">
        <v>35</v>
      </c>
    </row>
    <row r="26" spans="1:2" x14ac:dyDescent="0.25">
      <c r="A26" s="39">
        <v>43415</v>
      </c>
      <c r="B26" t="s">
        <v>36</v>
      </c>
    </row>
    <row r="27" spans="1:2" x14ac:dyDescent="0.25">
      <c r="A27" s="39">
        <v>43325</v>
      </c>
      <c r="B27" t="s">
        <v>35</v>
      </c>
    </row>
    <row r="28" spans="1:2" x14ac:dyDescent="0.25">
      <c r="A28" s="39">
        <v>43166</v>
      </c>
      <c r="B28" t="s">
        <v>36</v>
      </c>
    </row>
    <row r="29" spans="1:2" x14ac:dyDescent="0.25">
      <c r="A29" s="39">
        <v>43195</v>
      </c>
      <c r="B29" t="s">
        <v>35</v>
      </c>
    </row>
    <row r="30" spans="1:2" x14ac:dyDescent="0.25">
      <c r="A30" s="39">
        <v>43166</v>
      </c>
      <c r="B30" t="s">
        <v>36</v>
      </c>
    </row>
    <row r="31" spans="1:2" x14ac:dyDescent="0.25">
      <c r="A31" s="39">
        <v>43211</v>
      </c>
      <c r="B31" t="s">
        <v>35</v>
      </c>
    </row>
    <row r="32" spans="1:2" x14ac:dyDescent="0.25">
      <c r="A32" s="39">
        <v>43313</v>
      </c>
      <c r="B32" t="s">
        <v>36</v>
      </c>
    </row>
    <row r="33" spans="1:2" x14ac:dyDescent="0.25">
      <c r="A33" s="39">
        <v>43465</v>
      </c>
      <c r="B33" t="s">
        <v>35</v>
      </c>
    </row>
    <row r="34" spans="1:2" x14ac:dyDescent="0.25">
      <c r="A34" s="39">
        <v>43262</v>
      </c>
      <c r="B34" t="s">
        <v>36</v>
      </c>
    </row>
    <row r="35" spans="1:2" x14ac:dyDescent="0.25">
      <c r="A35" s="39">
        <v>43198</v>
      </c>
      <c r="B35" t="s">
        <v>35</v>
      </c>
    </row>
    <row r="36" spans="1:2" x14ac:dyDescent="0.25">
      <c r="A36" s="39">
        <v>43423</v>
      </c>
      <c r="B36" t="s">
        <v>36</v>
      </c>
    </row>
    <row r="37" spans="1:2" x14ac:dyDescent="0.25">
      <c r="A37" s="39">
        <v>43202</v>
      </c>
      <c r="B37" t="s">
        <v>35</v>
      </c>
    </row>
    <row r="38" spans="1:2" x14ac:dyDescent="0.25">
      <c r="A38" s="39">
        <v>43362</v>
      </c>
      <c r="B38" t="s">
        <v>36</v>
      </c>
    </row>
    <row r="39" spans="1:2" x14ac:dyDescent="0.25">
      <c r="A39" s="39">
        <v>43164</v>
      </c>
      <c r="B39" t="s">
        <v>35</v>
      </c>
    </row>
    <row r="40" spans="1:2" x14ac:dyDescent="0.25">
      <c r="A40" s="39">
        <v>43288</v>
      </c>
      <c r="B40" t="s">
        <v>36</v>
      </c>
    </row>
    <row r="41" spans="1:2" x14ac:dyDescent="0.25">
      <c r="A41" s="39">
        <v>43120</v>
      </c>
      <c r="B41" t="s">
        <v>35</v>
      </c>
    </row>
    <row r="42" spans="1:2" x14ac:dyDescent="0.25">
      <c r="A42" s="39">
        <v>43128</v>
      </c>
      <c r="B42" t="s">
        <v>36</v>
      </c>
    </row>
    <row r="43" spans="1:2" x14ac:dyDescent="0.25">
      <c r="A43" s="39">
        <v>43186</v>
      </c>
      <c r="B43" t="s">
        <v>35</v>
      </c>
    </row>
    <row r="44" spans="1:2" x14ac:dyDescent="0.25">
      <c r="A44" s="39">
        <v>43186</v>
      </c>
      <c r="B44" t="s">
        <v>36</v>
      </c>
    </row>
    <row r="45" spans="1:2" x14ac:dyDescent="0.25">
      <c r="A45" s="39">
        <v>43328</v>
      </c>
      <c r="B45" t="s">
        <v>35</v>
      </c>
    </row>
    <row r="46" spans="1:2" x14ac:dyDescent="0.25">
      <c r="A46" s="39">
        <v>43266</v>
      </c>
      <c r="B46" t="s">
        <v>36</v>
      </c>
    </row>
    <row r="47" spans="1:2" x14ac:dyDescent="0.25">
      <c r="A47" s="39">
        <v>43191</v>
      </c>
      <c r="B47" t="s">
        <v>35</v>
      </c>
    </row>
    <row r="48" spans="1:2" x14ac:dyDescent="0.25">
      <c r="A48" s="39">
        <v>43368</v>
      </c>
      <c r="B48" t="s">
        <v>36</v>
      </c>
    </row>
    <row r="49" spans="1:2" x14ac:dyDescent="0.25">
      <c r="A49" s="39">
        <v>43158</v>
      </c>
      <c r="B49" t="s">
        <v>35</v>
      </c>
    </row>
    <row r="50" spans="1:2" x14ac:dyDescent="0.25">
      <c r="A50" s="39">
        <v>43249</v>
      </c>
      <c r="B50" t="s">
        <v>36</v>
      </c>
    </row>
    <row r="51" spans="1:2" x14ac:dyDescent="0.25">
      <c r="A51" s="39">
        <v>43369</v>
      </c>
      <c r="B51" t="s">
        <v>35</v>
      </c>
    </row>
    <row r="52" spans="1:2" x14ac:dyDescent="0.25">
      <c r="A52" s="39">
        <v>43214</v>
      </c>
      <c r="B52" t="s">
        <v>36</v>
      </c>
    </row>
    <row r="53" spans="1:2" x14ac:dyDescent="0.25">
      <c r="A53" s="39">
        <v>43392</v>
      </c>
      <c r="B53" t="s">
        <v>35</v>
      </c>
    </row>
    <row r="54" spans="1:2" x14ac:dyDescent="0.25">
      <c r="A54" s="39">
        <v>43202</v>
      </c>
      <c r="B54" t="s">
        <v>36</v>
      </c>
    </row>
    <row r="55" spans="1:2" x14ac:dyDescent="0.25">
      <c r="A55" s="39">
        <v>43240</v>
      </c>
      <c r="B55" t="s">
        <v>35</v>
      </c>
    </row>
    <row r="56" spans="1:2" x14ac:dyDescent="0.25">
      <c r="A56" s="39">
        <v>43389</v>
      </c>
      <c r="B56" t="s">
        <v>36</v>
      </c>
    </row>
    <row r="57" spans="1:2" x14ac:dyDescent="0.25">
      <c r="A57" s="39">
        <v>43178</v>
      </c>
      <c r="B57" t="s">
        <v>35</v>
      </c>
    </row>
    <row r="58" spans="1:2" x14ac:dyDescent="0.25">
      <c r="A58" s="39">
        <v>43144</v>
      </c>
      <c r="B58" t="s">
        <v>36</v>
      </c>
    </row>
    <row r="59" spans="1:2" x14ac:dyDescent="0.25">
      <c r="A59" s="39">
        <v>43286</v>
      </c>
      <c r="B59" t="s">
        <v>35</v>
      </c>
    </row>
    <row r="60" spans="1:2" x14ac:dyDescent="0.25">
      <c r="A60" s="39">
        <v>43202</v>
      </c>
      <c r="B60" t="s">
        <v>36</v>
      </c>
    </row>
    <row r="61" spans="1:2" x14ac:dyDescent="0.25">
      <c r="A61" s="39">
        <v>43212</v>
      </c>
      <c r="B61" t="s">
        <v>35</v>
      </c>
    </row>
    <row r="62" spans="1:2" x14ac:dyDescent="0.25">
      <c r="A62" s="39">
        <v>43332</v>
      </c>
      <c r="B62" t="s">
        <v>36</v>
      </c>
    </row>
    <row r="63" spans="1:2" x14ac:dyDescent="0.25">
      <c r="A63" s="39">
        <v>43286</v>
      </c>
      <c r="B63" t="s">
        <v>35</v>
      </c>
    </row>
    <row r="64" spans="1:2" x14ac:dyDescent="0.25">
      <c r="A64" s="39">
        <v>43315</v>
      </c>
      <c r="B64" t="s">
        <v>36</v>
      </c>
    </row>
    <row r="65" spans="1:2" x14ac:dyDescent="0.25">
      <c r="A65" s="39">
        <v>43129</v>
      </c>
      <c r="B65" t="s">
        <v>35</v>
      </c>
    </row>
    <row r="66" spans="1:2" x14ac:dyDescent="0.25">
      <c r="A66" s="39">
        <v>43109</v>
      </c>
      <c r="B66" t="s">
        <v>36</v>
      </c>
    </row>
    <row r="67" spans="1:2" x14ac:dyDescent="0.25">
      <c r="A67" s="39">
        <v>43113</v>
      </c>
      <c r="B67" t="s">
        <v>35</v>
      </c>
    </row>
    <row r="68" spans="1:2" x14ac:dyDescent="0.25">
      <c r="A68" s="39">
        <v>43269</v>
      </c>
      <c r="B68" t="s">
        <v>36</v>
      </c>
    </row>
    <row r="69" spans="1:2" x14ac:dyDescent="0.25">
      <c r="A69" s="39">
        <v>43235</v>
      </c>
      <c r="B69" t="s">
        <v>35</v>
      </c>
    </row>
    <row r="70" spans="1:2" x14ac:dyDescent="0.25">
      <c r="A70" s="39">
        <v>43432</v>
      </c>
      <c r="B70" t="s">
        <v>36</v>
      </c>
    </row>
    <row r="71" spans="1:2" x14ac:dyDescent="0.25">
      <c r="A71" s="39">
        <v>43342</v>
      </c>
      <c r="B71" t="s">
        <v>35</v>
      </c>
    </row>
    <row r="72" spans="1:2" x14ac:dyDescent="0.25">
      <c r="A72" s="39">
        <v>43350</v>
      </c>
      <c r="B72" t="s">
        <v>36</v>
      </c>
    </row>
    <row r="73" spans="1:2" x14ac:dyDescent="0.25">
      <c r="A73" s="39">
        <v>43379</v>
      </c>
      <c r="B73" t="s">
        <v>35</v>
      </c>
    </row>
    <row r="74" spans="1:2" x14ac:dyDescent="0.25">
      <c r="A74" s="39">
        <v>43397</v>
      </c>
      <c r="B74" t="s">
        <v>36</v>
      </c>
    </row>
    <row r="75" spans="1:2" x14ac:dyDescent="0.25">
      <c r="A75" s="39">
        <v>43383</v>
      </c>
      <c r="B75" t="s">
        <v>35</v>
      </c>
    </row>
    <row r="76" spans="1:2" x14ac:dyDescent="0.25">
      <c r="A76" s="39">
        <v>43349</v>
      </c>
      <c r="B76" t="s">
        <v>36</v>
      </c>
    </row>
    <row r="77" spans="1:2" x14ac:dyDescent="0.25">
      <c r="A77" s="39">
        <v>43210</v>
      </c>
      <c r="B77" t="s">
        <v>35</v>
      </c>
    </row>
    <row r="78" spans="1:2" x14ac:dyDescent="0.25">
      <c r="A78" s="39">
        <v>43105</v>
      </c>
      <c r="B78" t="s">
        <v>36</v>
      </c>
    </row>
    <row r="79" spans="1:2" x14ac:dyDescent="0.25">
      <c r="A79" s="39">
        <v>43265</v>
      </c>
      <c r="B79" t="s">
        <v>35</v>
      </c>
    </row>
    <row r="80" spans="1:2" x14ac:dyDescent="0.25">
      <c r="A80" s="39">
        <v>43397</v>
      </c>
      <c r="B80" t="s">
        <v>36</v>
      </c>
    </row>
    <row r="81" spans="1:2" x14ac:dyDescent="0.25">
      <c r="A81" s="39">
        <v>43446</v>
      </c>
      <c r="B81" t="s">
        <v>35</v>
      </c>
    </row>
    <row r="82" spans="1:2" x14ac:dyDescent="0.25">
      <c r="A82" s="39">
        <v>43149</v>
      </c>
      <c r="B82" t="s">
        <v>36</v>
      </c>
    </row>
    <row r="83" spans="1:2" x14ac:dyDescent="0.25">
      <c r="A83" s="39">
        <v>43391</v>
      </c>
      <c r="B83" t="s">
        <v>35</v>
      </c>
    </row>
    <row r="84" spans="1:2" x14ac:dyDescent="0.25">
      <c r="A84" s="39">
        <v>43407</v>
      </c>
      <c r="B84" t="s">
        <v>36</v>
      </c>
    </row>
    <row r="85" spans="1:2" x14ac:dyDescent="0.25">
      <c r="A85" s="39">
        <v>43403</v>
      </c>
      <c r="B85" t="s">
        <v>35</v>
      </c>
    </row>
    <row r="86" spans="1:2" x14ac:dyDescent="0.25">
      <c r="A86" s="39">
        <v>43212</v>
      </c>
      <c r="B86" t="s">
        <v>36</v>
      </c>
    </row>
    <row r="87" spans="1:2" x14ac:dyDescent="0.25">
      <c r="A87" s="39">
        <v>43414</v>
      </c>
      <c r="B87" t="s">
        <v>35</v>
      </c>
    </row>
    <row r="88" spans="1:2" x14ac:dyDescent="0.25">
      <c r="A88" s="39">
        <v>43215</v>
      </c>
      <c r="B88" t="s">
        <v>36</v>
      </c>
    </row>
    <row r="89" spans="1:2" x14ac:dyDescent="0.25">
      <c r="A89" s="39">
        <v>43461</v>
      </c>
      <c r="B89" t="s">
        <v>35</v>
      </c>
    </row>
    <row r="90" spans="1:2" x14ac:dyDescent="0.25">
      <c r="A90" s="39">
        <v>43232</v>
      </c>
      <c r="B90" t="s">
        <v>36</v>
      </c>
    </row>
    <row r="91" spans="1:2" x14ac:dyDescent="0.25">
      <c r="A91" s="39">
        <v>43338</v>
      </c>
      <c r="B91" t="s">
        <v>35</v>
      </c>
    </row>
    <row r="92" spans="1:2" x14ac:dyDescent="0.25">
      <c r="A92" s="39">
        <v>43403</v>
      </c>
      <c r="B92" t="s">
        <v>36</v>
      </c>
    </row>
    <row r="93" spans="1:2" x14ac:dyDescent="0.25">
      <c r="A93" s="39">
        <v>43330</v>
      </c>
      <c r="B93" t="s">
        <v>35</v>
      </c>
    </row>
    <row r="94" spans="1:2" x14ac:dyDescent="0.25">
      <c r="A94" s="39">
        <v>43235</v>
      </c>
      <c r="B94" t="s">
        <v>36</v>
      </c>
    </row>
    <row r="95" spans="1:2" x14ac:dyDescent="0.25">
      <c r="A95" s="39">
        <v>43244</v>
      </c>
      <c r="B95" t="s">
        <v>35</v>
      </c>
    </row>
    <row r="96" spans="1:2" x14ac:dyDescent="0.25">
      <c r="A96" s="39">
        <v>43177</v>
      </c>
      <c r="B96" t="s">
        <v>36</v>
      </c>
    </row>
    <row r="97" spans="1:2" x14ac:dyDescent="0.25">
      <c r="A97" s="39">
        <v>43183</v>
      </c>
      <c r="B97" t="s">
        <v>35</v>
      </c>
    </row>
    <row r="98" spans="1:2" x14ac:dyDescent="0.25">
      <c r="A98" s="39">
        <v>43323</v>
      </c>
      <c r="B98" t="s">
        <v>36</v>
      </c>
    </row>
    <row r="99" spans="1:2" x14ac:dyDescent="0.25">
      <c r="A99" s="39">
        <v>43248</v>
      </c>
      <c r="B99" t="s">
        <v>35</v>
      </c>
    </row>
    <row r="100" spans="1:2" x14ac:dyDescent="0.25">
      <c r="A100" s="39">
        <v>43256</v>
      </c>
      <c r="B100" t="s">
        <v>36</v>
      </c>
    </row>
    <row r="101" spans="1:2" x14ac:dyDescent="0.25">
      <c r="A101" s="39">
        <v>43235</v>
      </c>
      <c r="B101" t="s">
        <v>35</v>
      </c>
    </row>
    <row r="102" spans="1:2" x14ac:dyDescent="0.25">
      <c r="A102" s="39">
        <v>43234</v>
      </c>
      <c r="B102" t="s">
        <v>36</v>
      </c>
    </row>
    <row r="103" spans="1:2" x14ac:dyDescent="0.25">
      <c r="A103" s="39">
        <v>43175</v>
      </c>
      <c r="B103" t="s">
        <v>35</v>
      </c>
    </row>
    <row r="104" spans="1:2" x14ac:dyDescent="0.25">
      <c r="A104" s="39">
        <v>43216</v>
      </c>
      <c r="B104" t="s">
        <v>36</v>
      </c>
    </row>
    <row r="105" spans="1:2" x14ac:dyDescent="0.25">
      <c r="A105" s="39">
        <v>43168</v>
      </c>
      <c r="B105" t="s">
        <v>35</v>
      </c>
    </row>
    <row r="106" spans="1:2" x14ac:dyDescent="0.25">
      <c r="A106" s="39">
        <v>43228</v>
      </c>
      <c r="B106" t="s">
        <v>36</v>
      </c>
    </row>
    <row r="107" spans="1:2" x14ac:dyDescent="0.25">
      <c r="A107" s="39">
        <v>43395</v>
      </c>
      <c r="B107" t="s">
        <v>35</v>
      </c>
    </row>
    <row r="108" spans="1:2" x14ac:dyDescent="0.25">
      <c r="A108" s="39">
        <v>43273</v>
      </c>
      <c r="B108" t="s">
        <v>36</v>
      </c>
    </row>
    <row r="109" spans="1:2" x14ac:dyDescent="0.25">
      <c r="A109" s="39">
        <v>43416</v>
      </c>
      <c r="B109" t="s">
        <v>35</v>
      </c>
    </row>
    <row r="110" spans="1:2" x14ac:dyDescent="0.25">
      <c r="A110" s="39">
        <v>43135</v>
      </c>
      <c r="B110" t="s">
        <v>36</v>
      </c>
    </row>
    <row r="111" spans="1:2" x14ac:dyDescent="0.25">
      <c r="A111" s="39">
        <v>43197</v>
      </c>
      <c r="B111" t="s">
        <v>35</v>
      </c>
    </row>
    <row r="112" spans="1:2" x14ac:dyDescent="0.25">
      <c r="A112" s="39">
        <v>43438</v>
      </c>
      <c r="B112" t="s">
        <v>36</v>
      </c>
    </row>
    <row r="113" spans="1:2" x14ac:dyDescent="0.25">
      <c r="A113" s="39">
        <v>43357</v>
      </c>
      <c r="B113" t="s">
        <v>35</v>
      </c>
    </row>
    <row r="114" spans="1:2" x14ac:dyDescent="0.25">
      <c r="A114" s="39">
        <v>43411</v>
      </c>
      <c r="B114" t="s">
        <v>36</v>
      </c>
    </row>
    <row r="115" spans="1:2" x14ac:dyDescent="0.25">
      <c r="A115" s="39">
        <v>43311</v>
      </c>
      <c r="B115" t="s">
        <v>35</v>
      </c>
    </row>
    <row r="116" spans="1:2" x14ac:dyDescent="0.25">
      <c r="A116" s="39">
        <v>43454</v>
      </c>
      <c r="B116" t="s">
        <v>36</v>
      </c>
    </row>
    <row r="117" spans="1:2" x14ac:dyDescent="0.25">
      <c r="A117" s="39">
        <v>43256</v>
      </c>
      <c r="B117" t="s">
        <v>35</v>
      </c>
    </row>
    <row r="118" spans="1:2" x14ac:dyDescent="0.25">
      <c r="A118" s="39">
        <v>43351</v>
      </c>
      <c r="B118" t="s">
        <v>36</v>
      </c>
    </row>
    <row r="119" spans="1:2" x14ac:dyDescent="0.25">
      <c r="A119" s="39">
        <v>43425</v>
      </c>
      <c r="B119" t="s">
        <v>35</v>
      </c>
    </row>
    <row r="120" spans="1:2" x14ac:dyDescent="0.25">
      <c r="A120" s="39">
        <v>43268</v>
      </c>
      <c r="B120" t="s">
        <v>36</v>
      </c>
    </row>
    <row r="121" spans="1:2" x14ac:dyDescent="0.25">
      <c r="A121" s="39">
        <v>43345</v>
      </c>
      <c r="B121" t="s">
        <v>35</v>
      </c>
    </row>
    <row r="122" spans="1:2" x14ac:dyDescent="0.25">
      <c r="A122" s="39">
        <v>43133</v>
      </c>
      <c r="B122" t="s">
        <v>36</v>
      </c>
    </row>
    <row r="123" spans="1:2" x14ac:dyDescent="0.25">
      <c r="A123" s="39">
        <v>43209</v>
      </c>
      <c r="B123" t="s">
        <v>35</v>
      </c>
    </row>
    <row r="124" spans="1:2" x14ac:dyDescent="0.25">
      <c r="A124" s="39">
        <v>43110</v>
      </c>
      <c r="B124" t="s">
        <v>36</v>
      </c>
    </row>
    <row r="125" spans="1:2" x14ac:dyDescent="0.25">
      <c r="A125" s="39">
        <v>43424</v>
      </c>
      <c r="B125" t="s">
        <v>35</v>
      </c>
    </row>
    <row r="126" spans="1:2" x14ac:dyDescent="0.25">
      <c r="A126" s="39">
        <v>43455</v>
      </c>
      <c r="B126" t="s">
        <v>36</v>
      </c>
    </row>
    <row r="127" spans="1:2" x14ac:dyDescent="0.25">
      <c r="A127" s="39">
        <v>43465</v>
      </c>
      <c r="B127" t="s">
        <v>35</v>
      </c>
    </row>
    <row r="128" spans="1:2" x14ac:dyDescent="0.25">
      <c r="A128" s="39">
        <v>43265</v>
      </c>
      <c r="B128" t="s">
        <v>36</v>
      </c>
    </row>
    <row r="129" spans="1:2" x14ac:dyDescent="0.25">
      <c r="A129" s="39">
        <v>43447</v>
      </c>
      <c r="B129" t="s">
        <v>35</v>
      </c>
    </row>
    <row r="130" spans="1:2" x14ac:dyDescent="0.25">
      <c r="A130" s="39">
        <v>43236</v>
      </c>
      <c r="B130" t="s">
        <v>36</v>
      </c>
    </row>
    <row r="131" spans="1:2" x14ac:dyDescent="0.25">
      <c r="A131" s="39">
        <v>43379</v>
      </c>
      <c r="B131" t="s">
        <v>35</v>
      </c>
    </row>
    <row r="132" spans="1:2" x14ac:dyDescent="0.25">
      <c r="A132" s="39">
        <v>43290</v>
      </c>
      <c r="B132" t="s">
        <v>36</v>
      </c>
    </row>
    <row r="133" spans="1:2" x14ac:dyDescent="0.25">
      <c r="A133" s="39">
        <v>43182</v>
      </c>
      <c r="B133" t="s">
        <v>35</v>
      </c>
    </row>
    <row r="134" spans="1:2" x14ac:dyDescent="0.25">
      <c r="A134" s="39">
        <v>43292</v>
      </c>
      <c r="B134" t="s">
        <v>36</v>
      </c>
    </row>
    <row r="135" spans="1:2" x14ac:dyDescent="0.25">
      <c r="A135" s="39">
        <v>43189</v>
      </c>
      <c r="B135" t="s">
        <v>35</v>
      </c>
    </row>
    <row r="136" spans="1:2" x14ac:dyDescent="0.25">
      <c r="A136" s="39">
        <v>43279</v>
      </c>
      <c r="B136" t="s">
        <v>36</v>
      </c>
    </row>
    <row r="137" spans="1:2" x14ac:dyDescent="0.25">
      <c r="A137" s="39">
        <v>43342</v>
      </c>
      <c r="B137" t="s">
        <v>35</v>
      </c>
    </row>
    <row r="138" spans="1:2" x14ac:dyDescent="0.25">
      <c r="A138" s="39">
        <v>43377</v>
      </c>
      <c r="B138" t="s">
        <v>36</v>
      </c>
    </row>
    <row r="139" spans="1:2" x14ac:dyDescent="0.25">
      <c r="A139" s="39">
        <v>43288</v>
      </c>
      <c r="B139" t="s">
        <v>35</v>
      </c>
    </row>
    <row r="140" spans="1:2" x14ac:dyDescent="0.25">
      <c r="A140" s="39">
        <v>43201</v>
      </c>
      <c r="B140" t="s">
        <v>36</v>
      </c>
    </row>
    <row r="141" spans="1:2" x14ac:dyDescent="0.25">
      <c r="A141" s="39">
        <v>43316</v>
      </c>
      <c r="B141" t="s">
        <v>35</v>
      </c>
    </row>
    <row r="142" spans="1:2" x14ac:dyDescent="0.25">
      <c r="A142" s="39">
        <v>43442</v>
      </c>
      <c r="B142" t="s">
        <v>36</v>
      </c>
    </row>
    <row r="143" spans="1:2" x14ac:dyDescent="0.25">
      <c r="A143" s="39">
        <v>43427</v>
      </c>
      <c r="B143" t="s">
        <v>35</v>
      </c>
    </row>
    <row r="144" spans="1:2" x14ac:dyDescent="0.25">
      <c r="A144" s="39">
        <v>43338</v>
      </c>
      <c r="B144" t="s">
        <v>36</v>
      </c>
    </row>
    <row r="145" spans="1:2" x14ac:dyDescent="0.25">
      <c r="A145" s="39">
        <v>43162</v>
      </c>
      <c r="B145" t="s">
        <v>35</v>
      </c>
    </row>
    <row r="146" spans="1:2" x14ac:dyDescent="0.25">
      <c r="A146" s="39">
        <v>43152</v>
      </c>
      <c r="B146" t="s">
        <v>36</v>
      </c>
    </row>
    <row r="147" spans="1:2" x14ac:dyDescent="0.25">
      <c r="A147" s="39">
        <v>43183</v>
      </c>
      <c r="B147" t="s">
        <v>35</v>
      </c>
    </row>
    <row r="148" spans="1:2" x14ac:dyDescent="0.25">
      <c r="A148" s="39">
        <v>43109</v>
      </c>
      <c r="B148" t="s">
        <v>36</v>
      </c>
    </row>
    <row r="149" spans="1:2" x14ac:dyDescent="0.25">
      <c r="A149" s="39">
        <v>43377</v>
      </c>
      <c r="B149" t="s">
        <v>35</v>
      </c>
    </row>
    <row r="150" spans="1:2" x14ac:dyDescent="0.25">
      <c r="A150" s="39">
        <v>43207</v>
      </c>
      <c r="B150" t="s">
        <v>36</v>
      </c>
    </row>
    <row r="151" spans="1:2" x14ac:dyDescent="0.25">
      <c r="A151" s="39">
        <v>43379</v>
      </c>
      <c r="B151" t="s">
        <v>35</v>
      </c>
    </row>
    <row r="152" spans="1:2" x14ac:dyDescent="0.25">
      <c r="A152" s="39">
        <v>43304</v>
      </c>
      <c r="B152" t="s">
        <v>36</v>
      </c>
    </row>
    <row r="153" spans="1:2" x14ac:dyDescent="0.25">
      <c r="A153" s="39">
        <v>43153</v>
      </c>
      <c r="B153" t="s">
        <v>35</v>
      </c>
    </row>
    <row r="154" spans="1:2" x14ac:dyDescent="0.25">
      <c r="A154" s="39">
        <v>43433</v>
      </c>
      <c r="B154" t="s">
        <v>36</v>
      </c>
    </row>
    <row r="155" spans="1:2" x14ac:dyDescent="0.25">
      <c r="A155" s="39">
        <v>43402</v>
      </c>
      <c r="B155" t="s">
        <v>35</v>
      </c>
    </row>
    <row r="156" spans="1:2" x14ac:dyDescent="0.25">
      <c r="A156" s="39">
        <v>43463</v>
      </c>
      <c r="B156" t="s">
        <v>36</v>
      </c>
    </row>
    <row r="157" spans="1:2" x14ac:dyDescent="0.25">
      <c r="A157" s="39">
        <v>43289</v>
      </c>
      <c r="B157" t="s">
        <v>35</v>
      </c>
    </row>
    <row r="158" spans="1:2" x14ac:dyDescent="0.25">
      <c r="A158" s="39">
        <v>43202</v>
      </c>
      <c r="B158" t="s">
        <v>36</v>
      </c>
    </row>
    <row r="159" spans="1:2" x14ac:dyDescent="0.25">
      <c r="A159" s="39">
        <v>43117</v>
      </c>
      <c r="B159" t="s">
        <v>35</v>
      </c>
    </row>
    <row r="160" spans="1:2" x14ac:dyDescent="0.25">
      <c r="A160" s="39">
        <v>43180</v>
      </c>
      <c r="B160" t="s">
        <v>36</v>
      </c>
    </row>
    <row r="161" spans="1:2" x14ac:dyDescent="0.25">
      <c r="A161" s="39">
        <v>43269</v>
      </c>
      <c r="B161" t="s">
        <v>35</v>
      </c>
    </row>
    <row r="162" spans="1:2" x14ac:dyDescent="0.25">
      <c r="A162" s="39">
        <v>43279</v>
      </c>
      <c r="B162" t="s">
        <v>36</v>
      </c>
    </row>
    <row r="163" spans="1:2" x14ac:dyDescent="0.25">
      <c r="A163" s="39">
        <v>43111</v>
      </c>
      <c r="B163" t="s">
        <v>35</v>
      </c>
    </row>
    <row r="164" spans="1:2" x14ac:dyDescent="0.25">
      <c r="A164" s="39">
        <v>43111</v>
      </c>
      <c r="B164" t="s">
        <v>36</v>
      </c>
    </row>
    <row r="165" spans="1:2" x14ac:dyDescent="0.25">
      <c r="A165" s="39">
        <v>43256</v>
      </c>
      <c r="B165" t="s">
        <v>35</v>
      </c>
    </row>
    <row r="166" spans="1:2" x14ac:dyDescent="0.25">
      <c r="A166" s="39">
        <v>43198</v>
      </c>
      <c r="B166" t="s">
        <v>36</v>
      </c>
    </row>
    <row r="167" spans="1:2" x14ac:dyDescent="0.25">
      <c r="A167" s="39">
        <v>43457</v>
      </c>
      <c r="B167" t="s">
        <v>35</v>
      </c>
    </row>
    <row r="168" spans="1:2" x14ac:dyDescent="0.25">
      <c r="A168" s="39">
        <v>43240</v>
      </c>
      <c r="B168" t="s">
        <v>36</v>
      </c>
    </row>
    <row r="169" spans="1:2" x14ac:dyDescent="0.25">
      <c r="A169" s="39">
        <v>43438</v>
      </c>
      <c r="B169" t="s">
        <v>35</v>
      </c>
    </row>
    <row r="170" spans="1:2" x14ac:dyDescent="0.25">
      <c r="A170" s="39">
        <v>43168</v>
      </c>
      <c r="B170" t="s">
        <v>36</v>
      </c>
    </row>
    <row r="171" spans="1:2" x14ac:dyDescent="0.25">
      <c r="A171" s="39">
        <v>43440</v>
      </c>
      <c r="B171" t="s">
        <v>35</v>
      </c>
    </row>
    <row r="172" spans="1:2" x14ac:dyDescent="0.25">
      <c r="A172" s="39">
        <v>43113</v>
      </c>
      <c r="B172" t="s">
        <v>36</v>
      </c>
    </row>
    <row r="173" spans="1:2" x14ac:dyDescent="0.25">
      <c r="A173" s="39">
        <v>43364</v>
      </c>
      <c r="B173" t="s">
        <v>35</v>
      </c>
    </row>
    <row r="174" spans="1:2" x14ac:dyDescent="0.25">
      <c r="A174" s="39">
        <v>43195</v>
      </c>
      <c r="B174" t="s">
        <v>36</v>
      </c>
    </row>
    <row r="175" spans="1:2" x14ac:dyDescent="0.25">
      <c r="A175" s="39">
        <v>43463</v>
      </c>
      <c r="B175" t="s">
        <v>35</v>
      </c>
    </row>
    <row r="176" spans="1:2" x14ac:dyDescent="0.25">
      <c r="A176" s="39">
        <v>43215</v>
      </c>
      <c r="B176" t="s">
        <v>36</v>
      </c>
    </row>
    <row r="177" spans="1:2" x14ac:dyDescent="0.25">
      <c r="A177" s="39">
        <v>43150</v>
      </c>
      <c r="B177" t="s">
        <v>35</v>
      </c>
    </row>
    <row r="178" spans="1:2" x14ac:dyDescent="0.25">
      <c r="A178" s="39">
        <v>43342</v>
      </c>
      <c r="B178" t="s">
        <v>36</v>
      </c>
    </row>
    <row r="179" spans="1:2" x14ac:dyDescent="0.25">
      <c r="A179" s="39">
        <v>43168</v>
      </c>
      <c r="B179" t="s">
        <v>35</v>
      </c>
    </row>
    <row r="180" spans="1:2" x14ac:dyDescent="0.25">
      <c r="A180" s="39">
        <v>43436</v>
      </c>
      <c r="B180" t="s">
        <v>36</v>
      </c>
    </row>
    <row r="181" spans="1:2" x14ac:dyDescent="0.25">
      <c r="A181" s="39">
        <v>43441</v>
      </c>
      <c r="B181" t="s">
        <v>35</v>
      </c>
    </row>
    <row r="182" spans="1:2" x14ac:dyDescent="0.25">
      <c r="A182" s="39">
        <v>43369</v>
      </c>
      <c r="B182" t="s">
        <v>36</v>
      </c>
    </row>
    <row r="183" spans="1:2" x14ac:dyDescent="0.25">
      <c r="A183" s="39">
        <v>43295</v>
      </c>
      <c r="B183" t="s">
        <v>35</v>
      </c>
    </row>
    <row r="184" spans="1:2" x14ac:dyDescent="0.25">
      <c r="A184" s="39">
        <v>43262</v>
      </c>
      <c r="B184" t="s">
        <v>36</v>
      </c>
    </row>
    <row r="185" spans="1:2" x14ac:dyDescent="0.25">
      <c r="A185" s="39">
        <v>43409</v>
      </c>
      <c r="B185" t="s">
        <v>35</v>
      </c>
    </row>
    <row r="186" spans="1:2" x14ac:dyDescent="0.25">
      <c r="A186" s="39">
        <v>43112</v>
      </c>
      <c r="B186" t="s">
        <v>36</v>
      </c>
    </row>
    <row r="187" spans="1:2" x14ac:dyDescent="0.25">
      <c r="A187" s="39">
        <v>43240</v>
      </c>
      <c r="B187" t="s">
        <v>35</v>
      </c>
    </row>
    <row r="188" spans="1:2" x14ac:dyDescent="0.25">
      <c r="A188" s="39">
        <v>43347</v>
      </c>
      <c r="B188" t="s">
        <v>36</v>
      </c>
    </row>
    <row r="189" spans="1:2" x14ac:dyDescent="0.25">
      <c r="A189" s="39">
        <v>43167</v>
      </c>
      <c r="B189" t="s">
        <v>35</v>
      </c>
    </row>
    <row r="190" spans="1:2" x14ac:dyDescent="0.25">
      <c r="A190" s="39">
        <v>43129</v>
      </c>
      <c r="B190" t="s">
        <v>36</v>
      </c>
    </row>
    <row r="191" spans="1:2" x14ac:dyDescent="0.25">
      <c r="A191" s="39">
        <v>43367</v>
      </c>
      <c r="B191" t="s">
        <v>35</v>
      </c>
    </row>
    <row r="192" spans="1:2" x14ac:dyDescent="0.25">
      <c r="A192" s="39">
        <v>43300</v>
      </c>
      <c r="B192" t="s">
        <v>36</v>
      </c>
    </row>
    <row r="193" spans="1:2" x14ac:dyDescent="0.25">
      <c r="A193" s="39">
        <v>43389</v>
      </c>
      <c r="B193" t="s">
        <v>35</v>
      </c>
    </row>
    <row r="194" spans="1:2" x14ac:dyDescent="0.25">
      <c r="A194" s="39">
        <v>43365</v>
      </c>
      <c r="B194" t="s">
        <v>36</v>
      </c>
    </row>
    <row r="195" spans="1:2" x14ac:dyDescent="0.25">
      <c r="A195" s="39">
        <v>43369</v>
      </c>
      <c r="B195" t="s">
        <v>35</v>
      </c>
    </row>
    <row r="196" spans="1:2" x14ac:dyDescent="0.25">
      <c r="A196" s="39">
        <v>43211</v>
      </c>
      <c r="B196" t="s">
        <v>36</v>
      </c>
    </row>
    <row r="197" spans="1:2" x14ac:dyDescent="0.25">
      <c r="A197" s="39">
        <v>43324</v>
      </c>
      <c r="B197" t="s">
        <v>35</v>
      </c>
    </row>
    <row r="198" spans="1:2" x14ac:dyDescent="0.25">
      <c r="A198" s="39">
        <v>43279</v>
      </c>
      <c r="B198" t="s">
        <v>36</v>
      </c>
    </row>
    <row r="199" spans="1:2" x14ac:dyDescent="0.25">
      <c r="A199" s="39">
        <v>43444</v>
      </c>
      <c r="B199" t="s">
        <v>35</v>
      </c>
    </row>
    <row r="200" spans="1:2" x14ac:dyDescent="0.25">
      <c r="A200" s="39">
        <v>43170</v>
      </c>
      <c r="B200" t="s">
        <v>36</v>
      </c>
    </row>
    <row r="201" spans="1:2" x14ac:dyDescent="0.25">
      <c r="A201" s="39">
        <v>43383</v>
      </c>
      <c r="B201" t="s">
        <v>35</v>
      </c>
    </row>
    <row r="202" spans="1:2" x14ac:dyDescent="0.25">
      <c r="A202" s="39">
        <v>43363</v>
      </c>
      <c r="B202" t="s">
        <v>36</v>
      </c>
    </row>
    <row r="203" spans="1:2" x14ac:dyDescent="0.25">
      <c r="A203" s="39">
        <v>43283</v>
      </c>
      <c r="B203" t="s">
        <v>35</v>
      </c>
    </row>
    <row r="204" spans="1:2" x14ac:dyDescent="0.25">
      <c r="A204" s="39">
        <v>43449</v>
      </c>
      <c r="B204" t="s">
        <v>36</v>
      </c>
    </row>
    <row r="205" spans="1:2" x14ac:dyDescent="0.25">
      <c r="A205" s="39">
        <v>43438</v>
      </c>
      <c r="B205" t="s">
        <v>35</v>
      </c>
    </row>
    <row r="206" spans="1:2" x14ac:dyDescent="0.25">
      <c r="A206" s="39">
        <v>43414</v>
      </c>
      <c r="B206" t="s">
        <v>36</v>
      </c>
    </row>
    <row r="207" spans="1:2" x14ac:dyDescent="0.25">
      <c r="A207" s="39">
        <v>43212</v>
      </c>
      <c r="B207" t="s">
        <v>35</v>
      </c>
    </row>
    <row r="208" spans="1:2" x14ac:dyDescent="0.25">
      <c r="A208" s="39">
        <v>43332</v>
      </c>
      <c r="B208" t="s">
        <v>36</v>
      </c>
    </row>
    <row r="209" spans="1:2" x14ac:dyDescent="0.25">
      <c r="A209" s="39">
        <v>43245</v>
      </c>
      <c r="B209" t="s">
        <v>35</v>
      </c>
    </row>
    <row r="210" spans="1:2" x14ac:dyDescent="0.25">
      <c r="A210" s="39">
        <v>43208</v>
      </c>
      <c r="B210" t="s">
        <v>36</v>
      </c>
    </row>
    <row r="211" spans="1:2" x14ac:dyDescent="0.25">
      <c r="A211" s="39">
        <v>43442</v>
      </c>
      <c r="B211" t="s">
        <v>35</v>
      </c>
    </row>
    <row r="212" spans="1:2" x14ac:dyDescent="0.25">
      <c r="A212" s="39">
        <v>43251</v>
      </c>
      <c r="B212" t="s">
        <v>36</v>
      </c>
    </row>
    <row r="213" spans="1:2" x14ac:dyDescent="0.25">
      <c r="A213" s="39">
        <v>43214</v>
      </c>
      <c r="B213" t="s">
        <v>35</v>
      </c>
    </row>
    <row r="214" spans="1:2" x14ac:dyDescent="0.25">
      <c r="A214" s="39">
        <v>43193</v>
      </c>
      <c r="B214" t="s">
        <v>36</v>
      </c>
    </row>
    <row r="215" spans="1:2" x14ac:dyDescent="0.25">
      <c r="A215" s="39">
        <v>43151</v>
      </c>
      <c r="B215" t="s">
        <v>35</v>
      </c>
    </row>
    <row r="216" spans="1:2" x14ac:dyDescent="0.25">
      <c r="A216" s="39">
        <v>43192</v>
      </c>
      <c r="B216" t="s">
        <v>36</v>
      </c>
    </row>
    <row r="217" spans="1:2" x14ac:dyDescent="0.25">
      <c r="A217" s="39">
        <v>43194</v>
      </c>
      <c r="B217" t="s">
        <v>35</v>
      </c>
    </row>
    <row r="218" spans="1:2" x14ac:dyDescent="0.25">
      <c r="A218" s="39">
        <v>43405</v>
      </c>
      <c r="B218" t="s">
        <v>36</v>
      </c>
    </row>
    <row r="219" spans="1:2" x14ac:dyDescent="0.25">
      <c r="A219" s="39">
        <v>43380</v>
      </c>
      <c r="B219" t="s">
        <v>35</v>
      </c>
    </row>
    <row r="220" spans="1:2" x14ac:dyDescent="0.25">
      <c r="A220" s="39">
        <v>43131</v>
      </c>
      <c r="B220" t="s">
        <v>36</v>
      </c>
    </row>
    <row r="221" spans="1:2" x14ac:dyDescent="0.25">
      <c r="A221" s="39">
        <v>43282</v>
      </c>
      <c r="B221" t="s">
        <v>35</v>
      </c>
    </row>
    <row r="222" spans="1:2" x14ac:dyDescent="0.25">
      <c r="A222" s="39">
        <v>43128</v>
      </c>
      <c r="B222" t="s">
        <v>36</v>
      </c>
    </row>
    <row r="223" spans="1:2" x14ac:dyDescent="0.25">
      <c r="A223" s="39">
        <v>43281</v>
      </c>
      <c r="B223" t="s">
        <v>35</v>
      </c>
    </row>
    <row r="224" spans="1:2" x14ac:dyDescent="0.25">
      <c r="A224" s="39">
        <v>43177</v>
      </c>
      <c r="B224" t="s">
        <v>36</v>
      </c>
    </row>
    <row r="225" spans="1:2" x14ac:dyDescent="0.25">
      <c r="A225" s="39">
        <v>43158</v>
      </c>
      <c r="B225" t="s">
        <v>35</v>
      </c>
    </row>
    <row r="226" spans="1:2" x14ac:dyDescent="0.25">
      <c r="A226" s="39">
        <v>43106</v>
      </c>
      <c r="B226" t="s">
        <v>36</v>
      </c>
    </row>
    <row r="227" spans="1:2" x14ac:dyDescent="0.25">
      <c r="A227" s="39">
        <v>43371</v>
      </c>
      <c r="B227" t="s">
        <v>35</v>
      </c>
    </row>
    <row r="228" spans="1:2" x14ac:dyDescent="0.25">
      <c r="A228" s="39">
        <v>43269</v>
      </c>
      <c r="B228" t="s">
        <v>36</v>
      </c>
    </row>
    <row r="229" spans="1:2" x14ac:dyDescent="0.25">
      <c r="A229" s="39">
        <v>43300</v>
      </c>
      <c r="B229" t="s">
        <v>35</v>
      </c>
    </row>
    <row r="230" spans="1:2" x14ac:dyDescent="0.25">
      <c r="A230" s="39">
        <v>43114</v>
      </c>
      <c r="B230" t="s">
        <v>36</v>
      </c>
    </row>
    <row r="231" spans="1:2" x14ac:dyDescent="0.25">
      <c r="A231" s="39">
        <v>43170</v>
      </c>
      <c r="B231" t="s">
        <v>35</v>
      </c>
    </row>
    <row r="232" spans="1:2" x14ac:dyDescent="0.25">
      <c r="A232" s="39">
        <v>43186</v>
      </c>
      <c r="B232" t="s">
        <v>36</v>
      </c>
    </row>
    <row r="233" spans="1:2" x14ac:dyDescent="0.25">
      <c r="A233" s="39">
        <v>43312</v>
      </c>
      <c r="B233" t="s">
        <v>35</v>
      </c>
    </row>
    <row r="234" spans="1:2" x14ac:dyDescent="0.25">
      <c r="A234" s="39">
        <v>43201</v>
      </c>
      <c r="B234" t="s">
        <v>36</v>
      </c>
    </row>
    <row r="235" spans="1:2" x14ac:dyDescent="0.25">
      <c r="A235" s="39">
        <v>43268</v>
      </c>
      <c r="B235" t="s">
        <v>35</v>
      </c>
    </row>
    <row r="236" spans="1:2" x14ac:dyDescent="0.25">
      <c r="A236" s="39">
        <v>43456</v>
      </c>
      <c r="B236" t="s">
        <v>36</v>
      </c>
    </row>
    <row r="237" spans="1:2" x14ac:dyDescent="0.25">
      <c r="A237" s="39">
        <v>43132</v>
      </c>
      <c r="B237" t="s">
        <v>35</v>
      </c>
    </row>
    <row r="238" spans="1:2" x14ac:dyDescent="0.25">
      <c r="A238" s="39">
        <v>43222</v>
      </c>
      <c r="B238" t="s">
        <v>36</v>
      </c>
    </row>
    <row r="239" spans="1:2" x14ac:dyDescent="0.25">
      <c r="A239" s="39">
        <v>43200</v>
      </c>
      <c r="B239" t="s">
        <v>35</v>
      </c>
    </row>
    <row r="240" spans="1:2" x14ac:dyDescent="0.25">
      <c r="A240" s="39">
        <v>43343</v>
      </c>
      <c r="B240" t="s">
        <v>36</v>
      </c>
    </row>
    <row r="241" spans="1:2" x14ac:dyDescent="0.25">
      <c r="A241" s="39">
        <v>43349</v>
      </c>
      <c r="B241" t="s">
        <v>35</v>
      </c>
    </row>
    <row r="242" spans="1:2" x14ac:dyDescent="0.25">
      <c r="A242" s="39">
        <v>43411</v>
      </c>
      <c r="B242" t="s">
        <v>36</v>
      </c>
    </row>
    <row r="243" spans="1:2" x14ac:dyDescent="0.25">
      <c r="A243" s="39">
        <v>43441</v>
      </c>
      <c r="B243" t="s">
        <v>35</v>
      </c>
    </row>
    <row r="244" spans="1:2" x14ac:dyDescent="0.25">
      <c r="A244" s="39">
        <v>43382</v>
      </c>
      <c r="B244" t="s">
        <v>36</v>
      </c>
    </row>
    <row r="245" spans="1:2" x14ac:dyDescent="0.25">
      <c r="A245" s="39">
        <v>43394</v>
      </c>
      <c r="B245" t="s">
        <v>35</v>
      </c>
    </row>
    <row r="246" spans="1:2" x14ac:dyDescent="0.25">
      <c r="A246" s="39">
        <v>43446</v>
      </c>
      <c r="B246" t="s">
        <v>36</v>
      </c>
    </row>
    <row r="247" spans="1:2" x14ac:dyDescent="0.25">
      <c r="A247" s="39">
        <v>43155</v>
      </c>
      <c r="B247" t="s">
        <v>35</v>
      </c>
    </row>
    <row r="248" spans="1:2" x14ac:dyDescent="0.25">
      <c r="A248" s="39">
        <v>43337</v>
      </c>
      <c r="B248" t="s">
        <v>36</v>
      </c>
    </row>
    <row r="249" spans="1:2" x14ac:dyDescent="0.25">
      <c r="A249" s="39">
        <v>43176</v>
      </c>
      <c r="B249" t="s">
        <v>35</v>
      </c>
    </row>
    <row r="250" spans="1:2" x14ac:dyDescent="0.25">
      <c r="A250" s="39">
        <v>43214</v>
      </c>
      <c r="B250" t="s">
        <v>36</v>
      </c>
    </row>
    <row r="251" spans="1:2" x14ac:dyDescent="0.25">
      <c r="A251" s="39">
        <v>43262</v>
      </c>
      <c r="B251" t="s">
        <v>35</v>
      </c>
    </row>
    <row r="252" spans="1:2" x14ac:dyDescent="0.25">
      <c r="A252" s="39">
        <v>43364</v>
      </c>
      <c r="B252" t="s">
        <v>36</v>
      </c>
    </row>
    <row r="253" spans="1:2" x14ac:dyDescent="0.25">
      <c r="A253" s="39">
        <v>43126</v>
      </c>
      <c r="B253" t="s">
        <v>35</v>
      </c>
    </row>
    <row r="254" spans="1:2" x14ac:dyDescent="0.25">
      <c r="A254" s="39">
        <v>43277</v>
      </c>
      <c r="B254" t="s">
        <v>36</v>
      </c>
    </row>
    <row r="255" spans="1:2" x14ac:dyDescent="0.25">
      <c r="A255" s="39">
        <v>43159</v>
      </c>
      <c r="B255" t="s">
        <v>35</v>
      </c>
    </row>
    <row r="256" spans="1:2" x14ac:dyDescent="0.25">
      <c r="A256" s="39">
        <v>43166</v>
      </c>
      <c r="B256" t="s">
        <v>36</v>
      </c>
    </row>
    <row r="257" spans="1:2" x14ac:dyDescent="0.25">
      <c r="A257" s="39">
        <v>43334</v>
      </c>
      <c r="B257" t="s">
        <v>35</v>
      </c>
    </row>
    <row r="258" spans="1:2" x14ac:dyDescent="0.25">
      <c r="A258" s="39">
        <v>43428</v>
      </c>
      <c r="B258" t="s">
        <v>36</v>
      </c>
    </row>
    <row r="259" spans="1:2" x14ac:dyDescent="0.25">
      <c r="A259" s="39">
        <v>43196</v>
      </c>
      <c r="B259" t="s">
        <v>35</v>
      </c>
    </row>
    <row r="260" spans="1:2" x14ac:dyDescent="0.25">
      <c r="A260" s="39">
        <v>43162</v>
      </c>
      <c r="B260" t="s">
        <v>36</v>
      </c>
    </row>
    <row r="261" spans="1:2" x14ac:dyDescent="0.25">
      <c r="A261" s="39">
        <v>43238</v>
      </c>
      <c r="B261" t="s">
        <v>35</v>
      </c>
    </row>
    <row r="262" spans="1:2" x14ac:dyDescent="0.25">
      <c r="A262" s="39">
        <v>43138</v>
      </c>
      <c r="B262" t="s">
        <v>36</v>
      </c>
    </row>
    <row r="263" spans="1:2" x14ac:dyDescent="0.25">
      <c r="A263" s="39">
        <v>43234</v>
      </c>
      <c r="B263" t="s">
        <v>35</v>
      </c>
    </row>
    <row r="264" spans="1:2" x14ac:dyDescent="0.25">
      <c r="A264" s="39">
        <v>43134</v>
      </c>
      <c r="B264" t="s">
        <v>36</v>
      </c>
    </row>
    <row r="265" spans="1:2" x14ac:dyDescent="0.25">
      <c r="A265" s="39">
        <v>43377</v>
      </c>
      <c r="B265" t="s">
        <v>35</v>
      </c>
    </row>
    <row r="266" spans="1:2" x14ac:dyDescent="0.25">
      <c r="A266" s="39">
        <v>43343</v>
      </c>
      <c r="B266" t="s">
        <v>36</v>
      </c>
    </row>
    <row r="267" spans="1:2" x14ac:dyDescent="0.25">
      <c r="A267" s="39">
        <v>43130</v>
      </c>
      <c r="B267" t="s">
        <v>35</v>
      </c>
    </row>
    <row r="268" spans="1:2" x14ac:dyDescent="0.25">
      <c r="A268" s="39">
        <v>43390</v>
      </c>
      <c r="B268" t="s">
        <v>36</v>
      </c>
    </row>
    <row r="269" spans="1:2" x14ac:dyDescent="0.25">
      <c r="A269" s="39">
        <v>43451</v>
      </c>
      <c r="B269" t="s">
        <v>35</v>
      </c>
    </row>
    <row r="270" spans="1:2" x14ac:dyDescent="0.25">
      <c r="A270" s="39">
        <v>43206</v>
      </c>
      <c r="B270" t="s">
        <v>36</v>
      </c>
    </row>
    <row r="271" spans="1:2" x14ac:dyDescent="0.25">
      <c r="A271" s="39">
        <v>43246</v>
      </c>
      <c r="B271" t="s">
        <v>35</v>
      </c>
    </row>
    <row r="272" spans="1:2" x14ac:dyDescent="0.25">
      <c r="A272" s="39">
        <v>43349</v>
      </c>
      <c r="B272" t="s">
        <v>36</v>
      </c>
    </row>
    <row r="273" spans="1:2" x14ac:dyDescent="0.25">
      <c r="A273" s="39">
        <v>43182</v>
      </c>
      <c r="B273" t="s">
        <v>35</v>
      </c>
    </row>
    <row r="274" spans="1:2" x14ac:dyDescent="0.25">
      <c r="A274" s="39">
        <v>43394</v>
      </c>
      <c r="B274" t="s">
        <v>36</v>
      </c>
    </row>
    <row r="275" spans="1:2" x14ac:dyDescent="0.25">
      <c r="A275" s="39">
        <v>43300</v>
      </c>
      <c r="B275" t="s">
        <v>35</v>
      </c>
    </row>
    <row r="276" spans="1:2" x14ac:dyDescent="0.25">
      <c r="A276" s="39">
        <v>43114</v>
      </c>
      <c r="B276" t="s">
        <v>36</v>
      </c>
    </row>
    <row r="277" spans="1:2" x14ac:dyDescent="0.25">
      <c r="A277" s="39">
        <v>43464</v>
      </c>
      <c r="B277" t="s">
        <v>35</v>
      </c>
    </row>
    <row r="278" spans="1:2" x14ac:dyDescent="0.25">
      <c r="A278" s="39">
        <v>43356</v>
      </c>
      <c r="B278" t="s">
        <v>36</v>
      </c>
    </row>
    <row r="279" spans="1:2" x14ac:dyDescent="0.25">
      <c r="A279" s="39">
        <v>43318</v>
      </c>
      <c r="B279" t="s">
        <v>35</v>
      </c>
    </row>
    <row r="280" spans="1:2" x14ac:dyDescent="0.25">
      <c r="A280" s="39">
        <v>43381</v>
      </c>
      <c r="B280" t="s">
        <v>36</v>
      </c>
    </row>
    <row r="281" spans="1:2" x14ac:dyDescent="0.25">
      <c r="A281" s="39">
        <v>43303</v>
      </c>
      <c r="B281" t="s">
        <v>35</v>
      </c>
    </row>
    <row r="282" spans="1:2" x14ac:dyDescent="0.25">
      <c r="A282" s="39">
        <v>43300</v>
      </c>
      <c r="B282" t="s">
        <v>36</v>
      </c>
    </row>
    <row r="283" spans="1:2" x14ac:dyDescent="0.25">
      <c r="A283" s="39">
        <v>43118</v>
      </c>
      <c r="B283" t="s">
        <v>35</v>
      </c>
    </row>
    <row r="284" spans="1:2" x14ac:dyDescent="0.25">
      <c r="A284" s="39">
        <v>43218</v>
      </c>
      <c r="B284" t="s">
        <v>36</v>
      </c>
    </row>
    <row r="285" spans="1:2" x14ac:dyDescent="0.25">
      <c r="A285" s="39">
        <v>43329</v>
      </c>
      <c r="B285" t="s">
        <v>35</v>
      </c>
    </row>
    <row r="286" spans="1:2" x14ac:dyDescent="0.25">
      <c r="A286" s="39">
        <v>43366</v>
      </c>
      <c r="B286" t="s">
        <v>36</v>
      </c>
    </row>
    <row r="287" spans="1:2" x14ac:dyDescent="0.25">
      <c r="A287" s="39">
        <v>43146</v>
      </c>
      <c r="B287" t="s">
        <v>35</v>
      </c>
    </row>
    <row r="288" spans="1:2" x14ac:dyDescent="0.25">
      <c r="A288" s="39">
        <v>43418</v>
      </c>
      <c r="B288" t="s">
        <v>36</v>
      </c>
    </row>
    <row r="289" spans="1:2" x14ac:dyDescent="0.25">
      <c r="A289" s="39">
        <v>43216</v>
      </c>
      <c r="B289" t="s">
        <v>35</v>
      </c>
    </row>
    <row r="290" spans="1:2" x14ac:dyDescent="0.25">
      <c r="A290" s="39">
        <v>43329</v>
      </c>
      <c r="B290" t="s">
        <v>36</v>
      </c>
    </row>
    <row r="291" spans="1:2" x14ac:dyDescent="0.25">
      <c r="A291" s="39">
        <v>43172</v>
      </c>
      <c r="B291" t="s">
        <v>35</v>
      </c>
    </row>
    <row r="292" spans="1:2" x14ac:dyDescent="0.25">
      <c r="A292" s="39">
        <v>43440</v>
      </c>
      <c r="B292" t="s">
        <v>36</v>
      </c>
    </row>
    <row r="293" spans="1:2" x14ac:dyDescent="0.25">
      <c r="A293" s="39">
        <v>43314</v>
      </c>
      <c r="B293" t="s">
        <v>35</v>
      </c>
    </row>
    <row r="294" spans="1:2" x14ac:dyDescent="0.25">
      <c r="A294" s="39">
        <v>43111</v>
      </c>
      <c r="B294" t="s">
        <v>36</v>
      </c>
    </row>
    <row r="295" spans="1:2" x14ac:dyDescent="0.25">
      <c r="A295" s="39">
        <v>43162</v>
      </c>
      <c r="B295" t="s">
        <v>35</v>
      </c>
    </row>
    <row r="296" spans="1:2" x14ac:dyDescent="0.25">
      <c r="A296" s="39">
        <v>43292</v>
      </c>
      <c r="B296" t="s">
        <v>36</v>
      </c>
    </row>
    <row r="297" spans="1:2" x14ac:dyDescent="0.25">
      <c r="A297" s="39">
        <v>43268</v>
      </c>
      <c r="B297" t="s">
        <v>35</v>
      </c>
    </row>
    <row r="298" spans="1:2" x14ac:dyDescent="0.25">
      <c r="A298" s="39">
        <v>43383</v>
      </c>
      <c r="B298" t="s">
        <v>36</v>
      </c>
    </row>
    <row r="299" spans="1:2" x14ac:dyDescent="0.25">
      <c r="A299" s="39">
        <v>43147</v>
      </c>
      <c r="B299" t="s">
        <v>35</v>
      </c>
    </row>
    <row r="300" spans="1:2" x14ac:dyDescent="0.25">
      <c r="A300" s="39">
        <v>43314</v>
      </c>
      <c r="B300" t="s">
        <v>36</v>
      </c>
    </row>
    <row r="301" spans="1:2" x14ac:dyDescent="0.25">
      <c r="A301" s="39">
        <v>43209</v>
      </c>
      <c r="B301" t="s">
        <v>35</v>
      </c>
    </row>
    <row r="302" spans="1:2" x14ac:dyDescent="0.25">
      <c r="A302" s="39">
        <v>43158</v>
      </c>
      <c r="B302" t="s">
        <v>36</v>
      </c>
    </row>
    <row r="303" spans="1:2" x14ac:dyDescent="0.25">
      <c r="A303" s="39">
        <v>43193</v>
      </c>
      <c r="B303" t="s">
        <v>35</v>
      </c>
    </row>
    <row r="304" spans="1:2" x14ac:dyDescent="0.25">
      <c r="A304" s="39">
        <v>43185</v>
      </c>
      <c r="B304" t="s">
        <v>36</v>
      </c>
    </row>
    <row r="305" spans="1:2" x14ac:dyDescent="0.25">
      <c r="A305" s="39">
        <v>43240</v>
      </c>
      <c r="B305" t="s">
        <v>35</v>
      </c>
    </row>
    <row r="306" spans="1:2" x14ac:dyDescent="0.25">
      <c r="A306" s="39">
        <v>43265</v>
      </c>
      <c r="B306" t="s">
        <v>36</v>
      </c>
    </row>
    <row r="307" spans="1:2" x14ac:dyDescent="0.25">
      <c r="A307" s="39">
        <v>43273</v>
      </c>
      <c r="B307" t="s">
        <v>35</v>
      </c>
    </row>
    <row r="308" spans="1:2" x14ac:dyDescent="0.25">
      <c r="A308" s="39">
        <v>43303</v>
      </c>
      <c r="B308" t="s">
        <v>36</v>
      </c>
    </row>
    <row r="309" spans="1:2" x14ac:dyDescent="0.25">
      <c r="A309" s="39">
        <v>43439</v>
      </c>
      <c r="B309" t="s">
        <v>35</v>
      </c>
    </row>
    <row r="310" spans="1:2" x14ac:dyDescent="0.25">
      <c r="A310" s="39">
        <v>43246</v>
      </c>
      <c r="B310" t="s">
        <v>36</v>
      </c>
    </row>
    <row r="311" spans="1:2" x14ac:dyDescent="0.25">
      <c r="A311" s="39">
        <v>43376</v>
      </c>
      <c r="B311" t="s">
        <v>35</v>
      </c>
    </row>
    <row r="312" spans="1:2" x14ac:dyDescent="0.25">
      <c r="A312" s="39">
        <v>43371</v>
      </c>
      <c r="B312" t="s">
        <v>36</v>
      </c>
    </row>
    <row r="313" spans="1:2" x14ac:dyDescent="0.25">
      <c r="A313" s="39">
        <v>43238</v>
      </c>
      <c r="B313" t="s">
        <v>35</v>
      </c>
    </row>
    <row r="314" spans="1:2" x14ac:dyDescent="0.25">
      <c r="A314" s="39">
        <v>43160</v>
      </c>
      <c r="B314" t="s">
        <v>36</v>
      </c>
    </row>
    <row r="315" spans="1:2" x14ac:dyDescent="0.25">
      <c r="A315" s="39">
        <v>43412</v>
      </c>
      <c r="B315" t="s">
        <v>35</v>
      </c>
    </row>
    <row r="316" spans="1:2" x14ac:dyDescent="0.25">
      <c r="A316" s="39">
        <v>43143</v>
      </c>
      <c r="B316" t="s">
        <v>36</v>
      </c>
    </row>
    <row r="317" spans="1:2" x14ac:dyDescent="0.25">
      <c r="A317" s="39">
        <v>43246</v>
      </c>
      <c r="B317" t="s">
        <v>35</v>
      </c>
    </row>
    <row r="318" spans="1:2" x14ac:dyDescent="0.25">
      <c r="A318" s="39">
        <v>43397</v>
      </c>
      <c r="B318" t="s">
        <v>36</v>
      </c>
    </row>
    <row r="319" spans="1:2" x14ac:dyDescent="0.25">
      <c r="A319" s="39">
        <v>43136</v>
      </c>
      <c r="B319" t="s">
        <v>35</v>
      </c>
    </row>
    <row r="320" spans="1:2" x14ac:dyDescent="0.25">
      <c r="A320" s="39">
        <v>43279</v>
      </c>
      <c r="B320" t="s">
        <v>36</v>
      </c>
    </row>
    <row r="321" spans="1:2" x14ac:dyDescent="0.25">
      <c r="A321" s="39">
        <v>43142</v>
      </c>
      <c r="B321" t="s">
        <v>35</v>
      </c>
    </row>
    <row r="322" spans="1:2" x14ac:dyDescent="0.25">
      <c r="A322" s="39">
        <v>43449</v>
      </c>
      <c r="B322" t="s">
        <v>36</v>
      </c>
    </row>
    <row r="323" spans="1:2" x14ac:dyDescent="0.25">
      <c r="A323" s="39">
        <v>43137</v>
      </c>
      <c r="B323" t="s">
        <v>35</v>
      </c>
    </row>
    <row r="324" spans="1:2" x14ac:dyDescent="0.25">
      <c r="A324" s="39">
        <v>43128</v>
      </c>
      <c r="B324" t="s">
        <v>36</v>
      </c>
    </row>
    <row r="325" spans="1:2" x14ac:dyDescent="0.25">
      <c r="A325" s="39">
        <v>43340</v>
      </c>
      <c r="B325" t="s">
        <v>35</v>
      </c>
    </row>
    <row r="326" spans="1:2" x14ac:dyDescent="0.25">
      <c r="A326" s="39">
        <v>43291</v>
      </c>
      <c r="B326" t="s">
        <v>36</v>
      </c>
    </row>
    <row r="327" spans="1:2" x14ac:dyDescent="0.25">
      <c r="A327" s="39">
        <v>43308</v>
      </c>
      <c r="B327" t="s">
        <v>35</v>
      </c>
    </row>
    <row r="328" spans="1:2" x14ac:dyDescent="0.25">
      <c r="A328" s="39">
        <v>43112</v>
      </c>
      <c r="B328" t="s">
        <v>36</v>
      </c>
    </row>
    <row r="329" spans="1:2" x14ac:dyDescent="0.25">
      <c r="A329" s="39">
        <v>43204</v>
      </c>
      <c r="B329" t="s">
        <v>35</v>
      </c>
    </row>
    <row r="330" spans="1:2" x14ac:dyDescent="0.25">
      <c r="A330" s="39">
        <v>43291</v>
      </c>
      <c r="B330" t="s">
        <v>36</v>
      </c>
    </row>
    <row r="331" spans="1:2" x14ac:dyDescent="0.25">
      <c r="A331" s="39">
        <v>43297</v>
      </c>
      <c r="B331" t="s">
        <v>35</v>
      </c>
    </row>
    <row r="332" spans="1:2" x14ac:dyDescent="0.25">
      <c r="A332" s="39">
        <v>43348</v>
      </c>
      <c r="B332" t="s">
        <v>36</v>
      </c>
    </row>
    <row r="333" spans="1:2" x14ac:dyDescent="0.25">
      <c r="A333" s="39">
        <v>43440</v>
      </c>
      <c r="B333" t="s">
        <v>35</v>
      </c>
    </row>
    <row r="334" spans="1:2" x14ac:dyDescent="0.25">
      <c r="A334" s="39">
        <v>43341</v>
      </c>
      <c r="B334" t="s">
        <v>36</v>
      </c>
    </row>
    <row r="335" spans="1:2" x14ac:dyDescent="0.25">
      <c r="A335" s="39">
        <v>43129</v>
      </c>
      <c r="B335" t="s">
        <v>35</v>
      </c>
    </row>
    <row r="336" spans="1:2" x14ac:dyDescent="0.25">
      <c r="A336" s="39">
        <v>43133</v>
      </c>
      <c r="B336" t="s">
        <v>36</v>
      </c>
    </row>
    <row r="337" spans="1:2" x14ac:dyDescent="0.25">
      <c r="A337" s="39">
        <v>43389</v>
      </c>
      <c r="B337" t="s">
        <v>35</v>
      </c>
    </row>
    <row r="338" spans="1:2" x14ac:dyDescent="0.25">
      <c r="A338" s="39">
        <v>43119</v>
      </c>
      <c r="B338" t="s">
        <v>36</v>
      </c>
    </row>
    <row r="339" spans="1:2" x14ac:dyDescent="0.25">
      <c r="A339" s="39">
        <v>43294</v>
      </c>
      <c r="B339" t="s">
        <v>35</v>
      </c>
    </row>
    <row r="340" spans="1:2" x14ac:dyDescent="0.25">
      <c r="A340" s="39">
        <v>43402</v>
      </c>
      <c r="B340" t="s">
        <v>36</v>
      </c>
    </row>
    <row r="341" spans="1:2" x14ac:dyDescent="0.25">
      <c r="A341" s="39">
        <v>43171</v>
      </c>
      <c r="B341" t="s">
        <v>35</v>
      </c>
    </row>
    <row r="342" spans="1:2" x14ac:dyDescent="0.25">
      <c r="A342" s="39">
        <v>43112</v>
      </c>
      <c r="B342" t="s">
        <v>36</v>
      </c>
    </row>
    <row r="343" spans="1:2" x14ac:dyDescent="0.25">
      <c r="A343" s="39">
        <v>43436</v>
      </c>
      <c r="B343" t="s">
        <v>35</v>
      </c>
    </row>
    <row r="344" spans="1:2" x14ac:dyDescent="0.25">
      <c r="A344" s="39">
        <v>43361</v>
      </c>
      <c r="B344" t="s">
        <v>36</v>
      </c>
    </row>
    <row r="345" spans="1:2" x14ac:dyDescent="0.25">
      <c r="A345" s="39">
        <v>43209</v>
      </c>
      <c r="B345" t="s">
        <v>35</v>
      </c>
    </row>
    <row r="346" spans="1:2" x14ac:dyDescent="0.25">
      <c r="A346" s="39">
        <v>43248</v>
      </c>
      <c r="B346" t="s">
        <v>36</v>
      </c>
    </row>
    <row r="347" spans="1:2" x14ac:dyDescent="0.25">
      <c r="A347" s="39">
        <v>43287</v>
      </c>
      <c r="B347" t="s">
        <v>35</v>
      </c>
    </row>
    <row r="348" spans="1:2" x14ac:dyDescent="0.25">
      <c r="A348" s="39">
        <v>43251</v>
      </c>
      <c r="B348" t="s">
        <v>36</v>
      </c>
    </row>
    <row r="349" spans="1:2" x14ac:dyDescent="0.25">
      <c r="A349" s="39">
        <v>43243</v>
      </c>
      <c r="B349" t="s">
        <v>35</v>
      </c>
    </row>
    <row r="350" spans="1:2" x14ac:dyDescent="0.25">
      <c r="A350" s="39">
        <v>43464</v>
      </c>
      <c r="B350" t="s">
        <v>36</v>
      </c>
    </row>
    <row r="351" spans="1:2" x14ac:dyDescent="0.25">
      <c r="A351" s="39">
        <v>43239</v>
      </c>
      <c r="B351" t="s">
        <v>35</v>
      </c>
    </row>
    <row r="352" spans="1:2" x14ac:dyDescent="0.25">
      <c r="A352" s="39">
        <v>43157</v>
      </c>
      <c r="B352" t="s">
        <v>36</v>
      </c>
    </row>
    <row r="353" spans="1:2" x14ac:dyDescent="0.25">
      <c r="A353" s="39">
        <v>43386</v>
      </c>
      <c r="B353" t="s">
        <v>35</v>
      </c>
    </row>
    <row r="354" spans="1:2" x14ac:dyDescent="0.25">
      <c r="A354" s="39">
        <v>43116</v>
      </c>
      <c r="B354" t="s">
        <v>36</v>
      </c>
    </row>
    <row r="355" spans="1:2" x14ac:dyDescent="0.25">
      <c r="A355" s="39">
        <v>43457</v>
      </c>
      <c r="B355" t="s">
        <v>35</v>
      </c>
    </row>
    <row r="356" spans="1:2" x14ac:dyDescent="0.25">
      <c r="A356" s="39">
        <v>43387</v>
      </c>
      <c r="B356" t="s">
        <v>36</v>
      </c>
    </row>
    <row r="357" spans="1:2" x14ac:dyDescent="0.25">
      <c r="A357" s="39">
        <v>43446</v>
      </c>
      <c r="B357" t="s">
        <v>35</v>
      </c>
    </row>
    <row r="358" spans="1:2" x14ac:dyDescent="0.25">
      <c r="A358" s="39">
        <v>43279</v>
      </c>
      <c r="B358" t="s">
        <v>36</v>
      </c>
    </row>
    <row r="359" spans="1:2" x14ac:dyDescent="0.25">
      <c r="A359" s="39">
        <v>43255</v>
      </c>
      <c r="B359" t="s">
        <v>35</v>
      </c>
    </row>
    <row r="360" spans="1:2" x14ac:dyDescent="0.25">
      <c r="A360" s="39">
        <v>43268</v>
      </c>
      <c r="B360" t="s">
        <v>36</v>
      </c>
    </row>
    <row r="361" spans="1:2" x14ac:dyDescent="0.25">
      <c r="A361" s="39">
        <v>43150</v>
      </c>
      <c r="B361" t="s">
        <v>35</v>
      </c>
    </row>
    <row r="362" spans="1:2" x14ac:dyDescent="0.25">
      <c r="A362" s="39">
        <v>43451</v>
      </c>
      <c r="B362" t="s">
        <v>36</v>
      </c>
    </row>
    <row r="363" spans="1:2" x14ac:dyDescent="0.25">
      <c r="A363" s="39">
        <v>43136</v>
      </c>
      <c r="B363" t="s">
        <v>35</v>
      </c>
    </row>
    <row r="364" spans="1:2" x14ac:dyDescent="0.25">
      <c r="A364" s="39">
        <v>43291</v>
      </c>
      <c r="B364" t="s">
        <v>36</v>
      </c>
    </row>
    <row r="365" spans="1:2" x14ac:dyDescent="0.25">
      <c r="A365" s="39">
        <v>43207</v>
      </c>
      <c r="B365" t="s">
        <v>35</v>
      </c>
    </row>
    <row r="366" spans="1:2" x14ac:dyDescent="0.25">
      <c r="A366" s="39">
        <v>43123</v>
      </c>
      <c r="B366" t="s">
        <v>36</v>
      </c>
    </row>
    <row r="367" spans="1:2" x14ac:dyDescent="0.25">
      <c r="A367" s="39">
        <v>43135</v>
      </c>
      <c r="B367" t="s">
        <v>35</v>
      </c>
    </row>
    <row r="368" spans="1:2" x14ac:dyDescent="0.25">
      <c r="A368" s="39">
        <v>43175</v>
      </c>
      <c r="B368" t="s">
        <v>36</v>
      </c>
    </row>
    <row r="369" spans="1:2" x14ac:dyDescent="0.25">
      <c r="A369" s="39">
        <v>43426</v>
      </c>
      <c r="B369" t="s">
        <v>35</v>
      </c>
    </row>
    <row r="370" spans="1:2" x14ac:dyDescent="0.25">
      <c r="A370" s="39">
        <v>43132</v>
      </c>
      <c r="B370" t="s">
        <v>36</v>
      </c>
    </row>
    <row r="371" spans="1:2" x14ac:dyDescent="0.25">
      <c r="A371" s="39">
        <v>43266</v>
      </c>
      <c r="B371" t="s">
        <v>35</v>
      </c>
    </row>
    <row r="372" spans="1:2" x14ac:dyDescent="0.25">
      <c r="A372" s="39">
        <v>43439</v>
      </c>
      <c r="B372" t="s">
        <v>36</v>
      </c>
    </row>
    <row r="373" spans="1:2" x14ac:dyDescent="0.25">
      <c r="A373" s="39">
        <v>43210</v>
      </c>
      <c r="B373" t="s">
        <v>35</v>
      </c>
    </row>
    <row r="374" spans="1:2" x14ac:dyDescent="0.25">
      <c r="A374" s="39">
        <v>43155</v>
      </c>
      <c r="B374" t="s">
        <v>36</v>
      </c>
    </row>
    <row r="375" spans="1:2" x14ac:dyDescent="0.25">
      <c r="A375" s="39">
        <v>43441</v>
      </c>
      <c r="B375" t="s">
        <v>35</v>
      </c>
    </row>
    <row r="376" spans="1:2" x14ac:dyDescent="0.25">
      <c r="A376" s="39">
        <v>43338</v>
      </c>
      <c r="B376" t="s">
        <v>36</v>
      </c>
    </row>
    <row r="377" spans="1:2" x14ac:dyDescent="0.25">
      <c r="A377" s="39">
        <v>43210</v>
      </c>
      <c r="B377" t="s">
        <v>35</v>
      </c>
    </row>
    <row r="378" spans="1:2" x14ac:dyDescent="0.25">
      <c r="A378" s="39">
        <v>43123</v>
      </c>
      <c r="B378" t="s">
        <v>36</v>
      </c>
    </row>
    <row r="379" spans="1:2" x14ac:dyDescent="0.25">
      <c r="A379" s="39">
        <v>43364</v>
      </c>
      <c r="B379" t="s">
        <v>35</v>
      </c>
    </row>
    <row r="380" spans="1:2" x14ac:dyDescent="0.25">
      <c r="A380" s="39">
        <v>43455</v>
      </c>
      <c r="B380" t="s">
        <v>36</v>
      </c>
    </row>
    <row r="381" spans="1:2" x14ac:dyDescent="0.25">
      <c r="A381" s="39">
        <v>43446</v>
      </c>
      <c r="B381" t="s">
        <v>35</v>
      </c>
    </row>
    <row r="382" spans="1:2" x14ac:dyDescent="0.25">
      <c r="A382" s="39">
        <v>43202</v>
      </c>
      <c r="B382" t="s">
        <v>36</v>
      </c>
    </row>
    <row r="383" spans="1:2" x14ac:dyDescent="0.25">
      <c r="A383" s="39">
        <v>43209</v>
      </c>
      <c r="B383" t="s">
        <v>35</v>
      </c>
    </row>
    <row r="384" spans="1:2" x14ac:dyDescent="0.25">
      <c r="A384" s="39">
        <v>43359</v>
      </c>
      <c r="B384" t="s">
        <v>36</v>
      </c>
    </row>
    <row r="385" spans="1:2" x14ac:dyDescent="0.25">
      <c r="A385" s="39">
        <v>43124</v>
      </c>
      <c r="B385" t="s">
        <v>35</v>
      </c>
    </row>
    <row r="386" spans="1:2" x14ac:dyDescent="0.25">
      <c r="A386" s="39">
        <v>43306</v>
      </c>
      <c r="B386" t="s">
        <v>36</v>
      </c>
    </row>
    <row r="387" spans="1:2" x14ac:dyDescent="0.25">
      <c r="A387" s="39">
        <v>43461</v>
      </c>
      <c r="B387" t="s">
        <v>35</v>
      </c>
    </row>
    <row r="388" spans="1:2" x14ac:dyDescent="0.25">
      <c r="A388" s="39">
        <v>43238</v>
      </c>
      <c r="B388" t="s">
        <v>36</v>
      </c>
    </row>
    <row r="389" spans="1:2" x14ac:dyDescent="0.25">
      <c r="A389" s="39">
        <v>43438</v>
      </c>
      <c r="B389" t="s">
        <v>35</v>
      </c>
    </row>
    <row r="390" spans="1:2" x14ac:dyDescent="0.25">
      <c r="A390" s="39">
        <v>43374</v>
      </c>
      <c r="B390" t="s">
        <v>36</v>
      </c>
    </row>
    <row r="391" spans="1:2" x14ac:dyDescent="0.25">
      <c r="A391" s="39">
        <v>43178</v>
      </c>
      <c r="B391" t="s">
        <v>35</v>
      </c>
    </row>
    <row r="392" spans="1:2" x14ac:dyDescent="0.25">
      <c r="A392" s="39">
        <v>43206</v>
      </c>
      <c r="B392" t="s">
        <v>36</v>
      </c>
    </row>
    <row r="393" spans="1:2" x14ac:dyDescent="0.25">
      <c r="A393" s="39">
        <v>43213</v>
      </c>
      <c r="B393" t="s">
        <v>35</v>
      </c>
    </row>
    <row r="394" spans="1:2" x14ac:dyDescent="0.25">
      <c r="A394" s="39">
        <v>43429</v>
      </c>
      <c r="B394" t="s">
        <v>36</v>
      </c>
    </row>
    <row r="395" spans="1:2" x14ac:dyDescent="0.25">
      <c r="A395" s="39">
        <v>43294</v>
      </c>
      <c r="B395" t="s">
        <v>35</v>
      </c>
    </row>
    <row r="396" spans="1:2" x14ac:dyDescent="0.25">
      <c r="A396" s="39">
        <v>43197</v>
      </c>
      <c r="B396" t="s">
        <v>36</v>
      </c>
    </row>
    <row r="397" spans="1:2" x14ac:dyDescent="0.25">
      <c r="A397" s="39">
        <v>43156</v>
      </c>
      <c r="B397" t="s">
        <v>35</v>
      </c>
    </row>
    <row r="398" spans="1:2" x14ac:dyDescent="0.25">
      <c r="A398" s="39">
        <v>43168</v>
      </c>
      <c r="B398" t="s">
        <v>36</v>
      </c>
    </row>
    <row r="399" spans="1:2" x14ac:dyDescent="0.25">
      <c r="A399" s="39">
        <v>43398</v>
      </c>
      <c r="B399" t="s">
        <v>35</v>
      </c>
    </row>
    <row r="400" spans="1:2" x14ac:dyDescent="0.25">
      <c r="A400" s="39">
        <v>43235</v>
      </c>
      <c r="B400" t="s">
        <v>36</v>
      </c>
    </row>
    <row r="401" spans="1:2" x14ac:dyDescent="0.25">
      <c r="A401" s="39">
        <v>43350</v>
      </c>
      <c r="B401" t="s">
        <v>35</v>
      </c>
    </row>
    <row r="402" spans="1:2" x14ac:dyDescent="0.25">
      <c r="A402" s="39">
        <v>43395</v>
      </c>
      <c r="B402" t="s">
        <v>36</v>
      </c>
    </row>
    <row r="403" spans="1:2" x14ac:dyDescent="0.25">
      <c r="A403" s="39">
        <v>43341</v>
      </c>
      <c r="B403" t="s">
        <v>35</v>
      </c>
    </row>
    <row r="404" spans="1:2" x14ac:dyDescent="0.25">
      <c r="A404" s="39">
        <v>43257</v>
      </c>
      <c r="B404" t="s">
        <v>36</v>
      </c>
    </row>
    <row r="405" spans="1:2" x14ac:dyDescent="0.25">
      <c r="A405" s="39">
        <v>43220</v>
      </c>
      <c r="B405" t="s">
        <v>35</v>
      </c>
    </row>
    <row r="406" spans="1:2" x14ac:dyDescent="0.25">
      <c r="A406" s="39">
        <v>43241</v>
      </c>
      <c r="B406" t="s">
        <v>36</v>
      </c>
    </row>
    <row r="407" spans="1:2" x14ac:dyDescent="0.25">
      <c r="A407" s="39">
        <v>43118</v>
      </c>
      <c r="B407" t="s">
        <v>35</v>
      </c>
    </row>
    <row r="408" spans="1:2" x14ac:dyDescent="0.25">
      <c r="A408" s="39">
        <v>43214</v>
      </c>
      <c r="B408" t="s">
        <v>36</v>
      </c>
    </row>
    <row r="409" spans="1:2" x14ac:dyDescent="0.25">
      <c r="A409" s="39">
        <v>43238</v>
      </c>
      <c r="B409" t="s">
        <v>35</v>
      </c>
    </row>
    <row r="410" spans="1:2" x14ac:dyDescent="0.25">
      <c r="A410" s="39">
        <v>43168</v>
      </c>
      <c r="B410" t="s">
        <v>36</v>
      </c>
    </row>
    <row r="411" spans="1:2" x14ac:dyDescent="0.25">
      <c r="A411" s="39">
        <v>43210</v>
      </c>
      <c r="B411" t="s">
        <v>35</v>
      </c>
    </row>
    <row r="412" spans="1:2" x14ac:dyDescent="0.25">
      <c r="A412" s="39">
        <v>43158</v>
      </c>
      <c r="B41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workbookViewId="0">
      <selection activeCell="E5" sqref="E5"/>
    </sheetView>
  </sheetViews>
  <sheetFormatPr defaultRowHeight="15" x14ac:dyDescent="0.25"/>
  <cols>
    <col min="1" max="1" width="10" bestFit="1" customWidth="1"/>
    <col min="2" max="2" width="8.140625" customWidth="1"/>
    <col min="3" max="3" width="12.28515625" customWidth="1"/>
    <col min="6" max="6" width="10.7109375" customWidth="1"/>
    <col min="7" max="7" width="11.140625" customWidth="1"/>
    <col min="8" max="8" width="13.42578125" customWidth="1"/>
    <col min="9" max="9" width="10" bestFit="1" customWidth="1"/>
    <col min="11" max="11" width="10" bestFit="1" customWidth="1"/>
    <col min="12" max="12" width="14.28515625" customWidth="1"/>
    <col min="13" max="16" width="10.140625" bestFit="1" customWidth="1"/>
    <col min="17" max="17" width="8.28515625" bestFit="1" customWidth="1"/>
    <col min="18" max="18" width="7.85546875" bestFit="1" customWidth="1"/>
    <col min="19" max="19" width="8.42578125" bestFit="1" customWidth="1"/>
  </cols>
  <sheetData>
    <row r="1" spans="1:57" ht="75" x14ac:dyDescent="0.25">
      <c r="A1" t="s">
        <v>83</v>
      </c>
      <c r="B1" s="66" t="s">
        <v>4</v>
      </c>
      <c r="C1" s="66" t="s">
        <v>4</v>
      </c>
      <c r="D1" s="66" t="s">
        <v>62</v>
      </c>
      <c r="E1" s="66" t="s">
        <v>5</v>
      </c>
      <c r="F1" s="66" t="s">
        <v>5</v>
      </c>
      <c r="G1" s="66" t="s">
        <v>6</v>
      </c>
      <c r="H1" s="66" t="s">
        <v>6</v>
      </c>
      <c r="I1" s="66" t="s">
        <v>2</v>
      </c>
      <c r="J1" s="66" t="s">
        <v>84</v>
      </c>
      <c r="K1" s="66" t="s">
        <v>84</v>
      </c>
      <c r="L1" s="66" t="s">
        <v>85</v>
      </c>
      <c r="M1" s="66" t="s">
        <v>85</v>
      </c>
      <c r="N1" s="66" t="s">
        <v>86</v>
      </c>
      <c r="O1" s="66" t="s">
        <v>87</v>
      </c>
      <c r="P1" s="66" t="s">
        <v>88</v>
      </c>
      <c r="Q1" s="66" t="s">
        <v>89</v>
      </c>
      <c r="R1" s="66" t="s">
        <v>90</v>
      </c>
      <c r="S1" s="66" t="s">
        <v>91</v>
      </c>
      <c r="Y1" s="67" t="s">
        <v>92</v>
      </c>
      <c r="AG1">
        <v>5</v>
      </c>
      <c r="AH1" t="str">
        <f t="shared" ref="AH1:AH64" si="0">CHAR(AG1)</f>
        <v>_x0005_</v>
      </c>
    </row>
    <row r="2" spans="1:57" x14ac:dyDescent="0.25">
      <c r="A2" s="68">
        <v>43160</v>
      </c>
      <c r="B2" s="69">
        <f>DAY(A2)</f>
        <v>1</v>
      </c>
      <c r="C2" s="69" t="str">
        <f>TEXT(A2,"DDDD")</f>
        <v>Thursday</v>
      </c>
      <c r="D2" s="70">
        <f ca="1">TODAY()</f>
        <v>43415</v>
      </c>
      <c r="E2" s="69" t="str">
        <f>TEXT(A2,"M")</f>
        <v>3</v>
      </c>
      <c r="F2" s="69" t="str">
        <f>TEXT(A2,"MMM")</f>
        <v>Mar</v>
      </c>
      <c r="G2" s="69">
        <f>YEAR(A2)</f>
        <v>2018</v>
      </c>
      <c r="H2" s="69" t="str">
        <f>TEXT(A2,"YYYY")</f>
        <v>2018</v>
      </c>
      <c r="I2" s="68"/>
      <c r="J2" s="70">
        <f>EOMONTH(A2,0)</f>
        <v>43190</v>
      </c>
      <c r="K2" s="68">
        <f t="shared" ref="K2:K15" si="1">DATE(YEAR(A2),MONTH(A2)+1,1)-1</f>
        <v>43190</v>
      </c>
      <c r="L2" s="68">
        <f>EOMONTH(A2,0)+1</f>
        <v>43191</v>
      </c>
      <c r="M2" s="68">
        <f t="shared" ref="M2:M15" si="2">DATE(YEAR(A2),MONTH(A2)+1,1)</f>
        <v>43191</v>
      </c>
      <c r="N2" s="68">
        <f>WORKDAY(A2,3)</f>
        <v>43165</v>
      </c>
      <c r="O2" s="68">
        <f>WORKDAY.INTL(A2,3,11,Z3:Z11)</f>
        <v>43165</v>
      </c>
      <c r="P2" s="71">
        <f>EOMONTH(A2,0)</f>
        <v>43190</v>
      </c>
      <c r="Q2" s="72"/>
      <c r="R2" s="72"/>
      <c r="S2" s="70"/>
      <c r="T2" t="str">
        <f>TEXT(S2,"DDD")</f>
        <v>Sat</v>
      </c>
      <c r="X2">
        <f t="shared" ref="X2:X15" si="3">WEEKNUM(S2)</f>
        <v>0</v>
      </c>
      <c r="AG2">
        <v>6</v>
      </c>
      <c r="AH2" t="str">
        <f t="shared" si="0"/>
        <v>_x0006_</v>
      </c>
      <c r="AY2" t="s">
        <v>93</v>
      </c>
    </row>
    <row r="3" spans="1:57" x14ac:dyDescent="0.25">
      <c r="A3" s="68">
        <v>43106</v>
      </c>
      <c r="B3" s="69">
        <f t="shared" ref="B3:B15" si="4">DAY(A3)</f>
        <v>6</v>
      </c>
      <c r="C3" s="69" t="str">
        <f t="shared" ref="C3:C15" si="5">TEXT(A3,"dddD")</f>
        <v>Saturday</v>
      </c>
      <c r="D3" s="70">
        <f t="shared" ref="D3:D15" ca="1" si="6">TODAY()</f>
        <v>43415</v>
      </c>
      <c r="E3" s="69">
        <f t="shared" ref="E3:E15" si="7">MONTH(A3)</f>
        <v>1</v>
      </c>
      <c r="F3" s="69" t="str">
        <f t="shared" ref="F3:F15" si="8">TEXT(A3,"mMM")</f>
        <v>Jan</v>
      </c>
      <c r="G3" s="69">
        <f t="shared" ref="G3:G15" si="9">YEAR(A3)</f>
        <v>2018</v>
      </c>
      <c r="H3" s="69" t="str">
        <f t="shared" ref="H3:H15" si="10">TEXT(A3,"yyYY")</f>
        <v>2018</v>
      </c>
      <c r="I3" s="68">
        <f t="shared" ref="I3:I15" si="11">DATE(YEAR(A3),MONTH(A3),DAY(A3))</f>
        <v>43106</v>
      </c>
      <c r="J3" s="70">
        <f t="shared" ref="J3:J15" si="12">EOMONTH(A3,0)</f>
        <v>43131</v>
      </c>
      <c r="K3" s="68">
        <f t="shared" si="1"/>
        <v>43131</v>
      </c>
      <c r="L3" s="68">
        <f t="shared" ref="L3:L15" si="13">EOMONTH(A3,0)+1</f>
        <v>43132</v>
      </c>
      <c r="M3" s="68">
        <f t="shared" si="2"/>
        <v>43132</v>
      </c>
      <c r="N3" s="68">
        <f t="shared" ref="N3:N15" si="14">WORKDAY(A3,50,$Z$9:$Z$17)</f>
        <v>43178</v>
      </c>
      <c r="O3" s="68">
        <f t="shared" ref="O3:O15" si="15">WORKDAY.INTL(A3,50,11,$Z$9:$Z$17)</f>
        <v>43165</v>
      </c>
      <c r="P3" s="71">
        <v>43175</v>
      </c>
      <c r="Q3" s="72">
        <f t="shared" ref="Q3:Q15" si="16">NETWORKDAYS(A3,P3,$Z$9:$Z$17)*100</f>
        <v>4900</v>
      </c>
      <c r="R3" s="72">
        <f t="shared" ref="R3:R15" si="17">NETWORKDAYS.INTL(A3,P3,11,$Z$9:$Z$17)*100</f>
        <v>5900</v>
      </c>
      <c r="S3" s="70">
        <f t="shared" ref="S3:S15" si="18">DATE(YEAR(A3),MONTH(A3),DAY(A3)-WEEKDAY(A3,3))</f>
        <v>43101</v>
      </c>
      <c r="T3" t="str">
        <f t="shared" ref="T3:T15" si="19">TEXT(S3,"DDD")</f>
        <v>Mon</v>
      </c>
      <c r="X3">
        <f t="shared" si="3"/>
        <v>1</v>
      </c>
      <c r="Z3" s="70">
        <v>43101</v>
      </c>
      <c r="AB3" t="str">
        <f ca="1">CHAR(RANDBETWEEN(65,90))&amp;CHAR(RANDBETWEEN(65,90))&amp;CHAR(RANDBETWEEN(65,90))</f>
        <v>WTT</v>
      </c>
      <c r="AG3">
        <v>7</v>
      </c>
      <c r="AH3" t="str">
        <f t="shared" si="0"/>
        <v>_x0007_</v>
      </c>
      <c r="AK3" t="str">
        <f ca="1">CHAR(RANDBETWEEN(65,90))</f>
        <v>R</v>
      </c>
      <c r="AL3">
        <f ca="1">RAND()</f>
        <v>9.8182813637180955E-2</v>
      </c>
      <c r="AM3" t="e">
        <f ca="1">RANK(AL3,$AL$9:$AL$21)</f>
        <v>#N/A</v>
      </c>
      <c r="AQ3" t="s">
        <v>94</v>
      </c>
      <c r="AU3" t="str">
        <f ca="1">CHAR(RANDBETWEEN(65,90))</f>
        <v>F</v>
      </c>
    </row>
    <row r="4" spans="1:57" x14ac:dyDescent="0.25">
      <c r="A4" s="68">
        <v>43009</v>
      </c>
      <c r="B4" s="69">
        <f t="shared" si="4"/>
        <v>1</v>
      </c>
      <c r="C4" s="69" t="str">
        <f t="shared" si="5"/>
        <v>Sunday</v>
      </c>
      <c r="D4" s="70">
        <f t="shared" ca="1" si="6"/>
        <v>43415</v>
      </c>
      <c r="E4" s="69">
        <f t="shared" si="7"/>
        <v>10</v>
      </c>
      <c r="F4" s="69" t="str">
        <f t="shared" si="8"/>
        <v>Oct</v>
      </c>
      <c r="G4" s="69">
        <f t="shared" si="9"/>
        <v>2017</v>
      </c>
      <c r="H4" s="69" t="str">
        <f t="shared" si="10"/>
        <v>2017</v>
      </c>
      <c r="I4" s="68">
        <f t="shared" si="11"/>
        <v>43009</v>
      </c>
      <c r="J4" s="70">
        <f t="shared" si="12"/>
        <v>43039</v>
      </c>
      <c r="K4" s="68">
        <f t="shared" si="1"/>
        <v>43039</v>
      </c>
      <c r="L4" s="68">
        <f t="shared" si="13"/>
        <v>43040</v>
      </c>
      <c r="M4" s="68">
        <f t="shared" si="2"/>
        <v>43040</v>
      </c>
      <c r="N4" s="68">
        <f t="shared" si="14"/>
        <v>43077</v>
      </c>
      <c r="O4" s="68">
        <f t="shared" si="15"/>
        <v>43067</v>
      </c>
      <c r="P4" s="71">
        <v>43075</v>
      </c>
      <c r="Q4" s="72">
        <f t="shared" si="16"/>
        <v>4800</v>
      </c>
      <c r="R4" s="72">
        <f t="shared" si="17"/>
        <v>5700</v>
      </c>
      <c r="S4" s="70">
        <f t="shared" si="18"/>
        <v>43003</v>
      </c>
      <c r="T4" t="str">
        <f t="shared" si="19"/>
        <v>Mon</v>
      </c>
      <c r="X4">
        <f t="shared" si="3"/>
        <v>39</v>
      </c>
      <c r="Z4" s="70">
        <v>43126</v>
      </c>
      <c r="AB4" t="str">
        <f t="shared" ref="AB4:AB15" ca="1" si="20">CHAR(RANDBETWEEN(65,90))&amp;CHAR(RANDBETWEEN(65,90))&amp;CHAR(RANDBETWEEN(65,90))</f>
        <v>TFQ</v>
      </c>
      <c r="AG4">
        <v>8</v>
      </c>
      <c r="AH4" t="str">
        <f t="shared" si="0"/>
        <v>_x0008_</v>
      </c>
      <c r="AK4" t="str">
        <f t="shared" ref="AK4:AK15" ca="1" si="21">CHAR(RANDBETWEEN(65,90))</f>
        <v>U</v>
      </c>
      <c r="AL4">
        <f t="shared" ref="AL4:AL15" ca="1" si="22">RAND()</f>
        <v>0.11238346932366794</v>
      </c>
      <c r="AM4" t="e">
        <f t="shared" ref="AM4:AM15" ca="1" si="23">RANK(AL4,$AL$9:$AL$21)</f>
        <v>#N/A</v>
      </c>
      <c r="AQ4" t="s">
        <v>95</v>
      </c>
      <c r="AU4" t="str">
        <f t="shared" ref="AU4:AU15" ca="1" si="24">CHAR(RANDBETWEEN(65,90))</f>
        <v>W</v>
      </c>
      <c r="AW4">
        <f>COUNTIF($AX4:AX$10,AX4)</f>
        <v>2</v>
      </c>
      <c r="AX4" t="str">
        <f>AZ4&amp;BA4</f>
        <v>43128111</v>
      </c>
      <c r="AY4">
        <f>COUNTIFS($AZ4:AZ$10,AZ4,$BA4:BA$10,BA4)</f>
        <v>2</v>
      </c>
      <c r="AZ4" s="23">
        <v>43128</v>
      </c>
      <c r="BA4">
        <v>111</v>
      </c>
      <c r="BD4" t="str">
        <f>IF(COUNTIF($BE4:BE$10,BE4)=1,"Unique","Dup")</f>
        <v>Dup</v>
      </c>
      <c r="BE4">
        <v>111</v>
      </c>
    </row>
    <row r="5" spans="1:57" x14ac:dyDescent="0.25">
      <c r="A5" s="68">
        <v>43088</v>
      </c>
      <c r="B5" s="69">
        <f t="shared" si="4"/>
        <v>19</v>
      </c>
      <c r="C5" s="69" t="str">
        <f t="shared" si="5"/>
        <v>Tuesday</v>
      </c>
      <c r="D5" s="70">
        <f t="shared" ca="1" si="6"/>
        <v>43415</v>
      </c>
      <c r="E5" s="69">
        <f t="shared" si="7"/>
        <v>12</v>
      </c>
      <c r="F5" s="69" t="str">
        <f t="shared" si="8"/>
        <v>Dec</v>
      </c>
      <c r="G5" s="69">
        <f t="shared" si="9"/>
        <v>2017</v>
      </c>
      <c r="H5" s="69" t="str">
        <f t="shared" si="10"/>
        <v>2017</v>
      </c>
      <c r="I5" s="68">
        <f t="shared" si="11"/>
        <v>43088</v>
      </c>
      <c r="J5" s="70">
        <f t="shared" si="12"/>
        <v>43100</v>
      </c>
      <c r="K5" s="68">
        <f t="shared" si="1"/>
        <v>43100</v>
      </c>
      <c r="L5" s="68">
        <f t="shared" si="13"/>
        <v>43101</v>
      </c>
      <c r="M5" s="68">
        <f t="shared" si="2"/>
        <v>43101</v>
      </c>
      <c r="N5" s="68">
        <f t="shared" si="14"/>
        <v>43158</v>
      </c>
      <c r="O5" s="68">
        <f t="shared" si="15"/>
        <v>43146</v>
      </c>
      <c r="P5" s="71">
        <v>43157</v>
      </c>
      <c r="Q5" s="72">
        <f t="shared" si="16"/>
        <v>5000</v>
      </c>
      <c r="R5" s="72">
        <f t="shared" si="17"/>
        <v>6000</v>
      </c>
      <c r="S5" s="70">
        <f t="shared" si="18"/>
        <v>43087</v>
      </c>
      <c r="T5" t="str">
        <f t="shared" si="19"/>
        <v>Mon</v>
      </c>
      <c r="X5">
        <f t="shared" si="3"/>
        <v>51</v>
      </c>
      <c r="Z5" s="70">
        <v>43145</v>
      </c>
      <c r="AB5" t="str">
        <f t="shared" ca="1" si="20"/>
        <v>RAV</v>
      </c>
      <c r="AG5">
        <v>9</v>
      </c>
      <c r="AH5" t="str">
        <f t="shared" si="0"/>
        <v xml:space="preserve">	</v>
      </c>
      <c r="AK5" t="str">
        <f t="shared" ca="1" si="21"/>
        <v>Y</v>
      </c>
      <c r="AL5">
        <f t="shared" ca="1" si="22"/>
        <v>0.97207469122942003</v>
      </c>
      <c r="AM5" t="e">
        <f t="shared" ca="1" si="23"/>
        <v>#N/A</v>
      </c>
      <c r="AQ5" t="s">
        <v>96</v>
      </c>
      <c r="AU5" t="str">
        <f t="shared" ca="1" si="24"/>
        <v>V</v>
      </c>
      <c r="AW5">
        <f>COUNTIF($AX5:AX$10,AX5)</f>
        <v>1</v>
      </c>
      <c r="AX5" t="str">
        <f t="shared" ref="AX5:AX19" si="25">AZ5&amp;BA5</f>
        <v>43128222</v>
      </c>
      <c r="AY5">
        <f>COUNTIFS($AZ5:AZ$10,AZ5,$BA5:BA$10,BA5)</f>
        <v>1</v>
      </c>
      <c r="AZ5" s="23">
        <v>43128</v>
      </c>
      <c r="BA5">
        <v>222</v>
      </c>
      <c r="BD5" t="str">
        <f>IF(COUNTIF($BE5:BE$10,BE5)=1,"Unique","Dup")</f>
        <v>Dup</v>
      </c>
      <c r="BE5">
        <v>222</v>
      </c>
    </row>
    <row r="6" spans="1:57" x14ac:dyDescent="0.25">
      <c r="A6" s="68">
        <v>43109</v>
      </c>
      <c r="B6" s="69">
        <f t="shared" si="4"/>
        <v>9</v>
      </c>
      <c r="C6" s="69" t="str">
        <f t="shared" si="5"/>
        <v>Tuesday</v>
      </c>
      <c r="D6" s="70">
        <f t="shared" ca="1" si="6"/>
        <v>43415</v>
      </c>
      <c r="E6" s="69">
        <f t="shared" si="7"/>
        <v>1</v>
      </c>
      <c r="F6" s="69" t="str">
        <f t="shared" si="8"/>
        <v>Jan</v>
      </c>
      <c r="G6" s="69">
        <f t="shared" si="9"/>
        <v>2018</v>
      </c>
      <c r="H6" s="69" t="str">
        <f t="shared" si="10"/>
        <v>2018</v>
      </c>
      <c r="I6" s="68">
        <f t="shared" si="11"/>
        <v>43109</v>
      </c>
      <c r="J6" s="70">
        <f t="shared" si="12"/>
        <v>43131</v>
      </c>
      <c r="K6" s="68">
        <f t="shared" si="1"/>
        <v>43131</v>
      </c>
      <c r="L6" s="68">
        <f t="shared" si="13"/>
        <v>43132</v>
      </c>
      <c r="M6" s="68">
        <f t="shared" si="2"/>
        <v>43132</v>
      </c>
      <c r="N6" s="68">
        <f t="shared" si="14"/>
        <v>43180</v>
      </c>
      <c r="O6" s="68">
        <f t="shared" si="15"/>
        <v>43167</v>
      </c>
      <c r="P6" s="71">
        <v>43176</v>
      </c>
      <c r="Q6" s="72">
        <f t="shared" si="16"/>
        <v>4800</v>
      </c>
      <c r="R6" s="72">
        <f t="shared" si="17"/>
        <v>5800</v>
      </c>
      <c r="S6" s="70">
        <f t="shared" si="18"/>
        <v>43108</v>
      </c>
      <c r="T6" t="str">
        <f t="shared" si="19"/>
        <v>Mon</v>
      </c>
      <c r="X6">
        <f t="shared" si="3"/>
        <v>2</v>
      </c>
      <c r="Z6" s="70">
        <v>43134</v>
      </c>
      <c r="AB6" t="str">
        <f t="shared" ca="1" si="20"/>
        <v>IZH</v>
      </c>
      <c r="AD6" s="73">
        <v>43139</v>
      </c>
      <c r="AG6">
        <v>10</v>
      </c>
      <c r="AH6" t="str">
        <f t="shared" si="0"/>
        <v xml:space="preserve">
</v>
      </c>
      <c r="AK6" t="str">
        <f t="shared" ca="1" si="21"/>
        <v>A</v>
      </c>
      <c r="AL6">
        <f t="shared" ca="1" si="22"/>
        <v>0.4752522922882928</v>
      </c>
      <c r="AM6" t="e">
        <f t="shared" ca="1" si="23"/>
        <v>#N/A</v>
      </c>
      <c r="AQ6" t="s">
        <v>97</v>
      </c>
      <c r="AU6" t="str">
        <f t="shared" ca="1" si="24"/>
        <v>R</v>
      </c>
      <c r="AW6">
        <f>COUNTIF($AX6:AX$10,AX6)</f>
        <v>1</v>
      </c>
      <c r="AX6" t="str">
        <f t="shared" si="25"/>
        <v>43128333</v>
      </c>
      <c r="AY6">
        <f>COUNTIFS($AZ6:AZ$10,AZ6,$BA6:BA$10,BA6)</f>
        <v>1</v>
      </c>
      <c r="AZ6" s="23">
        <v>43128</v>
      </c>
      <c r="BA6">
        <v>333</v>
      </c>
      <c r="BD6" t="str">
        <f>IF(COUNTIF($BE6:BE$10,BE6)=1,"Unique","Dup")</f>
        <v>Dup</v>
      </c>
      <c r="BE6">
        <v>333</v>
      </c>
    </row>
    <row r="7" spans="1:57" x14ac:dyDescent="0.25">
      <c r="A7" s="68">
        <v>43085</v>
      </c>
      <c r="B7" s="69">
        <f t="shared" si="4"/>
        <v>16</v>
      </c>
      <c r="C7" s="69" t="str">
        <f t="shared" si="5"/>
        <v>Saturday</v>
      </c>
      <c r="D7" s="70">
        <f t="shared" ca="1" si="6"/>
        <v>43415</v>
      </c>
      <c r="E7" s="69">
        <f t="shared" si="7"/>
        <v>12</v>
      </c>
      <c r="F7" s="69" t="str">
        <f t="shared" si="8"/>
        <v>Dec</v>
      </c>
      <c r="G7" s="69">
        <f t="shared" si="9"/>
        <v>2017</v>
      </c>
      <c r="H7" s="69" t="str">
        <f t="shared" si="10"/>
        <v>2017</v>
      </c>
      <c r="I7" s="68">
        <f t="shared" si="11"/>
        <v>43085</v>
      </c>
      <c r="J7" s="70">
        <f t="shared" si="12"/>
        <v>43100</v>
      </c>
      <c r="K7" s="68">
        <f t="shared" si="1"/>
        <v>43100</v>
      </c>
      <c r="L7" s="68">
        <f t="shared" si="13"/>
        <v>43101</v>
      </c>
      <c r="M7" s="68">
        <f t="shared" si="2"/>
        <v>43101</v>
      </c>
      <c r="N7" s="68">
        <f t="shared" si="14"/>
        <v>43154</v>
      </c>
      <c r="O7" s="68">
        <f t="shared" si="15"/>
        <v>43144</v>
      </c>
      <c r="P7" s="71">
        <v>43151</v>
      </c>
      <c r="Q7" s="72">
        <f t="shared" si="16"/>
        <v>4700</v>
      </c>
      <c r="R7" s="72">
        <f t="shared" si="17"/>
        <v>5700</v>
      </c>
      <c r="S7" s="70">
        <f t="shared" si="18"/>
        <v>43080</v>
      </c>
      <c r="T7" t="str">
        <f t="shared" si="19"/>
        <v>Mon</v>
      </c>
      <c r="X7">
        <f t="shared" si="3"/>
        <v>50</v>
      </c>
      <c r="Z7" s="70">
        <v>43161</v>
      </c>
      <c r="AB7" t="str">
        <f t="shared" ca="1" si="20"/>
        <v>MME</v>
      </c>
      <c r="AD7" s="73">
        <v>43102</v>
      </c>
      <c r="AG7">
        <v>11</v>
      </c>
      <c r="AH7" t="str">
        <f t="shared" si="0"/>
        <v>_x000B_</v>
      </c>
      <c r="AK7" t="str">
        <f t="shared" ca="1" si="21"/>
        <v>C</v>
      </c>
      <c r="AL7">
        <f t="shared" ca="1" si="22"/>
        <v>0.50405525613612301</v>
      </c>
      <c r="AM7" t="e">
        <f t="shared" ca="1" si="23"/>
        <v>#N/A</v>
      </c>
      <c r="AQ7" t="s">
        <v>98</v>
      </c>
      <c r="AU7" t="str">
        <f t="shared" ca="1" si="24"/>
        <v>C</v>
      </c>
      <c r="AW7">
        <f>COUNTIF($AX7:AX$10,AX7)</f>
        <v>1</v>
      </c>
      <c r="AX7" t="str">
        <f t="shared" si="25"/>
        <v>43128444</v>
      </c>
      <c r="AY7">
        <f>COUNTIFS($AZ7:AZ$10,AZ7,$BA7:BA$10,BA7)</f>
        <v>1</v>
      </c>
      <c r="AZ7" s="23">
        <v>43128</v>
      </c>
      <c r="BA7">
        <v>444</v>
      </c>
      <c r="BD7" t="str">
        <f>IF(COUNTIF($BE7:BE$10,BE7)=1,"Unique","Dup")</f>
        <v>Unique</v>
      </c>
      <c r="BE7">
        <v>444</v>
      </c>
    </row>
    <row r="8" spans="1:57" x14ac:dyDescent="0.25">
      <c r="A8" s="68">
        <v>43128</v>
      </c>
      <c r="B8" s="69">
        <f t="shared" si="4"/>
        <v>28</v>
      </c>
      <c r="C8" s="69" t="str">
        <f t="shared" si="5"/>
        <v>Sunday</v>
      </c>
      <c r="D8" s="70">
        <f t="shared" ca="1" si="6"/>
        <v>43415</v>
      </c>
      <c r="E8" s="69">
        <f t="shared" si="7"/>
        <v>1</v>
      </c>
      <c r="F8" s="69" t="str">
        <f t="shared" si="8"/>
        <v>Jan</v>
      </c>
      <c r="G8" s="69">
        <f t="shared" si="9"/>
        <v>2018</v>
      </c>
      <c r="H8" s="69" t="str">
        <f t="shared" si="10"/>
        <v>2018</v>
      </c>
      <c r="I8" s="68">
        <f t="shared" si="11"/>
        <v>43128</v>
      </c>
      <c r="J8" s="70">
        <f t="shared" si="12"/>
        <v>43131</v>
      </c>
      <c r="K8" s="68">
        <f t="shared" si="1"/>
        <v>43131</v>
      </c>
      <c r="L8" s="68">
        <f t="shared" si="13"/>
        <v>43132</v>
      </c>
      <c r="M8" s="68">
        <f t="shared" si="2"/>
        <v>43132</v>
      </c>
      <c r="N8" s="68">
        <f t="shared" si="14"/>
        <v>43200</v>
      </c>
      <c r="O8" s="68">
        <f t="shared" si="15"/>
        <v>43187</v>
      </c>
      <c r="P8" s="71">
        <v>43200</v>
      </c>
      <c r="Q8" s="72">
        <f t="shared" si="16"/>
        <v>5000</v>
      </c>
      <c r="R8" s="72">
        <f t="shared" si="17"/>
        <v>6000</v>
      </c>
      <c r="S8" s="70">
        <f t="shared" si="18"/>
        <v>43122</v>
      </c>
      <c r="T8" t="str">
        <f t="shared" si="19"/>
        <v>Mon</v>
      </c>
      <c r="X8">
        <f t="shared" si="3"/>
        <v>4</v>
      </c>
      <c r="Z8" s="70">
        <v>43178</v>
      </c>
      <c r="AA8" t="str">
        <f>TEXT(Z8,"DDD")</f>
        <v>Mon</v>
      </c>
      <c r="AB8" t="str">
        <f t="shared" ca="1" si="20"/>
        <v>MXI</v>
      </c>
      <c r="AD8">
        <f>AD6-AD7+1</f>
        <v>38</v>
      </c>
      <c r="AG8">
        <v>12</v>
      </c>
      <c r="AH8" t="str">
        <f t="shared" si="0"/>
        <v>_x000C_</v>
      </c>
      <c r="AK8" t="str">
        <f t="shared" ca="1" si="21"/>
        <v>D</v>
      </c>
      <c r="AL8">
        <f t="shared" ca="1" si="22"/>
        <v>0.15796330041123341</v>
      </c>
      <c r="AM8" t="e">
        <f t="shared" ca="1" si="23"/>
        <v>#N/A</v>
      </c>
      <c r="AU8" t="str">
        <f t="shared" ca="1" si="24"/>
        <v>N</v>
      </c>
      <c r="AW8">
        <f>COUNTIF($AX8:AX$10,AX8)</f>
        <v>1</v>
      </c>
      <c r="AX8" t="str">
        <f t="shared" si="25"/>
        <v>43128111</v>
      </c>
      <c r="AY8">
        <f>COUNTIFS($AZ8:AZ$10,AZ8,$BA8:BA$10,BA8)</f>
        <v>1</v>
      </c>
      <c r="AZ8" s="23">
        <v>43128</v>
      </c>
      <c r="BA8">
        <v>111</v>
      </c>
      <c r="BD8" t="str">
        <f>IF(COUNTIF($BE8:BE$10,BE8)=1,"Unique","Dup")</f>
        <v>Unique</v>
      </c>
      <c r="BE8">
        <v>111</v>
      </c>
    </row>
    <row r="9" spans="1:57" x14ac:dyDescent="0.25">
      <c r="A9" s="68">
        <v>43057</v>
      </c>
      <c r="B9" s="69">
        <f t="shared" si="4"/>
        <v>18</v>
      </c>
      <c r="C9" s="69" t="str">
        <f t="shared" si="5"/>
        <v>Saturday</v>
      </c>
      <c r="D9" s="70">
        <f t="shared" ca="1" si="6"/>
        <v>43415</v>
      </c>
      <c r="E9" s="69">
        <f t="shared" si="7"/>
        <v>11</v>
      </c>
      <c r="F9" s="69" t="str">
        <f t="shared" si="8"/>
        <v>Nov</v>
      </c>
      <c r="G9" s="69">
        <f t="shared" si="9"/>
        <v>2017</v>
      </c>
      <c r="H9" s="69" t="str">
        <f t="shared" si="10"/>
        <v>2017</v>
      </c>
      <c r="I9" s="68">
        <f t="shared" si="11"/>
        <v>43057</v>
      </c>
      <c r="J9" s="70">
        <f t="shared" si="12"/>
        <v>43069</v>
      </c>
      <c r="K9" s="68">
        <f t="shared" si="1"/>
        <v>43069</v>
      </c>
      <c r="L9" s="68">
        <f t="shared" si="13"/>
        <v>43070</v>
      </c>
      <c r="M9" s="68">
        <f t="shared" si="2"/>
        <v>43070</v>
      </c>
      <c r="N9" s="68">
        <f t="shared" si="14"/>
        <v>43126</v>
      </c>
      <c r="O9" s="68">
        <f t="shared" si="15"/>
        <v>43116</v>
      </c>
      <c r="P9" s="71">
        <v>43123</v>
      </c>
      <c r="Q9" s="72">
        <f t="shared" si="16"/>
        <v>4700</v>
      </c>
      <c r="R9" s="72">
        <f t="shared" si="17"/>
        <v>5700</v>
      </c>
      <c r="S9" s="70">
        <f t="shared" si="18"/>
        <v>43052</v>
      </c>
      <c r="T9" t="str">
        <f t="shared" si="19"/>
        <v>Mon</v>
      </c>
      <c r="X9">
        <f t="shared" si="3"/>
        <v>46</v>
      </c>
      <c r="Z9" s="70">
        <v>43195</v>
      </c>
      <c r="AA9" t="str">
        <f>TEXT(Z9,"DDD")</f>
        <v>Thu</v>
      </c>
      <c r="AB9" t="str">
        <f t="shared" ca="1" si="20"/>
        <v>GGS</v>
      </c>
      <c r="AG9">
        <v>13</v>
      </c>
      <c r="AH9" t="str">
        <f t="shared" si="0"/>
        <v>_x000D_</v>
      </c>
      <c r="AK9" t="str">
        <f t="shared" ca="1" si="21"/>
        <v>B</v>
      </c>
      <c r="AL9">
        <f t="shared" ca="1" si="22"/>
        <v>0.96692219943598268</v>
      </c>
      <c r="AM9">
        <f t="shared" ca="1" si="23"/>
        <v>2</v>
      </c>
      <c r="AU9" t="str">
        <f t="shared" ca="1" si="24"/>
        <v>X</v>
      </c>
      <c r="AW9">
        <f>COUNTIF($AX9:AX$10,AX9)</f>
        <v>1</v>
      </c>
      <c r="AX9" t="str">
        <f t="shared" si="25"/>
        <v>43129222</v>
      </c>
      <c r="AY9">
        <f>COUNTIFS($AZ9:AZ$10,AZ9,$BA9:BA$10,BA9)</f>
        <v>1</v>
      </c>
      <c r="AZ9" s="23">
        <v>43129</v>
      </c>
      <c r="BA9">
        <v>222</v>
      </c>
      <c r="BD9" t="str">
        <f>IF(COUNTIF($BE9:BE$10,BE9)=1,"Unique","Dup")</f>
        <v>Unique</v>
      </c>
      <c r="BE9">
        <v>222</v>
      </c>
    </row>
    <row r="10" spans="1:57" x14ac:dyDescent="0.25">
      <c r="A10" s="68">
        <v>43160</v>
      </c>
      <c r="B10" s="69">
        <f t="shared" si="4"/>
        <v>1</v>
      </c>
      <c r="C10" s="69" t="str">
        <f t="shared" si="5"/>
        <v>Thursday</v>
      </c>
      <c r="D10" s="70">
        <f t="shared" ca="1" si="6"/>
        <v>43415</v>
      </c>
      <c r="E10" s="69">
        <f t="shared" si="7"/>
        <v>3</v>
      </c>
      <c r="F10" s="69" t="str">
        <f t="shared" si="8"/>
        <v>Mar</v>
      </c>
      <c r="G10" s="69">
        <f t="shared" si="9"/>
        <v>2018</v>
      </c>
      <c r="H10" s="69" t="str">
        <f t="shared" si="10"/>
        <v>2018</v>
      </c>
      <c r="I10" s="68">
        <f t="shared" si="11"/>
        <v>43160</v>
      </c>
      <c r="J10" s="70">
        <f t="shared" si="12"/>
        <v>43190</v>
      </c>
      <c r="K10" s="68">
        <f t="shared" si="1"/>
        <v>43190</v>
      </c>
      <c r="L10" s="68">
        <f t="shared" si="13"/>
        <v>43191</v>
      </c>
      <c r="M10" s="68">
        <f t="shared" si="2"/>
        <v>43191</v>
      </c>
      <c r="N10" s="68">
        <f t="shared" si="14"/>
        <v>43234</v>
      </c>
      <c r="O10" s="68">
        <f t="shared" si="15"/>
        <v>43221</v>
      </c>
      <c r="P10" s="71">
        <v>43232</v>
      </c>
      <c r="Q10" s="72">
        <f t="shared" si="16"/>
        <v>5000</v>
      </c>
      <c r="R10" s="72">
        <f t="shared" si="17"/>
        <v>6100</v>
      </c>
      <c r="S10" s="70">
        <f t="shared" si="18"/>
        <v>43157</v>
      </c>
      <c r="T10" t="str">
        <f t="shared" si="19"/>
        <v>Mon</v>
      </c>
      <c r="X10">
        <f t="shared" si="3"/>
        <v>9</v>
      </c>
      <c r="Z10" s="70">
        <v>43252</v>
      </c>
      <c r="AB10" t="str">
        <f t="shared" ca="1" si="20"/>
        <v>SHK</v>
      </c>
      <c r="AG10">
        <v>14</v>
      </c>
      <c r="AH10" t="str">
        <f t="shared" si="0"/>
        <v>_x000E_</v>
      </c>
      <c r="AK10" t="str">
        <f t="shared" ca="1" si="21"/>
        <v>C</v>
      </c>
      <c r="AL10">
        <f t="shared" ca="1" si="22"/>
        <v>0.6842827777889775</v>
      </c>
      <c r="AM10">
        <f t="shared" ca="1" si="23"/>
        <v>5</v>
      </c>
      <c r="AU10" t="str">
        <f t="shared" ca="1" si="24"/>
        <v>N</v>
      </c>
      <c r="AW10">
        <f>COUNTIF($AX$10:AX10,AX10)</f>
        <v>1</v>
      </c>
      <c r="AX10" t="str">
        <f t="shared" si="25"/>
        <v>43129333</v>
      </c>
      <c r="AY10">
        <f>COUNTIFS($AZ$10:AZ10,AZ10,$BA$10:BA10,BA10)</f>
        <v>1</v>
      </c>
      <c r="AZ10" s="23">
        <v>43129</v>
      </c>
      <c r="BA10">
        <v>333</v>
      </c>
      <c r="BD10" t="str">
        <f>IF(COUNTIF($BE$10:BE10,BE10)=1,"Unique","Dup")</f>
        <v>Unique</v>
      </c>
      <c r="BE10">
        <v>333</v>
      </c>
    </row>
    <row r="11" spans="1:57" x14ac:dyDescent="0.25">
      <c r="A11" s="68">
        <v>43074</v>
      </c>
      <c r="B11" s="69">
        <f t="shared" si="4"/>
        <v>5</v>
      </c>
      <c r="C11" s="69" t="str">
        <f t="shared" si="5"/>
        <v>Tuesday</v>
      </c>
      <c r="D11" s="70">
        <f t="shared" ca="1" si="6"/>
        <v>43415</v>
      </c>
      <c r="E11" s="69">
        <f t="shared" si="7"/>
        <v>12</v>
      </c>
      <c r="F11" s="69" t="str">
        <f t="shared" si="8"/>
        <v>Dec</v>
      </c>
      <c r="G11" s="69">
        <f t="shared" si="9"/>
        <v>2017</v>
      </c>
      <c r="H11" s="69" t="str">
        <f t="shared" si="10"/>
        <v>2017</v>
      </c>
      <c r="I11" s="68">
        <f t="shared" si="11"/>
        <v>43074</v>
      </c>
      <c r="J11" s="70">
        <f t="shared" si="12"/>
        <v>43100</v>
      </c>
      <c r="K11" s="68">
        <f t="shared" si="1"/>
        <v>43100</v>
      </c>
      <c r="L11" s="68">
        <f t="shared" si="13"/>
        <v>43101</v>
      </c>
      <c r="M11" s="68">
        <f t="shared" si="2"/>
        <v>43101</v>
      </c>
      <c r="N11" s="68">
        <f t="shared" si="14"/>
        <v>43144</v>
      </c>
      <c r="O11" s="68">
        <f t="shared" si="15"/>
        <v>43132</v>
      </c>
      <c r="P11" s="71">
        <v>43138</v>
      </c>
      <c r="Q11" s="72">
        <f t="shared" si="16"/>
        <v>4700</v>
      </c>
      <c r="R11" s="72">
        <f t="shared" si="17"/>
        <v>5600</v>
      </c>
      <c r="S11" s="70">
        <f t="shared" si="18"/>
        <v>43073</v>
      </c>
      <c r="T11" t="str">
        <f t="shared" si="19"/>
        <v>Mon</v>
      </c>
      <c r="X11">
        <f t="shared" si="3"/>
        <v>49</v>
      </c>
      <c r="Z11" s="70">
        <v>43327</v>
      </c>
      <c r="AB11" t="str">
        <f t="shared" ca="1" si="20"/>
        <v>IUA</v>
      </c>
      <c r="AG11">
        <v>15</v>
      </c>
      <c r="AH11" t="str">
        <f t="shared" si="0"/>
        <v>_x000F_</v>
      </c>
      <c r="AK11" t="str">
        <f t="shared" ca="1" si="21"/>
        <v>A</v>
      </c>
      <c r="AL11">
        <f t="shared" ca="1" si="22"/>
        <v>0.77239625746341833</v>
      </c>
      <c r="AM11">
        <f t="shared" ca="1" si="23"/>
        <v>4</v>
      </c>
      <c r="AU11" t="str">
        <f t="shared" ca="1" si="24"/>
        <v>B</v>
      </c>
      <c r="AW11">
        <f>COUNTIF($AX$10:AX11,AX11)</f>
        <v>1</v>
      </c>
      <c r="AX11" t="str">
        <f t="shared" si="25"/>
        <v>43129444</v>
      </c>
      <c r="AY11">
        <f>COUNTIFS($AZ$10:AZ11,AZ11,$BA$10:BA11,BA11)</f>
        <v>1</v>
      </c>
      <c r="AZ11" s="23">
        <v>43129</v>
      </c>
      <c r="BA11">
        <v>444</v>
      </c>
      <c r="BD11" t="str">
        <f>IF(COUNTIF($BE$10:BE11,BE11)=1,"Unique","Dup")</f>
        <v>Unique</v>
      </c>
      <c r="BE11">
        <v>444</v>
      </c>
    </row>
    <row r="12" spans="1:57" x14ac:dyDescent="0.25">
      <c r="A12" s="68">
        <v>43120</v>
      </c>
      <c r="B12" s="69">
        <f t="shared" si="4"/>
        <v>20</v>
      </c>
      <c r="C12" s="69" t="str">
        <f t="shared" si="5"/>
        <v>Saturday</v>
      </c>
      <c r="D12" s="70">
        <f t="shared" ca="1" si="6"/>
        <v>43415</v>
      </c>
      <c r="E12" s="69">
        <f t="shared" si="7"/>
        <v>1</v>
      </c>
      <c r="F12" s="69" t="str">
        <f t="shared" si="8"/>
        <v>Jan</v>
      </c>
      <c r="G12" s="69">
        <f t="shared" si="9"/>
        <v>2018</v>
      </c>
      <c r="H12" s="69" t="str">
        <f t="shared" si="10"/>
        <v>2018</v>
      </c>
      <c r="I12" s="68">
        <f t="shared" si="11"/>
        <v>43120</v>
      </c>
      <c r="J12" s="70">
        <f t="shared" si="12"/>
        <v>43131</v>
      </c>
      <c r="K12" s="68">
        <f t="shared" si="1"/>
        <v>43131</v>
      </c>
      <c r="L12" s="68">
        <f t="shared" si="13"/>
        <v>43132</v>
      </c>
      <c r="M12" s="68">
        <f t="shared" si="2"/>
        <v>43132</v>
      </c>
      <c r="N12" s="68">
        <f t="shared" si="14"/>
        <v>43192</v>
      </c>
      <c r="O12" s="68">
        <f t="shared" si="15"/>
        <v>43180</v>
      </c>
      <c r="P12" s="71">
        <v>43190</v>
      </c>
      <c r="Q12" s="72">
        <f t="shared" si="16"/>
        <v>4900</v>
      </c>
      <c r="R12" s="72">
        <f t="shared" si="17"/>
        <v>6000</v>
      </c>
      <c r="S12" s="70">
        <f t="shared" si="18"/>
        <v>43115</v>
      </c>
      <c r="T12" t="str">
        <f t="shared" si="19"/>
        <v>Mon</v>
      </c>
      <c r="X12">
        <f t="shared" si="3"/>
        <v>3</v>
      </c>
      <c r="AB12" t="str">
        <f t="shared" ca="1" si="20"/>
        <v>QRM</v>
      </c>
      <c r="AG12">
        <v>16</v>
      </c>
      <c r="AH12" t="str">
        <f t="shared" si="0"/>
        <v>_x0010_</v>
      </c>
      <c r="AK12" t="str">
        <f t="shared" ca="1" si="21"/>
        <v>U</v>
      </c>
      <c r="AL12">
        <f t="shared" ca="1" si="22"/>
        <v>0.31429048040125807</v>
      </c>
      <c r="AM12">
        <f t="shared" ca="1" si="23"/>
        <v>7</v>
      </c>
      <c r="AU12" t="str">
        <f t="shared" ca="1" si="24"/>
        <v>C</v>
      </c>
      <c r="AW12">
        <f>COUNTIF($AX$10:AX12,AX12)</f>
        <v>1</v>
      </c>
      <c r="AX12" t="str">
        <f t="shared" si="25"/>
        <v>43129111</v>
      </c>
      <c r="AY12">
        <f>COUNTIFS($AZ$10:AZ12,AZ12,$BA$10:BA12,BA12)</f>
        <v>1</v>
      </c>
      <c r="AZ12" s="23">
        <v>43129</v>
      </c>
      <c r="BA12">
        <v>111</v>
      </c>
      <c r="BD12" t="str">
        <f>IF(COUNTIF($BE$10:BE12,BE12)=1,"Unique","Dup")</f>
        <v>Unique</v>
      </c>
      <c r="BE12">
        <v>111</v>
      </c>
    </row>
    <row r="13" spans="1:57" x14ac:dyDescent="0.25">
      <c r="A13" s="68">
        <v>43094</v>
      </c>
      <c r="B13" s="69">
        <f t="shared" si="4"/>
        <v>25</v>
      </c>
      <c r="C13" s="69" t="str">
        <f t="shared" si="5"/>
        <v>Monday</v>
      </c>
      <c r="D13" s="70">
        <f t="shared" ca="1" si="6"/>
        <v>43415</v>
      </c>
      <c r="E13" s="69">
        <f t="shared" si="7"/>
        <v>12</v>
      </c>
      <c r="F13" s="69" t="str">
        <f t="shared" si="8"/>
        <v>Dec</v>
      </c>
      <c r="G13" s="69">
        <f t="shared" si="9"/>
        <v>2017</v>
      </c>
      <c r="H13" s="69" t="str">
        <f t="shared" si="10"/>
        <v>2017</v>
      </c>
      <c r="I13" s="68">
        <f t="shared" si="11"/>
        <v>43094</v>
      </c>
      <c r="J13" s="70">
        <f t="shared" si="12"/>
        <v>43100</v>
      </c>
      <c r="K13" s="68">
        <f t="shared" si="1"/>
        <v>43100</v>
      </c>
      <c r="L13" s="68">
        <f t="shared" si="13"/>
        <v>43101</v>
      </c>
      <c r="M13" s="68">
        <f t="shared" si="2"/>
        <v>43101</v>
      </c>
      <c r="N13" s="68">
        <f t="shared" si="14"/>
        <v>43164</v>
      </c>
      <c r="O13" s="68">
        <f t="shared" si="15"/>
        <v>43152</v>
      </c>
      <c r="P13" s="71">
        <v>43165</v>
      </c>
      <c r="Q13" s="72">
        <f t="shared" si="16"/>
        <v>5200</v>
      </c>
      <c r="R13" s="72">
        <f t="shared" si="17"/>
        <v>6200</v>
      </c>
      <c r="S13" s="70">
        <f t="shared" si="18"/>
        <v>43094</v>
      </c>
      <c r="T13" t="str">
        <f t="shared" si="19"/>
        <v>Mon</v>
      </c>
      <c r="X13">
        <f t="shared" si="3"/>
        <v>52</v>
      </c>
      <c r="AB13" t="str">
        <f t="shared" ca="1" si="20"/>
        <v>XQB</v>
      </c>
      <c r="AD13" s="23">
        <v>43136</v>
      </c>
      <c r="AE13" s="23">
        <v>43221</v>
      </c>
      <c r="AF13">
        <f ca="1">SUMPRODUCT(--(WEEKDAY(ROW(INDIRECT(AD13&amp;":"&amp;AE13)))&lt;&gt;1))</f>
        <v>74</v>
      </c>
      <c r="AG13">
        <v>17</v>
      </c>
      <c r="AH13" t="str">
        <f t="shared" si="0"/>
        <v>_x0011_</v>
      </c>
      <c r="AK13" t="str">
        <f t="shared" ca="1" si="21"/>
        <v>C</v>
      </c>
      <c r="AL13">
        <f t="shared" ca="1" si="22"/>
        <v>0.99240815477768085</v>
      </c>
      <c r="AM13">
        <f t="shared" ca="1" si="23"/>
        <v>1</v>
      </c>
      <c r="AU13" t="str">
        <f t="shared" ca="1" si="24"/>
        <v>A</v>
      </c>
      <c r="AW13">
        <f>COUNTIF($AX$10:AX13,AX13)</f>
        <v>1</v>
      </c>
      <c r="AX13" t="str">
        <f t="shared" si="25"/>
        <v>43128222</v>
      </c>
      <c r="AY13">
        <f>COUNTIFS($AZ$10:AZ13,AZ13,$BA$10:BA13,BA13)</f>
        <v>1</v>
      </c>
      <c r="AZ13" s="23">
        <v>43128</v>
      </c>
      <c r="BA13">
        <v>222</v>
      </c>
      <c r="BD13" t="str">
        <f>IF(COUNTIF($BE$10:BE13,BE13)=1,"Unique","Dup")</f>
        <v>Unique</v>
      </c>
      <c r="BE13">
        <v>222</v>
      </c>
    </row>
    <row r="14" spans="1:57" x14ac:dyDescent="0.25">
      <c r="A14" s="68">
        <v>43199</v>
      </c>
      <c r="B14" s="69">
        <f t="shared" si="4"/>
        <v>9</v>
      </c>
      <c r="C14" s="69" t="str">
        <f t="shared" si="5"/>
        <v>Monday</v>
      </c>
      <c r="D14" s="70">
        <f t="shared" ca="1" si="6"/>
        <v>43415</v>
      </c>
      <c r="E14" s="69">
        <f t="shared" si="7"/>
        <v>4</v>
      </c>
      <c r="F14" s="69" t="str">
        <f t="shared" si="8"/>
        <v>Apr</v>
      </c>
      <c r="G14" s="69">
        <f t="shared" si="9"/>
        <v>2018</v>
      </c>
      <c r="H14" s="69" t="str">
        <f t="shared" si="10"/>
        <v>2018</v>
      </c>
      <c r="I14" s="68">
        <f t="shared" si="11"/>
        <v>43199</v>
      </c>
      <c r="J14" s="70">
        <f t="shared" si="12"/>
        <v>43220</v>
      </c>
      <c r="K14" s="68">
        <f t="shared" si="1"/>
        <v>43220</v>
      </c>
      <c r="L14" s="68">
        <f t="shared" si="13"/>
        <v>43221</v>
      </c>
      <c r="M14" s="68">
        <f t="shared" si="2"/>
        <v>43221</v>
      </c>
      <c r="N14" s="68">
        <f t="shared" si="14"/>
        <v>43270</v>
      </c>
      <c r="O14" s="68">
        <f t="shared" si="15"/>
        <v>43258</v>
      </c>
      <c r="P14" s="71">
        <v>43259</v>
      </c>
      <c r="Q14" s="72">
        <f t="shared" si="16"/>
        <v>4400</v>
      </c>
      <c r="R14" s="72">
        <f t="shared" si="17"/>
        <v>5200</v>
      </c>
      <c r="S14" s="70">
        <f t="shared" si="18"/>
        <v>43199</v>
      </c>
      <c r="T14" t="str">
        <f t="shared" si="19"/>
        <v>Mon</v>
      </c>
      <c r="X14">
        <f t="shared" si="3"/>
        <v>15</v>
      </c>
      <c r="AB14" t="str">
        <f t="shared" ca="1" si="20"/>
        <v>DYE</v>
      </c>
      <c r="AD14" s="23">
        <v>43136</v>
      </c>
      <c r="AE14" s="23">
        <v>43221</v>
      </c>
      <c r="AF14">
        <f>NETWORKDAYS.INTL(AD14,AE14,11)</f>
        <v>74</v>
      </c>
      <c r="AG14">
        <v>18</v>
      </c>
      <c r="AH14" t="str">
        <f t="shared" si="0"/>
        <v>_x0012_</v>
      </c>
      <c r="AK14" t="str">
        <f t="shared" ca="1" si="21"/>
        <v>S</v>
      </c>
      <c r="AL14">
        <f t="shared" ca="1" si="22"/>
        <v>0.81085517208803948</v>
      </c>
      <c r="AM14">
        <f t="shared" ca="1" si="23"/>
        <v>3</v>
      </c>
      <c r="AU14" t="str">
        <f t="shared" ca="1" si="24"/>
        <v>C</v>
      </c>
      <c r="AW14">
        <f>COUNTIF($AX$10:AX14,AX14)</f>
        <v>1</v>
      </c>
      <c r="AX14" t="str">
        <f t="shared" si="25"/>
        <v>43128333</v>
      </c>
      <c r="AY14">
        <f>COUNTIFS($AZ$10:AZ14,AZ14,$BA$10:BA14,BA14)</f>
        <v>1</v>
      </c>
      <c r="AZ14" s="23">
        <v>43128</v>
      </c>
      <c r="BA14">
        <v>333</v>
      </c>
      <c r="BD14" t="str">
        <f>IF(COUNTIF($BE$10:BE14,BE14)=1,"Unique","Dup")</f>
        <v>Dup</v>
      </c>
      <c r="BE14">
        <v>333</v>
      </c>
    </row>
    <row r="15" spans="1:57" x14ac:dyDescent="0.25">
      <c r="A15" s="68">
        <v>43031</v>
      </c>
      <c r="B15" s="69">
        <f t="shared" si="4"/>
        <v>23</v>
      </c>
      <c r="C15" s="69" t="str">
        <f t="shared" si="5"/>
        <v>Monday</v>
      </c>
      <c r="D15" s="70">
        <f t="shared" ca="1" si="6"/>
        <v>43415</v>
      </c>
      <c r="E15" s="69">
        <f t="shared" si="7"/>
        <v>10</v>
      </c>
      <c r="F15" s="69" t="str">
        <f t="shared" si="8"/>
        <v>Oct</v>
      </c>
      <c r="G15" s="69">
        <f t="shared" si="9"/>
        <v>2017</v>
      </c>
      <c r="H15" s="69" t="str">
        <f t="shared" si="10"/>
        <v>2017</v>
      </c>
      <c r="I15" s="68">
        <f t="shared" si="11"/>
        <v>43031</v>
      </c>
      <c r="J15" s="70">
        <f t="shared" si="12"/>
        <v>43039</v>
      </c>
      <c r="K15" s="68">
        <f t="shared" si="1"/>
        <v>43039</v>
      </c>
      <c r="L15" s="68">
        <f t="shared" si="13"/>
        <v>43040</v>
      </c>
      <c r="M15" s="68">
        <f t="shared" si="2"/>
        <v>43040</v>
      </c>
      <c r="N15" s="68">
        <f t="shared" si="14"/>
        <v>43101</v>
      </c>
      <c r="O15" s="68">
        <f t="shared" si="15"/>
        <v>43089</v>
      </c>
      <c r="P15" s="71">
        <v>43093</v>
      </c>
      <c r="Q15" s="72">
        <f t="shared" si="16"/>
        <v>4500</v>
      </c>
      <c r="R15" s="72">
        <f t="shared" si="17"/>
        <v>5400</v>
      </c>
      <c r="S15" s="70">
        <f t="shared" si="18"/>
        <v>43031</v>
      </c>
      <c r="T15" t="str">
        <f t="shared" si="19"/>
        <v>Mon</v>
      </c>
      <c r="X15">
        <f t="shared" si="3"/>
        <v>43</v>
      </c>
      <c r="AB15" t="str">
        <f t="shared" ca="1" si="20"/>
        <v>KLY</v>
      </c>
      <c r="AG15">
        <v>19</v>
      </c>
      <c r="AH15" t="str">
        <f t="shared" si="0"/>
        <v>_x0013_</v>
      </c>
      <c r="AK15" t="str">
        <f t="shared" ca="1" si="21"/>
        <v>B</v>
      </c>
      <c r="AL15">
        <f t="shared" ca="1" si="22"/>
        <v>0.44234424269844397</v>
      </c>
      <c r="AM15">
        <f t="shared" ca="1" si="23"/>
        <v>6</v>
      </c>
      <c r="AU15" t="str">
        <f t="shared" ca="1" si="24"/>
        <v>X</v>
      </c>
      <c r="AW15">
        <f>COUNTIF($AX$10:AX15,AX15)</f>
        <v>1</v>
      </c>
      <c r="AX15" t="str">
        <f t="shared" si="25"/>
        <v>43130444</v>
      </c>
      <c r="AY15">
        <f>COUNTIFS($AZ$10:AZ15,AZ15,$BA$10:BA15,BA15)</f>
        <v>1</v>
      </c>
      <c r="AZ15" s="23">
        <v>43130</v>
      </c>
      <c r="BA15">
        <v>444</v>
      </c>
      <c r="BD15" t="str">
        <f>IF(COUNTIF($BE$10:BE15,BE15)=1,"Unique","Dup")</f>
        <v>Dup</v>
      </c>
      <c r="BE15">
        <v>444</v>
      </c>
    </row>
    <row r="16" spans="1:57" x14ac:dyDescent="0.25">
      <c r="Z16" s="23">
        <v>43170</v>
      </c>
      <c r="AA16">
        <f>WEEKDAY(Z16,1)</f>
        <v>1</v>
      </c>
      <c r="AB16" t="str">
        <f>TEXT(Z16,"DDD")</f>
        <v>Sun</v>
      </c>
      <c r="AC16">
        <f>WEEKDAY(Z16,3)</f>
        <v>6</v>
      </c>
      <c r="AG16">
        <v>20</v>
      </c>
      <c r="AH16" t="str">
        <f t="shared" si="0"/>
        <v>_x0014_</v>
      </c>
      <c r="AW16">
        <f>COUNTIF($AX$10:AX16,AX16)</f>
        <v>1</v>
      </c>
      <c r="AX16" t="str">
        <f t="shared" si="25"/>
        <v>43128111</v>
      </c>
      <c r="AY16">
        <f>COUNTIFS($AZ$10:AZ16,AZ16,$BA$10:BA16,BA16)</f>
        <v>1</v>
      </c>
      <c r="AZ16" s="23">
        <v>43128</v>
      </c>
      <c r="BA16">
        <v>111</v>
      </c>
      <c r="BD16" t="str">
        <f>IF(COUNTIF($BE$10:BE16,BE16)=1,"Unique","Dup")</f>
        <v>Dup</v>
      </c>
      <c r="BE16">
        <v>111</v>
      </c>
    </row>
    <row r="17" spans="1:57" x14ac:dyDescent="0.25">
      <c r="H17" t="s">
        <v>99</v>
      </c>
      <c r="Z17" s="23">
        <v>43171</v>
      </c>
      <c r="AA17">
        <f t="shared" ref="AA17:AA22" si="26">WEEKDAY(Z17,1)</f>
        <v>2</v>
      </c>
      <c r="AB17" t="str">
        <f t="shared" ref="AB17:AB22" si="27">TEXT(Z17,"DDD")</f>
        <v>Mon</v>
      </c>
      <c r="AC17">
        <f t="shared" ref="AC17:AC22" si="28">WEEKDAY(Z17,3)</f>
        <v>0</v>
      </c>
      <c r="AG17">
        <v>21</v>
      </c>
      <c r="AH17" t="str">
        <f t="shared" si="0"/>
        <v>_x0015_</v>
      </c>
      <c r="AW17">
        <f>COUNTIF($AX$10:AX17,AX17)</f>
        <v>2</v>
      </c>
      <c r="AX17" t="str">
        <f t="shared" si="25"/>
        <v>43128222</v>
      </c>
      <c r="AY17">
        <f>COUNTIFS($AZ$10:AZ17,AZ17,$BA$10:BA17,BA17)</f>
        <v>2</v>
      </c>
      <c r="AZ17" s="23">
        <v>43128</v>
      </c>
      <c r="BA17">
        <v>222</v>
      </c>
      <c r="BD17" t="str">
        <f>IF(COUNTIF($BE$10:BE17,BE17)=1,"Unique","Dup")</f>
        <v>Dup</v>
      </c>
      <c r="BE17">
        <v>222</v>
      </c>
    </row>
    <row r="18" spans="1:57" x14ac:dyDescent="0.25">
      <c r="E18" s="74" t="s">
        <v>100</v>
      </c>
      <c r="F18" s="74" t="s">
        <v>101</v>
      </c>
      <c r="G18" t="s">
        <v>102</v>
      </c>
      <c r="H18" s="75" t="s">
        <v>103</v>
      </c>
      <c r="I18" s="75" t="s">
        <v>5</v>
      </c>
      <c r="J18" s="75" t="s">
        <v>104</v>
      </c>
      <c r="U18" s="23">
        <v>43101</v>
      </c>
      <c r="V18" t="str">
        <f>IF(WEEKDAY(U18)=1,TEXT(U18,"DDDD"),"")</f>
        <v/>
      </c>
      <c r="Z18" s="23">
        <v>43172</v>
      </c>
      <c r="AA18">
        <f t="shared" si="26"/>
        <v>3</v>
      </c>
      <c r="AB18" t="str">
        <f t="shared" si="27"/>
        <v>Tue</v>
      </c>
      <c r="AC18">
        <f t="shared" si="28"/>
        <v>1</v>
      </c>
      <c r="AG18">
        <v>22</v>
      </c>
      <c r="AH18" t="str">
        <f t="shared" si="0"/>
        <v>_x0016_</v>
      </c>
      <c r="AW18">
        <f>COUNTIF($AX$10:AX18,AX18)</f>
        <v>2</v>
      </c>
      <c r="AX18" t="str">
        <f t="shared" si="25"/>
        <v>43128333</v>
      </c>
      <c r="AY18">
        <f>COUNTIFS($AZ$10:AZ18,AZ18,$BA$10:BA18,BA18)</f>
        <v>2</v>
      </c>
      <c r="AZ18" s="23">
        <v>43128</v>
      </c>
      <c r="BA18">
        <v>333</v>
      </c>
      <c r="BD18" t="str">
        <f>IF(COUNTIF($BE$10:BE18,BE18)=1,"Unique","Dup")</f>
        <v>Dup</v>
      </c>
      <c r="BE18">
        <v>333</v>
      </c>
    </row>
    <row r="19" spans="1:57" x14ac:dyDescent="0.25">
      <c r="E19" s="74" t="s">
        <v>105</v>
      </c>
      <c r="F19" s="76">
        <v>42113</v>
      </c>
      <c r="G19" s="70">
        <f t="shared" ref="G19:G29" ca="1" si="29">TODAY()</f>
        <v>43415</v>
      </c>
      <c r="H19">
        <f ca="1">DATEDIF(F19,G19,"y")</f>
        <v>3</v>
      </c>
      <c r="I19">
        <f ca="1">DATEDIF(F19,G19,"ym")</f>
        <v>6</v>
      </c>
      <c r="J19">
        <f ca="1">DATEDIF(F19,G19,"md")</f>
        <v>23</v>
      </c>
      <c r="L19" t="str">
        <f ca="1">DATEDIF($F19,$G19,"y")&amp;" Years "&amp;DATEDIF(F$19,G$19,"ym")&amp;" Month "&amp;DATEDIF($F19,$G19,"MD")&amp;" Days "</f>
        <v xml:space="preserve">3 Years 6 Month 23 Days </v>
      </c>
      <c r="U19" s="23">
        <v>43102</v>
      </c>
      <c r="V19" t="str">
        <f t="shared" ref="V19:V51" si="30">IF(WEEKDAY(U19)=1,TEXT(U19,"DDDD"),"")</f>
        <v/>
      </c>
      <c r="Z19" s="23">
        <v>43173</v>
      </c>
      <c r="AA19">
        <f t="shared" si="26"/>
        <v>4</v>
      </c>
      <c r="AB19" t="str">
        <f t="shared" si="27"/>
        <v>Wed</v>
      </c>
      <c r="AC19">
        <f t="shared" si="28"/>
        <v>2</v>
      </c>
      <c r="AG19">
        <v>23</v>
      </c>
      <c r="AH19" t="str">
        <f t="shared" si="0"/>
        <v>_x0017_</v>
      </c>
      <c r="AW19">
        <f>COUNTIF($AX$10:AX19,AX19)</f>
        <v>2</v>
      </c>
      <c r="AX19" t="str">
        <f t="shared" si="25"/>
        <v>43130444</v>
      </c>
      <c r="AY19">
        <f>COUNTIFS($AZ$10:AZ19,AZ19,$BA$10:BA19,BA19)</f>
        <v>2</v>
      </c>
      <c r="AZ19" s="23">
        <v>43130</v>
      </c>
      <c r="BA19">
        <v>444</v>
      </c>
      <c r="BD19" t="str">
        <f>IF(COUNTIF($BE$10:BE19,BE19)=1,"Unique","Dup")</f>
        <v>Dup</v>
      </c>
      <c r="BE19">
        <v>444</v>
      </c>
    </row>
    <row r="20" spans="1:57" ht="45" x14ac:dyDescent="0.25">
      <c r="A20" s="65" t="s">
        <v>82</v>
      </c>
      <c r="E20" s="74" t="s">
        <v>106</v>
      </c>
      <c r="F20" s="76">
        <v>41584</v>
      </c>
      <c r="G20" s="70">
        <f t="shared" ca="1" si="29"/>
        <v>43415</v>
      </c>
      <c r="H20">
        <f t="shared" ref="H20:H29" ca="1" si="31">DATEDIF(F20,G20,"y")</f>
        <v>5</v>
      </c>
      <c r="I20">
        <f t="shared" ref="I20:I29" ca="1" si="32">DATEDIF(F20,G20,"ym")</f>
        <v>0</v>
      </c>
      <c r="J20">
        <f t="shared" ref="J20:J29" ca="1" si="33">DATEDIF(F20,G20,"md")</f>
        <v>5</v>
      </c>
      <c r="L20" t="str">
        <f t="shared" ref="L20:L29" ca="1" si="34">DATEDIF($F20,$G20,"y")&amp;" Years "&amp;DATEDIF(F$19,G$19,"ym")&amp;" Month "&amp;DATEDIF($F20,$G20,"MD")&amp;" Days "</f>
        <v xml:space="preserve">5 Years 6 Month 5 Days </v>
      </c>
      <c r="U20" s="23">
        <v>43103</v>
      </c>
      <c r="V20" t="str">
        <f t="shared" si="30"/>
        <v/>
      </c>
      <c r="Z20" s="23">
        <v>43174</v>
      </c>
      <c r="AA20">
        <f t="shared" si="26"/>
        <v>5</v>
      </c>
      <c r="AB20" t="str">
        <f t="shared" si="27"/>
        <v>Thu</v>
      </c>
      <c r="AC20">
        <f t="shared" si="28"/>
        <v>3</v>
      </c>
      <c r="AG20">
        <v>24</v>
      </c>
      <c r="AH20" t="str">
        <f t="shared" si="0"/>
        <v>_x0018_</v>
      </c>
    </row>
    <row r="21" spans="1:57" x14ac:dyDescent="0.25">
      <c r="E21" s="74" t="s">
        <v>107</v>
      </c>
      <c r="F21" s="76">
        <v>41609</v>
      </c>
      <c r="G21" s="70">
        <f t="shared" ca="1" si="29"/>
        <v>43415</v>
      </c>
      <c r="H21">
        <f t="shared" ca="1" si="31"/>
        <v>4</v>
      </c>
      <c r="I21">
        <f t="shared" ca="1" si="32"/>
        <v>11</v>
      </c>
      <c r="J21">
        <f t="shared" ca="1" si="33"/>
        <v>10</v>
      </c>
      <c r="L21" t="str">
        <f t="shared" ca="1" si="34"/>
        <v xml:space="preserve">4 Years 6 Month 10 Days </v>
      </c>
      <c r="U21" s="23">
        <v>43104</v>
      </c>
      <c r="V21" t="str">
        <f t="shared" si="30"/>
        <v/>
      </c>
      <c r="Z21" s="23">
        <v>43175</v>
      </c>
      <c r="AA21">
        <f t="shared" si="26"/>
        <v>6</v>
      </c>
      <c r="AB21" t="str">
        <f t="shared" si="27"/>
        <v>Fri</v>
      </c>
      <c r="AC21">
        <f t="shared" si="28"/>
        <v>4</v>
      </c>
      <c r="AG21">
        <v>25</v>
      </c>
      <c r="AH21" t="str">
        <f t="shared" si="0"/>
        <v>_x0019_</v>
      </c>
    </row>
    <row r="22" spans="1:57" x14ac:dyDescent="0.25">
      <c r="E22" s="74" t="s">
        <v>108</v>
      </c>
      <c r="F22" s="76">
        <v>42453</v>
      </c>
      <c r="G22" s="70">
        <f t="shared" ca="1" si="29"/>
        <v>43415</v>
      </c>
      <c r="H22">
        <f t="shared" ca="1" si="31"/>
        <v>2</v>
      </c>
      <c r="I22">
        <f t="shared" ca="1" si="32"/>
        <v>7</v>
      </c>
      <c r="J22">
        <f t="shared" ca="1" si="33"/>
        <v>18</v>
      </c>
      <c r="L22" t="str">
        <f t="shared" ca="1" si="34"/>
        <v xml:space="preserve">2 Years 6 Month 18 Days </v>
      </c>
      <c r="U22" s="23">
        <v>43105</v>
      </c>
      <c r="V22" t="str">
        <f t="shared" si="30"/>
        <v/>
      </c>
      <c r="Z22" s="23">
        <v>43176</v>
      </c>
      <c r="AA22">
        <f t="shared" si="26"/>
        <v>7</v>
      </c>
      <c r="AB22" t="str">
        <f t="shared" si="27"/>
        <v>Sat</v>
      </c>
      <c r="AC22">
        <f t="shared" si="28"/>
        <v>5</v>
      </c>
      <c r="AG22">
        <v>26</v>
      </c>
      <c r="AH22" t="str">
        <f t="shared" si="0"/>
        <v>_x001A_</v>
      </c>
    </row>
    <row r="23" spans="1:57" x14ac:dyDescent="0.25">
      <c r="E23" s="74" t="s">
        <v>109</v>
      </c>
      <c r="F23" s="76">
        <v>42353</v>
      </c>
      <c r="G23" s="70">
        <f t="shared" ca="1" si="29"/>
        <v>43415</v>
      </c>
      <c r="H23">
        <f t="shared" ca="1" si="31"/>
        <v>2</v>
      </c>
      <c r="I23">
        <f t="shared" ca="1" si="32"/>
        <v>10</v>
      </c>
      <c r="J23">
        <f t="shared" ca="1" si="33"/>
        <v>27</v>
      </c>
      <c r="L23" t="str">
        <f t="shared" ca="1" si="34"/>
        <v xml:space="preserve">2 Years 6 Month 27 Days </v>
      </c>
      <c r="U23" s="23">
        <v>43106</v>
      </c>
      <c r="V23" t="str">
        <f t="shared" si="30"/>
        <v/>
      </c>
      <c r="Z23" s="23"/>
      <c r="AG23">
        <v>27</v>
      </c>
      <c r="AH23" t="str">
        <f t="shared" si="0"/>
        <v>_x001B_</v>
      </c>
    </row>
    <row r="24" spans="1:57" x14ac:dyDescent="0.25">
      <c r="E24" s="74" t="s">
        <v>110</v>
      </c>
      <c r="F24" s="76">
        <v>41035</v>
      </c>
      <c r="G24" s="70">
        <f t="shared" ca="1" si="29"/>
        <v>43415</v>
      </c>
      <c r="H24">
        <f t="shared" ca="1" si="31"/>
        <v>6</v>
      </c>
      <c r="I24">
        <f t="shared" ca="1" si="32"/>
        <v>6</v>
      </c>
      <c r="J24">
        <f t="shared" ca="1" si="33"/>
        <v>5</v>
      </c>
      <c r="L24" t="str">
        <f t="shared" ca="1" si="34"/>
        <v xml:space="preserve">6 Years 6 Month 5 Days </v>
      </c>
      <c r="U24" s="23">
        <v>43107</v>
      </c>
      <c r="V24" t="str">
        <f t="shared" si="30"/>
        <v>Sunday</v>
      </c>
      <c r="Z24" s="23"/>
      <c r="AG24">
        <v>28</v>
      </c>
      <c r="AH24" t="str">
        <f t="shared" si="0"/>
        <v>_x001C_</v>
      </c>
    </row>
    <row r="25" spans="1:57" x14ac:dyDescent="0.25">
      <c r="E25" s="74" t="s">
        <v>111</v>
      </c>
      <c r="F25" s="76">
        <v>41226</v>
      </c>
      <c r="G25" s="70">
        <f t="shared" ca="1" si="29"/>
        <v>43415</v>
      </c>
      <c r="H25">
        <f t="shared" ca="1" si="31"/>
        <v>5</v>
      </c>
      <c r="I25">
        <f t="shared" ca="1" si="32"/>
        <v>11</v>
      </c>
      <c r="J25">
        <f t="shared" ca="1" si="33"/>
        <v>29</v>
      </c>
      <c r="L25" t="str">
        <f t="shared" ca="1" si="34"/>
        <v xml:space="preserve">5 Years 6 Month 29 Days </v>
      </c>
      <c r="U25" s="23">
        <v>43108</v>
      </c>
      <c r="V25" t="str">
        <f t="shared" si="30"/>
        <v/>
      </c>
      <c r="AG25">
        <v>29</v>
      </c>
      <c r="AH25" t="str">
        <f t="shared" si="0"/>
        <v>_x001D_</v>
      </c>
    </row>
    <row r="26" spans="1:57" x14ac:dyDescent="0.25">
      <c r="E26" s="74" t="s">
        <v>112</v>
      </c>
      <c r="F26" s="76">
        <v>41377</v>
      </c>
      <c r="G26" s="70">
        <f t="shared" ca="1" si="29"/>
        <v>43415</v>
      </c>
      <c r="H26">
        <f t="shared" ca="1" si="31"/>
        <v>5</v>
      </c>
      <c r="I26">
        <f t="shared" ca="1" si="32"/>
        <v>6</v>
      </c>
      <c r="J26">
        <f t="shared" ca="1" si="33"/>
        <v>29</v>
      </c>
      <c r="L26" t="str">
        <f t="shared" ca="1" si="34"/>
        <v xml:space="preserve">5 Years 6 Month 29 Days </v>
      </c>
      <c r="U26" s="23">
        <v>43109</v>
      </c>
      <c r="V26" t="str">
        <f t="shared" si="30"/>
        <v/>
      </c>
      <c r="AG26">
        <v>30</v>
      </c>
      <c r="AH26" t="str">
        <f t="shared" si="0"/>
        <v>_x001E_</v>
      </c>
    </row>
    <row r="27" spans="1:57" x14ac:dyDescent="0.25">
      <c r="E27" s="74" t="s">
        <v>113</v>
      </c>
      <c r="F27" s="76">
        <v>42226</v>
      </c>
      <c r="G27" s="70">
        <f t="shared" ca="1" si="29"/>
        <v>43415</v>
      </c>
      <c r="H27">
        <f t="shared" ca="1" si="31"/>
        <v>3</v>
      </c>
      <c r="I27">
        <f t="shared" ca="1" si="32"/>
        <v>3</v>
      </c>
      <c r="J27">
        <f t="shared" ca="1" si="33"/>
        <v>1</v>
      </c>
      <c r="L27" t="str">
        <f t="shared" ca="1" si="34"/>
        <v xml:space="preserve">3 Years 6 Month 1 Days </v>
      </c>
      <c r="U27" s="23">
        <v>43110</v>
      </c>
      <c r="V27" t="str">
        <f t="shared" si="30"/>
        <v/>
      </c>
      <c r="AA27" s="23"/>
      <c r="AB27" s="23"/>
      <c r="AG27">
        <v>31</v>
      </c>
      <c r="AH27" t="str">
        <f t="shared" si="0"/>
        <v>_x001F_</v>
      </c>
    </row>
    <row r="28" spans="1:57" x14ac:dyDescent="0.25">
      <c r="E28" s="74" t="s">
        <v>114</v>
      </c>
      <c r="F28" s="76">
        <v>42992</v>
      </c>
      <c r="G28" s="70">
        <f t="shared" ca="1" si="29"/>
        <v>43415</v>
      </c>
      <c r="H28">
        <f t="shared" ca="1" si="31"/>
        <v>1</v>
      </c>
      <c r="I28">
        <f t="shared" ca="1" si="32"/>
        <v>1</v>
      </c>
      <c r="J28">
        <f t="shared" ca="1" si="33"/>
        <v>28</v>
      </c>
      <c r="L28" t="str">
        <f t="shared" ca="1" si="34"/>
        <v xml:space="preserve">1 Years 6 Month 28 Days </v>
      </c>
      <c r="U28" s="23">
        <v>43111</v>
      </c>
      <c r="V28" t="str">
        <f t="shared" si="30"/>
        <v/>
      </c>
      <c r="AA28" s="23"/>
      <c r="AB28" s="23"/>
      <c r="AG28">
        <v>32</v>
      </c>
      <c r="AH28" t="str">
        <f t="shared" si="0"/>
        <v xml:space="preserve"> </v>
      </c>
    </row>
    <row r="29" spans="1:57" x14ac:dyDescent="0.25">
      <c r="E29" s="74" t="s">
        <v>115</v>
      </c>
      <c r="F29" s="76">
        <v>41723</v>
      </c>
      <c r="G29" s="70">
        <f t="shared" ca="1" si="29"/>
        <v>43415</v>
      </c>
      <c r="H29">
        <f t="shared" ca="1" si="31"/>
        <v>4</v>
      </c>
      <c r="I29">
        <f t="shared" ca="1" si="32"/>
        <v>7</v>
      </c>
      <c r="J29">
        <f t="shared" ca="1" si="33"/>
        <v>17</v>
      </c>
      <c r="L29" t="str">
        <f t="shared" ca="1" si="34"/>
        <v xml:space="preserve">4 Years 6 Month 17 Days </v>
      </c>
      <c r="U29" s="23">
        <v>43112</v>
      </c>
      <c r="V29" t="str">
        <f t="shared" si="30"/>
        <v/>
      </c>
      <c r="AA29" s="23"/>
      <c r="AB29" s="23"/>
      <c r="AG29">
        <v>33</v>
      </c>
      <c r="AH29" t="str">
        <f t="shared" si="0"/>
        <v>!</v>
      </c>
    </row>
    <row r="30" spans="1:57" x14ac:dyDescent="0.25">
      <c r="U30" s="23">
        <v>43113</v>
      </c>
      <c r="V30" t="str">
        <f t="shared" si="30"/>
        <v/>
      </c>
      <c r="AA30" s="23"/>
      <c r="AB30" s="23"/>
      <c r="AG30">
        <v>34</v>
      </c>
      <c r="AH30" t="str">
        <f t="shared" si="0"/>
        <v>"</v>
      </c>
    </row>
    <row r="31" spans="1:57" x14ac:dyDescent="0.25">
      <c r="U31" s="23">
        <v>43114</v>
      </c>
      <c r="V31" t="str">
        <f t="shared" si="30"/>
        <v>Sunday</v>
      </c>
      <c r="AA31" s="23"/>
      <c r="AB31" s="23"/>
      <c r="AG31">
        <v>35</v>
      </c>
      <c r="AH31" t="str">
        <f t="shared" si="0"/>
        <v>#</v>
      </c>
    </row>
    <row r="32" spans="1:57" x14ac:dyDescent="0.25">
      <c r="U32" s="23">
        <v>43115</v>
      </c>
      <c r="V32" t="str">
        <f t="shared" si="30"/>
        <v/>
      </c>
      <c r="AA32" s="23"/>
      <c r="AB32" s="23"/>
      <c r="AG32">
        <v>36</v>
      </c>
      <c r="AH32" t="str">
        <f t="shared" si="0"/>
        <v>$</v>
      </c>
    </row>
    <row r="33" spans="21:34" x14ac:dyDescent="0.25">
      <c r="U33" s="23">
        <v>43116</v>
      </c>
      <c r="V33" t="str">
        <f t="shared" si="30"/>
        <v/>
      </c>
      <c r="AA33" s="23"/>
      <c r="AB33" s="23"/>
      <c r="AG33">
        <v>37</v>
      </c>
      <c r="AH33" t="str">
        <f t="shared" si="0"/>
        <v>%</v>
      </c>
    </row>
    <row r="34" spans="21:34" x14ac:dyDescent="0.25">
      <c r="U34" s="23">
        <v>43117</v>
      </c>
      <c r="V34" t="str">
        <f t="shared" si="30"/>
        <v/>
      </c>
      <c r="AA34" s="23"/>
      <c r="AB34" s="23"/>
      <c r="AG34">
        <v>38</v>
      </c>
      <c r="AH34" t="str">
        <f t="shared" si="0"/>
        <v>&amp;</v>
      </c>
    </row>
    <row r="35" spans="21:34" x14ac:dyDescent="0.25">
      <c r="U35" s="23">
        <v>43118</v>
      </c>
      <c r="V35" t="str">
        <f t="shared" si="30"/>
        <v/>
      </c>
      <c r="AA35" s="23"/>
      <c r="AB35" s="23"/>
      <c r="AG35">
        <v>39</v>
      </c>
      <c r="AH35" t="str">
        <f t="shared" si="0"/>
        <v>'</v>
      </c>
    </row>
    <row r="36" spans="21:34" x14ac:dyDescent="0.25">
      <c r="U36" s="23">
        <v>43119</v>
      </c>
      <c r="V36" t="str">
        <f t="shared" si="30"/>
        <v/>
      </c>
      <c r="AA36" s="23"/>
      <c r="AB36" s="23"/>
      <c r="AG36">
        <v>40</v>
      </c>
      <c r="AH36" t="str">
        <f t="shared" si="0"/>
        <v>(</v>
      </c>
    </row>
    <row r="37" spans="21:34" x14ac:dyDescent="0.25">
      <c r="U37" s="23">
        <v>43120</v>
      </c>
      <c r="V37" t="str">
        <f t="shared" si="30"/>
        <v/>
      </c>
      <c r="AA37" s="23"/>
      <c r="AB37" s="23"/>
      <c r="AG37">
        <v>41</v>
      </c>
      <c r="AH37" t="str">
        <f t="shared" si="0"/>
        <v>)</v>
      </c>
    </row>
    <row r="38" spans="21:34" x14ac:dyDescent="0.25">
      <c r="U38" s="23">
        <v>43121</v>
      </c>
      <c r="V38" t="str">
        <f t="shared" si="30"/>
        <v>Sunday</v>
      </c>
      <c r="AA38" s="23"/>
      <c r="AB38" s="23"/>
      <c r="AG38">
        <v>42</v>
      </c>
      <c r="AH38" t="str">
        <f t="shared" si="0"/>
        <v>*</v>
      </c>
    </row>
    <row r="39" spans="21:34" x14ac:dyDescent="0.25">
      <c r="U39" s="23">
        <v>43122</v>
      </c>
      <c r="V39" t="str">
        <f t="shared" si="30"/>
        <v/>
      </c>
      <c r="AA39" s="23"/>
      <c r="AB39" s="23"/>
      <c r="AG39">
        <v>43</v>
      </c>
      <c r="AH39" t="str">
        <f t="shared" si="0"/>
        <v>+</v>
      </c>
    </row>
    <row r="40" spans="21:34" x14ac:dyDescent="0.25">
      <c r="U40" s="23">
        <v>43123</v>
      </c>
      <c r="V40" t="str">
        <f t="shared" si="30"/>
        <v/>
      </c>
      <c r="AA40" s="23"/>
      <c r="AB40" s="23"/>
      <c r="AG40">
        <v>44</v>
      </c>
      <c r="AH40" t="str">
        <f t="shared" si="0"/>
        <v>,</v>
      </c>
    </row>
    <row r="41" spans="21:34" x14ac:dyDescent="0.25">
      <c r="U41" s="23">
        <v>43124</v>
      </c>
      <c r="V41" t="str">
        <f t="shared" si="30"/>
        <v/>
      </c>
      <c r="AA41" s="23"/>
      <c r="AB41" s="23"/>
      <c r="AG41">
        <v>45</v>
      </c>
      <c r="AH41" t="str">
        <f t="shared" si="0"/>
        <v>-</v>
      </c>
    </row>
    <row r="42" spans="21:34" x14ac:dyDescent="0.25">
      <c r="U42" s="23">
        <v>43125</v>
      </c>
      <c r="V42" t="str">
        <f t="shared" si="30"/>
        <v/>
      </c>
      <c r="AA42" s="23"/>
      <c r="AB42" s="23"/>
      <c r="AG42">
        <v>46</v>
      </c>
      <c r="AH42" t="str">
        <f t="shared" si="0"/>
        <v>.</v>
      </c>
    </row>
    <row r="43" spans="21:34" x14ac:dyDescent="0.25">
      <c r="U43" s="23">
        <v>43126</v>
      </c>
      <c r="V43" t="str">
        <f t="shared" si="30"/>
        <v/>
      </c>
      <c r="AC43" t="e">
        <f t="array" aca="1" ref="AC43" ca="1">IF(WEEKDAY(ROW(INDIRECT($AA$33&amp;":"&amp;$AB$33)))=1,ROW(INDIRECT($AA$33&amp;":"&amp;$AB$33)),"")</f>
        <v>#REF!</v>
      </c>
      <c r="AG43">
        <v>47</v>
      </c>
      <c r="AH43" t="str">
        <f t="shared" si="0"/>
        <v>/</v>
      </c>
    </row>
    <row r="44" spans="21:34" x14ac:dyDescent="0.25">
      <c r="U44" s="23">
        <v>43127</v>
      </c>
      <c r="V44" t="str">
        <f t="shared" si="30"/>
        <v/>
      </c>
      <c r="AC44" t="e">
        <f t="array" aca="1" ref="AC44" ca="1">IF(WEEKDAY(ROW(INDIRECT($AA$33&amp;":"&amp;$AB$33)))=1,ROW(INDIRECT($AA$33&amp;":"&amp;$AB$33)),"")</f>
        <v>#REF!</v>
      </c>
      <c r="AG44">
        <v>48</v>
      </c>
      <c r="AH44" t="str">
        <f t="shared" si="0"/>
        <v>0</v>
      </c>
    </row>
    <row r="45" spans="21:34" x14ac:dyDescent="0.25">
      <c r="U45" s="23">
        <v>43128</v>
      </c>
      <c r="V45" t="str">
        <f t="shared" si="30"/>
        <v>Sunday</v>
      </c>
      <c r="AC45" t="e">
        <f t="array" aca="1" ref="AC45" ca="1">IF(WEEKDAY(ROW(INDIRECT($AA$33&amp;":"&amp;$AB$33)))=1,ROW(INDIRECT($AA$33&amp;":"&amp;$AB$33)),"")</f>
        <v>#REF!</v>
      </c>
      <c r="AG45">
        <v>49</v>
      </c>
      <c r="AH45" t="str">
        <f t="shared" si="0"/>
        <v>1</v>
      </c>
    </row>
    <row r="46" spans="21:34" x14ac:dyDescent="0.25">
      <c r="U46" s="23">
        <v>43129</v>
      </c>
      <c r="V46" t="str">
        <f t="shared" si="30"/>
        <v/>
      </c>
      <c r="AC46" t="e">
        <f t="array" aca="1" ref="AC46" ca="1">IF(WEEKDAY(ROW(INDIRECT($AA$33&amp;":"&amp;$AB$33)))=1,ROW(INDIRECT($AA$33&amp;":"&amp;$AB$33)),"")</f>
        <v>#REF!</v>
      </c>
      <c r="AG46">
        <v>50</v>
      </c>
      <c r="AH46" t="str">
        <f t="shared" si="0"/>
        <v>2</v>
      </c>
    </row>
    <row r="47" spans="21:34" x14ac:dyDescent="0.25">
      <c r="U47" s="23">
        <v>43130</v>
      </c>
      <c r="V47" t="str">
        <f t="shared" si="30"/>
        <v/>
      </c>
      <c r="AC47" t="e">
        <f t="array" aca="1" ref="AC47" ca="1">IF(WEEKDAY(ROW(INDIRECT($AA$33&amp;":"&amp;$AB$33)))=1,ROW(INDIRECT($AA$33&amp;":"&amp;$AB$33)),"")</f>
        <v>#REF!</v>
      </c>
      <c r="AG47">
        <v>51</v>
      </c>
      <c r="AH47" t="str">
        <f t="shared" si="0"/>
        <v>3</v>
      </c>
    </row>
    <row r="48" spans="21:34" x14ac:dyDescent="0.25">
      <c r="U48" s="23">
        <v>43131</v>
      </c>
      <c r="V48" t="str">
        <f t="shared" si="30"/>
        <v/>
      </c>
      <c r="AC48" t="e">
        <f t="array" aca="1" ref="AC48" ca="1">IF(WEEKDAY(ROW(INDIRECT($AA$33&amp;":"&amp;$AB$33)))=1,ROW(INDIRECT($AA$33&amp;":"&amp;$AB$33)),"")</f>
        <v>#REF!</v>
      </c>
      <c r="AG48">
        <v>52</v>
      </c>
      <c r="AH48" t="str">
        <f t="shared" si="0"/>
        <v>4</v>
      </c>
    </row>
    <row r="49" spans="21:34" x14ac:dyDescent="0.25">
      <c r="U49" s="23">
        <v>43132</v>
      </c>
      <c r="V49" t="str">
        <f t="shared" si="30"/>
        <v/>
      </c>
      <c r="AC49" t="e">
        <f t="array" aca="1" ref="AC49" ca="1">IF(WEEKDAY(ROW(INDIRECT($AA$33&amp;":"&amp;$AB$33)))=1,ROW(INDIRECT($AA$33&amp;":"&amp;$AB$33)),"")</f>
        <v>#REF!</v>
      </c>
      <c r="AG49">
        <v>53</v>
      </c>
      <c r="AH49" t="str">
        <f t="shared" si="0"/>
        <v>5</v>
      </c>
    </row>
    <row r="50" spans="21:34" x14ac:dyDescent="0.25">
      <c r="U50" s="23">
        <v>43133</v>
      </c>
      <c r="V50" t="str">
        <f t="shared" si="30"/>
        <v/>
      </c>
      <c r="AC50" t="e">
        <f t="array" aca="1" ref="AC50" ca="1">IF(WEEKDAY(ROW(INDIRECT($AA$33&amp;":"&amp;$AB$33)))=1,ROW(INDIRECT($AA$33&amp;":"&amp;$AB$33)),"")</f>
        <v>#REF!</v>
      </c>
      <c r="AG50">
        <v>54</v>
      </c>
      <c r="AH50" t="str">
        <f t="shared" si="0"/>
        <v>6</v>
      </c>
    </row>
    <row r="51" spans="21:34" x14ac:dyDescent="0.25">
      <c r="U51" s="23">
        <v>43134</v>
      </c>
      <c r="V51" t="str">
        <f t="shared" si="30"/>
        <v/>
      </c>
      <c r="AC51" t="e">
        <f t="array" aca="1" ref="AC51" ca="1">IF(WEEKDAY(ROW(INDIRECT($AA$33&amp;":"&amp;$AB$33)))=1,ROW(INDIRECT($AA$33&amp;":"&amp;$AB$33)),"")</f>
        <v>#REF!</v>
      </c>
      <c r="AG51">
        <v>55</v>
      </c>
      <c r="AH51" t="str">
        <f t="shared" si="0"/>
        <v>7</v>
      </c>
    </row>
    <row r="52" spans="21:34" x14ac:dyDescent="0.25">
      <c r="AC52" t="e">
        <f t="array" aca="1" ref="AC52" ca="1">IF(WEEKDAY(ROW(INDIRECT($AA$33&amp;":"&amp;$AB$33)))=1,ROW(INDIRECT($AA$33&amp;":"&amp;$AB$33)),"")</f>
        <v>#REF!</v>
      </c>
      <c r="AG52">
        <v>56</v>
      </c>
      <c r="AH52" t="str">
        <f t="shared" si="0"/>
        <v>8</v>
      </c>
    </row>
    <row r="53" spans="21:34" x14ac:dyDescent="0.25">
      <c r="AC53" t="e">
        <f t="array" aca="1" ref="AC53" ca="1">IF(WEEKDAY(ROW(INDIRECT($AA$33&amp;":"&amp;$AB$33)))=1,ROW(INDIRECT($AA$33&amp;":"&amp;$AB$33)),"")</f>
        <v>#REF!</v>
      </c>
      <c r="AG53">
        <v>57</v>
      </c>
      <c r="AH53" t="str">
        <f t="shared" si="0"/>
        <v>9</v>
      </c>
    </row>
    <row r="54" spans="21:34" x14ac:dyDescent="0.25">
      <c r="AC54" t="e">
        <f t="array" aca="1" ref="AC54" ca="1">IF(WEEKDAY(ROW(INDIRECT($AA$33&amp;":"&amp;$AB$33)))=1,ROW(INDIRECT($AA$33&amp;":"&amp;$AB$33)),"")</f>
        <v>#REF!</v>
      </c>
      <c r="AG54">
        <v>58</v>
      </c>
      <c r="AH54" t="str">
        <f t="shared" si="0"/>
        <v>:</v>
      </c>
    </row>
    <row r="55" spans="21:34" x14ac:dyDescent="0.25">
      <c r="AC55" t="e">
        <f t="array" aca="1" ref="AC55" ca="1">IF(WEEKDAY(ROW(INDIRECT($AA$33&amp;":"&amp;$AB$33)))=1,ROW(INDIRECT($AA$33&amp;":"&amp;$AB$33)),"")</f>
        <v>#REF!</v>
      </c>
      <c r="AG55">
        <v>59</v>
      </c>
      <c r="AH55" t="str">
        <f t="shared" si="0"/>
        <v>;</v>
      </c>
    </row>
    <row r="56" spans="21:34" x14ac:dyDescent="0.25">
      <c r="AC56" t="e">
        <f t="array" aca="1" ref="AC56" ca="1">IF(WEEKDAY(ROW(INDIRECT($AA$33&amp;":"&amp;$AB$33)))=1,ROW(INDIRECT($AA$33&amp;":"&amp;$AB$33)),"")</f>
        <v>#REF!</v>
      </c>
      <c r="AG56">
        <v>60</v>
      </c>
      <c r="AH56" t="str">
        <f t="shared" si="0"/>
        <v>&lt;</v>
      </c>
    </row>
    <row r="57" spans="21:34" x14ac:dyDescent="0.25">
      <c r="AG57">
        <v>61</v>
      </c>
      <c r="AH57" t="str">
        <f t="shared" si="0"/>
        <v>=</v>
      </c>
    </row>
    <row r="58" spans="21:34" x14ac:dyDescent="0.25">
      <c r="AG58">
        <v>62</v>
      </c>
      <c r="AH58" t="str">
        <f t="shared" si="0"/>
        <v>&gt;</v>
      </c>
    </row>
    <row r="59" spans="21:34" x14ac:dyDescent="0.25">
      <c r="AG59">
        <v>63</v>
      </c>
      <c r="AH59" t="str">
        <f t="shared" si="0"/>
        <v>?</v>
      </c>
    </row>
    <row r="60" spans="21:34" x14ac:dyDescent="0.25">
      <c r="AG60">
        <v>64</v>
      </c>
      <c r="AH60" t="str">
        <f t="shared" si="0"/>
        <v>@</v>
      </c>
    </row>
    <row r="61" spans="21:34" x14ac:dyDescent="0.25">
      <c r="AG61">
        <v>65</v>
      </c>
      <c r="AH61" t="str">
        <f t="shared" si="0"/>
        <v>A</v>
      </c>
    </row>
    <row r="62" spans="21:34" x14ac:dyDescent="0.25">
      <c r="AG62">
        <v>66</v>
      </c>
      <c r="AH62" t="str">
        <f t="shared" si="0"/>
        <v>B</v>
      </c>
    </row>
    <row r="63" spans="21:34" x14ac:dyDescent="0.25">
      <c r="AG63">
        <v>67</v>
      </c>
      <c r="AH63" t="str">
        <f t="shared" si="0"/>
        <v>C</v>
      </c>
    </row>
    <row r="64" spans="21:34" x14ac:dyDescent="0.25">
      <c r="AG64">
        <v>68</v>
      </c>
      <c r="AH64" t="str">
        <f t="shared" si="0"/>
        <v>D</v>
      </c>
    </row>
    <row r="65" spans="33:34" x14ac:dyDescent="0.25">
      <c r="AG65">
        <v>69</v>
      </c>
      <c r="AH65" t="str">
        <f t="shared" ref="AH65:AH95" si="35">CHAR(AG65)</f>
        <v>E</v>
      </c>
    </row>
    <row r="66" spans="33:34" x14ac:dyDescent="0.25">
      <c r="AG66">
        <v>70</v>
      </c>
      <c r="AH66" t="str">
        <f t="shared" si="35"/>
        <v>F</v>
      </c>
    </row>
    <row r="67" spans="33:34" x14ac:dyDescent="0.25">
      <c r="AG67">
        <v>71</v>
      </c>
      <c r="AH67" t="str">
        <f t="shared" si="35"/>
        <v>G</v>
      </c>
    </row>
    <row r="68" spans="33:34" x14ac:dyDescent="0.25">
      <c r="AG68">
        <v>72</v>
      </c>
      <c r="AH68" t="str">
        <f t="shared" si="35"/>
        <v>H</v>
      </c>
    </row>
    <row r="69" spans="33:34" x14ac:dyDescent="0.25">
      <c r="AG69">
        <v>73</v>
      </c>
      <c r="AH69" t="str">
        <f t="shared" si="35"/>
        <v>I</v>
      </c>
    </row>
    <row r="70" spans="33:34" x14ac:dyDescent="0.25">
      <c r="AG70">
        <v>74</v>
      </c>
      <c r="AH70" t="str">
        <f t="shared" si="35"/>
        <v>J</v>
      </c>
    </row>
    <row r="71" spans="33:34" x14ac:dyDescent="0.25">
      <c r="AG71">
        <v>75</v>
      </c>
      <c r="AH71" t="str">
        <f t="shared" si="35"/>
        <v>K</v>
      </c>
    </row>
    <row r="72" spans="33:34" x14ac:dyDescent="0.25">
      <c r="AG72">
        <v>76</v>
      </c>
      <c r="AH72" t="str">
        <f t="shared" si="35"/>
        <v>L</v>
      </c>
    </row>
    <row r="73" spans="33:34" x14ac:dyDescent="0.25">
      <c r="AG73">
        <v>77</v>
      </c>
      <c r="AH73" t="str">
        <f t="shared" si="35"/>
        <v>M</v>
      </c>
    </row>
    <row r="74" spans="33:34" x14ac:dyDescent="0.25">
      <c r="AG74">
        <v>78</v>
      </c>
      <c r="AH74" t="str">
        <f t="shared" si="35"/>
        <v>N</v>
      </c>
    </row>
    <row r="75" spans="33:34" x14ac:dyDescent="0.25">
      <c r="AG75">
        <v>79</v>
      </c>
      <c r="AH75" t="str">
        <f t="shared" si="35"/>
        <v>O</v>
      </c>
    </row>
    <row r="76" spans="33:34" x14ac:dyDescent="0.25">
      <c r="AG76">
        <v>80</v>
      </c>
      <c r="AH76" t="str">
        <f t="shared" si="35"/>
        <v>P</v>
      </c>
    </row>
    <row r="77" spans="33:34" x14ac:dyDescent="0.25">
      <c r="AG77">
        <v>81</v>
      </c>
      <c r="AH77" t="str">
        <f t="shared" si="35"/>
        <v>Q</v>
      </c>
    </row>
    <row r="78" spans="33:34" x14ac:dyDescent="0.25">
      <c r="AG78">
        <v>82</v>
      </c>
      <c r="AH78" t="str">
        <f t="shared" si="35"/>
        <v>R</v>
      </c>
    </row>
    <row r="79" spans="33:34" x14ac:dyDescent="0.25">
      <c r="AG79">
        <v>83</v>
      </c>
      <c r="AH79" t="str">
        <f t="shared" si="35"/>
        <v>S</v>
      </c>
    </row>
    <row r="80" spans="33:34" x14ac:dyDescent="0.25">
      <c r="AG80">
        <v>84</v>
      </c>
      <c r="AH80" t="str">
        <f t="shared" si="35"/>
        <v>T</v>
      </c>
    </row>
    <row r="81" spans="33:34" x14ac:dyDescent="0.25">
      <c r="AG81">
        <v>85</v>
      </c>
      <c r="AH81" t="str">
        <f t="shared" si="35"/>
        <v>U</v>
      </c>
    </row>
    <row r="82" spans="33:34" x14ac:dyDescent="0.25">
      <c r="AG82">
        <v>86</v>
      </c>
      <c r="AH82" t="str">
        <f t="shared" si="35"/>
        <v>V</v>
      </c>
    </row>
    <row r="83" spans="33:34" x14ac:dyDescent="0.25">
      <c r="AG83">
        <v>87</v>
      </c>
      <c r="AH83" t="str">
        <f t="shared" si="35"/>
        <v>W</v>
      </c>
    </row>
    <row r="84" spans="33:34" x14ac:dyDescent="0.25">
      <c r="AG84">
        <v>88</v>
      </c>
      <c r="AH84" t="str">
        <f t="shared" si="35"/>
        <v>X</v>
      </c>
    </row>
    <row r="85" spans="33:34" x14ac:dyDescent="0.25">
      <c r="AG85">
        <v>89</v>
      </c>
      <c r="AH85" t="str">
        <f t="shared" si="35"/>
        <v>Y</v>
      </c>
    </row>
    <row r="86" spans="33:34" x14ac:dyDescent="0.25">
      <c r="AG86">
        <v>90</v>
      </c>
      <c r="AH86" t="str">
        <f t="shared" si="35"/>
        <v>Z</v>
      </c>
    </row>
    <row r="87" spans="33:34" x14ac:dyDescent="0.25">
      <c r="AG87">
        <v>91</v>
      </c>
      <c r="AH87" t="str">
        <f t="shared" si="35"/>
        <v>[</v>
      </c>
    </row>
    <row r="88" spans="33:34" x14ac:dyDescent="0.25">
      <c r="AG88">
        <v>92</v>
      </c>
      <c r="AH88" t="str">
        <f t="shared" si="35"/>
        <v>\</v>
      </c>
    </row>
    <row r="89" spans="33:34" x14ac:dyDescent="0.25">
      <c r="AG89">
        <v>93</v>
      </c>
      <c r="AH89" t="str">
        <f t="shared" si="35"/>
        <v>]</v>
      </c>
    </row>
    <row r="90" spans="33:34" x14ac:dyDescent="0.25">
      <c r="AG90">
        <v>94</v>
      </c>
      <c r="AH90" t="str">
        <f t="shared" si="35"/>
        <v>^</v>
      </c>
    </row>
    <row r="91" spans="33:34" x14ac:dyDescent="0.25">
      <c r="AG91">
        <v>95</v>
      </c>
      <c r="AH91" t="str">
        <f t="shared" si="35"/>
        <v>_</v>
      </c>
    </row>
    <row r="92" spans="33:34" x14ac:dyDescent="0.25">
      <c r="AG92">
        <v>96</v>
      </c>
      <c r="AH92" t="str">
        <f t="shared" si="35"/>
        <v>`</v>
      </c>
    </row>
    <row r="93" spans="33:34" x14ac:dyDescent="0.25">
      <c r="AG93">
        <v>97</v>
      </c>
      <c r="AH93" t="str">
        <f t="shared" si="35"/>
        <v>a</v>
      </c>
    </row>
    <row r="94" spans="33:34" x14ac:dyDescent="0.25">
      <c r="AG94">
        <v>98</v>
      </c>
      <c r="AH94" t="str">
        <f t="shared" si="35"/>
        <v>b</v>
      </c>
    </row>
    <row r="95" spans="33:34" x14ac:dyDescent="0.25">
      <c r="AG95">
        <v>99</v>
      </c>
      <c r="AH95" t="str">
        <f t="shared" si="35"/>
        <v>c</v>
      </c>
    </row>
  </sheetData>
  <conditionalFormatting sqref="AU3:AU15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90" zoomScaleNormal="90" workbookViewId="0">
      <selection activeCell="K3" sqref="K3"/>
    </sheetView>
  </sheetViews>
  <sheetFormatPr defaultRowHeight="15" x14ac:dyDescent="0.25"/>
  <cols>
    <col min="6" max="6" width="10.140625" customWidth="1"/>
  </cols>
  <sheetData>
    <row r="1" spans="1:18" ht="34.5" x14ac:dyDescent="0.25">
      <c r="A1" s="54" t="s">
        <v>57</v>
      </c>
      <c r="B1" s="54" t="s">
        <v>58</v>
      </c>
      <c r="C1" s="54" t="s">
        <v>59</v>
      </c>
      <c r="D1" s="54" t="s">
        <v>60</v>
      </c>
      <c r="E1" s="54" t="s">
        <v>61</v>
      </c>
      <c r="F1" s="54" t="s">
        <v>62</v>
      </c>
      <c r="G1" s="54" t="s">
        <v>63</v>
      </c>
      <c r="H1" s="55" t="s">
        <v>64</v>
      </c>
      <c r="I1" s="55" t="s">
        <v>65</v>
      </c>
      <c r="J1" s="55" t="s">
        <v>66</v>
      </c>
      <c r="K1" s="56" t="s">
        <v>67</v>
      </c>
      <c r="L1" s="57" t="s">
        <v>68</v>
      </c>
    </row>
    <row r="2" spans="1:18" ht="19.5" x14ac:dyDescent="0.3">
      <c r="A2">
        <v>129635</v>
      </c>
      <c r="B2" t="s">
        <v>69</v>
      </c>
      <c r="C2" t="s">
        <v>70</v>
      </c>
      <c r="D2" t="s">
        <v>71</v>
      </c>
      <c r="E2" s="58">
        <v>41648</v>
      </c>
      <c r="F2" s="58">
        <v>41653</v>
      </c>
      <c r="G2" s="59">
        <f>NETWORKDAYS(E2,F2)</f>
        <v>4</v>
      </c>
      <c r="H2" s="60">
        <f>IF(AND($G2&gt;5,$G2&lt;10),$G2,0)</f>
        <v>0</v>
      </c>
      <c r="I2" s="60">
        <f>IF(AND($G2&gt;10,$G2&lt;15),$G2,0)</f>
        <v>0</v>
      </c>
      <c r="J2" s="60">
        <f t="shared" ref="J2:J19" si="0">IF(AND($G2&gt;=15),$G2,0)</f>
        <v>0</v>
      </c>
      <c r="L2">
        <f>NETWORKDAYS(E2,F2)</f>
        <v>4</v>
      </c>
      <c r="M2" s="61" t="s">
        <v>72</v>
      </c>
    </row>
    <row r="3" spans="1:18" x14ac:dyDescent="0.25">
      <c r="A3">
        <v>129505</v>
      </c>
      <c r="B3" t="s">
        <v>73</v>
      </c>
      <c r="C3" t="s">
        <v>70</v>
      </c>
      <c r="D3" t="s">
        <v>71</v>
      </c>
      <c r="E3" s="58">
        <v>41648</v>
      </c>
      <c r="F3" s="58">
        <v>41653</v>
      </c>
      <c r="G3" s="59">
        <f t="shared" ref="G3:G19" si="1">NETWORKDAYS(E3,F3)</f>
        <v>4</v>
      </c>
      <c r="H3" s="60">
        <f t="shared" ref="H3:H19" si="2">IF(AND($G3&gt;5,$G3&lt;=10),$G3,0)</f>
        <v>0</v>
      </c>
      <c r="I3" s="60">
        <f t="shared" ref="I3:I19" si="3">IF(AND($G3&gt;10,$G3&lt;=15),$G3,0)</f>
        <v>0</v>
      </c>
      <c r="J3" s="60">
        <f t="shared" si="0"/>
        <v>0</v>
      </c>
    </row>
    <row r="4" spans="1:18" x14ac:dyDescent="0.25">
      <c r="A4">
        <v>129334</v>
      </c>
      <c r="B4" t="s">
        <v>73</v>
      </c>
      <c r="C4" t="s">
        <v>70</v>
      </c>
      <c r="D4" t="s">
        <v>71</v>
      </c>
      <c r="E4" s="58">
        <v>41648</v>
      </c>
      <c r="F4" s="58">
        <v>41653</v>
      </c>
      <c r="G4" s="59">
        <f t="shared" si="1"/>
        <v>4</v>
      </c>
      <c r="H4" s="60">
        <f t="shared" si="2"/>
        <v>0</v>
      </c>
      <c r="I4" s="60">
        <f t="shared" si="3"/>
        <v>0</v>
      </c>
      <c r="J4" s="60">
        <f t="shared" si="0"/>
        <v>0</v>
      </c>
      <c r="N4" s="62"/>
      <c r="O4" s="62"/>
      <c r="P4" s="63" t="s">
        <v>78</v>
      </c>
      <c r="Q4" s="62"/>
      <c r="R4" s="62"/>
    </row>
    <row r="5" spans="1:18" x14ac:dyDescent="0.25">
      <c r="A5">
        <v>129330</v>
      </c>
      <c r="B5" t="s">
        <v>73</v>
      </c>
      <c r="C5" t="s">
        <v>74</v>
      </c>
      <c r="D5" t="s">
        <v>71</v>
      </c>
      <c r="E5" s="58">
        <v>41648</v>
      </c>
      <c r="F5" s="58">
        <v>41653</v>
      </c>
      <c r="G5" s="59">
        <f t="shared" si="1"/>
        <v>4</v>
      </c>
      <c r="H5" s="60">
        <f t="shared" si="2"/>
        <v>0</v>
      </c>
      <c r="I5" s="60">
        <f t="shared" si="3"/>
        <v>0</v>
      </c>
      <c r="J5" s="60">
        <f t="shared" si="0"/>
        <v>0</v>
      </c>
      <c r="N5" s="62"/>
      <c r="O5" s="62"/>
      <c r="P5" s="64" t="s">
        <v>79</v>
      </c>
      <c r="Q5" s="62"/>
      <c r="R5" s="62"/>
    </row>
    <row r="6" spans="1:18" x14ac:dyDescent="0.25">
      <c r="A6">
        <v>129159</v>
      </c>
      <c r="B6" t="s">
        <v>73</v>
      </c>
      <c r="C6" t="s">
        <v>70</v>
      </c>
      <c r="D6" t="s">
        <v>71</v>
      </c>
      <c r="E6" s="58">
        <v>41647</v>
      </c>
      <c r="F6" s="58">
        <v>41653</v>
      </c>
      <c r="G6" s="59">
        <f t="shared" si="1"/>
        <v>5</v>
      </c>
      <c r="H6" s="60">
        <f t="shared" si="2"/>
        <v>0</v>
      </c>
      <c r="I6" s="60">
        <f t="shared" si="3"/>
        <v>0</v>
      </c>
      <c r="J6" s="60">
        <f t="shared" si="0"/>
        <v>0</v>
      </c>
      <c r="M6" s="23"/>
      <c r="N6" s="62"/>
      <c r="O6" s="62"/>
      <c r="P6" s="64" t="s">
        <v>80</v>
      </c>
      <c r="Q6" s="62"/>
      <c r="R6" s="62"/>
    </row>
    <row r="7" spans="1:18" x14ac:dyDescent="0.25">
      <c r="A7">
        <v>128861</v>
      </c>
      <c r="B7" t="s">
        <v>75</v>
      </c>
      <c r="C7" t="s">
        <v>70</v>
      </c>
      <c r="D7" t="s">
        <v>71</v>
      </c>
      <c r="E7" s="58">
        <v>41647</v>
      </c>
      <c r="F7" s="58">
        <v>41653</v>
      </c>
      <c r="G7" s="59">
        <f t="shared" si="1"/>
        <v>5</v>
      </c>
      <c r="H7" s="60">
        <f t="shared" si="2"/>
        <v>0</v>
      </c>
      <c r="I7" s="60">
        <f t="shared" si="3"/>
        <v>0</v>
      </c>
      <c r="J7" s="60">
        <f t="shared" si="0"/>
        <v>0</v>
      </c>
      <c r="N7" s="62"/>
      <c r="O7" s="62"/>
      <c r="P7" s="64" t="s">
        <v>81</v>
      </c>
      <c r="Q7" s="62"/>
      <c r="R7" s="62"/>
    </row>
    <row r="8" spans="1:18" x14ac:dyDescent="0.25">
      <c r="A8">
        <v>128836</v>
      </c>
      <c r="B8" t="s">
        <v>73</v>
      </c>
      <c r="C8" t="s">
        <v>70</v>
      </c>
      <c r="D8" t="s">
        <v>71</v>
      </c>
      <c r="E8" s="58">
        <v>41647</v>
      </c>
      <c r="F8" s="58">
        <v>41653</v>
      </c>
      <c r="G8" s="59">
        <f t="shared" si="1"/>
        <v>5</v>
      </c>
      <c r="H8" s="60">
        <f t="shared" si="2"/>
        <v>0</v>
      </c>
      <c r="I8" s="60">
        <f t="shared" si="3"/>
        <v>0</v>
      </c>
      <c r="J8" s="60">
        <f t="shared" si="0"/>
        <v>0</v>
      </c>
    </row>
    <row r="9" spans="1:18" x14ac:dyDescent="0.25">
      <c r="A9">
        <v>128677</v>
      </c>
      <c r="B9" t="s">
        <v>75</v>
      </c>
      <c r="C9" t="s">
        <v>70</v>
      </c>
      <c r="D9" t="s">
        <v>71</v>
      </c>
      <c r="E9" s="58">
        <v>41647</v>
      </c>
      <c r="F9" s="58">
        <v>41653</v>
      </c>
      <c r="G9" s="59">
        <f t="shared" si="1"/>
        <v>5</v>
      </c>
      <c r="H9" s="60">
        <f t="shared" si="2"/>
        <v>0</v>
      </c>
      <c r="I9" s="60">
        <f t="shared" si="3"/>
        <v>0</v>
      </c>
      <c r="J9" s="60">
        <f t="shared" si="0"/>
        <v>0</v>
      </c>
    </row>
    <row r="10" spans="1:18" x14ac:dyDescent="0.25">
      <c r="A10">
        <v>128410</v>
      </c>
      <c r="B10" t="s">
        <v>73</v>
      </c>
      <c r="C10" t="s">
        <v>70</v>
      </c>
      <c r="D10" t="s">
        <v>71</v>
      </c>
      <c r="E10" s="58">
        <v>41646</v>
      </c>
      <c r="F10" s="58">
        <v>41653</v>
      </c>
      <c r="G10" s="59">
        <f t="shared" si="1"/>
        <v>6</v>
      </c>
      <c r="H10" s="60">
        <f t="shared" si="2"/>
        <v>6</v>
      </c>
      <c r="I10" s="60">
        <f t="shared" si="3"/>
        <v>0</v>
      </c>
      <c r="J10" s="60">
        <f t="shared" si="0"/>
        <v>0</v>
      </c>
    </row>
    <row r="11" spans="1:18" x14ac:dyDescent="0.25">
      <c r="A11">
        <v>128381</v>
      </c>
      <c r="B11" t="s">
        <v>75</v>
      </c>
      <c r="C11" t="s">
        <v>74</v>
      </c>
      <c r="D11" t="s">
        <v>71</v>
      </c>
      <c r="E11" s="58">
        <v>41646</v>
      </c>
      <c r="F11" s="58">
        <v>41653</v>
      </c>
      <c r="G11" s="59">
        <f t="shared" si="1"/>
        <v>6</v>
      </c>
      <c r="H11" s="60">
        <f t="shared" si="2"/>
        <v>6</v>
      </c>
      <c r="I11" s="60">
        <f t="shared" si="3"/>
        <v>0</v>
      </c>
      <c r="J11" s="60">
        <f t="shared" si="0"/>
        <v>0</v>
      </c>
    </row>
    <row r="12" spans="1:18" x14ac:dyDescent="0.25">
      <c r="A12">
        <v>128359</v>
      </c>
      <c r="B12" t="s">
        <v>75</v>
      </c>
      <c r="C12" t="s">
        <v>70</v>
      </c>
      <c r="D12" t="s">
        <v>71</v>
      </c>
      <c r="E12" s="58">
        <v>41646</v>
      </c>
      <c r="F12" s="58">
        <v>41653</v>
      </c>
      <c r="G12" s="59">
        <f t="shared" si="1"/>
        <v>6</v>
      </c>
      <c r="H12" s="60">
        <f t="shared" si="2"/>
        <v>6</v>
      </c>
      <c r="I12" s="60">
        <f t="shared" si="3"/>
        <v>0</v>
      </c>
      <c r="J12" s="60">
        <f t="shared" si="0"/>
        <v>0</v>
      </c>
    </row>
    <row r="13" spans="1:18" x14ac:dyDescent="0.25">
      <c r="A13">
        <v>128239</v>
      </c>
      <c r="B13" t="s">
        <v>76</v>
      </c>
      <c r="C13" t="s">
        <v>74</v>
      </c>
      <c r="D13" t="s">
        <v>71</v>
      </c>
      <c r="E13" s="58">
        <v>41646</v>
      </c>
      <c r="F13" s="58">
        <v>41653</v>
      </c>
      <c r="G13" s="59">
        <f t="shared" si="1"/>
        <v>6</v>
      </c>
      <c r="H13" s="60">
        <f t="shared" si="2"/>
        <v>6</v>
      </c>
      <c r="I13" s="60">
        <f t="shared" si="3"/>
        <v>0</v>
      </c>
      <c r="J13" s="60">
        <f t="shared" si="0"/>
        <v>0</v>
      </c>
    </row>
    <row r="14" spans="1:18" x14ac:dyDescent="0.25">
      <c r="A14">
        <v>128091</v>
      </c>
      <c r="B14" t="s">
        <v>75</v>
      </c>
      <c r="C14" t="s">
        <v>70</v>
      </c>
      <c r="D14" t="s">
        <v>71</v>
      </c>
      <c r="E14" s="58">
        <v>41646</v>
      </c>
      <c r="F14" s="58">
        <v>41653</v>
      </c>
      <c r="G14" s="59">
        <f t="shared" si="1"/>
        <v>6</v>
      </c>
      <c r="H14" s="60">
        <f t="shared" si="2"/>
        <v>6</v>
      </c>
      <c r="I14" s="60">
        <f t="shared" si="3"/>
        <v>0</v>
      </c>
      <c r="J14" s="60">
        <f t="shared" si="0"/>
        <v>0</v>
      </c>
    </row>
    <row r="15" spans="1:18" x14ac:dyDescent="0.25">
      <c r="A15">
        <v>128072</v>
      </c>
      <c r="B15" t="s">
        <v>75</v>
      </c>
      <c r="C15" t="s">
        <v>74</v>
      </c>
      <c r="D15" t="s">
        <v>71</v>
      </c>
      <c r="E15" s="58">
        <v>41646</v>
      </c>
      <c r="F15" s="58">
        <v>41653</v>
      </c>
      <c r="G15" s="59">
        <f t="shared" si="1"/>
        <v>6</v>
      </c>
      <c r="H15" s="60">
        <f t="shared" si="2"/>
        <v>6</v>
      </c>
      <c r="I15" s="60">
        <f t="shared" si="3"/>
        <v>0</v>
      </c>
      <c r="J15" s="60">
        <f t="shared" si="0"/>
        <v>0</v>
      </c>
    </row>
    <row r="16" spans="1:18" x14ac:dyDescent="0.25">
      <c r="A16">
        <v>127908</v>
      </c>
      <c r="B16" t="s">
        <v>77</v>
      </c>
      <c r="C16" t="s">
        <v>70</v>
      </c>
      <c r="D16" t="s">
        <v>71</v>
      </c>
      <c r="E16" s="58">
        <v>41645</v>
      </c>
      <c r="F16" s="58">
        <v>41653</v>
      </c>
      <c r="G16" s="59">
        <f t="shared" si="1"/>
        <v>7</v>
      </c>
      <c r="H16" s="60">
        <f t="shared" si="2"/>
        <v>7</v>
      </c>
      <c r="I16" s="60">
        <f t="shared" si="3"/>
        <v>0</v>
      </c>
      <c r="J16" s="60">
        <f t="shared" si="0"/>
        <v>0</v>
      </c>
    </row>
    <row r="17" spans="1:10" x14ac:dyDescent="0.25">
      <c r="A17">
        <v>127902</v>
      </c>
      <c r="B17" t="s">
        <v>77</v>
      </c>
      <c r="C17" t="s">
        <v>70</v>
      </c>
      <c r="D17" t="s">
        <v>71</v>
      </c>
      <c r="E17" s="58">
        <v>41645</v>
      </c>
      <c r="F17" s="58">
        <v>41653</v>
      </c>
      <c r="G17" s="59">
        <f t="shared" si="1"/>
        <v>7</v>
      </c>
      <c r="H17" s="60">
        <f t="shared" si="2"/>
        <v>7</v>
      </c>
      <c r="I17" s="60">
        <f t="shared" si="3"/>
        <v>0</v>
      </c>
      <c r="J17" s="60">
        <f t="shared" si="0"/>
        <v>0</v>
      </c>
    </row>
    <row r="18" spans="1:10" x14ac:dyDescent="0.25">
      <c r="A18">
        <v>127891</v>
      </c>
      <c r="B18" t="s">
        <v>77</v>
      </c>
      <c r="C18" t="s">
        <v>70</v>
      </c>
      <c r="D18" t="s">
        <v>71</v>
      </c>
      <c r="E18" s="58">
        <v>41645</v>
      </c>
      <c r="F18" s="58">
        <v>41653</v>
      </c>
      <c r="G18" s="59">
        <f t="shared" si="1"/>
        <v>7</v>
      </c>
      <c r="H18" s="60">
        <f t="shared" si="2"/>
        <v>7</v>
      </c>
      <c r="I18" s="60">
        <f t="shared" si="3"/>
        <v>0</v>
      </c>
      <c r="J18" s="60">
        <f t="shared" si="0"/>
        <v>0</v>
      </c>
    </row>
    <row r="19" spans="1:10" x14ac:dyDescent="0.25">
      <c r="A19">
        <v>127746</v>
      </c>
      <c r="B19" t="s">
        <v>75</v>
      </c>
      <c r="C19" t="s">
        <v>74</v>
      </c>
      <c r="D19" t="s">
        <v>71</v>
      </c>
      <c r="E19" s="58">
        <v>41645</v>
      </c>
      <c r="F19" s="58">
        <v>41669</v>
      </c>
      <c r="G19" s="59">
        <f t="shared" si="1"/>
        <v>19</v>
      </c>
      <c r="H19" s="60">
        <f t="shared" si="2"/>
        <v>0</v>
      </c>
      <c r="I19" s="60">
        <f t="shared" si="3"/>
        <v>0</v>
      </c>
      <c r="J19" s="60">
        <f t="shared" si="0"/>
        <v>19</v>
      </c>
    </row>
  </sheetData>
  <conditionalFormatting sqref="H2:J19">
    <cfRule type="expression" dxfId="3" priority="4">
      <formula>H2=$G2</formula>
    </cfRule>
  </conditionalFormatting>
  <conditionalFormatting sqref="P5">
    <cfRule type="expression" dxfId="2" priority="3">
      <formula>P5=$G5</formula>
    </cfRule>
  </conditionalFormatting>
  <conditionalFormatting sqref="P6">
    <cfRule type="expression" dxfId="1" priority="2">
      <formula>P6=$G6</formula>
    </cfRule>
  </conditionalFormatting>
  <conditionalFormatting sqref="P7">
    <cfRule type="expression" dxfId="0" priority="1">
      <formula>P7=$G7</formula>
    </cfRule>
  </conditionalFormatting>
  <dataValidations count="2">
    <dataValidation type="list" allowBlank="1" showInputMessage="1" showErrorMessage="1" sqref="K2:K19">
      <formula1>$O$2:$O$7</formula1>
    </dataValidation>
    <dataValidation type="list" allowBlank="1" showInputMessage="1" showErrorMessage="1" sqref="E2:E19">
      <formula1>#REF!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zoomScaleNormal="100" workbookViewId="0">
      <selection activeCell="D3" sqref="D3"/>
    </sheetView>
  </sheetViews>
  <sheetFormatPr defaultRowHeight="15" x14ac:dyDescent="0.25"/>
  <cols>
    <col min="5" max="5" width="14.28515625" bestFit="1" customWidth="1"/>
    <col min="6" max="6" width="12.42578125" bestFit="1" customWidth="1"/>
  </cols>
  <sheetData>
    <row r="2" spans="1:7" x14ac:dyDescent="0.25">
      <c r="A2" s="74" t="s">
        <v>116</v>
      </c>
      <c r="B2" s="74" t="s">
        <v>117</v>
      </c>
      <c r="C2" t="s">
        <v>118</v>
      </c>
    </row>
    <row r="3" spans="1:7" x14ac:dyDescent="0.25">
      <c r="A3" s="77">
        <v>0.375</v>
      </c>
      <c r="B3" s="77">
        <v>0.77083333333333337</v>
      </c>
      <c r="C3" s="78">
        <f>MOD(B3-A3,1)</f>
        <v>0.39583333333333337</v>
      </c>
      <c r="D3" s="78">
        <f>MOD(B3-A3,1)</f>
        <v>0.39583333333333337</v>
      </c>
      <c r="E3" s="82" t="s">
        <v>121</v>
      </c>
    </row>
    <row r="4" spans="1:7" x14ac:dyDescent="0.25">
      <c r="A4" s="77">
        <v>0.25</v>
      </c>
      <c r="B4" s="77">
        <v>0.64583333333333337</v>
      </c>
      <c r="C4" s="78">
        <f t="shared" ref="C4:C7" si="0">MOD(B4-A4,1)</f>
        <v>0.39583333333333337</v>
      </c>
    </row>
    <row r="5" spans="1:7" x14ac:dyDescent="0.25">
      <c r="A5" s="77">
        <v>0.45833333333333331</v>
      </c>
      <c r="B5" s="77">
        <v>0.83333333333333337</v>
      </c>
      <c r="C5" s="78">
        <f t="shared" si="0"/>
        <v>0.37500000000000006</v>
      </c>
    </row>
    <row r="6" spans="1:7" x14ac:dyDescent="0.25">
      <c r="A6" s="77">
        <v>0.77083333333333337</v>
      </c>
      <c r="B6" s="77">
        <v>0.125</v>
      </c>
      <c r="C6" s="78">
        <f t="shared" si="0"/>
        <v>0.35416666666666663</v>
      </c>
    </row>
    <row r="7" spans="1:7" x14ac:dyDescent="0.25">
      <c r="A7" s="77">
        <v>0.875</v>
      </c>
      <c r="B7" s="77">
        <v>0.375</v>
      </c>
      <c r="C7" s="78">
        <f t="shared" si="0"/>
        <v>0.5</v>
      </c>
    </row>
    <row r="9" spans="1:7" x14ac:dyDescent="0.25">
      <c r="A9" s="62" t="s">
        <v>119</v>
      </c>
      <c r="B9" s="45"/>
    </row>
    <row r="10" spans="1:7" x14ac:dyDescent="0.25">
      <c r="A10" s="74" t="s">
        <v>116</v>
      </c>
      <c r="B10" s="74" t="s">
        <v>2</v>
      </c>
      <c r="C10" s="74" t="s">
        <v>117</v>
      </c>
      <c r="D10" s="74" t="s">
        <v>2</v>
      </c>
      <c r="E10" s="81" t="s">
        <v>120</v>
      </c>
    </row>
    <row r="11" spans="1:7" x14ac:dyDescent="0.25">
      <c r="A11" s="77">
        <v>0.375</v>
      </c>
      <c r="B11" s="79">
        <v>43134</v>
      </c>
      <c r="C11" s="77">
        <v>0.77083333333333337</v>
      </c>
      <c r="D11" s="79">
        <v>43136</v>
      </c>
      <c r="E11" s="80">
        <f>(C11+D11)-(A11+B11)</f>
        <v>2.3958333333357587</v>
      </c>
      <c r="F11" s="78"/>
      <c r="G11" s="83" t="s">
        <v>122</v>
      </c>
    </row>
    <row r="12" spans="1:7" x14ac:dyDescent="0.25">
      <c r="A12" s="77">
        <v>0.25</v>
      </c>
      <c r="B12" s="79">
        <v>43134</v>
      </c>
      <c r="C12" s="77">
        <v>0.64583333333333337</v>
      </c>
      <c r="D12" s="79">
        <v>43134</v>
      </c>
      <c r="E12" s="80">
        <f t="shared" ref="E12:E15" si="1">(D12+C12)-(B12+A12)</f>
        <v>0.39583333333575865</v>
      </c>
    </row>
    <row r="13" spans="1:7" x14ac:dyDescent="0.25">
      <c r="A13" s="77">
        <v>0.45833333333333331</v>
      </c>
      <c r="B13" s="79">
        <v>43134</v>
      </c>
      <c r="C13" s="77">
        <v>0.83333333333333337</v>
      </c>
      <c r="D13" s="79">
        <v>43135</v>
      </c>
      <c r="E13" s="80">
        <f t="shared" si="1"/>
        <v>1.375</v>
      </c>
    </row>
    <row r="14" spans="1:7" x14ac:dyDescent="0.25">
      <c r="A14" s="77">
        <v>0.77083333333333337</v>
      </c>
      <c r="B14" s="79">
        <v>43134</v>
      </c>
      <c r="C14" s="77">
        <v>0.125</v>
      </c>
      <c r="D14" s="79">
        <v>43135</v>
      </c>
      <c r="E14" s="80">
        <f t="shared" si="1"/>
        <v>0.35416666666424135</v>
      </c>
    </row>
    <row r="15" spans="1:7" x14ac:dyDescent="0.25">
      <c r="A15" s="77">
        <v>0.875</v>
      </c>
      <c r="B15" s="79">
        <v>43134</v>
      </c>
      <c r="C15" s="77">
        <v>0.875</v>
      </c>
      <c r="D15" s="79">
        <v>43136</v>
      </c>
      <c r="E15" s="80">
        <f t="shared" si="1"/>
        <v>2</v>
      </c>
    </row>
    <row r="18" spans="5:5" x14ac:dyDescent="0.25">
      <c r="E18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1" topLeftCell="L1" activePane="topRight" state="frozen"/>
      <selection activeCell="A2" sqref="A2"/>
      <selection pane="topRight" activeCell="U8" sqref="U8"/>
    </sheetView>
  </sheetViews>
  <sheetFormatPr defaultRowHeight="15" x14ac:dyDescent="0.25"/>
  <cols>
    <col min="19" max="19" width="27.7109375" customWidth="1"/>
    <col min="20" max="20" width="20.85546875" customWidth="1"/>
    <col min="21" max="21" width="11" customWidth="1"/>
  </cols>
  <sheetData>
    <row r="1" spans="1:21" x14ac:dyDescent="0.25">
      <c r="G1" s="112" t="s">
        <v>144</v>
      </c>
      <c r="H1" s="112"/>
      <c r="I1" s="112"/>
      <c r="J1" s="112"/>
      <c r="K1" s="112"/>
      <c r="L1" s="112"/>
    </row>
    <row r="2" spans="1:21" x14ac:dyDescent="0.25">
      <c r="G2" s="112"/>
      <c r="H2" s="112"/>
      <c r="I2" s="112"/>
      <c r="J2" s="112"/>
      <c r="K2" s="112"/>
      <c r="L2" s="112"/>
      <c r="S2" s="45" t="s">
        <v>145</v>
      </c>
      <c r="T2" s="45" t="s">
        <v>146</v>
      </c>
      <c r="U2" s="45" t="s">
        <v>147</v>
      </c>
    </row>
    <row r="3" spans="1:21" x14ac:dyDescent="0.25">
      <c r="A3" t="s">
        <v>148</v>
      </c>
      <c r="B3" s="6">
        <v>41640</v>
      </c>
      <c r="C3" s="6">
        <v>41641</v>
      </c>
      <c r="D3" s="6">
        <v>41642</v>
      </c>
      <c r="E3" s="6">
        <v>41643</v>
      </c>
      <c r="F3" s="6">
        <v>41644</v>
      </c>
      <c r="G3" s="6">
        <v>41645</v>
      </c>
      <c r="H3" s="6">
        <v>41646</v>
      </c>
      <c r="I3" s="6">
        <v>41647</v>
      </c>
      <c r="J3" s="6">
        <v>41648</v>
      </c>
      <c r="K3" s="6">
        <v>41649</v>
      </c>
      <c r="L3" s="6">
        <v>41650</v>
      </c>
      <c r="M3" s="6">
        <v>41651</v>
      </c>
      <c r="N3" s="6">
        <v>41652</v>
      </c>
      <c r="O3" s="6">
        <v>41653</v>
      </c>
      <c r="P3" s="6">
        <v>41654</v>
      </c>
      <c r="Q3" s="6">
        <v>41655</v>
      </c>
      <c r="R3" s="6">
        <v>41656</v>
      </c>
      <c r="S3" s="90" t="s">
        <v>149</v>
      </c>
      <c r="T3" s="90" t="s">
        <v>149</v>
      </c>
      <c r="U3" s="90" t="s">
        <v>104</v>
      </c>
    </row>
    <row r="4" spans="1:21" x14ac:dyDescent="0.25">
      <c r="A4" t="s">
        <v>150</v>
      </c>
      <c r="B4" s="75" t="s">
        <v>151</v>
      </c>
      <c r="C4" s="75" t="s">
        <v>151</v>
      </c>
      <c r="D4" s="75" t="s">
        <v>151</v>
      </c>
      <c r="E4" s="75" t="s">
        <v>152</v>
      </c>
      <c r="F4" s="75" t="s">
        <v>151</v>
      </c>
      <c r="G4" s="75" t="s">
        <v>151</v>
      </c>
      <c r="H4" s="75" t="s">
        <v>151</v>
      </c>
      <c r="I4" s="75" t="s">
        <v>151</v>
      </c>
      <c r="J4" s="75" t="s">
        <v>151</v>
      </c>
      <c r="K4" s="75" t="s">
        <v>151</v>
      </c>
      <c r="L4" s="75" t="s">
        <v>151</v>
      </c>
      <c r="M4" s="75" t="s">
        <v>151</v>
      </c>
      <c r="N4" s="75" t="s">
        <v>151</v>
      </c>
      <c r="O4" s="75" t="s">
        <v>151</v>
      </c>
      <c r="P4" s="75" t="s">
        <v>151</v>
      </c>
      <c r="Q4" s="75" t="s">
        <v>151</v>
      </c>
      <c r="R4" s="75" t="s">
        <v>151</v>
      </c>
      <c r="S4" s="74">
        <f>SUMPRODUCT(($B4:$R4="P")*(WEEKDAY($B$3:$R$3,2)&lt;6))</f>
        <v>13</v>
      </c>
      <c r="T4" s="74">
        <f>SUMPRODUCT(($B4:$R4="P")*(WEEKDAY($B$3:$R$3,2)&lt;7))</f>
        <v>15</v>
      </c>
      <c r="U4" s="92">
        <f>SUMPRODUCT(--($B4:$R4="P"))</f>
        <v>17</v>
      </c>
    </row>
    <row r="5" spans="1:21" x14ac:dyDescent="0.25">
      <c r="A5" t="s">
        <v>153</v>
      </c>
      <c r="B5" s="75" t="s">
        <v>151</v>
      </c>
      <c r="C5" s="75" t="s">
        <v>154</v>
      </c>
      <c r="D5" s="75" t="s">
        <v>151</v>
      </c>
      <c r="E5" s="75" t="s">
        <v>154</v>
      </c>
      <c r="F5" s="75" t="s">
        <v>151</v>
      </c>
      <c r="G5" s="75" t="s">
        <v>151</v>
      </c>
      <c r="H5" s="75" t="s">
        <v>151</v>
      </c>
      <c r="I5" s="75" t="s">
        <v>151</v>
      </c>
      <c r="J5" s="75" t="s">
        <v>151</v>
      </c>
      <c r="K5" s="75" t="s">
        <v>151</v>
      </c>
      <c r="L5" s="75" t="s">
        <v>151</v>
      </c>
      <c r="M5" s="75" t="s">
        <v>151</v>
      </c>
      <c r="N5" s="75" t="s">
        <v>151</v>
      </c>
      <c r="O5" s="75" t="s">
        <v>151</v>
      </c>
      <c r="P5" s="75" t="s">
        <v>151</v>
      </c>
      <c r="Q5" s="75" t="s">
        <v>151</v>
      </c>
      <c r="R5" s="75" t="s">
        <v>151</v>
      </c>
      <c r="S5" s="74">
        <f t="shared" ref="S5:S14" si="0">SUMPRODUCT(($B5:$R5="P")*(WEEKDAY($B$3:$R$3,2)&lt;6))</f>
        <v>12</v>
      </c>
      <c r="T5" s="74">
        <f t="shared" ref="T5:T14" si="1">SUMPRODUCT(($B5:$R5="P")*(WEEKDAY($B$3:$R$3,2)&lt;7))</f>
        <v>13</v>
      </c>
      <c r="U5" s="74">
        <f t="shared" ref="U5:U14" si="2">SUMPRODUCT(--($B5:$R5="p"))</f>
        <v>15</v>
      </c>
    </row>
    <row r="6" spans="1:21" x14ac:dyDescent="0.25">
      <c r="A6" t="s">
        <v>155</v>
      </c>
      <c r="B6" s="75" t="s">
        <v>151</v>
      </c>
      <c r="C6" s="75" t="s">
        <v>151</v>
      </c>
      <c r="D6" s="75" t="s">
        <v>151</v>
      </c>
      <c r="E6" s="75" t="s">
        <v>151</v>
      </c>
      <c r="F6" s="75" t="s">
        <v>151</v>
      </c>
      <c r="G6" s="75" t="s">
        <v>151</v>
      </c>
      <c r="H6" s="75" t="s">
        <v>151</v>
      </c>
      <c r="I6" s="75" t="s">
        <v>151</v>
      </c>
      <c r="J6" s="75" t="s">
        <v>151</v>
      </c>
      <c r="K6" s="75" t="s">
        <v>151</v>
      </c>
      <c r="L6" s="75" t="s">
        <v>151</v>
      </c>
      <c r="M6" s="75" t="s">
        <v>156</v>
      </c>
      <c r="N6" s="75" t="s">
        <v>151</v>
      </c>
      <c r="O6" s="75" t="s">
        <v>151</v>
      </c>
      <c r="P6" s="75" t="s">
        <v>151</v>
      </c>
      <c r="Q6" s="75" t="s">
        <v>151</v>
      </c>
      <c r="R6" s="75" t="s">
        <v>151</v>
      </c>
      <c r="S6" s="74">
        <f t="shared" si="0"/>
        <v>13</v>
      </c>
      <c r="T6" s="74">
        <f t="shared" si="1"/>
        <v>15</v>
      </c>
      <c r="U6" s="74">
        <f t="shared" si="2"/>
        <v>16</v>
      </c>
    </row>
    <row r="7" spans="1:21" x14ac:dyDescent="0.25">
      <c r="A7" t="s">
        <v>157</v>
      </c>
      <c r="B7" s="75" t="s">
        <v>151</v>
      </c>
      <c r="C7" s="75" t="s">
        <v>151</v>
      </c>
      <c r="D7" s="75" t="s">
        <v>151</v>
      </c>
      <c r="E7" s="75" t="s">
        <v>151</v>
      </c>
      <c r="F7" s="75" t="s">
        <v>151</v>
      </c>
      <c r="G7" s="75" t="s">
        <v>151</v>
      </c>
      <c r="H7" s="75" t="s">
        <v>151</v>
      </c>
      <c r="I7" s="75" t="s">
        <v>151</v>
      </c>
      <c r="J7" s="75" t="s">
        <v>151</v>
      </c>
      <c r="K7" s="75" t="s">
        <v>151</v>
      </c>
      <c r="L7" s="75" t="s">
        <v>151</v>
      </c>
      <c r="M7" s="75" t="s">
        <v>151</v>
      </c>
      <c r="N7" s="75" t="s">
        <v>151</v>
      </c>
      <c r="O7" s="75" t="s">
        <v>151</v>
      </c>
      <c r="P7" s="75" t="s">
        <v>151</v>
      </c>
      <c r="Q7" s="75" t="s">
        <v>151</v>
      </c>
      <c r="R7" s="75" t="s">
        <v>151</v>
      </c>
      <c r="S7" s="74">
        <f t="shared" si="0"/>
        <v>13</v>
      </c>
      <c r="T7" s="74">
        <f t="shared" si="1"/>
        <v>15</v>
      </c>
      <c r="U7" s="74">
        <f t="shared" si="2"/>
        <v>17</v>
      </c>
    </row>
    <row r="8" spans="1:21" x14ac:dyDescent="0.25">
      <c r="A8" t="s">
        <v>158</v>
      </c>
      <c r="B8" s="75" t="s">
        <v>151</v>
      </c>
      <c r="C8" s="75" t="s">
        <v>151</v>
      </c>
      <c r="D8" s="75" t="s">
        <v>151</v>
      </c>
      <c r="E8" s="75" t="s">
        <v>151</v>
      </c>
      <c r="F8" s="75" t="s">
        <v>151</v>
      </c>
      <c r="G8" s="75" t="s">
        <v>151</v>
      </c>
      <c r="H8" s="75" t="s">
        <v>151</v>
      </c>
      <c r="I8" s="75" t="s">
        <v>151</v>
      </c>
      <c r="J8" s="75" t="s">
        <v>151</v>
      </c>
      <c r="K8" s="75" t="s">
        <v>151</v>
      </c>
      <c r="L8" s="75" t="s">
        <v>151</v>
      </c>
      <c r="M8" s="75" t="s">
        <v>151</v>
      </c>
      <c r="N8" s="75" t="s">
        <v>151</v>
      </c>
      <c r="O8" s="75" t="s">
        <v>151</v>
      </c>
      <c r="P8" s="75" t="s">
        <v>151</v>
      </c>
      <c r="Q8" s="75" t="s">
        <v>151</v>
      </c>
      <c r="R8" s="75" t="s">
        <v>151</v>
      </c>
      <c r="S8" s="74">
        <f t="shared" si="0"/>
        <v>13</v>
      </c>
      <c r="T8" s="74">
        <f t="shared" si="1"/>
        <v>15</v>
      </c>
      <c r="U8" s="74">
        <f t="shared" si="2"/>
        <v>17</v>
      </c>
    </row>
    <row r="9" spans="1:21" x14ac:dyDescent="0.25">
      <c r="A9" t="s">
        <v>159</v>
      </c>
      <c r="B9" s="75" t="s">
        <v>151</v>
      </c>
      <c r="C9" s="75" t="s">
        <v>154</v>
      </c>
      <c r="D9" s="75" t="s">
        <v>151</v>
      </c>
      <c r="E9" s="75" t="s">
        <v>151</v>
      </c>
      <c r="F9" s="75" t="s">
        <v>151</v>
      </c>
      <c r="G9" s="75" t="s">
        <v>151</v>
      </c>
      <c r="H9" s="75" t="s">
        <v>151</v>
      </c>
      <c r="I9" s="75" t="s">
        <v>151</v>
      </c>
      <c r="J9" s="75" t="s">
        <v>151</v>
      </c>
      <c r="K9" s="75" t="s">
        <v>151</v>
      </c>
      <c r="L9" s="75" t="s">
        <v>154</v>
      </c>
      <c r="M9" s="75" t="s">
        <v>154</v>
      </c>
      <c r="N9" s="75" t="s">
        <v>151</v>
      </c>
      <c r="O9" s="75" t="s">
        <v>151</v>
      </c>
      <c r="P9" s="75" t="s">
        <v>151</v>
      </c>
      <c r="Q9" s="75" t="s">
        <v>151</v>
      </c>
      <c r="R9" s="75" t="s">
        <v>151</v>
      </c>
      <c r="S9" s="74">
        <f t="shared" si="0"/>
        <v>12</v>
      </c>
      <c r="T9" s="74">
        <f t="shared" si="1"/>
        <v>13</v>
      </c>
      <c r="U9" s="74">
        <f t="shared" si="2"/>
        <v>14</v>
      </c>
    </row>
    <row r="10" spans="1:21" x14ac:dyDescent="0.25">
      <c r="A10" t="s">
        <v>160</v>
      </c>
      <c r="B10" s="75" t="s">
        <v>151</v>
      </c>
      <c r="C10" s="75" t="s">
        <v>151</v>
      </c>
      <c r="D10" s="75" t="s">
        <v>151</v>
      </c>
      <c r="E10" s="75" t="s">
        <v>151</v>
      </c>
      <c r="F10" s="75" t="s">
        <v>154</v>
      </c>
      <c r="G10" s="75" t="s">
        <v>151</v>
      </c>
      <c r="H10" s="75" t="s">
        <v>151</v>
      </c>
      <c r="I10" s="75" t="s">
        <v>151</v>
      </c>
      <c r="J10" s="75" t="s">
        <v>151</v>
      </c>
      <c r="K10" s="75" t="s">
        <v>151</v>
      </c>
      <c r="L10" s="75" t="s">
        <v>151</v>
      </c>
      <c r="M10" s="75" t="s">
        <v>151</v>
      </c>
      <c r="N10" s="75" t="s">
        <v>151</v>
      </c>
      <c r="O10" s="75" t="s">
        <v>151</v>
      </c>
      <c r="P10" s="75" t="s">
        <v>154</v>
      </c>
      <c r="Q10" s="75" t="s">
        <v>154</v>
      </c>
      <c r="R10" s="75" t="s">
        <v>151</v>
      </c>
      <c r="S10" s="74">
        <f t="shared" si="0"/>
        <v>11</v>
      </c>
      <c r="T10" s="74">
        <f t="shared" si="1"/>
        <v>13</v>
      </c>
      <c r="U10" s="74">
        <f t="shared" si="2"/>
        <v>14</v>
      </c>
    </row>
    <row r="11" spans="1:21" x14ac:dyDescent="0.25">
      <c r="A11" t="s">
        <v>161</v>
      </c>
      <c r="B11" s="75" t="s">
        <v>151</v>
      </c>
      <c r="C11" s="75" t="s">
        <v>151</v>
      </c>
      <c r="D11" s="75" t="s">
        <v>151</v>
      </c>
      <c r="E11" s="75" t="s">
        <v>151</v>
      </c>
      <c r="F11" s="75" t="s">
        <v>151</v>
      </c>
      <c r="G11" s="75" t="s">
        <v>154</v>
      </c>
      <c r="H11" s="75" t="s">
        <v>154</v>
      </c>
      <c r="I11" s="75" t="s">
        <v>151</v>
      </c>
      <c r="J11" s="75" t="s">
        <v>151</v>
      </c>
      <c r="K11" s="75" t="s">
        <v>154</v>
      </c>
      <c r="L11" s="75" t="s">
        <v>154</v>
      </c>
      <c r="M11" s="75" t="s">
        <v>151</v>
      </c>
      <c r="N11" s="75" t="s">
        <v>151</v>
      </c>
      <c r="O11" s="75" t="s">
        <v>151</v>
      </c>
      <c r="P11" s="75" t="s">
        <v>151</v>
      </c>
      <c r="Q11" s="75" t="s">
        <v>151</v>
      </c>
      <c r="R11" s="75" t="s">
        <v>151</v>
      </c>
      <c r="S11" s="74">
        <f t="shared" si="0"/>
        <v>10</v>
      </c>
      <c r="T11" s="74">
        <f t="shared" si="1"/>
        <v>11</v>
      </c>
      <c r="U11" s="74">
        <f t="shared" si="2"/>
        <v>13</v>
      </c>
    </row>
    <row r="12" spans="1:21" x14ac:dyDescent="0.25">
      <c r="A12" t="s">
        <v>162</v>
      </c>
      <c r="B12" s="75" t="s">
        <v>151</v>
      </c>
      <c r="C12" s="75" t="s">
        <v>151</v>
      </c>
      <c r="D12" s="75" t="s">
        <v>151</v>
      </c>
      <c r="E12" s="75" t="s">
        <v>151</v>
      </c>
      <c r="F12" s="75" t="s">
        <v>151</v>
      </c>
      <c r="G12" s="75" t="s">
        <v>151</v>
      </c>
      <c r="H12" s="75" t="s">
        <v>151</v>
      </c>
      <c r="I12" s="75" t="s">
        <v>151</v>
      </c>
      <c r="J12" s="75" t="s">
        <v>151</v>
      </c>
      <c r="K12" s="75" t="s">
        <v>151</v>
      </c>
      <c r="L12" s="75" t="s">
        <v>151</v>
      </c>
      <c r="M12" s="75" t="s">
        <v>151</v>
      </c>
      <c r="N12" s="75" t="s">
        <v>151</v>
      </c>
      <c r="O12" s="75" t="s">
        <v>151</v>
      </c>
      <c r="P12" s="75" t="s">
        <v>151</v>
      </c>
      <c r="Q12" s="75" t="s">
        <v>151</v>
      </c>
      <c r="R12" s="75" t="s">
        <v>151</v>
      </c>
      <c r="S12" s="74">
        <f t="shared" si="0"/>
        <v>13</v>
      </c>
      <c r="T12" s="74">
        <f t="shared" si="1"/>
        <v>15</v>
      </c>
      <c r="U12" s="74">
        <f t="shared" si="2"/>
        <v>17</v>
      </c>
    </row>
    <row r="13" spans="1:21" x14ac:dyDescent="0.25">
      <c r="A13" t="s">
        <v>163</v>
      </c>
      <c r="B13" s="75" t="s">
        <v>151</v>
      </c>
      <c r="C13" s="75" t="s">
        <v>151</v>
      </c>
      <c r="D13" s="75" t="s">
        <v>151</v>
      </c>
      <c r="E13" s="75" t="s">
        <v>151</v>
      </c>
      <c r="F13" s="75" t="s">
        <v>151</v>
      </c>
      <c r="G13" s="75" t="s">
        <v>151</v>
      </c>
      <c r="H13" s="75" t="s">
        <v>151</v>
      </c>
      <c r="I13" s="75" t="s">
        <v>151</v>
      </c>
      <c r="J13" s="75" t="s">
        <v>151</v>
      </c>
      <c r="K13" s="75" t="s">
        <v>151</v>
      </c>
      <c r="L13" s="75" t="s">
        <v>151</v>
      </c>
      <c r="M13" s="75" t="s">
        <v>151</v>
      </c>
      <c r="N13" s="75" t="s">
        <v>151</v>
      </c>
      <c r="O13" s="75" t="s">
        <v>151</v>
      </c>
      <c r="P13" s="75" t="s">
        <v>154</v>
      </c>
      <c r="Q13" s="75" t="s">
        <v>154</v>
      </c>
      <c r="R13" s="75" t="s">
        <v>151</v>
      </c>
      <c r="S13" s="74">
        <f t="shared" si="0"/>
        <v>11</v>
      </c>
      <c r="T13" s="74">
        <f t="shared" si="1"/>
        <v>13</v>
      </c>
      <c r="U13" s="74">
        <f t="shared" si="2"/>
        <v>15</v>
      </c>
    </row>
    <row r="14" spans="1:21" x14ac:dyDescent="0.25">
      <c r="A14" t="s">
        <v>164</v>
      </c>
      <c r="B14" s="75" t="s">
        <v>151</v>
      </c>
      <c r="C14" s="75" t="s">
        <v>151</v>
      </c>
      <c r="D14" s="75" t="s">
        <v>151</v>
      </c>
      <c r="E14" s="75" t="s">
        <v>151</v>
      </c>
      <c r="F14" s="75" t="s">
        <v>151</v>
      </c>
      <c r="G14" s="75" t="s">
        <v>151</v>
      </c>
      <c r="H14" s="75" t="s">
        <v>151</v>
      </c>
      <c r="I14" s="75" t="s">
        <v>151</v>
      </c>
      <c r="J14" s="75" t="s">
        <v>154</v>
      </c>
      <c r="K14" s="75" t="s">
        <v>154</v>
      </c>
      <c r="L14" s="75" t="s">
        <v>151</v>
      </c>
      <c r="M14" s="75" t="s">
        <v>151</v>
      </c>
      <c r="N14" s="75" t="s">
        <v>151</v>
      </c>
      <c r="O14" s="75" t="s">
        <v>151</v>
      </c>
      <c r="P14" s="75" t="s">
        <v>151</v>
      </c>
      <c r="Q14" s="75" t="s">
        <v>151</v>
      </c>
      <c r="R14" s="75" t="s">
        <v>151</v>
      </c>
      <c r="S14" s="74">
        <f t="shared" si="0"/>
        <v>11</v>
      </c>
      <c r="T14" s="74">
        <f t="shared" si="1"/>
        <v>13</v>
      </c>
      <c r="U14" s="74">
        <f t="shared" si="2"/>
        <v>15</v>
      </c>
    </row>
    <row r="15" spans="1:21" x14ac:dyDescent="0.25">
      <c r="O15" s="91" t="s">
        <v>165</v>
      </c>
    </row>
    <row r="18" spans="1:20" x14ac:dyDescent="0.25">
      <c r="S18" s="90" t="s">
        <v>104</v>
      </c>
      <c r="T18" s="93"/>
    </row>
    <row r="19" spans="1:20" x14ac:dyDescent="0.25">
      <c r="A19" t="s">
        <v>148</v>
      </c>
      <c r="B19" s="6">
        <v>41640</v>
      </c>
      <c r="C19" s="6">
        <v>41641</v>
      </c>
      <c r="D19" s="6">
        <v>41642</v>
      </c>
      <c r="E19" s="6">
        <v>41643</v>
      </c>
      <c r="F19" s="6">
        <v>41644</v>
      </c>
      <c r="G19" s="6">
        <v>41645</v>
      </c>
      <c r="H19" s="6">
        <v>41646</v>
      </c>
      <c r="I19" s="6">
        <v>41647</v>
      </c>
      <c r="J19" s="6">
        <v>41648</v>
      </c>
      <c r="K19" s="6">
        <v>41649</v>
      </c>
      <c r="L19" s="6">
        <v>41650</v>
      </c>
      <c r="M19" s="6">
        <v>41651</v>
      </c>
      <c r="N19" s="6">
        <v>41652</v>
      </c>
      <c r="O19" s="6">
        <v>41653</v>
      </c>
      <c r="P19" s="6">
        <v>41654</v>
      </c>
      <c r="Q19" s="6">
        <v>41655</v>
      </c>
      <c r="R19" s="6">
        <v>41656</v>
      </c>
      <c r="S19">
        <f>(R19-B19)+1</f>
        <v>17</v>
      </c>
    </row>
  </sheetData>
  <mergeCells count="1">
    <mergeCell ref="G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"/>
    </sheetView>
  </sheetViews>
  <sheetFormatPr defaultRowHeight="15" x14ac:dyDescent="0.25"/>
  <cols>
    <col min="1" max="1" width="8.42578125" bestFit="1" customWidth="1"/>
    <col min="2" max="2" width="19.85546875" bestFit="1" customWidth="1"/>
  </cols>
  <sheetData>
    <row r="1" spans="1:8" x14ac:dyDescent="0.25">
      <c r="A1" s="94" t="s">
        <v>2</v>
      </c>
      <c r="B1" s="94" t="s">
        <v>15</v>
      </c>
      <c r="C1" s="94" t="s">
        <v>166</v>
      </c>
      <c r="D1" s="94" t="s">
        <v>167</v>
      </c>
      <c r="E1" s="94" t="s">
        <v>168</v>
      </c>
    </row>
    <row r="2" spans="1:8" x14ac:dyDescent="0.25">
      <c r="A2" s="70">
        <v>40415</v>
      </c>
      <c r="B2" s="69" t="s">
        <v>169</v>
      </c>
      <c r="C2" s="95">
        <f>VALUE(LEFT(B2,FIND("TO",B2,1)-1))</f>
        <v>0.375</v>
      </c>
      <c r="D2" s="95">
        <f>VALUE(MID(B2,FIND("TO",B2,1)+2,1000))</f>
        <v>0.66666666666666663</v>
      </c>
      <c r="E2" s="96">
        <f>MOD(D2-C2,1)</f>
        <v>0.29166666666666663</v>
      </c>
    </row>
    <row r="3" spans="1:8" x14ac:dyDescent="0.25">
      <c r="A3" s="70">
        <v>40416</v>
      </c>
      <c r="B3" s="69" t="s">
        <v>170</v>
      </c>
      <c r="C3" s="95">
        <f t="shared" ref="C3:C8" si="0">VALUE(LEFT(B3,FIND("TO",B3,1)-1))</f>
        <v>0.39583333333333331</v>
      </c>
      <c r="D3" s="95">
        <f t="shared" ref="D3:D8" si="1">VALUE(MID(B3,FIND("TO",B3,1)+2,1000))</f>
        <v>0.70833333333333337</v>
      </c>
      <c r="E3" s="96">
        <f t="shared" ref="E3:E8" si="2">MOD(D3-C3,1)</f>
        <v>0.31250000000000006</v>
      </c>
    </row>
    <row r="4" spans="1:8" x14ac:dyDescent="0.25">
      <c r="A4" s="70">
        <v>40417</v>
      </c>
      <c r="B4" s="69" t="s">
        <v>171</v>
      </c>
      <c r="C4" s="95">
        <f t="shared" si="0"/>
        <v>0.375</v>
      </c>
      <c r="D4" s="95">
        <f t="shared" si="1"/>
        <v>0.69791666666666663</v>
      </c>
      <c r="E4" s="96">
        <f t="shared" si="2"/>
        <v>0.32291666666666663</v>
      </c>
    </row>
    <row r="5" spans="1:8" x14ac:dyDescent="0.25">
      <c r="A5" s="70">
        <v>40418</v>
      </c>
      <c r="B5" s="69" t="s">
        <v>172</v>
      </c>
      <c r="C5" s="95">
        <f t="shared" si="0"/>
        <v>0.41666666666666669</v>
      </c>
      <c r="D5" s="95">
        <f t="shared" si="1"/>
        <v>0.66666666666666663</v>
      </c>
      <c r="E5" s="96">
        <f t="shared" si="2"/>
        <v>0.24999999999999994</v>
      </c>
    </row>
    <row r="6" spans="1:8" x14ac:dyDescent="0.25">
      <c r="A6" s="70">
        <v>40419</v>
      </c>
      <c r="B6" s="69" t="s">
        <v>173</v>
      </c>
      <c r="C6" s="95">
        <f t="shared" si="0"/>
        <v>0.375</v>
      </c>
      <c r="D6" s="95">
        <f t="shared" si="1"/>
        <v>0.70833333333333337</v>
      </c>
      <c r="E6" s="96">
        <f t="shared" si="2"/>
        <v>0.33333333333333337</v>
      </c>
    </row>
    <row r="7" spans="1:8" x14ac:dyDescent="0.25">
      <c r="A7" s="70">
        <v>40420</v>
      </c>
      <c r="B7" s="69" t="s">
        <v>174</v>
      </c>
      <c r="C7" s="95">
        <f t="shared" si="0"/>
        <v>0.375</v>
      </c>
      <c r="D7" s="95">
        <f t="shared" si="1"/>
        <v>0.72916666666666663</v>
      </c>
      <c r="E7" s="96">
        <f t="shared" si="2"/>
        <v>0.35416666666666663</v>
      </c>
    </row>
    <row r="8" spans="1:8" x14ac:dyDescent="0.25">
      <c r="A8" s="70">
        <v>40421</v>
      </c>
      <c r="B8" s="69" t="s">
        <v>175</v>
      </c>
      <c r="C8" s="95">
        <f t="shared" si="0"/>
        <v>0.375</v>
      </c>
      <c r="D8" s="95">
        <f t="shared" si="1"/>
        <v>0.91666666666666663</v>
      </c>
      <c r="E8" s="96">
        <f t="shared" si="2"/>
        <v>0.54166666666666663</v>
      </c>
    </row>
    <row r="10" spans="1:8" x14ac:dyDescent="0.25">
      <c r="E10" t="s">
        <v>178</v>
      </c>
    </row>
    <row r="11" spans="1:8" x14ac:dyDescent="0.25">
      <c r="A11" s="97" t="s">
        <v>176</v>
      </c>
      <c r="E11" s="98" t="s">
        <v>177</v>
      </c>
      <c r="F11" s="98"/>
      <c r="G11" s="98"/>
      <c r="H11" s="9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123</v>
      </c>
    </row>
    <row r="2" spans="1:2" ht="18.75" x14ac:dyDescent="0.3">
      <c r="A2" s="88" t="s">
        <v>124</v>
      </c>
      <c r="B2" t="s">
        <v>125</v>
      </c>
    </row>
    <row r="3" spans="1:2" ht="18.75" x14ac:dyDescent="0.3">
      <c r="A3" s="88" t="s">
        <v>126</v>
      </c>
      <c r="B3" t="s">
        <v>127</v>
      </c>
    </row>
    <row r="4" spans="1:2" ht="18.75" x14ac:dyDescent="0.3">
      <c r="A4" s="88" t="s">
        <v>128</v>
      </c>
      <c r="B4" t="s">
        <v>129</v>
      </c>
    </row>
    <row r="5" spans="1:2" ht="18.75" x14ac:dyDescent="0.3">
      <c r="A5" s="88" t="s">
        <v>130</v>
      </c>
      <c r="B5" t="s">
        <v>131</v>
      </c>
    </row>
    <row r="6" spans="1:2" ht="18.75" x14ac:dyDescent="0.3">
      <c r="A6" s="88" t="s">
        <v>132</v>
      </c>
      <c r="B6" t="s">
        <v>133</v>
      </c>
    </row>
    <row r="7" spans="1:2" ht="18.75" x14ac:dyDescent="0.3">
      <c r="A7" s="88" t="s">
        <v>134</v>
      </c>
      <c r="B7" t="s">
        <v>135</v>
      </c>
    </row>
    <row r="8" spans="1:2" ht="18.75" x14ac:dyDescent="0.3">
      <c r="A8" s="88" t="s">
        <v>136</v>
      </c>
      <c r="B8" t="s">
        <v>137</v>
      </c>
    </row>
    <row r="9" spans="1:2" ht="18.75" x14ac:dyDescent="0.3">
      <c r="A9" s="88" t="s">
        <v>138</v>
      </c>
      <c r="B9" t="s">
        <v>139</v>
      </c>
    </row>
    <row r="10" spans="1:2" ht="18.75" x14ac:dyDescent="0.3">
      <c r="A10" s="88" t="s">
        <v>140</v>
      </c>
      <c r="B10" t="s">
        <v>141</v>
      </c>
    </row>
    <row r="11" spans="1:2" ht="18.75" x14ac:dyDescent="0.3">
      <c r="A11" s="88" t="s">
        <v>142</v>
      </c>
      <c r="B11" s="89"/>
    </row>
    <row r="12" spans="1:2" ht="18.75" x14ac:dyDescent="0.3">
      <c r="A12" s="88" t="s">
        <v>143</v>
      </c>
      <c r="B12" s="8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10" sqref="I10"/>
    </sheetView>
  </sheetViews>
  <sheetFormatPr defaultRowHeight="15" x14ac:dyDescent="0.25"/>
  <sheetData>
    <row r="1" spans="1:16" x14ac:dyDescent="0.25">
      <c r="A1" t="s">
        <v>4</v>
      </c>
      <c r="B1" s="84">
        <v>1</v>
      </c>
    </row>
    <row r="2" spans="1:16" x14ac:dyDescent="0.25">
      <c r="A2" t="s">
        <v>5</v>
      </c>
      <c r="B2">
        <v>3</v>
      </c>
    </row>
    <row r="3" spans="1:16" x14ac:dyDescent="0.25">
      <c r="A3" t="s">
        <v>6</v>
      </c>
      <c r="B3">
        <v>1947</v>
      </c>
    </row>
    <row r="4" spans="1:16" x14ac:dyDescent="0.25">
      <c r="A4" t="s">
        <v>2</v>
      </c>
      <c r="B4" s="23">
        <f>DATE(B3,B2,B1)</f>
        <v>17227</v>
      </c>
      <c r="E4">
        <v>1</v>
      </c>
      <c r="F4">
        <v>2</v>
      </c>
      <c r="G4">
        <v>3</v>
      </c>
    </row>
    <row r="5" spans="1:16" x14ac:dyDescent="0.25">
      <c r="E5">
        <f>COLUMN(A1)</f>
        <v>1</v>
      </c>
      <c r="F5">
        <f t="shared" ref="F5:N5" si="0">COLUMN(B1)</f>
        <v>2</v>
      </c>
      <c r="G5">
        <f t="shared" si="0"/>
        <v>3</v>
      </c>
      <c r="H5">
        <f t="shared" si="0"/>
        <v>4</v>
      </c>
      <c r="I5">
        <f t="shared" si="0"/>
        <v>5</v>
      </c>
      <c r="J5">
        <f t="shared" si="0"/>
        <v>6</v>
      </c>
      <c r="K5">
        <f t="shared" si="0"/>
        <v>7</v>
      </c>
      <c r="L5">
        <f t="shared" si="0"/>
        <v>8</v>
      </c>
      <c r="M5">
        <f t="shared" si="0"/>
        <v>9</v>
      </c>
      <c r="N5">
        <f t="shared" si="0"/>
        <v>10</v>
      </c>
      <c r="O5">
        <v>1</v>
      </c>
      <c r="P5">
        <f>ROW(D1)</f>
        <v>1</v>
      </c>
    </row>
    <row r="6" spans="1:16" x14ac:dyDescent="0.25">
      <c r="O6">
        <v>2</v>
      </c>
      <c r="P6">
        <f t="shared" ref="P6:P9" si="1">ROW(D2)</f>
        <v>2</v>
      </c>
    </row>
    <row r="7" spans="1:16" ht="15.75" thickBot="1" x14ac:dyDescent="0.3">
      <c r="E7" t="str">
        <f t="array" ref="E7:K7">TEXT({1,2,3,4,5,6,7},"DDD")</f>
        <v>Sun</v>
      </c>
      <c r="F7" t="str">
        <v>Mon</v>
      </c>
      <c r="G7" t="str">
        <v>Tue</v>
      </c>
      <c r="H7" t="str">
        <v>Wed</v>
      </c>
      <c r="I7" t="str">
        <v>Thu</v>
      </c>
      <c r="J7" t="str">
        <v>Fri</v>
      </c>
      <c r="K7" t="str">
        <v>Sat</v>
      </c>
      <c r="O7" s="9">
        <v>3</v>
      </c>
      <c r="P7">
        <f t="shared" si="1"/>
        <v>3</v>
      </c>
    </row>
    <row r="8" spans="1:16" x14ac:dyDescent="0.25">
      <c r="E8" s="113">
        <f>EDATE(B4,0)</f>
        <v>17227</v>
      </c>
      <c r="F8" s="114"/>
      <c r="G8" s="114"/>
      <c r="H8" s="114"/>
      <c r="I8" s="114"/>
      <c r="J8" s="114"/>
      <c r="K8" s="115"/>
      <c r="O8" s="9">
        <v>4</v>
      </c>
      <c r="P8">
        <f t="shared" si="1"/>
        <v>4</v>
      </c>
    </row>
    <row r="9" spans="1:16" x14ac:dyDescent="0.25">
      <c r="E9" s="85" t="str">
        <f>TEXT(COLUMN(A1),"DDD")</f>
        <v>Sun</v>
      </c>
      <c r="F9" s="85" t="str">
        <f t="shared" ref="F9:K9" si="2">TEXT(COLUMN(B1),"DDD")</f>
        <v>Mon</v>
      </c>
      <c r="G9" s="85" t="str">
        <f t="shared" si="2"/>
        <v>Tue</v>
      </c>
      <c r="H9" s="85" t="str">
        <f t="shared" si="2"/>
        <v>Wed</v>
      </c>
      <c r="I9" s="85" t="str">
        <f t="shared" si="2"/>
        <v>Thu</v>
      </c>
      <c r="J9" s="85" t="str">
        <f t="shared" si="2"/>
        <v>Fri</v>
      </c>
      <c r="K9" s="85" t="str">
        <f t="shared" si="2"/>
        <v>Sat</v>
      </c>
      <c r="O9" s="9"/>
      <c r="P9">
        <f t="shared" si="1"/>
        <v>5</v>
      </c>
    </row>
    <row r="10" spans="1:16" x14ac:dyDescent="0.25">
      <c r="E10" s="86" t="str">
        <f>IF(WEEKDAY($C$8)=1,E8,"")</f>
        <v/>
      </c>
      <c r="F10" s="87" t="str">
        <f>IF(E10&lt;&gt;"",E10+1,IF(WEEKDAY($C$8)=COLUMN(D1),$C$8,""))</f>
        <v/>
      </c>
      <c r="G10" s="87" t="str">
        <f t="shared" ref="G10:K10" si="3">IF(F10&lt;&gt;"",F10+1,IF(WEEKDAY($C$8)=COLUMN(E1),$C$8,""))</f>
        <v/>
      </c>
      <c r="H10" s="87" t="str">
        <f t="shared" si="3"/>
        <v/>
      </c>
      <c r="I10" s="87">
        <f t="shared" si="3"/>
        <v>0</v>
      </c>
      <c r="J10" s="87">
        <f t="shared" si="3"/>
        <v>1</v>
      </c>
      <c r="K10" s="86">
        <f t="shared" si="3"/>
        <v>2</v>
      </c>
    </row>
    <row r="11" spans="1:16" x14ac:dyDescent="0.25">
      <c r="E11" s="86">
        <f>K10+1</f>
        <v>3</v>
      </c>
      <c r="F11" s="87">
        <f>E11+1</f>
        <v>4</v>
      </c>
      <c r="G11" s="87">
        <f t="shared" ref="G11:K11" si="4">F11+1</f>
        <v>5</v>
      </c>
      <c r="H11" s="87">
        <f t="shared" si="4"/>
        <v>6</v>
      </c>
      <c r="I11" s="87">
        <f t="shared" si="4"/>
        <v>7</v>
      </c>
      <c r="J11" s="87">
        <f t="shared" si="4"/>
        <v>8</v>
      </c>
      <c r="K11" s="86">
        <f t="shared" si="4"/>
        <v>9</v>
      </c>
    </row>
    <row r="12" spans="1:16" x14ac:dyDescent="0.25">
      <c r="E12" s="86">
        <f t="shared" ref="E12:E13" si="5">K11+1</f>
        <v>10</v>
      </c>
      <c r="F12" s="87">
        <f t="shared" ref="F12:K13" si="6">E12+1</f>
        <v>11</v>
      </c>
      <c r="G12" s="87">
        <f t="shared" si="6"/>
        <v>12</v>
      </c>
      <c r="H12" s="87">
        <f t="shared" si="6"/>
        <v>13</v>
      </c>
      <c r="I12" s="87">
        <f t="shared" si="6"/>
        <v>14</v>
      </c>
      <c r="J12" s="87">
        <f t="shared" si="6"/>
        <v>15</v>
      </c>
      <c r="K12" s="86">
        <f t="shared" si="6"/>
        <v>16</v>
      </c>
    </row>
    <row r="13" spans="1:16" x14ac:dyDescent="0.25">
      <c r="E13" s="86">
        <f t="shared" si="5"/>
        <v>17</v>
      </c>
      <c r="F13" s="87">
        <f t="shared" si="6"/>
        <v>18</v>
      </c>
      <c r="G13" s="87">
        <f t="shared" si="6"/>
        <v>19</v>
      </c>
      <c r="H13" s="87">
        <f t="shared" si="6"/>
        <v>20</v>
      </c>
      <c r="I13" s="87">
        <f t="shared" si="6"/>
        <v>21</v>
      </c>
      <c r="J13" s="87">
        <f t="shared" si="6"/>
        <v>22</v>
      </c>
      <c r="K13" s="86">
        <f t="shared" si="6"/>
        <v>23</v>
      </c>
    </row>
    <row r="14" spans="1:16" x14ac:dyDescent="0.25">
      <c r="E14" s="86">
        <f>IF(EOMONTH($C$8,0)&gt;K13,K13+1,"")</f>
        <v>24</v>
      </c>
      <c r="F14" s="87">
        <f>IF(EOMONTH($C$8,0)&gt;E14,E14+1,"")</f>
        <v>25</v>
      </c>
      <c r="G14" s="87">
        <f t="shared" ref="G14:K15" si="7">IF(EOMONTH($C$8,0)&gt;F14,F14+1,"")</f>
        <v>26</v>
      </c>
      <c r="H14" s="87">
        <f t="shared" si="7"/>
        <v>27</v>
      </c>
      <c r="I14" s="87">
        <f t="shared" si="7"/>
        <v>28</v>
      </c>
      <c r="J14" s="87">
        <f t="shared" si="7"/>
        <v>29</v>
      </c>
      <c r="K14" s="86">
        <f t="shared" si="7"/>
        <v>30</v>
      </c>
    </row>
    <row r="15" spans="1:16" x14ac:dyDescent="0.25">
      <c r="E15" s="86">
        <f>IF(EOMONTH($C$8,0)&gt;K14,K14+1,"")</f>
        <v>31</v>
      </c>
      <c r="F15" s="87" t="str">
        <f>IF(EOMONTH($C$8,0)&gt;E15,E15+1,"")</f>
        <v/>
      </c>
      <c r="G15" s="87" t="str">
        <f t="shared" si="7"/>
        <v/>
      </c>
      <c r="H15" s="87" t="str">
        <f t="shared" si="7"/>
        <v/>
      </c>
      <c r="I15" s="87" t="str">
        <f t="shared" si="7"/>
        <v/>
      </c>
      <c r="J15" s="87" t="str">
        <f t="shared" si="7"/>
        <v/>
      </c>
      <c r="K15" s="86" t="str">
        <f t="shared" si="7"/>
        <v/>
      </c>
    </row>
  </sheetData>
  <mergeCells count="1">
    <mergeCell ref="E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DATE-FUNC</vt:lpstr>
      <vt:lpstr>QUESTION</vt:lpstr>
      <vt:lpstr>Practice</vt:lpstr>
      <vt:lpstr>Ageing</vt:lpstr>
      <vt:lpstr>Login hrs</vt:lpstr>
      <vt:lpstr>interview</vt:lpstr>
      <vt:lpstr>Time test</vt:lpstr>
      <vt:lpstr>Sheet5</vt:lpstr>
      <vt:lpstr>calender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lekhraj kashyap</cp:lastModifiedBy>
  <dcterms:created xsi:type="dcterms:W3CDTF">2017-08-01T13:14:17Z</dcterms:created>
  <dcterms:modified xsi:type="dcterms:W3CDTF">2018-11-11T03:20:10Z</dcterms:modified>
</cp:coreProperties>
</file>