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945" windowWidth="14805" windowHeight="6180" tabRatio="707" activeTab="1"/>
  </bookViews>
  <sheets>
    <sheet name="Home" sheetId="36" r:id="rId1"/>
    <sheet name="Math &amp; Static" sheetId="1" r:id="rId2"/>
    <sheet name="GO TO" sheetId="3" state="hidden" r:id="rId3"/>
    <sheet name="SUMIFS+SUMIFS" sheetId="41" r:id="rId4"/>
    <sheet name="USE oF Asteric" sheetId="37" r:id="rId5"/>
    <sheet name="countif" sheetId="39" r:id="rId6"/>
    <sheet name="Working with Names" sheetId="4" r:id="rId7"/>
    <sheet name="D-FUNC" sheetId="17" r:id="rId8"/>
    <sheet name="What if" sheetId="29" r:id="rId9"/>
    <sheet name="AGGRE" sheetId="33" r:id="rId10"/>
    <sheet name="Running Range" sheetId="38" r:id="rId11"/>
    <sheet name="Revision" sheetId="40" r:id="rId12"/>
    <sheet name="SUM_LARGE" sheetId="42" r:id="rId13"/>
    <sheet name="P1" sheetId="43" r:id="rId14"/>
    <sheet name="Averageifs" sheetId="44" r:id="rId15"/>
  </sheets>
  <externalReferences>
    <externalReference r:id="rId16"/>
  </externalReferences>
  <definedNames>
    <definedName name="_xlnm._FilterDatabase" localSheetId="9" hidden="1">AGGRE!$D$1:$E$1</definedName>
    <definedName name="_xlnm._FilterDatabase" localSheetId="7" hidden="1">'D-FUNC'!$A$8:$D$20</definedName>
    <definedName name="_xlnm._FilterDatabase" localSheetId="1" hidden="1">'Math &amp; Static'!$A$46:$E$46</definedName>
    <definedName name="_xlnm._FilterDatabase" localSheetId="6" hidden="1">'Working with Names'!$A$1:$I$33</definedName>
    <definedName name="PRI">'Working with Names'!$B$1:$B$33</definedName>
    <definedName name="PRO">'Working with Names'!$A$1:$A$33</definedName>
    <definedName name="SLS">'Working with Names'!$C$1:$C$33</definedName>
    <definedName name="TOSLS">'Working with Names'!$D$1:$D$33</definedName>
  </definedNames>
  <calcPr calcId="144525"/>
</workbook>
</file>

<file path=xl/calcChain.xml><?xml version="1.0" encoding="utf-8"?>
<calcChain xmlns="http://schemas.openxmlformats.org/spreadsheetml/2006/main">
  <c r="J5" i="43" l="1"/>
  <c r="E16" i="42" a="1"/>
  <c r="E16" i="42" s="1"/>
  <c r="F9" i="17"/>
  <c r="Q4" i="37"/>
  <c r="E69" i="1"/>
  <c r="J47" i="1"/>
  <c r="C12" i="44" l="1"/>
  <c r="K5" i="43"/>
  <c r="F11" i="43"/>
  <c r="F10" i="43"/>
  <c r="F9" i="43"/>
  <c r="F8" i="43"/>
  <c r="F7" i="43"/>
  <c r="F6" i="43"/>
  <c r="F5" i="43"/>
  <c r="D4" i="43"/>
  <c r="C4" i="43"/>
  <c r="H5" i="41" l="1"/>
  <c r="G3" i="33" l="1"/>
  <c r="G9" i="17"/>
  <c r="P9" i="37"/>
  <c r="J74" i="1"/>
  <c r="J73" i="1"/>
  <c r="J72" i="1"/>
  <c r="J71" i="1"/>
  <c r="J54" i="1"/>
  <c r="I54" i="1"/>
  <c r="O47" i="1"/>
  <c r="N47" i="1"/>
  <c r="I47" i="1"/>
  <c r="B40" i="40" l="1"/>
  <c r="B34" i="40"/>
  <c r="B33" i="40"/>
  <c r="B32" i="40"/>
  <c r="B31" i="40"/>
  <c r="B25" i="40"/>
  <c r="B24" i="40"/>
  <c r="B23" i="40"/>
  <c r="B22" i="40"/>
  <c r="B16" i="40"/>
  <c r="B15" i="40"/>
  <c r="B14" i="40"/>
  <c r="B13" i="40"/>
  <c r="C9" i="39" l="1"/>
  <c r="C8" i="39"/>
  <c r="C7" i="39"/>
  <c r="P8" i="37"/>
  <c r="P6" i="37"/>
  <c r="P5" i="37"/>
  <c r="P4" i="37"/>
  <c r="C19" i="38" l="1"/>
  <c r="C18" i="38"/>
  <c r="C17" i="38"/>
  <c r="C16" i="38"/>
  <c r="C15" i="38"/>
  <c r="C14" i="38"/>
  <c r="C13" i="38"/>
  <c r="C12" i="38"/>
  <c r="C11" i="38"/>
  <c r="C10" i="38"/>
  <c r="C9" i="38"/>
  <c r="C8" i="38"/>
  <c r="C7" i="38"/>
  <c r="C6" i="38"/>
  <c r="C5" i="38"/>
  <c r="C4" i="38"/>
  <c r="C3" i="38"/>
  <c r="C2" i="38"/>
  <c r="B19" i="38"/>
  <c r="B18" i="38"/>
  <c r="B17" i="38"/>
  <c r="B16" i="38"/>
  <c r="B15" i="38"/>
  <c r="B14" i="38"/>
  <c r="B13" i="38"/>
  <c r="B12" i="38"/>
  <c r="B11" i="38"/>
  <c r="B10" i="38"/>
  <c r="B9" i="38"/>
  <c r="B8" i="38"/>
  <c r="B7" i="38"/>
  <c r="B6" i="38"/>
  <c r="B5" i="38"/>
  <c r="B4" i="38"/>
  <c r="B3" i="38"/>
  <c r="B2" i="38"/>
  <c r="H18" i="37"/>
  <c r="C11" i="37"/>
  <c r="C4" i="37"/>
  <c r="C3" i="37"/>
  <c r="H2" i="33" l="1"/>
  <c r="C28" i="1"/>
  <c r="D15" i="1" l="1"/>
  <c r="D16" i="1"/>
  <c r="J55" i="1" l="1"/>
  <c r="G2" i="33" l="1"/>
  <c r="I9" i="17" l="1"/>
  <c r="D18" i="1"/>
  <c r="D17" i="1"/>
  <c r="N19" i="17" l="1"/>
  <c r="G3" i="4"/>
  <c r="N17" i="17" l="1"/>
  <c r="E2" i="33"/>
  <c r="J56" i="1"/>
  <c r="I56" i="1"/>
  <c r="I55" i="1"/>
  <c r="J69" i="1"/>
  <c r="I69" i="1"/>
  <c r="G69" i="1"/>
  <c r="N49" i="1"/>
  <c r="N48" i="1"/>
  <c r="O49" i="1"/>
  <c r="O48" i="1"/>
  <c r="H28" i="1"/>
  <c r="G28" i="1"/>
  <c r="D28" i="1"/>
  <c r="H11" i="1"/>
  <c r="H10" i="1"/>
  <c r="G11" i="1"/>
  <c r="G10" i="1"/>
  <c r="E11" i="1"/>
  <c r="E10" i="1"/>
  <c r="D12" i="1"/>
  <c r="D10" i="1"/>
  <c r="B6" i="1"/>
  <c r="G6" i="1" s="1"/>
  <c r="B5" i="1"/>
  <c r="G5" i="1" s="1"/>
  <c r="E5" i="1" l="1"/>
  <c r="E6" i="1"/>
  <c r="K10" i="29"/>
  <c r="K9" i="29"/>
  <c r="K7" i="29"/>
  <c r="K6" i="29"/>
  <c r="H10" i="29"/>
  <c r="H9" i="29"/>
  <c r="H7" i="29"/>
  <c r="H6" i="29"/>
  <c r="E10" i="29"/>
  <c r="E9" i="29"/>
  <c r="E7" i="29"/>
  <c r="E6" i="29"/>
  <c r="H8" i="29" l="1"/>
  <c r="H12" i="29" s="1"/>
  <c r="K8" i="29"/>
  <c r="K12" i="29" s="1"/>
  <c r="E8" i="29"/>
  <c r="E12" i="29" s="1"/>
  <c r="E12" i="33"/>
  <c r="B7" i="29"/>
  <c r="B6" i="29"/>
  <c r="D14" i="17"/>
  <c r="D9" i="17"/>
  <c r="D277" i="29"/>
  <c r="B8" i="29" l="1"/>
  <c r="E47" i="1"/>
  <c r="E6" i="33" l="1"/>
  <c r="E11" i="33" l="1"/>
  <c r="E10" i="33"/>
  <c r="E9" i="33"/>
  <c r="E8" i="33"/>
  <c r="E7" i="33"/>
  <c r="E5" i="33"/>
  <c r="E4" i="33"/>
  <c r="E3" i="33"/>
  <c r="E55" i="1" l="1"/>
  <c r="B27" i="29" l="1"/>
  <c r="B26" i="29"/>
  <c r="B24" i="29"/>
  <c r="B10" i="29" l="1"/>
  <c r="B9" i="29"/>
  <c r="B12" i="29" l="1"/>
  <c r="B205" i="29"/>
  <c r="O209" i="29" l="1"/>
  <c r="B204" i="29"/>
  <c r="E56" i="1" l="1"/>
  <c r="E57" i="1"/>
  <c r="E53" i="1"/>
  <c r="B23" i="29" l="1"/>
  <c r="B25" i="29" s="1"/>
  <c r="B29" i="29" s="1"/>
  <c r="F21" i="29" s="1"/>
  <c r="E63" i="1" l="1"/>
  <c r="E62" i="1"/>
  <c r="E61" i="1"/>
  <c r="G61" i="1" s="1"/>
  <c r="B112" i="1" l="1"/>
  <c r="B108" i="1" l="1"/>
  <c r="E60" i="1" l="1"/>
  <c r="E59" i="1"/>
  <c r="E58" i="1"/>
  <c r="D13" i="17" l="1"/>
  <c r="D2" i="4" l="1"/>
  <c r="E54" i="1" l="1"/>
  <c r="J48" i="1" s="1"/>
  <c r="E52" i="1"/>
  <c r="E51" i="1"/>
  <c r="E50" i="1"/>
  <c r="E49" i="1"/>
  <c r="E48" i="1"/>
  <c r="I48" i="1" l="1"/>
  <c r="I49" i="1"/>
  <c r="J49" i="1"/>
  <c r="G59" i="1"/>
  <c r="G62" i="1"/>
  <c r="G60" i="1"/>
  <c r="B208" i="29"/>
  <c r="B207" i="29"/>
  <c r="B206" i="29"/>
  <c r="B210" i="29" l="1"/>
  <c r="E202" i="29" s="1"/>
  <c r="D20" i="17" l="1"/>
  <c r="D19" i="17"/>
  <c r="D18" i="17"/>
  <c r="D17" i="17"/>
  <c r="D16" i="17"/>
  <c r="D15" i="17"/>
  <c r="D12" i="17"/>
  <c r="D11" i="17"/>
  <c r="D10" i="17"/>
  <c r="H9" i="17" l="1"/>
  <c r="B116" i="1"/>
  <c r="B118" i="1" s="1"/>
  <c r="D33" i="4" l="1"/>
  <c r="D32" i="4"/>
  <c r="D31" i="4"/>
  <c r="D30" i="4"/>
  <c r="D29" i="4"/>
  <c r="D28" i="4"/>
  <c r="D27" i="4"/>
  <c r="D26" i="4"/>
  <c r="D25" i="4"/>
  <c r="D24" i="4"/>
  <c r="D23" i="4"/>
  <c r="D22" i="4"/>
  <c r="D21" i="4"/>
  <c r="D20" i="4"/>
  <c r="D19" i="4"/>
  <c r="D18" i="4"/>
  <c r="D17" i="4"/>
  <c r="D16" i="4"/>
  <c r="D15" i="4"/>
  <c r="D14" i="4"/>
  <c r="D13" i="4"/>
  <c r="D12" i="4"/>
  <c r="D11" i="4"/>
  <c r="D10" i="4"/>
  <c r="D9" i="4"/>
  <c r="D8" i="4"/>
  <c r="D7" i="4"/>
  <c r="D6" i="4"/>
  <c r="D5" i="4"/>
  <c r="G6" i="4" s="1"/>
  <c r="D4" i="4"/>
  <c r="G5" i="4" s="1"/>
  <c r="D3" i="4"/>
  <c r="G4" i="4" s="1"/>
  <c r="A11" i="3"/>
  <c r="A2" i="3"/>
  <c r="C36" i="3" l="1"/>
  <c r="C34" i="3"/>
  <c r="C33" i="3"/>
  <c r="C32" i="3"/>
  <c r="C31" i="3"/>
  <c r="B13" i="3" l="1"/>
  <c r="B12" i="3"/>
  <c r="B11" i="3"/>
  <c r="B10" i="3"/>
  <c r="B9" i="3"/>
  <c r="B8" i="3"/>
  <c r="B7" i="3"/>
  <c r="B6" i="3"/>
  <c r="B5" i="3"/>
  <c r="B4" i="3"/>
  <c r="G35" i="3" l="1"/>
  <c r="G34" i="3"/>
  <c r="G33" i="3"/>
  <c r="G32" i="3"/>
  <c r="G31" i="3"/>
  <c r="G30" i="3"/>
  <c r="G24" i="3"/>
  <c r="G23" i="3"/>
  <c r="G22" i="3"/>
  <c r="G21" i="3"/>
  <c r="G20" i="3"/>
  <c r="G19" i="3"/>
  <c r="L19" i="3" l="1"/>
  <c r="G13" i="3"/>
  <c r="G11" i="3"/>
  <c r="G10" i="3"/>
  <c r="G9" i="3"/>
  <c r="G8" i="3"/>
</calcChain>
</file>

<file path=xl/comments1.xml><?xml version="1.0" encoding="utf-8"?>
<comments xmlns="http://schemas.openxmlformats.org/spreadsheetml/2006/main">
  <authors>
    <author>Author</author>
  </authors>
  <commentList>
    <comment ref="E10" authorId="0">
      <text>
        <r>
          <rPr>
            <b/>
            <sz val="9"/>
            <color indexed="81"/>
            <rFont val="Tahoma"/>
            <family val="2"/>
          </rPr>
          <t>Author:</t>
        </r>
        <r>
          <rPr>
            <sz val="9"/>
            <color indexed="81"/>
            <rFont val="Tahoma"/>
            <family val="2"/>
          </rPr>
          <t xml:space="preserve">
hiiii
</t>
        </r>
      </text>
    </comment>
    <comment ref="G10" authorId="0">
      <text>
        <r>
          <rPr>
            <b/>
            <sz val="9"/>
            <color indexed="81"/>
            <rFont val="Tahoma"/>
            <family val="2"/>
          </rPr>
          <t>Author:</t>
        </r>
        <r>
          <rPr>
            <sz val="9"/>
            <color indexed="81"/>
            <rFont val="Tahoma"/>
            <family val="2"/>
          </rPr>
          <t xml:space="preserve">
hi
</t>
        </r>
      </text>
    </comment>
    <comment ref="L19" authorId="0">
      <text>
        <r>
          <rPr>
            <b/>
            <sz val="9"/>
            <color indexed="81"/>
            <rFont val="Tahoma"/>
            <family val="2"/>
          </rPr>
          <t>Author:</t>
        </r>
        <r>
          <rPr>
            <sz val="9"/>
            <color indexed="81"/>
            <rFont val="Tahoma"/>
            <family val="2"/>
          </rPr>
          <t xml:space="preserve">
hi
</t>
        </r>
      </text>
    </comment>
    <comment ref="G21" authorId="0">
      <text>
        <r>
          <rPr>
            <b/>
            <sz val="9"/>
            <color indexed="81"/>
            <rFont val="Tahoma"/>
            <family val="2"/>
          </rPr>
          <t>Author:</t>
        </r>
        <r>
          <rPr>
            <sz val="9"/>
            <color indexed="81"/>
            <rFont val="Tahoma"/>
            <family val="2"/>
          </rPr>
          <t xml:space="preserve">
hi
</t>
        </r>
      </text>
    </comment>
    <comment ref="A25" authorId="0">
      <text>
        <r>
          <rPr>
            <b/>
            <sz val="9"/>
            <color indexed="81"/>
            <rFont val="Tahoma"/>
            <family val="2"/>
          </rPr>
          <t>Author:</t>
        </r>
        <r>
          <rPr>
            <sz val="9"/>
            <color indexed="81"/>
            <rFont val="Tahoma"/>
            <family val="2"/>
          </rPr>
          <t xml:space="preserve">
hiiii
</t>
        </r>
      </text>
    </comment>
    <comment ref="C25" authorId="0">
      <text>
        <r>
          <rPr>
            <b/>
            <sz val="9"/>
            <color indexed="81"/>
            <rFont val="Tahoma"/>
            <family val="2"/>
          </rPr>
          <t>Author:</t>
        </r>
        <r>
          <rPr>
            <sz val="9"/>
            <color indexed="81"/>
            <rFont val="Tahoma"/>
            <family val="2"/>
          </rPr>
          <t xml:space="preserve">
hi
</t>
        </r>
      </text>
    </comment>
    <comment ref="G32" authorId="0">
      <text>
        <r>
          <rPr>
            <b/>
            <sz val="9"/>
            <color indexed="81"/>
            <rFont val="Tahoma"/>
            <family val="2"/>
          </rPr>
          <t>Author:</t>
        </r>
        <r>
          <rPr>
            <sz val="9"/>
            <color indexed="81"/>
            <rFont val="Tahoma"/>
            <family val="2"/>
          </rPr>
          <t xml:space="preserve">
hi
</t>
        </r>
      </text>
    </comment>
    <comment ref="A33" authorId="0">
      <text>
        <r>
          <rPr>
            <b/>
            <sz val="9"/>
            <color indexed="81"/>
            <rFont val="Tahoma"/>
            <family val="2"/>
          </rPr>
          <t>Author:</t>
        </r>
        <r>
          <rPr>
            <sz val="9"/>
            <color indexed="81"/>
            <rFont val="Tahoma"/>
            <family val="2"/>
          </rPr>
          <t xml:space="preserve">
hiiii
</t>
        </r>
      </text>
    </comment>
    <comment ref="C33" authorId="0">
      <text>
        <r>
          <rPr>
            <b/>
            <sz val="9"/>
            <color indexed="81"/>
            <rFont val="Tahoma"/>
            <family val="2"/>
          </rPr>
          <t>Author:</t>
        </r>
        <r>
          <rPr>
            <sz val="9"/>
            <color indexed="81"/>
            <rFont val="Tahoma"/>
            <family val="2"/>
          </rPr>
          <t xml:space="preserve">
hi
</t>
        </r>
      </text>
    </comment>
  </commentList>
</comments>
</file>

<file path=xl/sharedStrings.xml><?xml version="1.0" encoding="utf-8"?>
<sst xmlns="http://schemas.openxmlformats.org/spreadsheetml/2006/main" count="742" uniqueCount="357">
  <si>
    <t>ABS</t>
  </si>
  <si>
    <t>Aggregate</t>
  </si>
  <si>
    <t>Power</t>
  </si>
  <si>
    <t>Product</t>
  </si>
  <si>
    <t>Rand</t>
  </si>
  <si>
    <t>Randbetween</t>
  </si>
  <si>
    <t>Round</t>
  </si>
  <si>
    <t>Rounddown</t>
  </si>
  <si>
    <t>Roundup</t>
  </si>
  <si>
    <t>Subtotal</t>
  </si>
  <si>
    <t>Math &amp; Trig Functions</t>
  </si>
  <si>
    <t>Statical  Functions</t>
  </si>
  <si>
    <t>x</t>
  </si>
  <si>
    <t>Apple</t>
  </si>
  <si>
    <t>Banana</t>
  </si>
  <si>
    <t>Countif</t>
  </si>
  <si>
    <t>Countifs</t>
  </si>
  <si>
    <t>Small</t>
  </si>
  <si>
    <t>y</t>
  </si>
  <si>
    <t>iseven</t>
  </si>
  <si>
    <t>isodd</t>
  </si>
  <si>
    <t>A</t>
  </si>
  <si>
    <t>B</t>
  </si>
  <si>
    <t>C</t>
  </si>
  <si>
    <t>D</t>
  </si>
  <si>
    <t>F</t>
  </si>
  <si>
    <t>X</t>
  </si>
  <si>
    <t>Y</t>
  </si>
  <si>
    <t>Comment</t>
  </si>
  <si>
    <t>Content</t>
  </si>
  <si>
    <t>Formula</t>
  </si>
  <si>
    <t>kp</t>
  </si>
  <si>
    <t>Z</t>
  </si>
  <si>
    <t>Orange</t>
  </si>
  <si>
    <t>Price</t>
  </si>
  <si>
    <t>Sumif</t>
  </si>
  <si>
    <t>Sumifs</t>
  </si>
  <si>
    <t>Min</t>
  </si>
  <si>
    <t>Large</t>
  </si>
  <si>
    <t>Iserror</t>
  </si>
  <si>
    <t>Raj</t>
  </si>
  <si>
    <t>Ajay</t>
  </si>
  <si>
    <t>Pankaj</t>
  </si>
  <si>
    <t>Suneep</t>
  </si>
  <si>
    <t>Current Asstes</t>
  </si>
  <si>
    <t>Fixed</t>
  </si>
  <si>
    <t>Prepaid</t>
  </si>
  <si>
    <t>Total Assts</t>
  </si>
  <si>
    <t>Total CA</t>
  </si>
  <si>
    <t>Total FA</t>
  </si>
  <si>
    <t>Total Others</t>
  </si>
  <si>
    <t>ctr+ent</t>
  </si>
  <si>
    <t>Product1</t>
  </si>
  <si>
    <t>Product2</t>
  </si>
  <si>
    <t>Product3</t>
  </si>
  <si>
    <t>Product4</t>
  </si>
  <si>
    <t>E</t>
  </si>
  <si>
    <t>IN KG</t>
  </si>
  <si>
    <t>PRODUCT</t>
  </si>
  <si>
    <t>SALES</t>
  </si>
  <si>
    <t>TOTAL</t>
  </si>
  <si>
    <t>COUNT</t>
  </si>
  <si>
    <t>COUNTA</t>
  </si>
  <si>
    <t>COUNTBLANK</t>
  </si>
  <si>
    <t>COUNTTEXT</t>
  </si>
  <si>
    <t>Total SALE</t>
  </si>
  <si>
    <t>Sum of Total Sale</t>
  </si>
  <si>
    <t>DSUM</t>
  </si>
  <si>
    <t>DCOUNT</t>
  </si>
  <si>
    <t>DMAX</t>
  </si>
  <si>
    <t>TRUNC</t>
  </si>
  <si>
    <t>DMIN</t>
  </si>
  <si>
    <t>Max</t>
  </si>
  <si>
    <t>Average of PRICE</t>
  </si>
  <si>
    <t>Sum Of Total Sales</t>
  </si>
  <si>
    <t>UNITS</t>
  </si>
  <si>
    <t>PRICE</t>
  </si>
  <si>
    <t>COGS</t>
  </si>
  <si>
    <t>GROSS PROFIT</t>
  </si>
  <si>
    <t>ADMIN EXP.</t>
  </si>
  <si>
    <t>OFFICE EXP.</t>
  </si>
  <si>
    <t>RENT</t>
  </si>
  <si>
    <t>NET PROFIT</t>
  </si>
  <si>
    <t>Amount</t>
  </si>
  <si>
    <t>What if Analysis -Goal Seek</t>
  </si>
  <si>
    <t>What if Analysis -Data Table-Single Input</t>
  </si>
  <si>
    <t>What if Analysis -Data Table-Double Input</t>
  </si>
  <si>
    <t>G</t>
  </si>
  <si>
    <t>I</t>
  </si>
  <si>
    <t>J</t>
  </si>
  <si>
    <t>K</t>
  </si>
  <si>
    <t>PRO</t>
  </si>
  <si>
    <t>AMOUNT</t>
  </si>
  <si>
    <t>Iferror</t>
  </si>
  <si>
    <t>Price &gt;=</t>
  </si>
  <si>
    <t>&gt;=50</t>
  </si>
  <si>
    <t>&gt;=55</t>
  </si>
  <si>
    <t>&gt;=65</t>
  </si>
  <si>
    <t xml:space="preserve">SALES </t>
  </si>
  <si>
    <t>4</t>
  </si>
  <si>
    <t>91</t>
  </si>
  <si>
    <t>Appble</t>
  </si>
  <si>
    <t>Boat</t>
  </si>
  <si>
    <t>Banna</t>
  </si>
  <si>
    <t>Bataa</t>
  </si>
  <si>
    <t>Bananaaaa</t>
  </si>
  <si>
    <t>Orangea</t>
  </si>
  <si>
    <t>BlAla</t>
  </si>
  <si>
    <t>Average ifS</t>
  </si>
  <si>
    <t>Average if</t>
  </si>
  <si>
    <t>Baaani</t>
  </si>
  <si>
    <t>12</t>
  </si>
  <si>
    <t>&lt;=35</t>
  </si>
  <si>
    <t>&lt;=45</t>
  </si>
  <si>
    <t>&lt;=20</t>
  </si>
  <si>
    <t>SumifS</t>
  </si>
  <si>
    <t>COUNTIFS</t>
  </si>
  <si>
    <t>SALES &lt;=</t>
  </si>
  <si>
    <t>Advanced Excel Session By:</t>
  </si>
  <si>
    <t>Pankaj Kumar Gupta</t>
  </si>
  <si>
    <t>Website:</t>
  </si>
  <si>
    <t>www.advancedexcel.net</t>
  </si>
  <si>
    <t>www.vbamacrosexcel.com</t>
  </si>
  <si>
    <t>Email:</t>
  </si>
  <si>
    <t>advancedexcel07@gmail.com</t>
  </si>
  <si>
    <t>info@advancedexcel.net</t>
  </si>
  <si>
    <t>Phone:</t>
  </si>
  <si>
    <t>9871076667, 8750676667</t>
  </si>
  <si>
    <t>Facebook Page:</t>
  </si>
  <si>
    <t>Linkedin Page:</t>
  </si>
  <si>
    <t>Connect With Me On Linkedin</t>
  </si>
  <si>
    <t>Average ifs</t>
  </si>
  <si>
    <t>&lt;35</t>
  </si>
  <si>
    <t>W</t>
  </si>
  <si>
    <t>Like Me On Facebook.</t>
  </si>
  <si>
    <t>IT PROVIDE US RANDO, NO. BETWEEN 0 TO 1(EX: 0.8956)</t>
  </si>
  <si>
    <t>IT PROVIDE RANDOM NUMBER BETWEEN 2 NUMBERS, EX: 1 TO 30: 25</t>
  </si>
  <si>
    <t>Happen BCZ 9 is more than "5" and which evernumber will be compared by 5,50,50,5000…) and one more example is with less than 5 which is 2)</t>
  </si>
  <si>
    <t>It will always work on less than 5 and more than 5 will be ristricted not work</t>
  </si>
  <si>
    <t>Count only numbers</t>
  </si>
  <si>
    <t>Count all number and text</t>
  </si>
  <si>
    <t>Count only Blank</t>
  </si>
  <si>
    <t>There is no formula for this so we sub CountA with Count.</t>
  </si>
  <si>
    <t>B*</t>
  </si>
  <si>
    <t>Starts with B</t>
  </si>
  <si>
    <t>B*A</t>
  </si>
  <si>
    <t>Starts with B and End s with A</t>
  </si>
  <si>
    <t>Start with B and only 3 character is allowed between B and A</t>
  </si>
  <si>
    <t>*A</t>
  </si>
  <si>
    <t>Ends wit A</t>
  </si>
  <si>
    <t>B???A</t>
  </si>
  <si>
    <t>*</t>
  </si>
  <si>
    <t>Asterik</t>
  </si>
  <si>
    <t>A single Asteril (*) can replace multiple charecters</t>
  </si>
  <si>
    <t>?</t>
  </si>
  <si>
    <t>Question</t>
  </si>
  <si>
    <t>A single question mark can replace single character</t>
  </si>
  <si>
    <t>USE OF THESE TWO " * " AND " ? "</t>
  </si>
  <si>
    <t>Target based, Goal seek and Data Mamager important</t>
  </si>
  <si>
    <t>Steps 1: Just PUT a formula in Green bracket</t>
  </si>
  <si>
    <t>Step 2: Select the whole range.</t>
  </si>
  <si>
    <t>Que: If unit price will be changed then how much profit will be changed?</t>
  </si>
  <si>
    <t>Unit price</t>
  </si>
  <si>
    <t>Profit</t>
  </si>
  <si>
    <t>Step 3: Go to DATA - What if - Data management.</t>
  </si>
  <si>
    <t>Step 4: Just select the row if Data is in row or select the colum if data is in colm and then select the catagry like in this we want to check the price change.</t>
  </si>
  <si>
    <t>STEPS FOR Data management</t>
  </si>
  <si>
    <t>IT IS TOTALLY BASED ON PROBABILITY AS IF WE WANT THAT PROFIT OR THATPRICE THEN WHAT WILL BE APPLIED</t>
  </si>
  <si>
    <t>Same as above just here Data is in ROW instead of Column</t>
  </si>
  <si>
    <t>Q:when D formulas were used?</t>
  </si>
  <si>
    <t>A: D formulas are used when criteria and range are more than 2.</t>
  </si>
  <si>
    <t>Steps: start the formula =DSUM - select the full range of dat from where u want the data.</t>
  </si>
  <si>
    <t>step: Select the cell from which u want the result (like :Total).</t>
  </si>
  <si>
    <t>Step: Then select thectiteria which u manually prepared.</t>
  </si>
  <si>
    <t>This is manually prepared to get the vale by using the D formula</t>
  </si>
  <si>
    <t>The heading should be same like Price - Price (NOT PRICE)</t>
  </si>
  <si>
    <t>Remember</t>
  </si>
  <si>
    <t>Multiple condition and more criteria)</t>
  </si>
  <si>
    <t>DMAX: Condition based MAX: SO DMAX</t>
  </si>
  <si>
    <t>As we hane no Maxif since if is used for condition based</t>
  </si>
  <si>
    <t>VAL</t>
  </si>
  <si>
    <t>Select from Unit Price to profit with link till down</t>
  </si>
  <si>
    <t>BY CHANGING CELL: WHICH CATOGARY (PRICE, UNITS) YOU WANT TO CHANGE</t>
  </si>
  <si>
    <t>Desired</t>
  </si>
  <si>
    <t>-</t>
  </si>
  <si>
    <t>Function#: What u want to calculate(SUM, Average..)</t>
  </si>
  <si>
    <t>Option: What u want to ignore. (Always select 3 because it include all the others things as it a a combination of all)</t>
  </si>
  <si>
    <t>Aray: Range which u want to select.</t>
  </si>
  <si>
    <t>SET CELL: SELECT THE CELL WHICH U WANT TO CONVERT TO CONVERT INTO 200000</t>
  </si>
  <si>
    <t>TO VALUE: WHAT VALUE YOU WANT TO DERIVE</t>
  </si>
  <si>
    <t>=AGGREGATE(FUNCTION,OPTION,ARAY)</t>
  </si>
  <si>
    <t>ADVANTAGE: IT IGNORE THE ERROR IN A FORMULA LIKE #N/A</t>
  </si>
  <si>
    <t>IT ALSO HELPIN FLITRING THE DATA AS WHEN YOU APPLY FILTER TO THE DATA THESE #N/A WILL NOT BE SEEN ONLY THE DESIRED DATA SEEN ON THE SHEET</t>
  </si>
  <si>
    <t>SET A LINK</t>
  </si>
  <si>
    <t>MOST IMP</t>
  </si>
  <si>
    <t>AVERAGEIF</t>
  </si>
  <si>
    <t>SUMIF</t>
  </si>
  <si>
    <t>COUNTIF</t>
  </si>
  <si>
    <r>
      <rPr>
        <sz val="16"/>
        <color theme="1"/>
        <rFont val="Calibri"/>
        <family val="2"/>
        <scheme val="minor"/>
      </rPr>
      <t xml:space="preserve">Always Remember that we have only 6 </t>
    </r>
    <r>
      <rPr>
        <b/>
        <sz val="16"/>
        <color theme="1"/>
        <rFont val="Calibri"/>
        <family val="2"/>
        <scheme val="minor"/>
      </rPr>
      <t xml:space="preserve">"CRITERIA" </t>
    </r>
    <r>
      <rPr>
        <sz val="16"/>
        <color theme="1"/>
        <rFont val="Calibri"/>
        <family val="2"/>
        <scheme val="minor"/>
      </rPr>
      <t>based formulas</t>
    </r>
  </si>
  <si>
    <t>Large:</t>
  </si>
  <si>
    <t>=LARGE(M15:M22,1)</t>
  </si>
  <si>
    <t>=DMAX(L14:M22,M14,L24:M25)</t>
  </si>
  <si>
    <t>=TRUNC(D15,-2)</t>
  </si>
  <si>
    <t>=DSUM(A7:D19,D7,A2:D5)</t>
  </si>
  <si>
    <t>Always Select Column if in different Rows but same cloumn.</t>
  </si>
  <si>
    <t>If u apply directly SUM, AVERAGE or other formula with #NA then it will not show the result.</t>
  </si>
  <si>
    <t>AVERAGEIFS</t>
  </si>
  <si>
    <t>SUMIFS</t>
  </si>
  <si>
    <t>This Name can only be used in single workbook</t>
  </si>
  <si>
    <t>The use of D formulas is that when there are more criteria which is difficult to get from SUMIF,COUNTIF</t>
  </si>
  <si>
    <t>EX why we use AGGREGATE</t>
  </si>
  <si>
    <t>Vikas Gupta</t>
  </si>
  <si>
    <t>Mahesh Gadgil</t>
  </si>
  <si>
    <t>Vikas Garg</t>
  </si>
  <si>
    <t>Gautam Sharma</t>
  </si>
  <si>
    <t>Deepak Sharma</t>
  </si>
  <si>
    <t>Ajeet Gupta</t>
  </si>
  <si>
    <t>How many time G is used in this Range</t>
  </si>
  <si>
    <t>How many times space then G is used</t>
  </si>
  <si>
    <t>Hari kumar sharma</t>
  </si>
  <si>
    <t>sanjay kumar gupta</t>
  </si>
  <si>
    <t>atal bihari vajpayee</t>
  </si>
  <si>
    <t>atul kumar bhandari</t>
  </si>
  <si>
    <t>How many times Kumar is used</t>
  </si>
  <si>
    <t>Most Important</t>
  </si>
  <si>
    <t>sky has blue color</t>
  </si>
  <si>
    <t>my favourite color is blue</t>
  </si>
  <si>
    <t>blue</t>
  </si>
  <si>
    <t>Tree has a green color</t>
  </si>
  <si>
    <t>Sum became orange in the evening</t>
  </si>
  <si>
    <t>When u are refering a Cell then u have to use "*"&amp;A3&amp;"*"</t>
  </si>
  <si>
    <t>SalesRep</t>
  </si>
  <si>
    <t>Normal</t>
  </si>
  <si>
    <t>Joe</t>
  </si>
  <si>
    <t>Chin</t>
  </si>
  <si>
    <t>Rajesh</t>
  </si>
  <si>
    <t>Moe</t>
  </si>
  <si>
    <t>Vikas</t>
  </si>
  <si>
    <t>=COUNTIF($A$2:C2,C2)</t>
  </si>
  <si>
    <t>Sanjay Sharma</t>
  </si>
  <si>
    <t>Tarun Gupta</t>
  </si>
  <si>
    <t>Manish Sharma</t>
  </si>
  <si>
    <t>Gupta</t>
  </si>
  <si>
    <t>Abhishek Singh</t>
  </si>
  <si>
    <t>Suresh Malik</t>
  </si>
  <si>
    <t>Kumar</t>
  </si>
  <si>
    <t>Vikas sharma</t>
  </si>
  <si>
    <t>Vikas kumar Gupta</t>
  </si>
  <si>
    <t>Last name start with 'S'</t>
  </si>
  <si>
    <t>Sanjay singh sharma</t>
  </si>
  <si>
    <t>Tarun kumar rastogi</t>
  </si>
  <si>
    <t>=COUNTIF(B17:B20,"*"&amp;G18&amp;"*")</t>
  </si>
  <si>
    <t>The most important thing is POSITION of the A3</t>
  </si>
  <si>
    <t>Now</t>
  </si>
  <si>
    <t>If the Desired Character is between the line then use   :  "*"&amp;A3&amp;"*"</t>
  </si>
  <si>
    <t>If the Desired Character is at the last then use   :  "*"&amp;A3</t>
  </si>
  <si>
    <t>If the Desired Character is at the FIRST then use   : A3&amp;"*"</t>
  </si>
  <si>
    <t>=COUNTIF(L1:L10,"*"&amp;" s"&amp;"*")</t>
  </si>
  <si>
    <t>Here we have used space before "S" since before last name we have space</t>
  </si>
  <si>
    <t>Region</t>
  </si>
  <si>
    <t>Jan</t>
  </si>
  <si>
    <t>Feb</t>
  </si>
  <si>
    <t>Mar</t>
  </si>
  <si>
    <t>North</t>
  </si>
  <si>
    <t>South</t>
  </si>
  <si>
    <t>East</t>
  </si>
  <si>
    <t>West</t>
  </si>
  <si>
    <t>Sales £4,000 and below.</t>
  </si>
  <si>
    <t xml:space="preserve">Sales above £4,000 up to £6,000 </t>
  </si>
  <si>
    <t xml:space="preserve">Sales above £6,000 </t>
  </si>
  <si>
    <t>=COUNTIF(F2:H5,"&lt;=4000")</t>
  </si>
  <si>
    <t>=COUNTIFS(F2:H5,"&gt;4000",F2:H5,"&lt;=6000")</t>
  </si>
  <si>
    <t>=COUNTIF(F2:H5,"&gt;6000")</t>
  </si>
  <si>
    <t>ATTENDANCE SHEET</t>
  </si>
  <si>
    <t>P - Present</t>
  </si>
  <si>
    <t>A - Absent</t>
  </si>
  <si>
    <t>NAME</t>
  </si>
  <si>
    <t>P</t>
  </si>
  <si>
    <t>Question 1</t>
  </si>
  <si>
    <t>How to find out the number of days "Present"?</t>
  </si>
  <si>
    <t>DAYS PRESENT</t>
  </si>
  <si>
    <t>Question 2</t>
  </si>
  <si>
    <t>How to find out the count of "Blanks" against all the names?</t>
  </si>
  <si>
    <t>COUNT BLANKS</t>
  </si>
  <si>
    <t>Question 3</t>
  </si>
  <si>
    <t>How to find out the count of "Non-Blanks" against all the names?</t>
  </si>
  <si>
    <t>COUNT NON-BLANKS</t>
  </si>
  <si>
    <t>Question 4</t>
  </si>
  <si>
    <t>How to know the Number of days both "A" &amp; "B" were "Present"?</t>
  </si>
  <si>
    <t>COUNT "P","A &amp; B"</t>
  </si>
  <si>
    <t>A &amp; B</t>
  </si>
  <si>
    <t>=LARGE(D69:D76,2)</t>
  </si>
  <si>
    <t>Ths for largest value</t>
  </si>
  <si>
    <t>If u want first three largest number</t>
  </si>
  <si>
    <t>=LARGE(D69:D76,ROW(C1))</t>
  </si>
  <si>
    <t>We can use these Column or Row formula for 3,4,5,6 Max numbers</t>
  </si>
  <si>
    <t>=dfunction(DATABASE,FIELD,CRITERIA)</t>
  </si>
  <si>
    <t>Sum</t>
  </si>
  <si>
    <t>Here we have fixed the first to start evey count from there and second range is not fixed so that it can go further.</t>
  </si>
  <si>
    <t>Since we need SUM of the Calories so we have used SUMIFs+SUMIFs since we cannot give 2 SUMRANGE in one formula</t>
  </si>
  <si>
    <t>Lemon</t>
  </si>
  <si>
    <t>Munch</t>
  </si>
  <si>
    <t>Onion</t>
  </si>
  <si>
    <t>Snickers</t>
  </si>
  <si>
    <t>Potato</t>
  </si>
  <si>
    <t>Kit Kat</t>
  </si>
  <si>
    <t>Pea</t>
  </si>
  <si>
    <t>Mars</t>
  </si>
  <si>
    <t>Carrot</t>
  </si>
  <si>
    <t>Tomato</t>
  </si>
  <si>
    <t>Skittles</t>
  </si>
  <si>
    <t>Twix</t>
  </si>
  <si>
    <t>Vegetables</t>
  </si>
  <si>
    <t>Calories</t>
  </si>
  <si>
    <t>Candy</t>
  </si>
  <si>
    <t>Find out Total Calories of below items:-</t>
  </si>
  <si>
    <t>Q 11</t>
  </si>
  <si>
    <t>Ques 16</t>
  </si>
  <si>
    <t>Sum of production of Top 3  Sales Associates</t>
  </si>
  <si>
    <t>Name</t>
  </si>
  <si>
    <t>Designation</t>
  </si>
  <si>
    <t>Sales Volume</t>
  </si>
  <si>
    <t>Deepak</t>
  </si>
  <si>
    <t>Sr. Sales Associte</t>
  </si>
  <si>
    <t>Mohit</t>
  </si>
  <si>
    <t>Sales Associate</t>
  </si>
  <si>
    <t>Rahul</t>
  </si>
  <si>
    <t>Ashish</t>
  </si>
  <si>
    <t>Navin</t>
  </si>
  <si>
    <t>Ekta</t>
  </si>
  <si>
    <t>Soumya</t>
  </si>
  <si>
    <t>Abhishek</t>
  </si>
  <si>
    <t>Deepti</t>
  </si>
  <si>
    <t>Manisha</t>
  </si>
  <si>
    <t>SUM(large(Range,{1,2,3})</t>
  </si>
  <si>
    <t>Here u will get SUM of largest 3 numbers</t>
  </si>
  <si>
    <t>Enter it with CTRL+SHIFT+ENTER</t>
  </si>
  <si>
    <t>Ques 18</t>
  </si>
  <si>
    <t>Calculate the sum of items in "Green" highlighted field as per Data Range.</t>
  </si>
  <si>
    <t>Item</t>
  </si>
  <si>
    <t>Total</t>
  </si>
  <si>
    <t>Date Start</t>
  </si>
  <si>
    <t>Date End</t>
  </si>
  <si>
    <t xml:space="preserve">Email Received </t>
  </si>
  <si>
    <t>SMS Received</t>
  </si>
  <si>
    <t>Outgoind Calls</t>
  </si>
  <si>
    <t>Toll Free Calls</t>
  </si>
  <si>
    <t>Abandoned Calls</t>
  </si>
  <si>
    <t>Answer Calls</t>
  </si>
  <si>
    <t>Missed Call</t>
  </si>
  <si>
    <t>Here what we done is we need total email from start date to end date.</t>
  </si>
  <si>
    <t>So as per formula of SUMIFwe have given the range which shuld be added</t>
  </si>
  <si>
    <t>then we gave criteria that date should be more then start date and less then end date</t>
  </si>
  <si>
    <t>Write a formula to get average value of year 2014 and month between April to December</t>
  </si>
  <si>
    <t>Year</t>
  </si>
  <si>
    <t>Month</t>
  </si>
  <si>
    <t>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</si>
</sst>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0.0_ ;\-0.0\ "/>
    <numFmt numFmtId="165" formatCode="0.0"/>
    <numFmt numFmtId="166" formatCode="0_ ;\-0\ "/>
    <numFmt numFmtId="167" formatCode="0.000000_ ;\-0.000000\ "/>
    <numFmt numFmtId="168" formatCode="0.0000"/>
    <numFmt numFmtId="169" formatCode="0.000000"/>
    <numFmt numFmtId="170" formatCode="mmm"/>
    <numFmt numFmtId="171" formatCode="#"/>
  </numFmts>
  <fonts count="31" x14ac:knownFonts="1">
    <font>
      <sz val="11"/>
      <color theme="1"/>
      <name val="Calibri"/>
      <family val="2"/>
      <scheme val="minor"/>
    </font>
    <font>
      <b/>
      <sz val="11"/>
      <color theme="1"/>
      <name val="Calibri"/>
      <family val="2"/>
      <scheme val="minor"/>
    </font>
    <font>
      <b/>
      <sz val="14"/>
      <color theme="1"/>
      <name val="Calibri"/>
      <family val="2"/>
      <scheme val="minor"/>
    </font>
    <font>
      <b/>
      <u/>
      <sz val="14"/>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22"/>
      <color theme="1"/>
      <name val="Times New Roman"/>
      <family val="1"/>
    </font>
    <font>
      <b/>
      <sz val="18"/>
      <color theme="1"/>
      <name val="Times New Roman"/>
      <family val="1"/>
    </font>
    <font>
      <b/>
      <sz val="20"/>
      <color theme="1"/>
      <name val="Times New Roman"/>
      <family val="1"/>
    </font>
    <font>
      <u/>
      <sz val="11"/>
      <color theme="10"/>
      <name val="Calibri"/>
      <family val="2"/>
      <scheme val="minor"/>
    </font>
    <font>
      <b/>
      <u/>
      <sz val="20"/>
      <color theme="10"/>
      <name val="Times New Roman"/>
      <family val="1"/>
    </font>
    <font>
      <sz val="11"/>
      <color theme="1"/>
      <name val="Times New Roman"/>
      <family val="1"/>
    </font>
    <font>
      <sz val="20"/>
      <color theme="1"/>
      <name val="Times New Roman"/>
      <family val="1"/>
    </font>
    <font>
      <u/>
      <sz val="22"/>
      <color theme="10"/>
      <name val="Calibri"/>
      <family val="2"/>
      <scheme val="minor"/>
    </font>
    <font>
      <b/>
      <sz val="16"/>
      <color theme="1"/>
      <name val="Calibri"/>
      <family val="2"/>
      <scheme val="minor"/>
    </font>
    <font>
      <sz val="16"/>
      <color theme="1"/>
      <name val="Calibri"/>
      <family val="2"/>
      <scheme val="minor"/>
    </font>
    <font>
      <sz val="11"/>
      <color theme="1"/>
      <name val="Calibri"/>
      <family val="2"/>
      <scheme val="minor"/>
    </font>
    <font>
      <sz val="11"/>
      <color theme="0"/>
      <name val="Calibri"/>
      <family val="2"/>
      <scheme val="minor"/>
    </font>
    <font>
      <sz val="10"/>
      <name val="Arial"/>
      <family val="2"/>
    </font>
    <font>
      <sz val="10"/>
      <color indexed="20"/>
      <name val="Arial"/>
      <family val="2"/>
    </font>
    <font>
      <sz val="11"/>
      <name val="Calibri"/>
      <family val="2"/>
      <scheme val="minor"/>
    </font>
    <font>
      <sz val="15"/>
      <color theme="1"/>
      <name val="Calibri"/>
      <family val="2"/>
      <scheme val="minor"/>
    </font>
    <font>
      <b/>
      <sz val="15"/>
      <color theme="1"/>
      <name val="Calibri"/>
      <family val="2"/>
      <scheme val="minor"/>
    </font>
    <font>
      <sz val="10"/>
      <name val="Trebuchet MS"/>
      <family val="2"/>
    </font>
    <font>
      <sz val="11"/>
      <color rgb="FF002060"/>
      <name val="Calibri"/>
      <family val="2"/>
      <scheme val="minor"/>
    </font>
    <font>
      <sz val="10"/>
      <color indexed="9"/>
      <name val="Trebuchet MS"/>
      <family val="2"/>
    </font>
    <font>
      <sz val="10"/>
      <color theme="0"/>
      <name val="Trebuchet MS"/>
      <family val="2"/>
    </font>
    <font>
      <b/>
      <sz val="10"/>
      <color theme="0"/>
      <name val="Calibri"/>
      <family val="2"/>
      <scheme val="minor"/>
    </font>
    <font>
      <b/>
      <sz val="10"/>
      <color theme="1"/>
      <name val="Calibri"/>
      <family val="2"/>
      <scheme val="minor"/>
    </font>
    <font>
      <sz val="14"/>
      <color theme="1"/>
      <name val="Calibri"/>
      <family val="2"/>
      <scheme val="minor"/>
    </font>
  </fonts>
  <fills count="32">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66"/>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rgb="FF002060"/>
        <bgColor indexed="64"/>
      </patternFill>
    </fill>
    <fill>
      <patternFill patternType="solid">
        <fgColor indexed="22"/>
      </patternFill>
    </fill>
    <fill>
      <patternFill patternType="solid">
        <fgColor indexed="26"/>
      </patternFill>
    </fill>
    <fill>
      <patternFill patternType="solid">
        <fgColor theme="4" tint="0.79998168889431442"/>
        <bgColor indexed="64"/>
      </patternFill>
    </fill>
    <fill>
      <patternFill patternType="solid">
        <fgColor rgb="FFFFFFCC"/>
        <bgColor indexed="64"/>
      </patternFill>
    </fill>
    <fill>
      <patternFill patternType="solid">
        <fgColor indexed="42"/>
        <bgColor indexed="64"/>
      </patternFill>
    </fill>
    <fill>
      <patternFill patternType="solid">
        <fgColor indexed="17"/>
        <bgColor indexed="64"/>
      </patternFill>
    </fill>
    <fill>
      <patternFill patternType="solid">
        <fgColor indexed="50"/>
        <bgColor indexed="64"/>
      </patternFill>
    </fill>
    <fill>
      <patternFill patternType="solid">
        <fgColor theme="3" tint="-0.249977111117893"/>
        <bgColor indexed="64"/>
      </patternFill>
    </fill>
    <fill>
      <patternFill patternType="solid">
        <fgColor theme="4" tint="-0.499984740745262"/>
        <bgColor indexed="64"/>
      </patternFill>
    </fill>
    <fill>
      <patternFill patternType="solid">
        <fgColor theme="9"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6">
    <xf numFmtId="0" fontId="0" fillId="0" borderId="0"/>
    <xf numFmtId="0" fontId="10" fillId="0" borderId="0" applyNumberFormat="0" applyFill="0" applyBorder="0" applyAlignment="0" applyProtection="0"/>
    <xf numFmtId="43" fontId="17" fillId="0" borderId="0" applyFont="0" applyFill="0" applyBorder="0" applyAlignment="0" applyProtection="0"/>
    <xf numFmtId="0" fontId="19" fillId="22" borderId="0" applyNumberFormat="0" applyFont="0" applyBorder="0" applyAlignment="0" applyProtection="0"/>
    <xf numFmtId="0" fontId="19" fillId="23" borderId="0" applyNumberFormat="0" applyFont="0" applyBorder="0" applyAlignment="0" applyProtection="0"/>
    <xf numFmtId="0" fontId="24" fillId="0" borderId="0"/>
  </cellStyleXfs>
  <cellXfs count="218">
    <xf numFmtId="0" fontId="0" fillId="0" borderId="0" xfId="0"/>
    <xf numFmtId="0" fontId="2" fillId="0" borderId="0" xfId="0" applyFont="1"/>
    <xf numFmtId="0" fontId="3" fillId="0" borderId="0" xfId="0" applyFont="1"/>
    <xf numFmtId="0" fontId="0" fillId="2" borderId="0" xfId="0" applyFill="1"/>
    <xf numFmtId="0" fontId="0" fillId="0" borderId="0" xfId="0" quotePrefix="1"/>
    <xf numFmtId="0" fontId="1" fillId="0" borderId="0" xfId="0" applyFont="1"/>
    <xf numFmtId="1" fontId="0" fillId="0" borderId="0" xfId="0" applyNumberFormat="1"/>
    <xf numFmtId="0" fontId="0" fillId="3" borderId="0" xfId="0" applyFill="1"/>
    <xf numFmtId="164" fontId="0" fillId="0" borderId="0" xfId="0" applyNumberFormat="1"/>
    <xf numFmtId="164" fontId="1" fillId="0" borderId="0" xfId="0" applyNumberFormat="1" applyFont="1"/>
    <xf numFmtId="164" fontId="0" fillId="0" borderId="0" xfId="0" quotePrefix="1" applyNumberFormat="1"/>
    <xf numFmtId="164" fontId="0" fillId="0" borderId="0" xfId="0" applyNumberFormat="1" applyFill="1"/>
    <xf numFmtId="2" fontId="0" fillId="0" borderId="0" xfId="0" applyNumberFormat="1"/>
    <xf numFmtId="0" fontId="0" fillId="0" borderId="0" xfId="0" applyFill="1"/>
    <xf numFmtId="2" fontId="0" fillId="3" borderId="0" xfId="0" applyNumberFormat="1" applyFill="1"/>
    <xf numFmtId="165" fontId="0" fillId="0" borderId="0" xfId="0" applyNumberFormat="1" applyFill="1"/>
    <xf numFmtId="0" fontId="0" fillId="0" borderId="0" xfId="0" quotePrefix="1" applyFill="1"/>
    <xf numFmtId="0" fontId="1" fillId="4" borderId="0" xfId="0" applyFont="1" applyFill="1"/>
    <xf numFmtId="0" fontId="6" fillId="0" borderId="0" xfId="0" applyFont="1" applyFill="1"/>
    <xf numFmtId="0" fontId="0" fillId="5" borderId="0" xfId="0" applyFill="1"/>
    <xf numFmtId="164" fontId="0" fillId="5" borderId="0" xfId="0" applyNumberFormat="1" applyFill="1"/>
    <xf numFmtId="166" fontId="0" fillId="0" borderId="0" xfId="0" applyNumberFormat="1"/>
    <xf numFmtId="0" fontId="0" fillId="6" borderId="0" xfId="0" applyFill="1"/>
    <xf numFmtId="0" fontId="1" fillId="0" borderId="0" xfId="0" applyFont="1" applyFill="1"/>
    <xf numFmtId="164" fontId="0" fillId="0" borderId="0" xfId="0" quotePrefix="1" applyNumberFormat="1" applyFill="1"/>
    <xf numFmtId="167" fontId="0" fillId="0" borderId="0" xfId="0" applyNumberFormat="1"/>
    <xf numFmtId="0" fontId="0" fillId="4" borderId="0" xfId="0" applyFill="1"/>
    <xf numFmtId="168" fontId="0" fillId="0" borderId="0" xfId="0" applyNumberFormat="1"/>
    <xf numFmtId="2" fontId="0" fillId="0" borderId="0" xfId="0" quotePrefix="1" applyNumberFormat="1"/>
    <xf numFmtId="169" fontId="0" fillId="0" borderId="0" xfId="0" applyNumberFormat="1"/>
    <xf numFmtId="0" fontId="0" fillId="0" borderId="0" xfId="0" applyProtection="1">
      <protection hidden="1"/>
    </xf>
    <xf numFmtId="0" fontId="0" fillId="7" borderId="0" xfId="0" applyFill="1"/>
    <xf numFmtId="0" fontId="0" fillId="2" borderId="0" xfId="0" applyFill="1" applyAlignment="1" applyProtection="1">
      <alignment horizontal="right"/>
    </xf>
    <xf numFmtId="165" fontId="0" fillId="2" borderId="0" xfId="0" applyNumberFormat="1" applyFill="1" applyAlignment="1" applyProtection="1">
      <alignment horizontal="right"/>
    </xf>
    <xf numFmtId="0" fontId="0" fillId="0" borderId="0" xfId="0" applyProtection="1"/>
    <xf numFmtId="0" fontId="0" fillId="0" borderId="0" xfId="0" applyFill="1" applyProtection="1"/>
    <xf numFmtId="165" fontId="0" fillId="0" borderId="0" xfId="0" applyNumberFormat="1" applyFill="1" applyProtection="1"/>
    <xf numFmtId="165" fontId="0" fillId="0" borderId="0" xfId="0" applyNumberFormat="1" applyProtection="1"/>
    <xf numFmtId="0" fontId="1" fillId="0" borderId="0" xfId="0" quotePrefix="1" applyFont="1"/>
    <xf numFmtId="1" fontId="0" fillId="7" borderId="0" xfId="0" applyNumberFormat="1" applyFill="1"/>
    <xf numFmtId="1" fontId="0" fillId="4" borderId="0" xfId="0" applyNumberFormat="1" applyFill="1"/>
    <xf numFmtId="170" fontId="0" fillId="0" borderId="0" xfId="0" applyNumberFormat="1"/>
    <xf numFmtId="15" fontId="0" fillId="0" borderId="0" xfId="0" applyNumberFormat="1"/>
    <xf numFmtId="164" fontId="0" fillId="0" borderId="0" xfId="0" applyNumberFormat="1" applyFont="1" applyFill="1"/>
    <xf numFmtId="164" fontId="0" fillId="4" borderId="0" xfId="0" applyNumberFormat="1" applyFill="1"/>
    <xf numFmtId="0" fontId="1" fillId="8" borderId="0" xfId="0" applyFont="1" applyFill="1"/>
    <xf numFmtId="164" fontId="1" fillId="8" borderId="0" xfId="0" applyNumberFormat="1" applyFont="1" applyFill="1"/>
    <xf numFmtId="0" fontId="1" fillId="9" borderId="0" xfId="0" applyFont="1" applyFill="1"/>
    <xf numFmtId="0" fontId="0" fillId="8" borderId="0" xfId="0" applyFill="1"/>
    <xf numFmtId="164" fontId="0" fillId="8" borderId="0" xfId="0" applyNumberFormat="1" applyFill="1"/>
    <xf numFmtId="0" fontId="0" fillId="8" borderId="0" xfId="0" applyFill="1" applyAlignment="1">
      <alignment horizontal="right"/>
    </xf>
    <xf numFmtId="165" fontId="0" fillId="8" borderId="0" xfId="0" applyNumberFormat="1" applyFill="1" applyAlignment="1">
      <alignment horizontal="right"/>
    </xf>
    <xf numFmtId="0" fontId="1" fillId="2" borderId="0" xfId="0" applyFont="1" applyFill="1"/>
    <xf numFmtId="0" fontId="0" fillId="10" borderId="0" xfId="0" applyFill="1"/>
    <xf numFmtId="164" fontId="1" fillId="0" borderId="0" xfId="0" applyNumberFormat="1" applyFont="1" applyFill="1"/>
    <xf numFmtId="168" fontId="0" fillId="0" borderId="0" xfId="0" applyNumberFormat="1" applyFill="1"/>
    <xf numFmtId="166" fontId="0" fillId="0" borderId="0" xfId="0" applyNumberFormat="1" applyFill="1"/>
    <xf numFmtId="2" fontId="0" fillId="0" borderId="0" xfId="0" applyNumberFormat="1" applyFill="1"/>
    <xf numFmtId="169" fontId="0" fillId="0" borderId="0" xfId="0" applyNumberFormat="1" applyFill="1"/>
    <xf numFmtId="164" fontId="1" fillId="2" borderId="0" xfId="0" applyNumberFormat="1" applyFont="1" applyFill="1"/>
    <xf numFmtId="0" fontId="1" fillId="0" borderId="0" xfId="0" applyFont="1" applyFill="1" applyBorder="1"/>
    <xf numFmtId="0" fontId="0" fillId="0" borderId="0" xfId="0" applyFill="1" applyAlignment="1">
      <alignment horizontal="center"/>
    </xf>
    <xf numFmtId="2" fontId="0" fillId="0" borderId="0" xfId="0" quotePrefix="1" applyNumberFormat="1" applyFill="1"/>
    <xf numFmtId="165" fontId="0" fillId="7" borderId="0" xfId="0" applyNumberFormat="1" applyFill="1" applyProtection="1"/>
    <xf numFmtId="0" fontId="0" fillId="0" borderId="0" xfId="0" applyAlignment="1">
      <alignment wrapText="1"/>
    </xf>
    <xf numFmtId="0" fontId="1" fillId="0" borderId="0" xfId="0" applyFont="1" applyBorder="1"/>
    <xf numFmtId="0" fontId="0" fillId="0" borderId="0" xfId="0" applyFill="1" applyAlignment="1" applyProtection="1">
      <alignment horizontal="right"/>
    </xf>
    <xf numFmtId="165" fontId="0" fillId="0" borderId="0" xfId="0" applyNumberFormat="1" applyFill="1" applyAlignment="1" applyProtection="1">
      <alignment horizontal="right"/>
    </xf>
    <xf numFmtId="0" fontId="0" fillId="0" borderId="0" xfId="0" applyBorder="1"/>
    <xf numFmtId="0" fontId="0" fillId="0" borderId="0" xfId="0" applyFill="1" applyBorder="1"/>
    <xf numFmtId="0" fontId="0" fillId="0" borderId="0" xfId="0" applyFill="1" applyAlignment="1">
      <alignment horizontal="center" wrapText="1"/>
    </xf>
    <xf numFmtId="164" fontId="0" fillId="0" borderId="0" xfId="0" applyNumberFormat="1" applyFill="1" applyAlignment="1">
      <alignment horizontal="center"/>
    </xf>
    <xf numFmtId="0" fontId="0" fillId="0" borderId="0" xfId="0" applyFill="1" applyAlignment="1">
      <alignment horizontal="left"/>
    </xf>
    <xf numFmtId="164" fontId="0" fillId="11" borderId="0" xfId="0" applyNumberFormat="1" applyFill="1"/>
    <xf numFmtId="0" fontId="0" fillId="11" borderId="0" xfId="0" applyFill="1" applyAlignment="1">
      <alignment horizontal="center"/>
    </xf>
    <xf numFmtId="0" fontId="0" fillId="11" borderId="0" xfId="0" applyFill="1"/>
    <xf numFmtId="0" fontId="0" fillId="12" borderId="0" xfId="0" applyFill="1"/>
    <xf numFmtId="0" fontId="9" fillId="0" borderId="0" xfId="0" applyFont="1" applyAlignment="1" applyProtection="1">
      <alignment horizontal="right"/>
    </xf>
    <xf numFmtId="0" fontId="12" fillId="0" borderId="0" xfId="0" applyFont="1" applyProtection="1"/>
    <xf numFmtId="0" fontId="9" fillId="0" borderId="0" xfId="0" applyFont="1" applyProtection="1"/>
    <xf numFmtId="0" fontId="13" fillId="0" borderId="0" xfId="0" applyFont="1" applyProtection="1"/>
    <xf numFmtId="164" fontId="0" fillId="2" borderId="0" xfId="0" applyNumberFormat="1" applyFont="1" applyFill="1"/>
    <xf numFmtId="0" fontId="0" fillId="13" borderId="0" xfId="0" applyFill="1"/>
    <xf numFmtId="164" fontId="0" fillId="0" borderId="1" xfId="0" applyNumberFormat="1" applyFill="1" applyBorder="1"/>
    <xf numFmtId="164" fontId="0" fillId="2" borderId="1" xfId="0" applyNumberFormat="1" applyFill="1" applyBorder="1"/>
    <xf numFmtId="0" fontId="0" fillId="2" borderId="1" xfId="0" applyFill="1" applyBorder="1"/>
    <xf numFmtId="164" fontId="0" fillId="0" borderId="1" xfId="0" applyNumberFormat="1" applyBorder="1"/>
    <xf numFmtId="164" fontId="1" fillId="14" borderId="0" xfId="0" applyNumberFormat="1" applyFont="1" applyFill="1"/>
    <xf numFmtId="164" fontId="0" fillId="15" borderId="1" xfId="0" applyNumberFormat="1" applyFill="1" applyBorder="1"/>
    <xf numFmtId="0" fontId="0" fillId="15" borderId="1" xfId="0" applyFill="1" applyBorder="1"/>
    <xf numFmtId="164" fontId="1" fillId="5" borderId="1" xfId="0" applyNumberFormat="1" applyFont="1" applyFill="1" applyBorder="1" applyAlignment="1">
      <alignment horizontal="center" vertical="center"/>
    </xf>
    <xf numFmtId="0" fontId="1" fillId="14" borderId="0" xfId="0" applyFont="1" applyFill="1"/>
    <xf numFmtId="0" fontId="0" fillId="8" borderId="2" xfId="0" applyFill="1" applyBorder="1"/>
    <xf numFmtId="1" fontId="0" fillId="0" borderId="3" xfId="0" applyNumberFormat="1" applyBorder="1"/>
    <xf numFmtId="0" fontId="0" fillId="8" borderId="4" xfId="0" applyFill="1" applyBorder="1"/>
    <xf numFmtId="1" fontId="0" fillId="0" borderId="5" xfId="0" applyNumberFormat="1" applyBorder="1"/>
    <xf numFmtId="0" fontId="0" fillId="8" borderId="6" xfId="0" applyFill="1" applyBorder="1"/>
    <xf numFmtId="1" fontId="0" fillId="0" borderId="7" xfId="0" applyNumberFormat="1" applyBorder="1"/>
    <xf numFmtId="165" fontId="0" fillId="9" borderId="0" xfId="0" applyNumberFormat="1" applyFill="1" applyProtection="1"/>
    <xf numFmtId="1" fontId="0" fillId="16" borderId="0" xfId="0" applyNumberFormat="1" applyFill="1"/>
    <xf numFmtId="1" fontId="0" fillId="2" borderId="0" xfId="0" applyNumberFormat="1" applyFill="1"/>
    <xf numFmtId="0" fontId="0" fillId="17" borderId="0" xfId="0" applyFill="1"/>
    <xf numFmtId="2" fontId="0" fillId="17" borderId="0" xfId="0" applyNumberFormat="1" applyFill="1"/>
    <xf numFmtId="0" fontId="0" fillId="18" borderId="0" xfId="0" applyFill="1"/>
    <xf numFmtId="2" fontId="0" fillId="18" borderId="0" xfId="0" applyNumberFormat="1" applyFill="1"/>
    <xf numFmtId="0" fontId="1" fillId="18" borderId="0" xfId="0" applyFont="1" applyFill="1" applyProtection="1"/>
    <xf numFmtId="0" fontId="1" fillId="5" borderId="0" xfId="0" applyFont="1" applyFill="1" applyProtection="1"/>
    <xf numFmtId="165" fontId="1" fillId="5" borderId="0" xfId="0" applyNumberFormat="1" applyFont="1" applyFill="1" applyProtection="1"/>
    <xf numFmtId="0" fontId="1" fillId="5" borderId="0" xfId="0" applyFont="1" applyFill="1" applyAlignment="1" applyProtection="1">
      <alignment horizontal="left" vertical="center"/>
    </xf>
    <xf numFmtId="0" fontId="1" fillId="19" borderId="0" xfId="0" applyFont="1" applyFill="1" applyAlignment="1" applyProtection="1">
      <alignment horizontal="left" vertical="top"/>
    </xf>
    <xf numFmtId="0" fontId="0" fillId="19" borderId="0" xfId="0" applyFill="1" applyAlignment="1" applyProtection="1">
      <alignment horizontal="right"/>
    </xf>
    <xf numFmtId="0" fontId="0" fillId="18" borderId="0" xfId="0" applyFill="1" applyProtection="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Protection="1"/>
    <xf numFmtId="0" fontId="1" fillId="2" borderId="1" xfId="0" applyFont="1" applyFill="1" applyBorder="1"/>
    <xf numFmtId="0" fontId="2" fillId="2" borderId="1" xfId="0" applyFont="1" applyFill="1" applyBorder="1"/>
    <xf numFmtId="0" fontId="0" fillId="16" borderId="0" xfId="0" applyFill="1" applyProtection="1"/>
    <xf numFmtId="0" fontId="1" fillId="16" borderId="0" xfId="0" applyFont="1" applyFill="1"/>
    <xf numFmtId="1" fontId="1" fillId="16" borderId="0" xfId="0" applyNumberFormat="1" applyFont="1" applyFill="1"/>
    <xf numFmtId="0" fontId="0" fillId="16" borderId="0" xfId="0" applyFill="1"/>
    <xf numFmtId="0" fontId="0" fillId="16" borderId="0" xfId="0" quotePrefix="1" applyFill="1"/>
    <xf numFmtId="164" fontId="0" fillId="9" borderId="0" xfId="0" applyNumberFormat="1" applyFill="1"/>
    <xf numFmtId="0" fontId="1" fillId="7" borderId="0" xfId="0" applyFont="1" applyFill="1"/>
    <xf numFmtId="0" fontId="15" fillId="9" borderId="0" xfId="0" applyFont="1" applyFill="1"/>
    <xf numFmtId="164" fontId="15" fillId="9" borderId="0" xfId="0" applyNumberFormat="1" applyFont="1" applyFill="1"/>
    <xf numFmtId="164" fontId="16" fillId="9" borderId="0" xfId="0" applyNumberFormat="1" applyFont="1" applyFill="1"/>
    <xf numFmtId="0" fontId="0" fillId="2" borderId="0" xfId="0" applyFill="1" applyProtection="1"/>
    <xf numFmtId="0" fontId="0" fillId="0" borderId="0" xfId="0" quotePrefix="1" applyProtection="1"/>
    <xf numFmtId="0" fontId="0" fillId="20" borderId="0" xfId="0" quotePrefix="1" applyFill="1" applyProtection="1"/>
    <xf numFmtId="168" fontId="1" fillId="2" borderId="0" xfId="0" applyNumberFormat="1" applyFont="1" applyFill="1"/>
    <xf numFmtId="1" fontId="1" fillId="2" borderId="0" xfId="0" quotePrefix="1" applyNumberFormat="1" applyFont="1" applyFill="1"/>
    <xf numFmtId="0" fontId="0" fillId="0" borderId="1" xfId="0" applyBorder="1"/>
    <xf numFmtId="1" fontId="0" fillId="0" borderId="1" xfId="0" applyNumberFormat="1" applyBorder="1"/>
    <xf numFmtId="0" fontId="1" fillId="0" borderId="0" xfId="0" quotePrefix="1" applyFont="1" applyProtection="1">
      <protection hidden="1"/>
    </xf>
    <xf numFmtId="2" fontId="1" fillId="2" borderId="0" xfId="0" applyNumberFormat="1" applyFont="1" applyFill="1"/>
    <xf numFmtId="0" fontId="0" fillId="2" borderId="0" xfId="0" applyFill="1" applyBorder="1"/>
    <xf numFmtId="0" fontId="1" fillId="17" borderId="0" xfId="0" applyFont="1" applyFill="1"/>
    <xf numFmtId="0" fontId="18" fillId="21" borderId="1" xfId="0" applyFont="1" applyFill="1" applyBorder="1" applyAlignment="1">
      <alignment horizontal="center"/>
    </xf>
    <xf numFmtId="0" fontId="0" fillId="0" borderId="1" xfId="0" applyBorder="1" applyAlignment="1">
      <alignment horizontal="center"/>
    </xf>
    <xf numFmtId="0" fontId="19" fillId="22" borderId="1" xfId="3" applyNumberFormat="1" applyFont="1" applyBorder="1" applyAlignment="1">
      <alignment horizontal="center"/>
    </xf>
    <xf numFmtId="0" fontId="19" fillId="22" borderId="1" xfId="3" applyNumberFormat="1" applyFont="1" applyBorder="1" applyAlignment="1">
      <alignment horizontal="left"/>
    </xf>
    <xf numFmtId="0" fontId="20" fillId="23" borderId="1" xfId="4" applyNumberFormat="1" applyFont="1" applyBorder="1" applyAlignment="1">
      <alignment horizontal="center"/>
    </xf>
    <xf numFmtId="0" fontId="0" fillId="0" borderId="0" xfId="0" applyNumberFormat="1" applyAlignment="1">
      <alignment horizontal="left"/>
    </xf>
    <xf numFmtId="0" fontId="0" fillId="0" borderId="0" xfId="0" applyNumberFormat="1"/>
    <xf numFmtId="0" fontId="19" fillId="22" borderId="8" xfId="3" applyNumberFormat="1" applyFont="1" applyBorder="1" applyAlignment="1">
      <alignment horizontal="left"/>
    </xf>
    <xf numFmtId="0" fontId="19" fillId="22" borderId="8" xfId="3" applyNumberFormat="1" applyFont="1" applyBorder="1" applyAlignment="1">
      <alignment horizontal="right"/>
    </xf>
    <xf numFmtId="0" fontId="20" fillId="23" borderId="1" xfId="4" applyNumberFormat="1" applyFont="1" applyBorder="1"/>
    <xf numFmtId="0" fontId="20" fillId="20" borderId="1" xfId="4" applyNumberFormat="1" applyFont="1" applyFill="1" applyBorder="1"/>
    <xf numFmtId="0" fontId="0" fillId="20" borderId="0" xfId="0" applyFill="1"/>
    <xf numFmtId="0" fontId="19" fillId="24" borderId="1" xfId="4" quotePrefix="1" applyNumberFormat="1" applyFont="1" applyFill="1" applyBorder="1"/>
    <xf numFmtId="0" fontId="21" fillId="24" borderId="0" xfId="0" applyFont="1" applyFill="1"/>
    <xf numFmtId="0" fontId="1" fillId="25" borderId="9" xfId="0" applyFont="1" applyFill="1" applyBorder="1"/>
    <xf numFmtId="0" fontId="0" fillId="25" borderId="8" xfId="0" applyFill="1" applyBorder="1"/>
    <xf numFmtId="0" fontId="0" fillId="25" borderId="10" xfId="0" applyFill="1" applyBorder="1"/>
    <xf numFmtId="0" fontId="1" fillId="0" borderId="1"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 fillId="25" borderId="13" xfId="0" applyFont="1" applyFill="1" applyBorder="1"/>
    <xf numFmtId="0" fontId="0" fillId="0" borderId="9" xfId="0" applyBorder="1"/>
    <xf numFmtId="0" fontId="0" fillId="0" borderId="8" xfId="0" applyBorder="1"/>
    <xf numFmtId="0" fontId="0" fillId="0" borderId="10" xfId="0" applyBorder="1"/>
    <xf numFmtId="0" fontId="1" fillId="25" borderId="13" xfId="0" applyFont="1" applyFill="1" applyBorder="1" applyAlignment="1">
      <alignment horizontal="left"/>
    </xf>
    <xf numFmtId="0" fontId="0" fillId="25" borderId="14" xfId="0" applyFill="1" applyBorder="1" applyAlignment="1">
      <alignment horizontal="left"/>
    </xf>
    <xf numFmtId="0" fontId="0" fillId="25" borderId="15" xfId="0" applyFill="1" applyBorder="1" applyAlignment="1">
      <alignment horizontal="left"/>
    </xf>
    <xf numFmtId="0" fontId="0" fillId="0" borderId="16" xfId="0" applyBorder="1" applyAlignment="1">
      <alignment horizontal="center"/>
    </xf>
    <xf numFmtId="0" fontId="0" fillId="25" borderId="17" xfId="0" applyFill="1" applyBorder="1" applyAlignment="1">
      <alignment horizontal="center"/>
    </xf>
    <xf numFmtId="0" fontId="0" fillId="25" borderId="14" xfId="0" applyFill="1" applyBorder="1"/>
    <xf numFmtId="0" fontId="0" fillId="25" borderId="15" xfId="0" applyFill="1" applyBorder="1"/>
    <xf numFmtId="0" fontId="0" fillId="25" borderId="18" xfId="0" applyFill="1" applyBorder="1"/>
    <xf numFmtId="0" fontId="0" fillId="0" borderId="19" xfId="0" applyBorder="1" applyAlignment="1">
      <alignment horizontal="center"/>
    </xf>
    <xf numFmtId="0" fontId="0" fillId="25" borderId="20" xfId="0" applyFill="1" applyBorder="1"/>
    <xf numFmtId="43" fontId="17" fillId="0" borderId="0" xfId="2" applyFont="1"/>
    <xf numFmtId="0" fontId="0" fillId="25" borderId="0" xfId="0" applyFill="1" applyBorder="1"/>
    <xf numFmtId="0" fontId="0" fillId="25" borderId="21" xfId="0" applyFill="1" applyBorder="1"/>
    <xf numFmtId="165" fontId="1" fillId="0" borderId="0" xfId="0" quotePrefix="1" applyNumberFormat="1" applyFont="1" applyFill="1" applyProtection="1">
      <protection hidden="1"/>
    </xf>
    <xf numFmtId="0" fontId="22" fillId="0" borderId="0" xfId="0" applyFont="1" applyProtection="1"/>
    <xf numFmtId="0" fontId="23" fillId="2" borderId="0" xfId="0" applyFont="1" applyFill="1" applyProtection="1"/>
    <xf numFmtId="0" fontId="22" fillId="2" borderId="0" xfId="0" applyFont="1" applyFill="1" applyProtection="1"/>
    <xf numFmtId="0" fontId="22" fillId="0" borderId="0" xfId="0" applyFont="1" applyFill="1" applyProtection="1"/>
    <xf numFmtId="0" fontId="25" fillId="26" borderId="1" xfId="5" applyFont="1" applyFill="1" applyBorder="1" applyAlignment="1">
      <alignment horizontal="center"/>
    </xf>
    <xf numFmtId="0" fontId="26" fillId="27" borderId="1" xfId="5" applyFont="1" applyFill="1" applyBorder="1"/>
    <xf numFmtId="0" fontId="0" fillId="28" borderId="1" xfId="5" applyFont="1" applyFill="1" applyBorder="1"/>
    <xf numFmtId="171" fontId="27" fillId="0" borderId="0" xfId="5" applyNumberFormat="1" applyFont="1" applyFill="1" applyBorder="1"/>
    <xf numFmtId="0" fontId="0" fillId="16" borderId="22" xfId="0" applyFill="1" applyBorder="1" applyProtection="1">
      <protection locked="0"/>
    </xf>
    <xf numFmtId="171" fontId="28" fillId="0" borderId="0" xfId="0" applyNumberFormat="1" applyFont="1" applyFill="1" applyBorder="1"/>
    <xf numFmtId="0" fontId="29" fillId="17" borderId="23" xfId="0" applyFont="1" applyFill="1" applyBorder="1"/>
    <xf numFmtId="0" fontId="0" fillId="29" borderId="0" xfId="0" applyFill="1"/>
    <xf numFmtId="0" fontId="28" fillId="30" borderId="0" xfId="0" applyFont="1" applyFill="1"/>
    <xf numFmtId="0" fontId="1" fillId="17" borderId="24" xfId="0" applyFont="1" applyFill="1" applyBorder="1" applyAlignment="1">
      <alignment horizontal="center" vertical="center"/>
    </xf>
    <xf numFmtId="0" fontId="0" fillId="20" borderId="1" xfId="0" applyFill="1" applyBorder="1" applyAlignment="1">
      <alignment horizontal="center"/>
    </xf>
    <xf numFmtId="14" fontId="1" fillId="0" borderId="0" xfId="0" applyNumberFormat="1" applyFont="1" applyFill="1"/>
    <xf numFmtId="0" fontId="0" fillId="16" borderId="1" xfId="0" applyFill="1" applyBorder="1" applyAlignment="1">
      <alignment horizontal="center"/>
    </xf>
    <xf numFmtId="0" fontId="1" fillId="2" borderId="0" xfId="0" applyFont="1" applyFill="1" applyBorder="1" applyAlignment="1">
      <alignment horizontal="left" vertical="center"/>
    </xf>
    <xf numFmtId="14" fontId="1" fillId="17" borderId="24" xfId="0" applyNumberFormat="1" applyFont="1" applyFill="1" applyBorder="1" applyAlignment="1">
      <alignment horizontal="center" vertical="center"/>
    </xf>
    <xf numFmtId="0" fontId="0" fillId="31" borderId="1" xfId="0" applyFill="1" applyBorder="1" applyAlignment="1">
      <alignment horizontal="center" vertical="center"/>
    </xf>
    <xf numFmtId="14" fontId="0" fillId="2" borderId="1" xfId="0" applyNumberFormat="1" applyFill="1" applyBorder="1" applyAlignment="1">
      <alignment horizontal="center" vertical="center"/>
    </xf>
    <xf numFmtId="0" fontId="30" fillId="16" borderId="1" xfId="0" applyFont="1" applyFill="1" applyBorder="1"/>
    <xf numFmtId="14" fontId="0" fillId="0" borderId="0" xfId="0" applyNumberFormat="1"/>
    <xf numFmtId="0" fontId="0" fillId="0" borderId="0" xfId="0" applyAlignment="1">
      <alignment horizontal="center" vertical="center"/>
    </xf>
    <xf numFmtId="0" fontId="30" fillId="0" borderId="1" xfId="0" applyFont="1" applyFill="1" applyBorder="1"/>
    <xf numFmtId="0" fontId="0" fillId="0" borderId="0" xfId="0" applyFill="1" applyBorder="1" applyAlignment="1">
      <alignment horizontal="left" vertical="center"/>
    </xf>
    <xf numFmtId="0" fontId="1" fillId="11" borderId="9" xfId="0" applyFont="1" applyFill="1" applyBorder="1" applyAlignment="1">
      <alignment horizontal="center"/>
    </xf>
    <xf numFmtId="0" fontId="1" fillId="11" borderId="1" xfId="0" applyFont="1" applyFill="1" applyBorder="1" applyAlignment="1">
      <alignment horizontal="center"/>
    </xf>
    <xf numFmtId="0" fontId="1" fillId="0" borderId="0" xfId="0" applyFont="1" applyFill="1" applyBorder="1" applyAlignment="1">
      <alignment horizontal="center"/>
    </xf>
    <xf numFmtId="0" fontId="0" fillId="0" borderId="1" xfId="0" applyFill="1" applyBorder="1" applyAlignment="1">
      <alignment horizontal="center"/>
    </xf>
    <xf numFmtId="14" fontId="0" fillId="0" borderId="0" xfId="0" applyNumberFormat="1" applyFill="1" applyBorder="1"/>
    <xf numFmtId="0" fontId="0" fillId="16" borderId="22" xfId="0" applyFill="1" applyBorder="1" applyAlignment="1" applyProtection="1">
      <alignment horizontal="center" vertical="center"/>
      <protection locked="0"/>
    </xf>
    <xf numFmtId="0" fontId="11" fillId="0" borderId="0" xfId="1" applyFont="1" applyAlignment="1" applyProtection="1">
      <alignment horizontal="left"/>
    </xf>
    <xf numFmtId="0" fontId="0" fillId="0" borderId="0" xfId="0" applyAlignment="1" applyProtection="1">
      <alignment horizontal="center"/>
    </xf>
    <xf numFmtId="0" fontId="7" fillId="0" borderId="0" xfId="0" applyFont="1" applyAlignment="1" applyProtection="1">
      <alignment horizontal="center"/>
    </xf>
    <xf numFmtId="0" fontId="8" fillId="0" borderId="0" xfId="0" applyFont="1" applyAlignment="1" applyProtection="1">
      <alignment horizontal="center"/>
    </xf>
    <xf numFmtId="0" fontId="9" fillId="0" borderId="0" xfId="0" applyFont="1" applyAlignment="1" applyProtection="1">
      <alignment horizontal="right"/>
    </xf>
    <xf numFmtId="0" fontId="14" fillId="0" borderId="0" xfId="1" applyFont="1" applyAlignment="1" applyProtection="1">
      <alignment horizontal="left"/>
    </xf>
    <xf numFmtId="0" fontId="0" fillId="25" borderId="9" xfId="0" applyFill="1" applyBorder="1" applyAlignment="1">
      <alignment horizontal="center"/>
    </xf>
    <xf numFmtId="0" fontId="0" fillId="25" borderId="8" xfId="0" applyFill="1" applyBorder="1" applyAlignment="1">
      <alignment horizontal="center"/>
    </xf>
    <xf numFmtId="0" fontId="0" fillId="25" borderId="10" xfId="0" applyFill="1" applyBorder="1" applyAlignment="1">
      <alignment horizontal="center"/>
    </xf>
  </cellXfs>
  <cellStyles count="6">
    <cellStyle name="Comma" xfId="2" builtinId="3"/>
    <cellStyle name="GreyOrWhite" xfId="3"/>
    <cellStyle name="Hyperlink" xfId="1" builtinId="8"/>
    <cellStyle name="Normal" xfId="0" builtinId="0"/>
    <cellStyle name="Yellow" xfId="4"/>
    <cellStyle name="㼿㼿㼿Āᰁ߿" xfId="5"/>
  </cellStyles>
  <dxfs count="0"/>
  <tableStyles count="0" defaultTableStyle="TableStyleMedium2" defaultPivotStyle="PivotStyleMedium9"/>
  <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266700</xdr:colOff>
      <xdr:row>15</xdr:row>
      <xdr:rowOff>114300</xdr:rowOff>
    </xdr:from>
    <xdr:to>
      <xdr:col>12</xdr:col>
      <xdr:colOff>428625</xdr:colOff>
      <xdr:row>15</xdr:row>
      <xdr:rowOff>133350</xdr:rowOff>
    </xdr:to>
    <xdr:cxnSp macro="">
      <xdr:nvCxnSpPr>
        <xdr:cNvPr id="3" name="Straight Arrow Connector 2"/>
        <xdr:cNvCxnSpPr/>
      </xdr:nvCxnSpPr>
      <xdr:spPr>
        <a:xfrm flipV="1">
          <a:off x="5143500" y="2971800"/>
          <a:ext cx="2600325" cy="19050"/>
        </a:xfrm>
        <a:prstGeom prst="straightConnector1">
          <a:avLst/>
        </a:prstGeom>
        <a:ln w="2222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3</xdr:col>
      <xdr:colOff>9525</xdr:colOff>
      <xdr:row>8</xdr:row>
      <xdr:rowOff>9525</xdr:rowOff>
    </xdr:to>
    <xdr:pic>
      <xdr:nvPicPr>
        <xdr:cNvPr id="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0325" y="1524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603250</xdr:colOff>
      <xdr:row>2</xdr:row>
      <xdr:rowOff>39688</xdr:rowOff>
    </xdr:from>
    <xdr:to>
      <xdr:col>4</xdr:col>
      <xdr:colOff>158750</xdr:colOff>
      <xdr:row>5</xdr:row>
      <xdr:rowOff>174625</xdr:rowOff>
    </xdr:to>
    <xdr:sp macro="" textlink="">
      <xdr:nvSpPr>
        <xdr:cNvPr id="2" name="Left Brace 1"/>
        <xdr:cNvSpPr/>
      </xdr:nvSpPr>
      <xdr:spPr>
        <a:xfrm>
          <a:off x="2087563" y="39688"/>
          <a:ext cx="190500" cy="706437"/>
        </a:xfrm>
        <a:prstGeom prst="leftBrace">
          <a:avLst/>
        </a:prstGeom>
        <a:ln w="222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156482</xdr:colOff>
      <xdr:row>1</xdr:row>
      <xdr:rowOff>163286</xdr:rowOff>
    </xdr:from>
    <xdr:to>
      <xdr:col>6</xdr:col>
      <xdr:colOff>299357</xdr:colOff>
      <xdr:row>8</xdr:row>
      <xdr:rowOff>34018</xdr:rowOff>
    </xdr:to>
    <xdr:cxnSp macro="">
      <xdr:nvCxnSpPr>
        <xdr:cNvPr id="3" name="Straight Arrow Connector 2"/>
        <xdr:cNvCxnSpPr/>
      </xdr:nvCxnSpPr>
      <xdr:spPr>
        <a:xfrm flipV="1">
          <a:off x="2823482" y="353786"/>
          <a:ext cx="142875" cy="1204232"/>
        </a:xfrm>
        <a:prstGeom prst="straightConnector1">
          <a:avLst/>
        </a:prstGeom>
        <a:ln w="2222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nkaj/Desktop/ASTSLVG.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STSLVG"/>
    </sheetNames>
    <definedNames>
      <definedName name="SALVGG"/>
    </definedNames>
    <sheetDataSet>
      <sheetData sheetId="0"/>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fo@advancedexcel.net" TargetMode="External"/><Relationship Id="rId7" Type="http://schemas.openxmlformats.org/officeDocument/2006/relationships/printerSettings" Target="../printerSettings/printerSettings1.bin"/><Relationship Id="rId2" Type="http://schemas.openxmlformats.org/officeDocument/2006/relationships/hyperlink" Target="mailto:advancedexcel07@gmail.com" TargetMode="External"/><Relationship Id="rId1" Type="http://schemas.openxmlformats.org/officeDocument/2006/relationships/hyperlink" Target="http://www.advancedexcel.net/" TargetMode="External"/><Relationship Id="rId6" Type="http://schemas.openxmlformats.org/officeDocument/2006/relationships/hyperlink" Target="http://www.facebook.com/advancedexcelinstitute" TargetMode="External"/><Relationship Id="rId5" Type="http://schemas.openxmlformats.org/officeDocument/2006/relationships/hyperlink" Target="https://www.linkedin.com/pub/pankaj-gupta/86/652/a31" TargetMode="External"/><Relationship Id="rId4" Type="http://schemas.openxmlformats.org/officeDocument/2006/relationships/hyperlink" Target="http://www.vbamacrosexce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defaultGridColor="0" colorId="9" workbookViewId="0">
      <selection activeCell="J12" sqref="J12"/>
    </sheetView>
  </sheetViews>
  <sheetFormatPr defaultColWidth="0" defaultRowHeight="15" customHeight="1" zeroHeight="1" x14ac:dyDescent="0.25"/>
  <cols>
    <col min="1" max="11" width="9.140625" style="34" customWidth="1"/>
    <col min="12" max="16384" width="9.140625" style="34" hidden="1"/>
  </cols>
  <sheetData>
    <row r="1" spans="2:11" ht="15" customHeight="1" x14ac:dyDescent="0.25"/>
    <row r="2" spans="2:11" ht="15" customHeight="1" x14ac:dyDescent="0.25"/>
    <row r="3" spans="2:11" x14ac:dyDescent="0.25">
      <c r="B3" s="210"/>
      <c r="C3" s="210"/>
      <c r="D3" s="210"/>
      <c r="E3" s="210"/>
      <c r="F3" s="210"/>
      <c r="G3" s="210"/>
      <c r="H3" s="210"/>
      <c r="I3" s="210"/>
      <c r="J3" s="210"/>
      <c r="K3" s="210"/>
    </row>
    <row r="4" spans="2:11" ht="27" x14ac:dyDescent="0.35">
      <c r="B4" s="211" t="s">
        <v>118</v>
      </c>
      <c r="C4" s="211"/>
      <c r="D4" s="211"/>
      <c r="E4" s="211"/>
      <c r="F4" s="211"/>
      <c r="G4" s="211"/>
      <c r="H4" s="211"/>
      <c r="I4" s="211"/>
      <c r="J4" s="211"/>
      <c r="K4" s="211"/>
    </row>
    <row r="5" spans="2:11" ht="22.5" x14ac:dyDescent="0.3">
      <c r="B5" s="212" t="s">
        <v>119</v>
      </c>
      <c r="C5" s="212"/>
      <c r="D5" s="212"/>
      <c r="E5" s="212"/>
      <c r="F5" s="212"/>
      <c r="G5" s="212"/>
      <c r="H5" s="212"/>
      <c r="I5" s="212"/>
      <c r="J5" s="212"/>
      <c r="K5" s="212"/>
    </row>
    <row r="6" spans="2:11" ht="15" customHeight="1" x14ac:dyDescent="0.25"/>
    <row r="7" spans="2:11" ht="15" customHeight="1" x14ac:dyDescent="0.25"/>
    <row r="8" spans="2:11" ht="25.5" x14ac:dyDescent="0.35">
      <c r="B8" s="213" t="s">
        <v>120</v>
      </c>
      <c r="C8" s="213"/>
      <c r="D8" s="213"/>
      <c r="E8" s="209" t="s">
        <v>121</v>
      </c>
      <c r="F8" s="209"/>
      <c r="G8" s="209"/>
      <c r="H8" s="209"/>
      <c r="I8" s="209"/>
      <c r="J8" s="209"/>
      <c r="K8" s="209"/>
    </row>
    <row r="9" spans="2:11" ht="25.5" x14ac:dyDescent="0.35">
      <c r="B9" s="77"/>
      <c r="C9" s="77"/>
      <c r="D9" s="77"/>
      <c r="E9" s="209" t="s">
        <v>122</v>
      </c>
      <c r="F9" s="209"/>
      <c r="G9" s="209"/>
      <c r="H9" s="209"/>
      <c r="I9" s="209"/>
      <c r="J9" s="209"/>
      <c r="K9" s="209"/>
    </row>
    <row r="10" spans="2:11" ht="25.5" x14ac:dyDescent="0.35">
      <c r="B10" s="213" t="s">
        <v>123</v>
      </c>
      <c r="C10" s="213"/>
      <c r="D10" s="213"/>
      <c r="E10" s="209" t="s">
        <v>124</v>
      </c>
      <c r="F10" s="209"/>
      <c r="G10" s="209"/>
      <c r="H10" s="209"/>
      <c r="I10" s="209"/>
      <c r="J10" s="209"/>
      <c r="K10" s="209"/>
    </row>
    <row r="11" spans="2:11" ht="25.5" x14ac:dyDescent="0.35">
      <c r="B11" s="78"/>
      <c r="C11" s="78"/>
      <c r="D11" s="79"/>
      <c r="E11" s="209" t="s">
        <v>125</v>
      </c>
      <c r="F11" s="209"/>
      <c r="G11" s="209"/>
      <c r="H11" s="209"/>
      <c r="I11" s="209"/>
      <c r="J11" s="209"/>
      <c r="K11" s="209"/>
    </row>
    <row r="12" spans="2:11" ht="26.25" x14ac:dyDescent="0.4">
      <c r="B12" s="213" t="s">
        <v>126</v>
      </c>
      <c r="C12" s="213"/>
      <c r="D12" s="213"/>
      <c r="E12" s="80" t="s">
        <v>127</v>
      </c>
      <c r="F12" s="78"/>
      <c r="G12" s="78"/>
      <c r="H12" s="78"/>
      <c r="I12" s="78"/>
    </row>
    <row r="13" spans="2:11" x14ac:dyDescent="0.25">
      <c r="B13" s="78"/>
      <c r="C13" s="78"/>
      <c r="D13" s="78"/>
      <c r="E13" s="78"/>
      <c r="F13" s="78"/>
      <c r="G13" s="78"/>
      <c r="H13" s="78"/>
      <c r="I13" s="78"/>
    </row>
    <row r="14" spans="2:11" ht="28.5" x14ac:dyDescent="0.45">
      <c r="B14" s="213" t="s">
        <v>128</v>
      </c>
      <c r="C14" s="213"/>
      <c r="D14" s="213"/>
      <c r="E14" s="214" t="s">
        <v>134</v>
      </c>
      <c r="F14" s="214"/>
      <c r="G14" s="214"/>
      <c r="H14" s="214"/>
      <c r="I14" s="214"/>
      <c r="J14" s="214"/>
      <c r="K14" s="214"/>
    </row>
    <row r="15" spans="2:11" ht="28.5" x14ac:dyDescent="0.45">
      <c r="B15" s="77"/>
      <c r="C15" s="77"/>
      <c r="D15" s="77"/>
      <c r="E15" s="214"/>
      <c r="F15" s="214"/>
      <c r="G15" s="214"/>
      <c r="H15" s="214"/>
      <c r="I15" s="214"/>
      <c r="J15" s="214"/>
      <c r="K15" s="214"/>
    </row>
    <row r="16" spans="2:11" ht="28.5" x14ac:dyDescent="0.45">
      <c r="B16" s="213" t="s">
        <v>129</v>
      </c>
      <c r="C16" s="213"/>
      <c r="D16" s="213"/>
      <c r="E16" s="214" t="s">
        <v>130</v>
      </c>
      <c r="F16" s="214"/>
      <c r="G16" s="214"/>
      <c r="H16" s="214"/>
      <c r="I16" s="214"/>
      <c r="J16" s="214"/>
      <c r="K16" s="214"/>
    </row>
    <row r="17" ht="15" customHeight="1" x14ac:dyDescent="0.25"/>
    <row r="18" ht="15" customHeight="1" x14ac:dyDescent="0.25"/>
    <row r="19" ht="14.25" hidden="1" customHeight="1" x14ac:dyDescent="0.25"/>
    <row r="20" ht="15" hidden="1" customHeight="1" x14ac:dyDescent="0.25"/>
    <row r="21" ht="15" hidden="1" customHeight="1" x14ac:dyDescent="0.25"/>
    <row r="22" ht="15" hidden="1" customHeight="1" x14ac:dyDescent="0.25"/>
    <row r="23" ht="15" hidden="1" customHeight="1" x14ac:dyDescent="0.25"/>
  </sheetData>
  <sheetProtection insertHyperlinks="0" selectLockedCells="1" selectUnlockedCells="1"/>
  <mergeCells count="15">
    <mergeCell ref="E15:K15"/>
    <mergeCell ref="B16:D16"/>
    <mergeCell ref="E16:K16"/>
    <mergeCell ref="B10:D10"/>
    <mergeCell ref="E10:K10"/>
    <mergeCell ref="E11:K11"/>
    <mergeCell ref="B12:D12"/>
    <mergeCell ref="B14:D14"/>
    <mergeCell ref="E14:K14"/>
    <mergeCell ref="E9:K9"/>
    <mergeCell ref="B3:K3"/>
    <mergeCell ref="B4:K4"/>
    <mergeCell ref="B5:K5"/>
    <mergeCell ref="B8:D8"/>
    <mergeCell ref="E8:K8"/>
  </mergeCells>
  <hyperlinks>
    <hyperlink ref="E8" r:id="rId1"/>
    <hyperlink ref="E10" r:id="rId2"/>
    <hyperlink ref="E11" r:id="rId3"/>
    <hyperlink ref="E9" r:id="rId4"/>
    <hyperlink ref="E16:K16" r:id="rId5" display="Connect With Me On Linkedin"/>
    <hyperlink ref="E14:K14" r:id="rId6" display="Like Me On Facebook."/>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M169"/>
  <sheetViews>
    <sheetView tabSelected="1" topLeftCell="A63" zoomScale="110" zoomScaleNormal="110" workbookViewId="0">
      <selection activeCell="C71" sqref="C71"/>
    </sheetView>
  </sheetViews>
  <sheetFormatPr defaultColWidth="8.85546875" defaultRowHeight="15" x14ac:dyDescent="0.25"/>
  <cols>
    <col min="1" max="1" width="12" customWidth="1"/>
    <col min="2" max="2" width="6.85546875" customWidth="1"/>
    <col min="3" max="3" width="13.5703125" customWidth="1"/>
    <col min="4" max="4" width="11.140625" bestFit="1" customWidth="1"/>
    <col min="5" max="5" width="11.140625" style="8" bestFit="1" customWidth="1"/>
    <col min="6" max="6" width="2.5703125" style="11" customWidth="1"/>
    <col min="7" max="7" width="13.28515625" style="8" bestFit="1" customWidth="1"/>
    <col min="8" max="8" width="16.140625" style="8" bestFit="1" customWidth="1"/>
    <col min="9" max="9" width="10" customWidth="1"/>
    <col min="10" max="10" width="11" bestFit="1" customWidth="1"/>
    <col min="11" max="11" width="2.85546875" style="13" customWidth="1"/>
    <col min="12" max="12" width="8.85546875" style="13" customWidth="1"/>
    <col min="13" max="15" width="8.85546875" customWidth="1"/>
    <col min="16" max="16" width="13.140625" style="13" customWidth="1"/>
    <col min="17" max="17" width="8.85546875" customWidth="1"/>
    <col min="20" max="20" width="11" bestFit="1" customWidth="1"/>
  </cols>
  <sheetData>
    <row r="2" spans="1:39" ht="18.75" x14ac:dyDescent="0.3">
      <c r="A2" s="2" t="s">
        <v>10</v>
      </c>
      <c r="B2" s="1"/>
      <c r="C2" s="1"/>
      <c r="D2" s="1"/>
      <c r="I2" s="8"/>
    </row>
    <row r="3" spans="1:39" x14ac:dyDescent="0.25">
      <c r="D3" s="23"/>
    </row>
    <row r="4" spans="1:39" x14ac:dyDescent="0.25">
      <c r="A4" s="5"/>
      <c r="B4" s="45" t="s">
        <v>0</v>
      </c>
      <c r="C4" s="47" t="s">
        <v>1</v>
      </c>
      <c r="D4" s="47" t="s">
        <v>9</v>
      </c>
      <c r="E4" s="46" t="s">
        <v>2</v>
      </c>
      <c r="F4" s="54"/>
      <c r="G4" s="46" t="s">
        <v>3</v>
      </c>
      <c r="H4" s="46"/>
      <c r="I4" s="9"/>
    </row>
    <row r="5" spans="1:39" x14ac:dyDescent="0.25">
      <c r="A5">
        <v>-85</v>
      </c>
      <c r="B5">
        <f>ABS(A5)</f>
        <v>85</v>
      </c>
      <c r="D5" s="13"/>
      <c r="E5" s="8">
        <f>POWER(B5,2)</f>
        <v>7225</v>
      </c>
      <c r="G5" s="8">
        <f>PRODUCT(B5,2)</f>
        <v>170</v>
      </c>
      <c r="H5" s="25"/>
    </row>
    <row r="6" spans="1:39" x14ac:dyDescent="0.25">
      <c r="A6">
        <v>-369</v>
      </c>
      <c r="B6">
        <f>ABS(A6)</f>
        <v>369</v>
      </c>
      <c r="D6" s="64"/>
      <c r="E6" s="8">
        <f>POWER(B6,2)</f>
        <v>136161</v>
      </c>
      <c r="G6" s="8">
        <f>PRODUCT(B6,2)</f>
        <v>738</v>
      </c>
    </row>
    <row r="7" spans="1:39" x14ac:dyDescent="0.25">
      <c r="T7" s="13"/>
      <c r="U7" s="13"/>
      <c r="V7" s="13"/>
      <c r="W7" s="13"/>
      <c r="X7" s="13"/>
      <c r="Y7" s="13"/>
      <c r="Z7" s="13"/>
      <c r="AA7" s="13"/>
      <c r="AB7" s="13"/>
      <c r="AC7" s="13"/>
      <c r="AD7" s="13"/>
      <c r="AE7" s="13"/>
      <c r="AF7" s="13"/>
      <c r="AG7" s="13"/>
      <c r="AH7" s="13"/>
      <c r="AI7" s="13"/>
      <c r="AJ7" s="13"/>
      <c r="AK7" s="13"/>
      <c r="AL7" s="13"/>
      <c r="AM7" s="13"/>
    </row>
    <row r="8" spans="1:39" x14ac:dyDescent="0.25">
      <c r="T8" s="13"/>
      <c r="U8" s="13"/>
      <c r="V8" s="13"/>
      <c r="W8" s="13"/>
      <c r="X8" s="13"/>
      <c r="Y8" s="13"/>
      <c r="Z8" s="13"/>
      <c r="AA8" s="13"/>
      <c r="AB8" s="13"/>
      <c r="AC8" s="13"/>
      <c r="AD8" s="13"/>
      <c r="AE8" s="13"/>
      <c r="AF8" s="13"/>
      <c r="AG8" s="13"/>
      <c r="AH8" s="13"/>
      <c r="AI8" s="13"/>
      <c r="AJ8" s="13"/>
      <c r="AK8" s="13"/>
      <c r="AL8" s="13"/>
      <c r="AM8" s="13"/>
    </row>
    <row r="9" spans="1:39" s="5" customFormat="1" x14ac:dyDescent="0.25">
      <c r="B9" s="45" t="s">
        <v>4</v>
      </c>
      <c r="C9" s="46" t="s">
        <v>5</v>
      </c>
      <c r="D9" s="46" t="s">
        <v>6</v>
      </c>
      <c r="E9" s="46" t="s">
        <v>70</v>
      </c>
      <c r="F9" s="54"/>
      <c r="G9" s="45" t="s">
        <v>7</v>
      </c>
      <c r="H9" s="45" t="s">
        <v>8</v>
      </c>
      <c r="K9" s="23"/>
      <c r="L9" s="23"/>
      <c r="M9" s="65"/>
      <c r="N9" s="65"/>
      <c r="O9" s="68"/>
      <c r="P9" s="69"/>
      <c r="Q9" s="65"/>
      <c r="T9" s="23"/>
      <c r="U9" s="23"/>
      <c r="V9" s="23"/>
      <c r="W9" s="23"/>
      <c r="X9" s="23"/>
      <c r="Y9" s="23"/>
      <c r="Z9" s="23"/>
      <c r="AA9" s="23"/>
      <c r="AB9" s="23"/>
      <c r="AC9" s="23"/>
      <c r="AD9" s="23"/>
      <c r="AE9" s="23"/>
      <c r="AF9" s="23"/>
      <c r="AG9" s="23"/>
      <c r="AH9" s="23"/>
      <c r="AI9" s="23"/>
      <c r="AJ9" s="23"/>
      <c r="AK9" s="23"/>
      <c r="AL9" s="23"/>
      <c r="AM9" s="23"/>
    </row>
    <row r="10" spans="1:39" ht="19.5" customHeight="1" x14ac:dyDescent="0.25">
      <c r="A10" s="3">
        <v>12965</v>
      </c>
      <c r="B10" t="s">
        <v>135</v>
      </c>
      <c r="C10" t="s">
        <v>136</v>
      </c>
      <c r="D10" s="27">
        <f>ROUND(A10,-3)</f>
        <v>13000</v>
      </c>
      <c r="E10" s="27">
        <f>TRUNC(A10,-3)</f>
        <v>12000</v>
      </c>
      <c r="F10" s="55"/>
      <c r="G10" s="27">
        <f>ROUNDDOWN(A10,-2)</f>
        <v>12900</v>
      </c>
      <c r="H10" s="27">
        <f>ROUNDUP(A10,-4)</f>
        <v>20000</v>
      </c>
      <c r="I10" s="8"/>
      <c r="L10" s="11"/>
      <c r="M10" s="68"/>
      <c r="N10" s="68"/>
      <c r="O10" s="68"/>
      <c r="P10" s="69"/>
      <c r="Q10" s="68"/>
      <c r="T10" s="13"/>
      <c r="U10" s="13"/>
      <c r="V10" s="13"/>
      <c r="W10" s="13"/>
      <c r="X10" s="13"/>
      <c r="Y10" s="13"/>
      <c r="Z10" s="13"/>
      <c r="AA10" s="13"/>
      <c r="AB10" s="13"/>
      <c r="AC10" s="13"/>
      <c r="AD10" s="13"/>
      <c r="AE10" s="13"/>
      <c r="AF10" s="13"/>
      <c r="AG10" s="13"/>
      <c r="AH10" s="13"/>
      <c r="AI10" s="13"/>
      <c r="AJ10" s="13"/>
      <c r="AK10" s="13"/>
      <c r="AL10" s="13"/>
      <c r="AM10" s="13"/>
    </row>
    <row r="11" spans="1:39" x14ac:dyDescent="0.25">
      <c r="D11" s="27" t="s">
        <v>137</v>
      </c>
      <c r="E11" s="27">
        <f>ROUND(A10,-4)</f>
        <v>10000</v>
      </c>
      <c r="F11" s="13"/>
      <c r="G11" s="27">
        <f>ROUNDDOWN(A10,-3)</f>
        <v>12000</v>
      </c>
      <c r="H11" s="27">
        <f>ROUNDUP(A10,-2)</f>
        <v>13000</v>
      </c>
      <c r="M11" s="68"/>
      <c r="N11" s="68"/>
      <c r="O11" s="68"/>
      <c r="P11" s="69"/>
      <c r="Q11" s="68"/>
      <c r="T11" s="13"/>
      <c r="U11" s="13"/>
      <c r="V11" s="13"/>
      <c r="W11" s="13"/>
      <c r="X11" s="13"/>
      <c r="Y11" s="13"/>
      <c r="Z11" s="13"/>
      <c r="AA11" s="13"/>
      <c r="AB11" s="13"/>
      <c r="AC11" s="13"/>
      <c r="AD11" s="13"/>
      <c r="AE11" s="13"/>
      <c r="AF11" s="13"/>
      <c r="AG11" s="13"/>
      <c r="AH11" s="13"/>
      <c r="AI11" s="13"/>
      <c r="AJ11" s="13"/>
      <c r="AK11" s="13"/>
      <c r="AL11" s="13"/>
      <c r="AM11" s="13"/>
    </row>
    <row r="12" spans="1:39" x14ac:dyDescent="0.25">
      <c r="D12" s="27">
        <f>ROUND(A10,-4)</f>
        <v>10000</v>
      </c>
      <c r="E12" s="131" t="s">
        <v>138</v>
      </c>
      <c r="F12" s="52"/>
      <c r="G12" s="131"/>
      <c r="H12" s="131"/>
      <c r="I12" s="52"/>
      <c r="J12" s="52"/>
      <c r="K12" s="3"/>
      <c r="L12" s="3"/>
      <c r="M12" s="68"/>
      <c r="N12" s="68"/>
      <c r="O12" s="65"/>
      <c r="P12" s="60"/>
      <c r="Q12" s="68"/>
      <c r="T12" s="13"/>
      <c r="U12" s="13"/>
      <c r="V12" s="13"/>
      <c r="W12" s="13"/>
      <c r="X12" s="13"/>
      <c r="Y12" s="13"/>
      <c r="Z12" s="13"/>
      <c r="AA12" s="13"/>
      <c r="AB12" s="13"/>
      <c r="AC12" s="13"/>
      <c r="AD12" s="13"/>
      <c r="AE12" s="13"/>
      <c r="AF12" s="13"/>
      <c r="AG12" s="13"/>
      <c r="AH12" s="13"/>
      <c r="AI12" s="13"/>
      <c r="AJ12" s="13"/>
      <c r="AK12" s="13"/>
      <c r="AL12" s="13"/>
      <c r="AM12" s="13"/>
    </row>
    <row r="13" spans="1:39" x14ac:dyDescent="0.25">
      <c r="D13" s="27"/>
      <c r="E13" s="27"/>
      <c r="F13" s="13"/>
      <c r="G13" s="27"/>
      <c r="H13" s="27"/>
      <c r="M13" s="68"/>
      <c r="N13" s="68"/>
      <c r="O13" s="65"/>
      <c r="P13" s="60"/>
      <c r="Q13" s="68"/>
      <c r="T13" s="13"/>
      <c r="U13" s="13"/>
      <c r="V13" s="13"/>
      <c r="W13" s="13"/>
      <c r="X13" s="13"/>
      <c r="Y13" s="13"/>
      <c r="Z13" s="13"/>
      <c r="AA13" s="13"/>
      <c r="AB13" s="13"/>
      <c r="AC13" s="13"/>
      <c r="AD13" s="13"/>
      <c r="AE13" s="13"/>
      <c r="AF13" s="13"/>
      <c r="AG13" s="13"/>
      <c r="AH13" s="13"/>
      <c r="AI13" s="13"/>
      <c r="AJ13" s="13"/>
      <c r="AK13" s="13"/>
      <c r="AL13" s="13"/>
      <c r="AM13" s="13"/>
    </row>
    <row r="14" spans="1:39" x14ac:dyDescent="0.25">
      <c r="D14" s="27"/>
      <c r="E14" s="27"/>
      <c r="F14" s="13"/>
      <c r="G14" s="27"/>
      <c r="H14" s="27"/>
      <c r="I14" s="6"/>
      <c r="M14" s="68"/>
      <c r="N14" s="68"/>
      <c r="O14" s="65"/>
      <c r="P14" s="60"/>
      <c r="Q14" s="68"/>
      <c r="T14" s="13"/>
      <c r="U14" s="13"/>
      <c r="V14" s="13"/>
      <c r="W14" s="13"/>
      <c r="X14" s="13"/>
      <c r="Y14" s="13"/>
      <c r="Z14" s="13"/>
      <c r="AA14" s="13"/>
      <c r="AB14" s="13"/>
      <c r="AC14" s="13"/>
      <c r="AD14" s="13"/>
      <c r="AE14" s="13"/>
      <c r="AF14" s="13"/>
      <c r="AG14" s="13"/>
      <c r="AH14" s="13"/>
      <c r="AI14" s="13"/>
      <c r="AJ14" s="13"/>
      <c r="AK14" s="13"/>
      <c r="AL14" s="13"/>
      <c r="AM14" s="13"/>
    </row>
    <row r="15" spans="1:39" x14ac:dyDescent="0.25">
      <c r="C15" s="133">
        <v>9267</v>
      </c>
      <c r="D15" s="134">
        <f>TRUNC(C15,-2)</f>
        <v>9200</v>
      </c>
      <c r="E15" s="132" t="s">
        <v>202</v>
      </c>
      <c r="F15" s="3"/>
      <c r="G15" s="100"/>
      <c r="H15" s="27"/>
      <c r="I15" s="6"/>
      <c r="M15" s="68"/>
      <c r="N15" s="68"/>
      <c r="O15" s="65"/>
      <c r="P15" s="60"/>
      <c r="Q15" s="68"/>
      <c r="T15" s="13"/>
      <c r="U15" s="13"/>
      <c r="V15" s="13"/>
      <c r="W15" s="13"/>
      <c r="X15" s="13"/>
      <c r="Y15" s="13"/>
      <c r="Z15" s="13"/>
      <c r="AA15" s="13"/>
      <c r="AB15" s="13"/>
      <c r="AC15" s="13"/>
      <c r="AD15" s="13"/>
      <c r="AE15" s="13"/>
      <c r="AF15" s="13"/>
      <c r="AG15" s="13"/>
      <c r="AH15" s="13"/>
      <c r="AI15" s="13"/>
      <c r="AJ15" s="13"/>
      <c r="AK15" s="13"/>
      <c r="AL15" s="13"/>
      <c r="AM15" s="13"/>
    </row>
    <row r="16" spans="1:39" x14ac:dyDescent="0.25">
      <c r="C16" s="133">
        <v>79867</v>
      </c>
      <c r="D16" s="134">
        <f>TRUNC(C16,-2)</f>
        <v>79800</v>
      </c>
      <c r="E16" s="6"/>
      <c r="F16" s="13"/>
      <c r="G16" s="6"/>
      <c r="H16" s="27"/>
      <c r="I16" s="6"/>
      <c r="M16" s="68"/>
      <c r="N16" s="68"/>
      <c r="O16" s="65"/>
      <c r="P16" s="60"/>
      <c r="Q16" s="68"/>
      <c r="T16" s="13"/>
      <c r="U16" s="13"/>
      <c r="V16" s="13"/>
      <c r="W16" s="13"/>
      <c r="X16" s="13"/>
      <c r="Y16" s="13"/>
      <c r="Z16" s="13"/>
      <c r="AA16" s="13"/>
      <c r="AB16" s="13"/>
      <c r="AC16" s="13"/>
      <c r="AD16" s="13"/>
      <c r="AE16" s="13"/>
      <c r="AF16" s="13"/>
      <c r="AG16" s="13"/>
      <c r="AH16" s="13"/>
      <c r="AI16" s="13"/>
      <c r="AJ16" s="13"/>
      <c r="AK16" s="13"/>
      <c r="AL16" s="13"/>
      <c r="AM16" s="13"/>
    </row>
    <row r="17" spans="1:39" x14ac:dyDescent="0.25">
      <c r="C17" s="133">
        <v>123469</v>
      </c>
      <c r="D17" s="134">
        <f t="shared" ref="D17:D18" si="0">TRUNC(C17,-2)</f>
        <v>123400</v>
      </c>
      <c r="E17" s="6"/>
      <c r="F17" s="13"/>
      <c r="G17" s="6"/>
      <c r="H17" s="27"/>
      <c r="I17" s="6"/>
      <c r="M17" s="68"/>
      <c r="N17" s="68"/>
      <c r="O17" s="65"/>
      <c r="P17" s="60"/>
      <c r="Q17" s="68"/>
      <c r="T17" s="13"/>
      <c r="U17" s="13"/>
      <c r="V17" s="13"/>
      <c r="W17" s="13"/>
      <c r="X17" s="13"/>
      <c r="Y17" s="13"/>
      <c r="Z17" s="13"/>
      <c r="AA17" s="13"/>
      <c r="AB17" s="13"/>
      <c r="AC17" s="13"/>
      <c r="AD17" s="13"/>
      <c r="AE17" s="13"/>
      <c r="AF17" s="13"/>
      <c r="AG17" s="13"/>
      <c r="AH17" s="13"/>
      <c r="AI17" s="13"/>
      <c r="AJ17" s="13"/>
      <c r="AK17" s="13"/>
      <c r="AL17" s="13"/>
      <c r="AM17" s="13"/>
    </row>
    <row r="18" spans="1:39" x14ac:dyDescent="0.25">
      <c r="C18" s="133">
        <v>896235</v>
      </c>
      <c r="D18" s="134">
        <f t="shared" si="0"/>
        <v>896200</v>
      </c>
      <c r="E18" s="6"/>
      <c r="F18" s="13"/>
      <c r="G18" s="6"/>
      <c r="H18" s="27"/>
      <c r="I18" s="6"/>
      <c r="M18" s="68"/>
      <c r="N18" s="68"/>
      <c r="O18" s="65"/>
      <c r="P18" s="60"/>
      <c r="Q18" s="68"/>
      <c r="T18" s="13"/>
      <c r="U18" s="13"/>
      <c r="V18" s="13"/>
      <c r="W18" s="13"/>
      <c r="X18" s="13"/>
      <c r="Y18" s="13"/>
      <c r="Z18" s="13"/>
      <c r="AA18" s="13"/>
      <c r="AB18" s="13"/>
      <c r="AC18" s="13"/>
      <c r="AD18" s="13"/>
      <c r="AE18" s="13"/>
      <c r="AF18" s="13"/>
      <c r="AG18" s="13"/>
      <c r="AH18" s="13"/>
      <c r="AI18" s="13"/>
      <c r="AJ18" s="13"/>
      <c r="AK18" s="13"/>
      <c r="AL18" s="13"/>
      <c r="AM18" s="13"/>
    </row>
    <row r="19" spans="1:39" x14ac:dyDescent="0.25">
      <c r="D19" s="6"/>
      <c r="E19" s="6"/>
      <c r="F19" s="13"/>
      <c r="G19" s="6"/>
      <c r="H19" s="27"/>
      <c r="I19" s="6"/>
      <c r="M19" s="68"/>
      <c r="N19" s="68"/>
      <c r="O19" s="65"/>
      <c r="P19" s="60"/>
      <c r="Q19" s="68"/>
      <c r="T19" s="13"/>
      <c r="U19" s="13"/>
      <c r="V19" s="13"/>
      <c r="W19" s="13"/>
      <c r="X19" s="13"/>
      <c r="Y19" s="13"/>
      <c r="Z19" s="13"/>
      <c r="AA19" s="13"/>
      <c r="AB19" s="13"/>
      <c r="AC19" s="13"/>
      <c r="AD19" s="13"/>
      <c r="AE19" s="13"/>
      <c r="AF19" s="13"/>
      <c r="AG19" s="13"/>
      <c r="AH19" s="13"/>
      <c r="AI19" s="13"/>
      <c r="AJ19" s="13"/>
      <c r="AK19" s="13"/>
      <c r="AL19" s="13"/>
      <c r="AM19" s="13"/>
    </row>
    <row r="20" spans="1:39" x14ac:dyDescent="0.25">
      <c r="D20" s="6"/>
      <c r="E20" s="6"/>
      <c r="G20" s="6"/>
      <c r="H20" s="27"/>
      <c r="I20" s="6"/>
      <c r="M20" s="68"/>
      <c r="N20" s="68"/>
      <c r="O20" s="68"/>
      <c r="P20" s="69"/>
      <c r="Q20" s="68"/>
      <c r="T20" s="13"/>
      <c r="U20" s="13"/>
      <c r="V20" s="13"/>
      <c r="W20" s="13"/>
      <c r="X20" s="13"/>
      <c r="Y20" s="13"/>
      <c r="Z20" s="13"/>
      <c r="AA20" s="13"/>
      <c r="AB20" s="13"/>
      <c r="AC20" s="13"/>
      <c r="AD20" s="13"/>
      <c r="AE20" s="13"/>
      <c r="AF20" s="13"/>
      <c r="AG20" s="13"/>
      <c r="AH20" s="13"/>
      <c r="AI20" s="13"/>
      <c r="AJ20" s="13"/>
      <c r="AK20" s="13"/>
      <c r="AL20" s="13"/>
      <c r="AM20" s="13"/>
    </row>
    <row r="21" spans="1:39" x14ac:dyDescent="0.25">
      <c r="B21" s="27"/>
      <c r="D21" s="6"/>
      <c r="G21" s="6"/>
      <c r="H21" s="27"/>
      <c r="I21" s="6"/>
      <c r="M21" s="68"/>
      <c r="N21" s="68"/>
      <c r="O21" s="65"/>
      <c r="P21" s="60"/>
      <c r="Q21" s="68"/>
      <c r="T21" s="13"/>
      <c r="U21" s="13"/>
      <c r="V21" s="13"/>
      <c r="W21" s="13"/>
      <c r="X21" s="13"/>
      <c r="Y21" s="13"/>
      <c r="Z21" s="13"/>
      <c r="AA21" s="13"/>
      <c r="AB21" s="13"/>
      <c r="AC21" s="13"/>
      <c r="AD21" s="13"/>
      <c r="AE21" s="13"/>
      <c r="AF21" s="13"/>
      <c r="AG21" s="13"/>
      <c r="AH21" s="13"/>
      <c r="AI21" s="13"/>
      <c r="AJ21" s="13"/>
      <c r="AK21" s="13"/>
      <c r="AL21" s="13"/>
      <c r="AM21" s="13"/>
    </row>
    <row r="22" spans="1:39" x14ac:dyDescent="0.25">
      <c r="G22" s="6"/>
      <c r="H22" s="27"/>
      <c r="I22" s="6"/>
      <c r="M22" s="68"/>
      <c r="N22" s="68"/>
      <c r="O22" s="68"/>
      <c r="P22" s="69"/>
      <c r="Q22" s="68"/>
      <c r="T22" s="13"/>
      <c r="U22" s="13"/>
      <c r="V22" s="13"/>
      <c r="W22" s="13"/>
      <c r="X22" s="13"/>
      <c r="Y22" s="13"/>
      <c r="Z22" s="13"/>
      <c r="AA22" s="13"/>
      <c r="AB22" s="13"/>
      <c r="AC22" s="13"/>
      <c r="AD22" s="13"/>
      <c r="AE22" s="13"/>
      <c r="AF22" s="13"/>
      <c r="AG22" s="13"/>
      <c r="AH22" s="13"/>
      <c r="AI22" s="13"/>
      <c r="AJ22" s="13"/>
      <c r="AK22" s="13"/>
      <c r="AL22" s="13"/>
      <c r="AM22" s="13"/>
    </row>
    <row r="23" spans="1:39" x14ac:dyDescent="0.25">
      <c r="G23" s="6"/>
      <c r="M23" s="68"/>
      <c r="N23" s="68"/>
      <c r="O23" s="68"/>
      <c r="P23" s="69"/>
      <c r="Q23" s="68"/>
    </row>
    <row r="24" spans="1:39" x14ac:dyDescent="0.25">
      <c r="G24" s="6"/>
      <c r="M24" s="68"/>
      <c r="N24" s="68"/>
      <c r="O24" s="68"/>
      <c r="P24" s="69"/>
      <c r="Q24" s="68"/>
    </row>
    <row r="25" spans="1:39" ht="18.75" x14ac:dyDescent="0.3">
      <c r="A25" s="2" t="s">
        <v>11</v>
      </c>
      <c r="M25" s="68"/>
      <c r="N25" s="68"/>
      <c r="O25" s="68"/>
      <c r="P25" s="69"/>
      <c r="Q25" s="68"/>
    </row>
    <row r="26" spans="1:39" x14ac:dyDescent="0.25">
      <c r="M26" s="68"/>
      <c r="N26" s="68"/>
      <c r="O26" s="68"/>
      <c r="P26" s="69"/>
      <c r="Q26" s="68"/>
    </row>
    <row r="27" spans="1:39" x14ac:dyDescent="0.25">
      <c r="B27" s="48" t="s">
        <v>12</v>
      </c>
      <c r="C27" s="49" t="s">
        <v>61</v>
      </c>
      <c r="D27" s="49" t="s">
        <v>62</v>
      </c>
      <c r="E27" s="49"/>
      <c r="G27" s="48" t="s">
        <v>63</v>
      </c>
      <c r="H27" s="48" t="s">
        <v>64</v>
      </c>
      <c r="M27" s="68"/>
      <c r="N27" s="68"/>
      <c r="O27" s="68"/>
      <c r="P27" s="69"/>
      <c r="Q27" s="68"/>
    </row>
    <row r="28" spans="1:39" x14ac:dyDescent="0.25">
      <c r="B28">
        <v>89</v>
      </c>
      <c r="C28">
        <f>COUNT(B28:B40)</f>
        <v>5</v>
      </c>
      <c r="D28">
        <f>COUNTA(B28:B40)</f>
        <v>11</v>
      </c>
      <c r="G28" s="8">
        <f>COUNTBLANK(B28:B40)</f>
        <v>2</v>
      </c>
      <c r="H28" s="8">
        <f>(COUNTA(B28:B40)-COUNT(B28:B40))</f>
        <v>6</v>
      </c>
    </row>
    <row r="29" spans="1:39" x14ac:dyDescent="0.25">
      <c r="B29">
        <v>56</v>
      </c>
      <c r="C29" t="s">
        <v>139</v>
      </c>
      <c r="D29" t="s">
        <v>140</v>
      </c>
      <c r="G29" s="8" t="s">
        <v>141</v>
      </c>
      <c r="H29" s="8" t="s">
        <v>142</v>
      </c>
    </row>
    <row r="30" spans="1:39" x14ac:dyDescent="0.25">
      <c r="B30" s="4"/>
    </row>
    <row r="31" spans="1:39" x14ac:dyDescent="0.25">
      <c r="B31">
        <v>85</v>
      </c>
    </row>
    <row r="32" spans="1:39" x14ac:dyDescent="0.25">
      <c r="B32" s="4" t="s">
        <v>111</v>
      </c>
    </row>
    <row r="33" spans="1:21" x14ac:dyDescent="0.25">
      <c r="B33" s="4" t="s">
        <v>99</v>
      </c>
      <c r="H33" s="11"/>
      <c r="I33" s="13"/>
      <c r="J33" s="13"/>
      <c r="M33" s="13"/>
      <c r="N33" s="13"/>
      <c r="O33" s="13"/>
      <c r="Q33" s="13"/>
      <c r="R33" s="13"/>
      <c r="S33" s="13"/>
      <c r="T33" s="13"/>
    </row>
    <row r="34" spans="1:21" x14ac:dyDescent="0.25">
      <c r="B34">
        <v>96</v>
      </c>
      <c r="H34" s="11"/>
      <c r="I34" s="13"/>
      <c r="J34" s="13"/>
      <c r="M34" s="13"/>
      <c r="N34" s="13"/>
      <c r="O34" s="13"/>
      <c r="Q34" s="13"/>
      <c r="R34" s="13"/>
      <c r="S34" s="13"/>
      <c r="T34" s="13"/>
    </row>
    <row r="35" spans="1:21" x14ac:dyDescent="0.25">
      <c r="B35">
        <v>37</v>
      </c>
      <c r="H35" s="11"/>
      <c r="I35" s="13"/>
      <c r="J35" s="13"/>
      <c r="M35" s="13"/>
      <c r="N35" s="13"/>
      <c r="O35" s="13"/>
      <c r="Q35" s="13"/>
      <c r="R35" s="13"/>
      <c r="S35" s="13"/>
      <c r="T35" s="13"/>
    </row>
    <row r="36" spans="1:21" x14ac:dyDescent="0.25">
      <c r="B36" t="s">
        <v>21</v>
      </c>
      <c r="N36" s="8"/>
      <c r="O36" s="18"/>
      <c r="P36" s="18"/>
      <c r="Q36" s="18"/>
      <c r="R36" s="18"/>
      <c r="S36" s="18"/>
      <c r="T36" s="18"/>
    </row>
    <row r="37" spans="1:21" x14ac:dyDescent="0.25">
      <c r="B37" s="4" t="s">
        <v>23</v>
      </c>
      <c r="O37" s="18"/>
      <c r="P37" s="18"/>
      <c r="Q37" s="18"/>
      <c r="R37" s="18"/>
      <c r="S37" s="18"/>
      <c r="T37" s="18"/>
    </row>
    <row r="38" spans="1:21" x14ac:dyDescent="0.25">
      <c r="O38" s="18"/>
      <c r="P38" s="18"/>
      <c r="Q38" s="18"/>
      <c r="R38" s="18"/>
      <c r="S38" s="18"/>
      <c r="T38" s="18"/>
    </row>
    <row r="39" spans="1:21" x14ac:dyDescent="0.25">
      <c r="B39" t="s">
        <v>56</v>
      </c>
      <c r="O39" s="18"/>
      <c r="P39" s="18"/>
      <c r="Q39" s="18"/>
      <c r="R39" s="18"/>
      <c r="S39" s="18"/>
      <c r="T39" s="18"/>
    </row>
    <row r="40" spans="1:21" x14ac:dyDescent="0.25">
      <c r="B40" s="4" t="s">
        <v>100</v>
      </c>
      <c r="M40" s="4"/>
      <c r="O40" s="18"/>
      <c r="P40" s="18"/>
      <c r="Q40" s="18"/>
      <c r="R40" s="18"/>
      <c r="S40" s="18"/>
      <c r="T40" s="18"/>
    </row>
    <row r="41" spans="1:21" x14ac:dyDescent="0.25">
      <c r="E41" s="10"/>
      <c r="F41" s="24"/>
      <c r="G41" s="10"/>
      <c r="H41" s="10"/>
      <c r="O41" s="18"/>
      <c r="P41" s="18"/>
      <c r="Q41" s="18"/>
      <c r="R41" s="18"/>
      <c r="S41" s="18"/>
      <c r="T41" s="18"/>
    </row>
    <row r="42" spans="1:21" ht="21" x14ac:dyDescent="0.35">
      <c r="A42" s="125" t="s">
        <v>198</v>
      </c>
      <c r="B42" s="125"/>
      <c r="C42" s="125"/>
      <c r="D42" s="125"/>
      <c r="E42" s="126"/>
      <c r="F42" s="127"/>
      <c r="G42" s="123"/>
      <c r="H42" s="123"/>
    </row>
    <row r="43" spans="1:21" x14ac:dyDescent="0.25">
      <c r="A43" s="124" t="s">
        <v>195</v>
      </c>
      <c r="B43" s="124" t="s">
        <v>196</v>
      </c>
      <c r="C43" s="124" t="s">
        <v>197</v>
      </c>
    </row>
    <row r="44" spans="1:21" x14ac:dyDescent="0.25">
      <c r="A44" s="124" t="s">
        <v>206</v>
      </c>
      <c r="B44" s="124" t="s">
        <v>207</v>
      </c>
      <c r="C44" s="124" t="s">
        <v>116</v>
      </c>
    </row>
    <row r="45" spans="1:21" x14ac:dyDescent="0.25">
      <c r="D45" t="s">
        <v>57</v>
      </c>
      <c r="I45" s="53" t="s">
        <v>66</v>
      </c>
      <c r="J45" s="53"/>
      <c r="R45" s="8"/>
      <c r="S45" s="8"/>
      <c r="T45" s="53"/>
      <c r="U45" s="53"/>
    </row>
    <row r="46" spans="1:21" x14ac:dyDescent="0.25">
      <c r="A46" s="19" t="s">
        <v>3</v>
      </c>
      <c r="B46" s="19" t="s">
        <v>34</v>
      </c>
      <c r="C46" s="19"/>
      <c r="D46" s="19" t="s">
        <v>59</v>
      </c>
      <c r="E46" s="20" t="s">
        <v>65</v>
      </c>
      <c r="G46" s="59"/>
      <c r="H46" s="59" t="s">
        <v>94</v>
      </c>
      <c r="I46" s="17" t="s">
        <v>35</v>
      </c>
      <c r="J46" s="17" t="s">
        <v>36</v>
      </c>
      <c r="K46" s="23"/>
      <c r="L46" s="59"/>
      <c r="M46" s="59" t="s">
        <v>94</v>
      </c>
      <c r="N46" s="17" t="s">
        <v>15</v>
      </c>
      <c r="O46" s="17" t="s">
        <v>16</v>
      </c>
      <c r="P46" s="23"/>
      <c r="R46" s="59"/>
      <c r="S46" s="59" t="s">
        <v>94</v>
      </c>
      <c r="T46" s="17" t="s">
        <v>115</v>
      </c>
      <c r="U46" s="17" t="s">
        <v>116</v>
      </c>
    </row>
    <row r="47" spans="1:21" x14ac:dyDescent="0.25">
      <c r="A47" s="13" t="s">
        <v>33</v>
      </c>
      <c r="B47" s="13">
        <v>15</v>
      </c>
      <c r="C47" s="13"/>
      <c r="D47" s="13">
        <v>30</v>
      </c>
      <c r="E47" s="43">
        <f>B47*D47</f>
        <v>450</v>
      </c>
      <c r="F47" s="43"/>
      <c r="G47" s="8" t="s">
        <v>33</v>
      </c>
      <c r="H47" s="8" t="s">
        <v>95</v>
      </c>
      <c r="I47" s="13">
        <f>SUMIF($A$46:$A$63,$G47,$E$46:$E$63)</f>
        <v>7375</v>
      </c>
      <c r="J47" s="24">
        <f>SUMIFS($E$46:$E$63,$A$46:$A$63,$G47,$B$46:$B$63,$H47)</f>
        <v>3740</v>
      </c>
      <c r="K47" s="24"/>
      <c r="L47" s="8" t="s">
        <v>33</v>
      </c>
      <c r="M47" s="8" t="s">
        <v>95</v>
      </c>
      <c r="N47">
        <f>COUNTIF($A$46:$A$63,$L47)</f>
        <v>3</v>
      </c>
      <c r="O47">
        <f>COUNTIFS($A$46:$A$63,$L47,$B$46:$B$63,$M47)</f>
        <v>1</v>
      </c>
      <c r="R47" s="8" t="s">
        <v>33</v>
      </c>
      <c r="S47" s="8">
        <v>50</v>
      </c>
      <c r="T47" s="13"/>
      <c r="U47" s="24"/>
    </row>
    <row r="48" spans="1:21" x14ac:dyDescent="0.25">
      <c r="A48" s="13" t="s">
        <v>14</v>
      </c>
      <c r="B48" s="13">
        <v>75</v>
      </c>
      <c r="C48" s="13"/>
      <c r="D48" s="13">
        <v>50</v>
      </c>
      <c r="E48" s="43">
        <f t="shared" ref="E48:E54" si="1">B48*D48</f>
        <v>3750</v>
      </c>
      <c r="F48" s="43"/>
      <c r="G48" s="11" t="s">
        <v>13</v>
      </c>
      <c r="H48" s="11" t="s">
        <v>96</v>
      </c>
      <c r="I48" s="13">
        <f t="shared" ref="I48:I49" si="2">SUMIF(A47:A64,G48,E47:E64)</f>
        <v>7511</v>
      </c>
      <c r="J48" s="24">
        <f t="shared" ref="J48:J49" si="3">SUMIFS($E$46:$E$63,$A$46:$A$63,$G48,$B$46:$B$63,$H48)</f>
        <v>3616</v>
      </c>
      <c r="K48" s="24"/>
      <c r="L48" s="11" t="s">
        <v>13</v>
      </c>
      <c r="M48" s="11" t="s">
        <v>96</v>
      </c>
      <c r="N48">
        <f t="shared" ref="N48:N49" si="4">COUNTIF($A$46:$A$63,$L48)</f>
        <v>4</v>
      </c>
      <c r="O48">
        <f t="shared" ref="O48:O49" si="5">COUNTIFS($A$46:$A$63,$L48,$B$46:$B$63,$M48)</f>
        <v>2</v>
      </c>
      <c r="R48" s="11" t="s">
        <v>13</v>
      </c>
      <c r="S48" s="11">
        <v>55</v>
      </c>
      <c r="T48" s="13"/>
      <c r="U48" s="24"/>
    </row>
    <row r="49" spans="1:32" x14ac:dyDescent="0.25">
      <c r="A49" s="13" t="s">
        <v>33</v>
      </c>
      <c r="B49" s="13">
        <v>49</v>
      </c>
      <c r="C49" s="13"/>
      <c r="D49" s="13">
        <v>65</v>
      </c>
      <c r="E49" s="43">
        <f t="shared" si="1"/>
        <v>3185</v>
      </c>
      <c r="F49" s="43"/>
      <c r="G49" s="11" t="s">
        <v>14</v>
      </c>
      <c r="H49" s="11" t="s">
        <v>97</v>
      </c>
      <c r="I49" s="13">
        <f t="shared" si="2"/>
        <v>5010</v>
      </c>
      <c r="J49" s="24">
        <f t="shared" si="3"/>
        <v>5010</v>
      </c>
      <c r="K49" s="24"/>
      <c r="L49" s="11" t="s">
        <v>14</v>
      </c>
      <c r="M49" s="11" t="s">
        <v>97</v>
      </c>
      <c r="N49">
        <f t="shared" si="4"/>
        <v>2</v>
      </c>
      <c r="O49">
        <f t="shared" si="5"/>
        <v>2</v>
      </c>
      <c r="R49" s="11" t="s">
        <v>14</v>
      </c>
      <c r="S49" s="11">
        <v>65</v>
      </c>
      <c r="T49" s="13"/>
      <c r="U49" s="24"/>
    </row>
    <row r="50" spans="1:32" x14ac:dyDescent="0.25">
      <c r="A50" s="13" t="s">
        <v>33</v>
      </c>
      <c r="B50" s="13">
        <v>68</v>
      </c>
      <c r="C50" s="13"/>
      <c r="D50" s="13">
        <v>55</v>
      </c>
      <c r="E50" s="43">
        <f t="shared" si="1"/>
        <v>3740</v>
      </c>
      <c r="F50" s="43"/>
      <c r="G50" s="11"/>
      <c r="H50" s="11"/>
      <c r="J50" s="13"/>
    </row>
    <row r="51" spans="1:32" ht="15" customHeight="1" x14ac:dyDescent="0.25">
      <c r="A51" s="13" t="s">
        <v>13</v>
      </c>
      <c r="B51" s="13">
        <v>35</v>
      </c>
      <c r="C51" s="13"/>
      <c r="D51" s="13">
        <v>65</v>
      </c>
      <c r="E51" s="43">
        <f t="shared" si="1"/>
        <v>2275</v>
      </c>
      <c r="F51" s="43"/>
      <c r="G51" s="70"/>
      <c r="H51" s="71"/>
      <c r="I51" s="72"/>
      <c r="J51" s="13"/>
    </row>
    <row r="52" spans="1:32" x14ac:dyDescent="0.25">
      <c r="A52" s="13" t="s">
        <v>106</v>
      </c>
      <c r="B52" s="13">
        <v>65</v>
      </c>
      <c r="C52" s="13"/>
      <c r="D52" s="13">
        <v>18</v>
      </c>
      <c r="E52" s="43">
        <f t="shared" si="1"/>
        <v>1170</v>
      </c>
      <c r="F52" s="43"/>
      <c r="G52" s="73"/>
      <c r="H52" s="74" t="s">
        <v>73</v>
      </c>
      <c r="I52" s="75"/>
      <c r="L52" s="61"/>
      <c r="Q52" s="11"/>
      <c r="R52" s="73"/>
      <c r="S52" s="74" t="s">
        <v>73</v>
      </c>
      <c r="T52" s="75"/>
    </row>
    <row r="53" spans="1:32" x14ac:dyDescent="0.25">
      <c r="A53" s="13" t="s">
        <v>14</v>
      </c>
      <c r="B53" s="13">
        <v>70</v>
      </c>
      <c r="C53" s="13"/>
      <c r="D53" s="13">
        <v>18</v>
      </c>
      <c r="E53" s="43">
        <f>B53*D53</f>
        <v>1260</v>
      </c>
      <c r="F53" s="43"/>
      <c r="G53" s="52"/>
      <c r="H53" s="3" t="s">
        <v>98</v>
      </c>
      <c r="I53" s="17" t="s">
        <v>109</v>
      </c>
      <c r="J53" s="17" t="s">
        <v>131</v>
      </c>
      <c r="K53" s="23"/>
      <c r="L53" s="16"/>
      <c r="M53" s="16"/>
      <c r="R53" s="52"/>
      <c r="S53" s="3" t="s">
        <v>117</v>
      </c>
      <c r="T53" s="17" t="s">
        <v>108</v>
      </c>
    </row>
    <row r="54" spans="1:32" x14ac:dyDescent="0.25">
      <c r="A54" s="13" t="s">
        <v>13</v>
      </c>
      <c r="B54" s="13">
        <v>70</v>
      </c>
      <c r="C54" s="13"/>
      <c r="D54" s="13">
        <v>24</v>
      </c>
      <c r="E54" s="43">
        <f t="shared" si="1"/>
        <v>1680</v>
      </c>
      <c r="F54" s="43"/>
      <c r="G54" s="8" t="s">
        <v>33</v>
      </c>
      <c r="H54" s="11" t="s">
        <v>112</v>
      </c>
      <c r="I54" s="62">
        <f>AVERAGEIF($A$46:$A$63,$G54,$B$46:$B$63)</f>
        <v>44</v>
      </c>
      <c r="J54" s="12">
        <f>AVERAGEIFS($B$46:$B$63,$A$46:$A$63,$G54,$D$46:$D$63,$H54)</f>
        <v>15</v>
      </c>
      <c r="L54" s="16"/>
      <c r="M54" s="16"/>
      <c r="R54" s="8" t="s">
        <v>33</v>
      </c>
      <c r="S54" s="11">
        <v>35</v>
      </c>
      <c r="T54" s="62"/>
    </row>
    <row r="55" spans="1:32" x14ac:dyDescent="0.25">
      <c r="A55" s="13" t="s">
        <v>103</v>
      </c>
      <c r="B55" s="13">
        <v>70</v>
      </c>
      <c r="C55" s="13"/>
      <c r="D55" s="13">
        <v>24</v>
      </c>
      <c r="E55" s="81">
        <f>B55*D55</f>
        <v>1680</v>
      </c>
      <c r="F55" s="43"/>
      <c r="G55" s="11" t="s">
        <v>13</v>
      </c>
      <c r="H55" s="11" t="s">
        <v>113</v>
      </c>
      <c r="I55" s="62">
        <f t="shared" ref="I55:I56" si="6">AVERAGEIF($A$46:$A$63,$G55,$B$46:$B$63)</f>
        <v>59.5</v>
      </c>
      <c r="J55" s="12">
        <f>AVERAGEIFS($B$46:$B$63,$A$46:$A$63,$G55,$D$46:$D$63,$H55)</f>
        <v>67.666666666666671</v>
      </c>
      <c r="L55" s="16"/>
      <c r="M55" s="16"/>
      <c r="R55" s="11" t="s">
        <v>13</v>
      </c>
      <c r="S55" s="11">
        <v>45</v>
      </c>
      <c r="T55" s="62"/>
    </row>
    <row r="56" spans="1:32" x14ac:dyDescent="0.25">
      <c r="A56" s="13" t="s">
        <v>101</v>
      </c>
      <c r="B56" s="13">
        <v>55</v>
      </c>
      <c r="C56" s="13"/>
      <c r="D56" s="13">
        <v>30</v>
      </c>
      <c r="E56" s="43">
        <f>B56*D56</f>
        <v>1650</v>
      </c>
      <c r="F56" s="43"/>
      <c r="G56" s="11" t="s">
        <v>14</v>
      </c>
      <c r="H56" s="11" t="s">
        <v>114</v>
      </c>
      <c r="I56" s="62">
        <f t="shared" si="6"/>
        <v>72.5</v>
      </c>
      <c r="J56" s="12">
        <f t="shared" ref="J56" si="7">AVERAGEIFS($B$46:$B$63,$A$46:$A$63,$G56,$D$46:$D$63,$H56)</f>
        <v>70</v>
      </c>
      <c r="M56" s="13"/>
      <c r="N56" s="13"/>
      <c r="O56" s="13"/>
      <c r="Q56" s="13"/>
      <c r="R56" s="11" t="s">
        <v>14</v>
      </c>
      <c r="S56" s="11">
        <v>20</v>
      </c>
      <c r="T56" s="62"/>
      <c r="U56" s="13"/>
      <c r="V56" s="13"/>
      <c r="W56" s="13"/>
      <c r="X56" s="13"/>
      <c r="Y56" s="13"/>
      <c r="Z56" s="13"/>
      <c r="AA56" s="13"/>
      <c r="AB56" s="13"/>
      <c r="AC56" s="13"/>
      <c r="AD56" s="13"/>
      <c r="AE56" s="13"/>
      <c r="AF56" s="13"/>
    </row>
    <row r="57" spans="1:32" x14ac:dyDescent="0.25">
      <c r="A57" s="13" t="s">
        <v>105</v>
      </c>
      <c r="B57" s="13">
        <v>52</v>
      </c>
      <c r="C57" s="13"/>
      <c r="D57" s="13">
        <v>54</v>
      </c>
      <c r="E57" s="43">
        <f>B57*D57</f>
        <v>2808</v>
      </c>
      <c r="F57" s="43"/>
      <c r="G57" s="54"/>
      <c r="H57" s="54"/>
      <c r="I57" s="23"/>
      <c r="J57" s="13"/>
      <c r="L57" s="54"/>
      <c r="M57" s="54"/>
      <c r="N57" s="23"/>
      <c r="O57" s="13"/>
      <c r="Q57" s="23"/>
      <c r="R57" s="13"/>
      <c r="S57" s="23"/>
      <c r="T57" s="13"/>
      <c r="U57" s="13"/>
      <c r="V57" s="13"/>
      <c r="W57" s="13"/>
      <c r="X57" s="13"/>
      <c r="Y57" s="13"/>
      <c r="Z57" s="13"/>
      <c r="AA57" s="13"/>
      <c r="AB57" s="13"/>
      <c r="AC57" s="13"/>
      <c r="AD57" s="13"/>
      <c r="AE57" s="13"/>
      <c r="AF57" s="13"/>
    </row>
    <row r="58" spans="1:32" x14ac:dyDescent="0.25">
      <c r="A58" s="13" t="s">
        <v>13</v>
      </c>
      <c r="B58" s="13">
        <v>45</v>
      </c>
      <c r="C58" s="13"/>
      <c r="D58" s="13">
        <v>36</v>
      </c>
      <c r="E58" s="43">
        <f t="shared" ref="E58:E60" si="8">B58*D58</f>
        <v>1620</v>
      </c>
      <c r="F58" s="43"/>
      <c r="G58" s="87" t="s">
        <v>157</v>
      </c>
      <c r="H58" s="87"/>
      <c r="I58" s="91"/>
      <c r="J58" s="13"/>
      <c r="L58" s="11"/>
      <c r="M58" s="11"/>
      <c r="N58" s="13"/>
      <c r="O58" s="13"/>
      <c r="Q58" s="11"/>
      <c r="R58" s="11"/>
      <c r="S58" s="62"/>
      <c r="T58" s="13"/>
      <c r="U58" s="13"/>
      <c r="V58" s="13"/>
      <c r="W58" s="13"/>
      <c r="X58" s="13"/>
      <c r="Y58" s="13"/>
      <c r="Z58" s="13"/>
      <c r="AA58" s="13"/>
      <c r="AB58" s="13"/>
      <c r="AC58" s="13"/>
      <c r="AD58" s="13"/>
      <c r="AE58" s="13"/>
      <c r="AF58" s="13"/>
    </row>
    <row r="59" spans="1:32" x14ac:dyDescent="0.25">
      <c r="A59" s="13" t="s">
        <v>110</v>
      </c>
      <c r="B59" s="13">
        <v>39</v>
      </c>
      <c r="C59" s="13"/>
      <c r="D59" s="13">
        <v>80</v>
      </c>
      <c r="E59" s="43">
        <f t="shared" si="8"/>
        <v>3120</v>
      </c>
      <c r="F59" s="43"/>
      <c r="G59" s="83">
        <f>SUMIF(A46:A63,"B*",$E$46:$E$63)</f>
        <v>19294</v>
      </c>
      <c r="H59" s="84" t="s">
        <v>143</v>
      </c>
      <c r="I59" s="85" t="s">
        <v>144</v>
      </c>
      <c r="J59" s="85"/>
      <c r="K59" s="85"/>
      <c r="L59" s="84"/>
      <c r="M59" s="84"/>
      <c r="N59" s="85"/>
      <c r="O59" s="85"/>
      <c r="Q59" s="11"/>
      <c r="R59" s="11"/>
      <c r="S59" s="62"/>
      <c r="T59" s="13"/>
      <c r="U59" s="13"/>
      <c r="V59" s="13"/>
      <c r="W59" s="13"/>
      <c r="X59" s="13"/>
      <c r="Y59" s="13"/>
      <c r="Z59" s="13"/>
      <c r="AA59" s="13"/>
      <c r="AB59" s="13"/>
      <c r="AC59" s="13"/>
      <c r="AD59" s="13"/>
      <c r="AE59" s="13"/>
      <c r="AF59" s="13"/>
    </row>
    <row r="60" spans="1:32" x14ac:dyDescent="0.25">
      <c r="A60" s="13" t="s">
        <v>13</v>
      </c>
      <c r="B60" s="13">
        <v>88</v>
      </c>
      <c r="C60" s="13"/>
      <c r="D60" s="13">
        <v>22</v>
      </c>
      <c r="E60" s="43">
        <f t="shared" si="8"/>
        <v>1936</v>
      </c>
      <c r="F60" s="43"/>
      <c r="G60" s="83">
        <f>SUMIF(A46:A63,"B*A",E46:E63)</f>
        <v>14238</v>
      </c>
      <c r="H60" s="84" t="s">
        <v>145</v>
      </c>
      <c r="I60" s="85" t="s">
        <v>146</v>
      </c>
      <c r="J60" s="85"/>
      <c r="K60" s="85"/>
      <c r="L60" s="84"/>
      <c r="M60" s="84"/>
      <c r="N60" s="85"/>
      <c r="O60" s="85"/>
      <c r="Q60" s="11"/>
      <c r="R60" s="11"/>
      <c r="S60" s="62"/>
      <c r="T60" s="13"/>
      <c r="U60" s="13"/>
      <c r="V60" s="13"/>
      <c r="W60" s="13"/>
      <c r="X60" s="13"/>
      <c r="Y60" s="13"/>
      <c r="Z60" s="13"/>
      <c r="AA60" s="13"/>
      <c r="AB60" s="13"/>
      <c r="AC60" s="13"/>
      <c r="AD60" s="13"/>
      <c r="AE60" s="13"/>
      <c r="AF60" s="13"/>
    </row>
    <row r="61" spans="1:32" x14ac:dyDescent="0.25">
      <c r="A61" s="13" t="s">
        <v>104</v>
      </c>
      <c r="B61" s="13">
        <v>45</v>
      </c>
      <c r="C61" s="13"/>
      <c r="D61" s="13">
        <v>36</v>
      </c>
      <c r="E61" s="81">
        <f t="shared" ref="E61:E63" si="9">B61*D61</f>
        <v>1620</v>
      </c>
      <c r="F61" s="43"/>
      <c r="G61" s="86">
        <f>SUMIF(A46:A63,"B???A",E46:E63)</f>
        <v>6420</v>
      </c>
      <c r="H61" s="84" t="s">
        <v>150</v>
      </c>
      <c r="I61" s="84" t="s">
        <v>147</v>
      </c>
      <c r="J61" s="85"/>
      <c r="K61" s="85"/>
      <c r="L61" s="84"/>
      <c r="M61" s="84"/>
      <c r="N61" s="85"/>
      <c r="O61" s="85"/>
      <c r="Q61" s="11"/>
      <c r="R61" s="11"/>
      <c r="S61" s="62"/>
      <c r="T61" s="13"/>
      <c r="U61" s="13"/>
      <c r="V61" s="13"/>
      <c r="W61" s="13"/>
      <c r="X61" s="13"/>
      <c r="Y61" s="13"/>
      <c r="Z61" s="13"/>
      <c r="AA61" s="13"/>
      <c r="AB61" s="13"/>
      <c r="AC61" s="13"/>
      <c r="AD61" s="13"/>
      <c r="AE61" s="13"/>
      <c r="AF61" s="13"/>
    </row>
    <row r="62" spans="1:32" x14ac:dyDescent="0.25">
      <c r="A62" s="13" t="s">
        <v>107</v>
      </c>
      <c r="B62" s="13">
        <v>39</v>
      </c>
      <c r="C62" s="13"/>
      <c r="D62" s="13">
        <v>80</v>
      </c>
      <c r="E62" s="81">
        <f t="shared" si="9"/>
        <v>3120</v>
      </c>
      <c r="F62" s="43"/>
      <c r="G62" s="86">
        <f>SUMIF(A46:A63,"*A",E46:E63)</f>
        <v>15408</v>
      </c>
      <c r="H62" s="84" t="s">
        <v>148</v>
      </c>
      <c r="I62" s="84" t="s">
        <v>149</v>
      </c>
      <c r="J62" s="85"/>
      <c r="K62" s="85"/>
      <c r="L62" s="84"/>
      <c r="M62" s="84"/>
      <c r="N62" s="85"/>
      <c r="O62" s="85"/>
      <c r="Q62" s="11"/>
      <c r="R62" s="11"/>
      <c r="S62" s="62"/>
      <c r="T62" s="13"/>
      <c r="U62" s="13"/>
      <c r="V62" s="13"/>
      <c r="W62" s="13"/>
      <c r="X62" s="13"/>
      <c r="Y62" s="13"/>
      <c r="Z62" s="13"/>
      <c r="AA62" s="13"/>
      <c r="AB62" s="13"/>
      <c r="AC62" s="13"/>
      <c r="AD62" s="13"/>
      <c r="AE62" s="13"/>
      <c r="AF62" s="13"/>
    </row>
    <row r="63" spans="1:32" x14ac:dyDescent="0.25">
      <c r="A63" s="13" t="s">
        <v>102</v>
      </c>
      <c r="B63" s="13">
        <v>88</v>
      </c>
      <c r="C63" s="13"/>
      <c r="D63" s="13">
        <v>22</v>
      </c>
      <c r="E63" s="43">
        <f t="shared" si="9"/>
        <v>1936</v>
      </c>
      <c r="F63" s="43"/>
      <c r="L63" s="11"/>
      <c r="M63" s="11"/>
      <c r="N63" s="13"/>
      <c r="O63" s="13"/>
      <c r="Q63" s="11"/>
      <c r="R63" s="11"/>
      <c r="S63" s="62"/>
      <c r="T63" s="13"/>
      <c r="U63" s="13"/>
      <c r="V63" s="13"/>
      <c r="W63" s="13"/>
      <c r="X63" s="13"/>
      <c r="Y63" s="13"/>
      <c r="Z63" s="13"/>
      <c r="AA63" s="13"/>
      <c r="AB63" s="13"/>
      <c r="AC63" s="13"/>
      <c r="AD63" s="13"/>
      <c r="AE63" s="13"/>
      <c r="AF63" s="13"/>
    </row>
    <row r="64" spans="1:32" x14ac:dyDescent="0.25">
      <c r="A64" s="13"/>
      <c r="B64" s="13"/>
      <c r="C64" s="13"/>
      <c r="D64" s="13"/>
      <c r="E64" s="43"/>
      <c r="F64" s="43"/>
      <c r="G64" s="90" t="s">
        <v>151</v>
      </c>
      <c r="H64" s="88" t="s">
        <v>152</v>
      </c>
      <c r="I64" s="89" t="s">
        <v>153</v>
      </c>
      <c r="J64" s="89"/>
      <c r="K64" s="89"/>
      <c r="L64" s="88"/>
      <c r="M64" s="88"/>
      <c r="N64" s="89"/>
      <c r="O64" s="89"/>
      <c r="Q64" s="11"/>
      <c r="R64" s="11"/>
      <c r="S64" s="62"/>
      <c r="T64" s="13"/>
      <c r="U64" s="13"/>
      <c r="V64" s="13"/>
      <c r="W64" s="13"/>
      <c r="X64" s="13"/>
      <c r="Y64" s="13"/>
      <c r="Z64" s="13"/>
      <c r="AA64" s="13"/>
      <c r="AB64" s="13"/>
      <c r="AC64" s="13"/>
      <c r="AD64" s="13"/>
      <c r="AE64" s="13"/>
      <c r="AF64" s="13"/>
    </row>
    <row r="65" spans="1:15" x14ac:dyDescent="0.25">
      <c r="A65" s="13"/>
      <c r="B65" s="13"/>
      <c r="C65" s="13"/>
      <c r="D65" s="13"/>
      <c r="E65" s="11"/>
      <c r="G65" s="90" t="s">
        <v>154</v>
      </c>
      <c r="H65" s="88" t="s">
        <v>155</v>
      </c>
      <c r="I65" s="89" t="s">
        <v>156</v>
      </c>
      <c r="J65" s="89"/>
      <c r="K65" s="89"/>
      <c r="L65" s="89"/>
      <c r="M65" s="89"/>
      <c r="N65" s="89"/>
      <c r="O65" s="89"/>
    </row>
    <row r="66" spans="1:15" x14ac:dyDescent="0.25">
      <c r="A66" s="13"/>
      <c r="B66" s="13"/>
      <c r="C66" s="13"/>
      <c r="D66" s="13"/>
      <c r="E66" s="11"/>
      <c r="I66" s="8"/>
    </row>
    <row r="67" spans="1:15" x14ac:dyDescent="0.25">
      <c r="A67" s="13"/>
      <c r="B67" s="13"/>
      <c r="C67" s="13"/>
      <c r="D67" s="13"/>
      <c r="E67" s="11"/>
    </row>
    <row r="68" spans="1:15" x14ac:dyDescent="0.25">
      <c r="A68" s="13"/>
      <c r="E68" s="44" t="s">
        <v>72</v>
      </c>
      <c r="F68" s="44"/>
      <c r="G68" s="44" t="s">
        <v>37</v>
      </c>
      <c r="H68" s="44"/>
      <c r="I68" s="26" t="s">
        <v>17</v>
      </c>
      <c r="J68" s="26" t="s">
        <v>38</v>
      </c>
    </row>
    <row r="69" spans="1:15" x14ac:dyDescent="0.25">
      <c r="A69" t="s">
        <v>21</v>
      </c>
      <c r="B69">
        <v>58</v>
      </c>
      <c r="E69" s="8">
        <f>MAX(B69:B76)</f>
        <v>118</v>
      </c>
      <c r="G69" s="8">
        <f>MIN(B69:B76)</f>
        <v>26</v>
      </c>
      <c r="I69">
        <f>SMALL(B69:B76,3)</f>
        <v>58</v>
      </c>
      <c r="J69">
        <f>LARGE(B69:B76,2)</f>
        <v>110</v>
      </c>
      <c r="L69" s="4" t="s">
        <v>291</v>
      </c>
      <c r="N69" t="s">
        <v>292</v>
      </c>
    </row>
    <row r="70" spans="1:15" x14ac:dyDescent="0.25">
      <c r="A70" t="s">
        <v>22</v>
      </c>
      <c r="B70">
        <v>109</v>
      </c>
    </row>
    <row r="71" spans="1:15" x14ac:dyDescent="0.25">
      <c r="A71" t="s">
        <v>21</v>
      </c>
      <c r="B71">
        <v>41</v>
      </c>
      <c r="F71" s="56"/>
      <c r="G71" s="21"/>
      <c r="J71">
        <f>LARGE(B69:B76,ROW(A1))</f>
        <v>118</v>
      </c>
      <c r="L71" s="4" t="s">
        <v>294</v>
      </c>
      <c r="O71" t="s">
        <v>293</v>
      </c>
    </row>
    <row r="72" spans="1:15" x14ac:dyDescent="0.25">
      <c r="A72" t="s">
        <v>22</v>
      </c>
      <c r="B72">
        <v>26</v>
      </c>
      <c r="F72" s="56"/>
      <c r="G72" s="21"/>
      <c r="J72">
        <f t="shared" ref="J72:J74" si="10">LARGE(B70:B77,ROW(A2))</f>
        <v>110</v>
      </c>
    </row>
    <row r="73" spans="1:15" x14ac:dyDescent="0.25">
      <c r="A73" t="s">
        <v>23</v>
      </c>
      <c r="B73">
        <v>100</v>
      </c>
      <c r="F73" s="56"/>
      <c r="G73" s="21"/>
      <c r="J73">
        <f t="shared" si="10"/>
        <v>105</v>
      </c>
    </row>
    <row r="74" spans="1:15" x14ac:dyDescent="0.25">
      <c r="A74" t="s">
        <v>21</v>
      </c>
      <c r="B74">
        <v>110</v>
      </c>
      <c r="F74" s="56"/>
      <c r="G74" s="21"/>
      <c r="J74">
        <f t="shared" si="10"/>
        <v>100</v>
      </c>
    </row>
    <row r="75" spans="1:15" x14ac:dyDescent="0.25">
      <c r="A75" t="s">
        <v>22</v>
      </c>
      <c r="B75">
        <v>105</v>
      </c>
      <c r="F75" s="56"/>
      <c r="G75" s="21" t="s">
        <v>295</v>
      </c>
    </row>
    <row r="76" spans="1:15" x14ac:dyDescent="0.25">
      <c r="A76" t="s">
        <v>21</v>
      </c>
      <c r="B76">
        <v>118</v>
      </c>
    </row>
    <row r="78" spans="1:15" x14ac:dyDescent="0.25">
      <c r="B78" s="5"/>
      <c r="C78" s="5"/>
      <c r="E78" s="21"/>
      <c r="F78" s="56"/>
    </row>
    <row r="81" spans="2:26" x14ac:dyDescent="0.25">
      <c r="B81" s="38"/>
      <c r="C81" s="5"/>
    </row>
    <row r="84" spans="2:26" x14ac:dyDescent="0.25">
      <c r="B84" s="5"/>
      <c r="C84" s="5"/>
    </row>
    <row r="89" spans="2:26" x14ac:dyDescent="0.25">
      <c r="B89" t="s">
        <v>12</v>
      </c>
      <c r="C89" t="s">
        <v>18</v>
      </c>
      <c r="E89" t="s">
        <v>93</v>
      </c>
      <c r="F89" s="13"/>
      <c r="G89" t="s">
        <v>39</v>
      </c>
      <c r="H89" s="22"/>
      <c r="I89" t="s">
        <v>20</v>
      </c>
      <c r="J89" t="s">
        <v>19</v>
      </c>
    </row>
    <row r="90" spans="2:26" x14ac:dyDescent="0.25">
      <c r="B90">
        <v>2</v>
      </c>
      <c r="C90">
        <v>0</v>
      </c>
      <c r="D90" s="15"/>
      <c r="E90" s="11"/>
      <c r="G90" s="11"/>
      <c r="H90" s="11"/>
      <c r="I90" s="13"/>
      <c r="J90" s="13"/>
      <c r="M90" s="13"/>
      <c r="N90" s="16"/>
      <c r="O90" s="13"/>
      <c r="Q90" s="13"/>
      <c r="R90" s="13"/>
      <c r="S90" s="13"/>
      <c r="T90" s="13"/>
      <c r="U90" s="13"/>
      <c r="V90" s="13"/>
      <c r="W90" s="13"/>
      <c r="X90" s="13"/>
      <c r="Y90" s="13"/>
      <c r="Z90" s="13"/>
    </row>
    <row r="91" spans="2:26" x14ac:dyDescent="0.25">
      <c r="B91">
        <v>2</v>
      </c>
      <c r="C91">
        <v>3</v>
      </c>
      <c r="D91" s="15"/>
      <c r="E91" s="11"/>
      <c r="G91" s="11"/>
      <c r="H91" s="11"/>
      <c r="I91" s="13"/>
      <c r="J91" s="13"/>
      <c r="M91" s="13"/>
      <c r="N91" s="13"/>
      <c r="O91" s="13"/>
      <c r="Q91" s="13"/>
      <c r="R91" s="13"/>
      <c r="S91" s="13"/>
      <c r="T91" s="13"/>
      <c r="U91" s="13"/>
      <c r="V91" s="13"/>
      <c r="W91" s="13"/>
      <c r="X91" s="13"/>
      <c r="Y91" s="13"/>
      <c r="Z91" s="13"/>
    </row>
    <row r="92" spans="2:26" x14ac:dyDescent="0.25">
      <c r="B92" s="3">
        <v>3</v>
      </c>
      <c r="C92" s="3">
        <v>0</v>
      </c>
      <c r="D92" s="15"/>
      <c r="E92" s="11"/>
      <c r="G92" s="11"/>
      <c r="H92" s="11"/>
      <c r="I92" s="13"/>
      <c r="J92" s="13"/>
      <c r="M92" s="13"/>
      <c r="N92" s="13"/>
      <c r="O92" s="13"/>
      <c r="Q92" s="13"/>
      <c r="R92" s="13"/>
      <c r="S92" s="13"/>
      <c r="T92" s="13"/>
      <c r="U92" s="13"/>
      <c r="V92" s="13"/>
      <c r="W92" s="13"/>
      <c r="X92" s="13"/>
      <c r="Y92" s="13"/>
      <c r="Z92" s="13"/>
    </row>
    <row r="93" spans="2:26" x14ac:dyDescent="0.25">
      <c r="B93">
        <v>4</v>
      </c>
      <c r="C93">
        <v>3</v>
      </c>
      <c r="D93" s="15"/>
      <c r="E93" s="11"/>
      <c r="G93" s="11"/>
      <c r="H93" s="11"/>
      <c r="I93" s="13"/>
      <c r="J93" s="13"/>
      <c r="M93" s="13"/>
      <c r="N93" s="13"/>
      <c r="O93" s="13"/>
      <c r="Q93" s="13"/>
      <c r="R93" s="13"/>
      <c r="S93" s="13"/>
      <c r="T93" s="13"/>
      <c r="U93" s="13"/>
      <c r="V93" s="13"/>
      <c r="W93" s="13"/>
      <c r="X93" s="13"/>
      <c r="Y93" s="13"/>
      <c r="Z93" s="13"/>
    </row>
    <row r="94" spans="2:26" x14ac:dyDescent="0.25">
      <c r="B94">
        <v>5</v>
      </c>
      <c r="C94">
        <v>6</v>
      </c>
      <c r="D94" s="15"/>
      <c r="E94" s="11"/>
      <c r="G94" s="11"/>
      <c r="H94" s="11"/>
      <c r="I94" s="13"/>
      <c r="J94" s="13"/>
      <c r="M94" s="13"/>
      <c r="N94" s="13"/>
      <c r="O94" s="13"/>
      <c r="Q94" s="13"/>
      <c r="R94" s="13"/>
      <c r="S94" s="13"/>
      <c r="T94" s="13"/>
      <c r="U94" s="13"/>
      <c r="V94" s="13"/>
      <c r="W94" s="13"/>
      <c r="X94" s="13"/>
      <c r="Y94" s="13"/>
      <c r="Z94" s="13"/>
    </row>
    <row r="95" spans="2:26" x14ac:dyDescent="0.25">
      <c r="B95">
        <v>6</v>
      </c>
      <c r="C95">
        <v>8</v>
      </c>
      <c r="D95" s="15"/>
      <c r="E95" s="11"/>
      <c r="G95" s="11"/>
      <c r="H95" s="11"/>
      <c r="I95" s="13"/>
      <c r="J95" s="13"/>
      <c r="M95" s="13"/>
      <c r="N95" s="13"/>
      <c r="O95" s="13"/>
      <c r="Q95" s="13"/>
      <c r="R95" s="13"/>
      <c r="S95" s="13"/>
      <c r="T95" s="13"/>
      <c r="U95" s="13"/>
      <c r="V95" s="13"/>
      <c r="W95" s="13"/>
      <c r="X95" s="13"/>
      <c r="Y95" s="13"/>
      <c r="Z95" s="13"/>
    </row>
    <row r="96" spans="2:26" x14ac:dyDescent="0.25">
      <c r="B96" s="3">
        <v>7</v>
      </c>
      <c r="C96" s="3">
        <v>0</v>
      </c>
      <c r="D96" s="15"/>
      <c r="E96" s="11"/>
      <c r="G96" s="11"/>
      <c r="H96" s="11"/>
      <c r="I96" s="13"/>
      <c r="J96" s="13"/>
      <c r="M96" s="13"/>
      <c r="N96" s="13"/>
      <c r="O96" s="13"/>
      <c r="Q96" s="13"/>
      <c r="R96" s="13"/>
      <c r="S96" s="13"/>
      <c r="T96" s="13"/>
      <c r="U96" s="13"/>
      <c r="V96" s="13"/>
      <c r="W96" s="13"/>
      <c r="X96" s="13"/>
      <c r="Y96" s="13"/>
      <c r="Z96" s="13"/>
    </row>
    <row r="97" spans="1:29" x14ac:dyDescent="0.25">
      <c r="B97">
        <v>8</v>
      </c>
      <c r="C97">
        <v>5</v>
      </c>
      <c r="D97" s="15"/>
      <c r="E97" s="11"/>
      <c r="G97" s="11"/>
      <c r="H97" s="11"/>
      <c r="I97" s="13"/>
      <c r="J97" s="13"/>
      <c r="M97" s="13"/>
      <c r="N97" s="13"/>
      <c r="O97" s="13"/>
      <c r="Q97" s="13"/>
      <c r="R97" s="13"/>
      <c r="S97" s="13"/>
      <c r="T97" s="13"/>
      <c r="U97" s="13"/>
      <c r="V97" s="13"/>
      <c r="W97" s="13"/>
      <c r="X97" s="13"/>
      <c r="Y97" s="13"/>
      <c r="Z97" s="13"/>
    </row>
    <row r="98" spans="1:29" x14ac:dyDescent="0.25">
      <c r="B98">
        <v>9</v>
      </c>
      <c r="C98">
        <v>6</v>
      </c>
      <c r="D98" s="15"/>
      <c r="E98" s="11"/>
      <c r="G98" s="11"/>
      <c r="H98" s="11"/>
      <c r="I98" s="13"/>
      <c r="J98" s="13"/>
      <c r="M98" s="13"/>
      <c r="N98" s="13"/>
      <c r="O98" s="13"/>
      <c r="Q98" s="13"/>
      <c r="R98" s="13"/>
      <c r="S98" s="13"/>
      <c r="T98" s="13"/>
      <c r="U98" s="13"/>
      <c r="V98" s="13"/>
      <c r="W98" s="13"/>
      <c r="X98" s="13"/>
      <c r="Y98" s="13"/>
      <c r="Z98" s="13"/>
    </row>
    <row r="99" spans="1:29" x14ac:dyDescent="0.25">
      <c r="B99" s="3">
        <v>10</v>
      </c>
      <c r="C99" s="3">
        <v>0</v>
      </c>
      <c r="D99" s="15"/>
      <c r="E99" s="11"/>
      <c r="G99" s="11"/>
      <c r="H99" s="11"/>
      <c r="I99" s="13"/>
      <c r="J99" s="13"/>
      <c r="M99" s="13"/>
      <c r="N99" s="13"/>
      <c r="O99" s="13"/>
      <c r="Q99" s="13"/>
      <c r="R99" s="13"/>
      <c r="S99" s="13"/>
      <c r="T99" s="13"/>
      <c r="U99" s="13"/>
      <c r="V99" s="13"/>
      <c r="W99" s="13"/>
      <c r="X99" s="13"/>
      <c r="Y99" s="13"/>
      <c r="Z99" s="13"/>
    </row>
    <row r="100" spans="1:29" x14ac:dyDescent="0.25">
      <c r="B100">
        <v>11</v>
      </c>
      <c r="C100">
        <v>8</v>
      </c>
      <c r="D100" s="15"/>
      <c r="E100" s="11"/>
      <c r="G100" s="11"/>
      <c r="H100" s="11"/>
      <c r="I100" s="13"/>
      <c r="J100" s="13"/>
      <c r="M100" s="13"/>
      <c r="N100" s="13"/>
      <c r="O100" s="13"/>
      <c r="Q100" s="13"/>
      <c r="R100" s="13"/>
      <c r="S100" s="13"/>
      <c r="T100" s="13"/>
      <c r="U100" s="13"/>
      <c r="V100" s="13"/>
      <c r="W100" s="13"/>
      <c r="X100" s="13"/>
      <c r="Y100" s="13"/>
      <c r="Z100" s="13"/>
    </row>
    <row r="101" spans="1:29" x14ac:dyDescent="0.25">
      <c r="B101" s="3">
        <v>12</v>
      </c>
      <c r="C101" s="3">
        <v>0</v>
      </c>
      <c r="D101" s="15"/>
      <c r="E101" s="11"/>
      <c r="G101" s="11"/>
      <c r="H101" s="11"/>
      <c r="I101" s="13"/>
      <c r="J101" s="13"/>
      <c r="M101" s="13"/>
      <c r="N101" s="13"/>
      <c r="O101" s="13"/>
      <c r="Q101" s="13"/>
      <c r="R101" s="13"/>
      <c r="S101" s="13"/>
      <c r="T101" s="13"/>
      <c r="U101" s="13"/>
      <c r="V101" s="13"/>
      <c r="W101" s="13"/>
      <c r="X101" s="13"/>
      <c r="Y101" s="13"/>
      <c r="Z101" s="13"/>
    </row>
    <row r="102" spans="1:29" s="13" customFormat="1" x14ac:dyDescent="0.25">
      <c r="E102" s="11"/>
      <c r="F102" s="11"/>
      <c r="G102" s="11"/>
      <c r="H102" s="11"/>
    </row>
    <row r="103" spans="1:29" s="13" customFormat="1" x14ac:dyDescent="0.25">
      <c r="A103" s="17" t="s">
        <v>9</v>
      </c>
      <c r="D103" s="15"/>
      <c r="E103" s="11"/>
      <c r="F103" s="11"/>
      <c r="G103" s="11"/>
      <c r="H103" s="11"/>
    </row>
    <row r="104" spans="1:29" x14ac:dyDescent="0.25">
      <c r="B104" s="12"/>
      <c r="C104" s="12"/>
      <c r="D104" s="12"/>
      <c r="E104" s="12"/>
      <c r="F104" s="57"/>
      <c r="G104" s="12"/>
      <c r="H104" s="12"/>
      <c r="I104" s="12"/>
      <c r="J104" s="12"/>
      <c r="K104" s="57"/>
      <c r="L104" s="57"/>
      <c r="M104" s="12"/>
      <c r="N104" s="12"/>
      <c r="O104" s="12"/>
      <c r="P104" s="57"/>
      <c r="Q104" s="12"/>
      <c r="R104" s="12"/>
      <c r="S104" s="12"/>
      <c r="T104" s="12"/>
      <c r="U104" s="12"/>
      <c r="V104" s="12"/>
      <c r="W104" s="12"/>
      <c r="X104" s="12"/>
      <c r="Y104" s="12"/>
      <c r="Z104" s="12"/>
      <c r="AA104" s="12"/>
      <c r="AB104" s="12"/>
      <c r="AC104" s="12"/>
    </row>
    <row r="105" spans="1:29" x14ac:dyDescent="0.25">
      <c r="A105" t="s">
        <v>44</v>
      </c>
      <c r="B105" s="12">
        <v>20</v>
      </c>
      <c r="C105" s="12"/>
      <c r="E105" s="12"/>
      <c r="F105" s="57"/>
      <c r="G105" s="12"/>
      <c r="H105" s="12"/>
      <c r="I105" s="12"/>
      <c r="J105" s="12"/>
      <c r="K105" s="57"/>
      <c r="L105" s="57"/>
      <c r="M105" s="12"/>
      <c r="N105" s="12"/>
      <c r="O105" s="12"/>
      <c r="P105" s="57"/>
      <c r="Q105" s="12"/>
      <c r="R105" s="12"/>
      <c r="S105" s="12"/>
      <c r="T105" s="12"/>
      <c r="U105" s="12"/>
      <c r="V105" s="12"/>
      <c r="W105" s="12"/>
      <c r="X105" s="12"/>
      <c r="Y105" s="12"/>
      <c r="Z105" s="12"/>
      <c r="AA105" s="12"/>
      <c r="AB105" s="12"/>
      <c r="AC105" s="12"/>
    </row>
    <row r="106" spans="1:29" x14ac:dyDescent="0.25">
      <c r="A106" t="s">
        <v>44</v>
      </c>
      <c r="B106" s="12">
        <v>30</v>
      </c>
      <c r="C106" s="12"/>
      <c r="E106" s="12"/>
      <c r="F106" s="57"/>
      <c r="G106" s="12"/>
      <c r="H106" s="12"/>
      <c r="I106" s="12"/>
      <c r="J106" s="12"/>
      <c r="K106" s="57"/>
      <c r="L106" s="57"/>
      <c r="M106" s="12"/>
      <c r="N106" s="12"/>
      <c r="O106" s="12"/>
      <c r="P106" s="57"/>
      <c r="Q106" s="12"/>
      <c r="R106" s="12"/>
      <c r="S106" s="12"/>
      <c r="T106" s="12"/>
      <c r="U106" s="12"/>
      <c r="V106" s="12"/>
      <c r="W106" s="12"/>
      <c r="X106" s="12"/>
      <c r="Y106" s="12"/>
      <c r="Z106" s="12"/>
      <c r="AA106" s="12"/>
      <c r="AB106" s="12"/>
      <c r="AC106" s="12"/>
    </row>
    <row r="107" spans="1:29" x14ac:dyDescent="0.25">
      <c r="A107" t="s">
        <v>44</v>
      </c>
      <c r="B107" s="12">
        <v>4</v>
      </c>
      <c r="C107" s="12"/>
      <c r="E107" s="12"/>
      <c r="F107" s="57"/>
      <c r="G107" s="12"/>
      <c r="H107" s="12"/>
      <c r="I107" s="12"/>
      <c r="J107" s="12"/>
      <c r="K107" s="57"/>
      <c r="L107" s="57"/>
      <c r="M107" s="12"/>
      <c r="N107" s="12"/>
      <c r="O107" s="12"/>
      <c r="P107" s="57"/>
      <c r="Q107" s="12"/>
      <c r="R107" s="12"/>
      <c r="S107" s="12"/>
      <c r="T107" s="12"/>
      <c r="U107" s="12"/>
      <c r="V107" s="12"/>
      <c r="W107" s="12"/>
      <c r="X107" s="12"/>
      <c r="Y107" s="12"/>
      <c r="Z107" s="12"/>
      <c r="AA107" s="12"/>
      <c r="AB107" s="12"/>
      <c r="AC107" s="12"/>
    </row>
    <row r="108" spans="1:29" x14ac:dyDescent="0.25">
      <c r="A108" s="7" t="s">
        <v>48</v>
      </c>
      <c r="B108" s="14">
        <f>_xlfn.AGGREGATE(9,3,B105:B107)</f>
        <v>54</v>
      </c>
      <c r="C108" s="14"/>
      <c r="E108" s="12"/>
      <c r="F108" s="57"/>
      <c r="G108" s="12"/>
      <c r="H108" s="12"/>
      <c r="I108" s="12"/>
      <c r="J108" s="12"/>
      <c r="K108" s="57"/>
      <c r="L108" s="57"/>
      <c r="M108" s="12"/>
      <c r="N108" s="12"/>
      <c r="O108" s="12"/>
      <c r="P108" s="57"/>
      <c r="Q108" s="12"/>
      <c r="R108" s="12"/>
      <c r="S108" s="12"/>
      <c r="T108" s="12"/>
      <c r="U108" s="12"/>
      <c r="V108" s="12"/>
      <c r="W108" s="12"/>
      <c r="X108" s="12"/>
      <c r="Y108" s="12"/>
      <c r="Z108" s="12"/>
      <c r="AA108" s="12"/>
      <c r="AB108" s="12"/>
      <c r="AC108" s="12"/>
    </row>
    <row r="109" spans="1:29" x14ac:dyDescent="0.25">
      <c r="A109" t="s">
        <v>45</v>
      </c>
      <c r="B109" s="12">
        <v>78</v>
      </c>
      <c r="C109" s="12"/>
      <c r="E109" s="12"/>
      <c r="F109" s="57"/>
      <c r="G109" s="12"/>
      <c r="H109" s="12"/>
      <c r="I109" s="12"/>
      <c r="J109" s="12"/>
      <c r="K109" s="57"/>
      <c r="L109" s="57"/>
      <c r="M109" s="12"/>
      <c r="N109" s="12"/>
      <c r="O109" s="12"/>
      <c r="P109" s="57"/>
      <c r="Q109" s="12"/>
      <c r="R109" s="12"/>
      <c r="S109" s="12"/>
      <c r="T109" s="12"/>
      <c r="U109" s="12"/>
      <c r="V109" s="12"/>
      <c r="W109" s="12"/>
      <c r="X109" s="12"/>
      <c r="Y109" s="12"/>
      <c r="Z109" s="12"/>
      <c r="AA109" s="12"/>
      <c r="AB109" s="12"/>
      <c r="AC109" s="12"/>
    </row>
    <row r="110" spans="1:29" x14ac:dyDescent="0.25">
      <c r="A110" t="s">
        <v>45</v>
      </c>
      <c r="B110" s="12">
        <v>98</v>
      </c>
      <c r="C110" s="12"/>
      <c r="E110" s="12"/>
      <c r="F110" s="57"/>
      <c r="G110" s="12"/>
      <c r="H110" s="12"/>
      <c r="I110" s="12"/>
      <c r="J110" s="12"/>
      <c r="K110" s="57"/>
      <c r="L110" s="57"/>
      <c r="M110" s="12"/>
      <c r="N110" s="12"/>
      <c r="O110" s="12"/>
      <c r="P110" s="57"/>
      <c r="Q110" s="12"/>
      <c r="R110" s="12"/>
      <c r="S110" s="12"/>
      <c r="T110" s="12"/>
      <c r="U110" s="12"/>
      <c r="V110" s="12"/>
      <c r="W110" s="12"/>
      <c r="X110" s="12"/>
      <c r="Y110" s="12"/>
      <c r="Z110" s="12"/>
      <c r="AA110" s="12"/>
      <c r="AB110" s="12"/>
      <c r="AC110" s="12"/>
    </row>
    <row r="111" spans="1:29" x14ac:dyDescent="0.25">
      <c r="A111" t="s">
        <v>45</v>
      </c>
      <c r="B111" s="12">
        <v>87</v>
      </c>
      <c r="C111" s="12"/>
      <c r="E111" s="12"/>
      <c r="F111" s="57"/>
      <c r="G111" s="12"/>
      <c r="H111" s="12"/>
      <c r="I111" s="12"/>
      <c r="J111" s="12"/>
      <c r="K111" s="57"/>
      <c r="L111" s="57"/>
      <c r="M111" s="12"/>
      <c r="N111" s="12"/>
      <c r="O111" s="12"/>
      <c r="P111" s="57"/>
      <c r="Q111" s="12"/>
      <c r="R111" s="12"/>
      <c r="S111" s="12"/>
      <c r="T111" s="12"/>
      <c r="U111" s="12"/>
      <c r="V111" s="12"/>
      <c r="W111" s="12"/>
      <c r="X111" s="12"/>
      <c r="Y111" s="12"/>
      <c r="Z111" s="12"/>
      <c r="AA111" s="12"/>
      <c r="AB111" s="12"/>
      <c r="AC111" s="12"/>
    </row>
    <row r="112" spans="1:29" x14ac:dyDescent="0.25">
      <c r="A112" s="7" t="s">
        <v>49</v>
      </c>
      <c r="B112" s="14">
        <f>_xlfn.AGGREGATE(9,3,B109:B111)</f>
        <v>263</v>
      </c>
      <c r="C112" s="14"/>
      <c r="E112" s="12"/>
      <c r="F112" s="57"/>
      <c r="G112" s="12"/>
      <c r="H112" s="12"/>
      <c r="I112" s="12"/>
      <c r="J112" s="12"/>
      <c r="K112" s="57"/>
      <c r="L112" s="57"/>
      <c r="M112" s="12"/>
      <c r="N112" s="12"/>
      <c r="O112" s="12"/>
      <c r="P112" s="57"/>
      <c r="Q112" s="12"/>
      <c r="R112" s="12"/>
      <c r="S112" s="12"/>
      <c r="T112" s="12"/>
      <c r="U112" s="12"/>
      <c r="V112" s="12"/>
      <c r="W112" s="12"/>
      <c r="X112" s="12"/>
      <c r="Y112" s="12"/>
      <c r="Z112" s="12"/>
      <c r="AA112" s="12"/>
      <c r="AB112" s="12"/>
      <c r="AC112" s="12"/>
    </row>
    <row r="113" spans="1:29" x14ac:dyDescent="0.25">
      <c r="A113" t="s">
        <v>46</v>
      </c>
      <c r="B113" s="12">
        <v>56</v>
      </c>
      <c r="C113" s="12"/>
      <c r="E113" s="12"/>
      <c r="F113" s="57"/>
      <c r="G113" s="12"/>
      <c r="H113" s="12"/>
      <c r="I113" s="12"/>
      <c r="J113" s="12"/>
      <c r="K113" s="57"/>
      <c r="L113" s="57"/>
      <c r="M113" s="12"/>
      <c r="N113" s="12"/>
      <c r="O113" s="12"/>
      <c r="P113" s="57"/>
      <c r="Q113" s="12"/>
      <c r="R113" s="12"/>
      <c r="S113" s="12"/>
      <c r="T113" s="12"/>
      <c r="U113" s="12"/>
      <c r="V113" s="12"/>
      <c r="W113" s="12"/>
      <c r="X113" s="12"/>
      <c r="Y113" s="12"/>
      <c r="Z113" s="12"/>
      <c r="AA113" s="12"/>
      <c r="AB113" s="12"/>
      <c r="AC113" s="12"/>
    </row>
    <row r="114" spans="1:29" x14ac:dyDescent="0.25">
      <c r="A114" t="s">
        <v>46</v>
      </c>
      <c r="B114" s="12">
        <v>68</v>
      </c>
      <c r="C114" s="12"/>
      <c r="E114" s="12"/>
      <c r="F114" s="57"/>
      <c r="G114" s="12"/>
      <c r="H114" s="12"/>
      <c r="I114" s="12"/>
      <c r="J114" s="12"/>
      <c r="K114" s="57"/>
      <c r="L114" s="57"/>
      <c r="M114" s="12"/>
      <c r="N114" s="12"/>
      <c r="O114" s="12"/>
      <c r="P114" s="57"/>
      <c r="Q114" s="12"/>
      <c r="R114" s="12"/>
      <c r="S114" s="12"/>
      <c r="T114" s="12"/>
      <c r="U114" s="12"/>
      <c r="V114" s="12"/>
      <c r="W114" s="12"/>
      <c r="X114" s="12"/>
      <c r="Y114" s="12"/>
      <c r="Z114" s="12"/>
      <c r="AA114" s="12"/>
      <c r="AB114" s="12"/>
      <c r="AC114" s="12"/>
    </row>
    <row r="115" spans="1:29" x14ac:dyDescent="0.25">
      <c r="A115" t="s">
        <v>46</v>
      </c>
      <c r="B115" s="12">
        <v>87</v>
      </c>
      <c r="C115" s="12"/>
      <c r="E115" s="12"/>
      <c r="F115" s="57"/>
      <c r="G115" s="12"/>
      <c r="H115" s="12"/>
      <c r="I115" s="12"/>
      <c r="J115" s="12"/>
      <c r="K115" s="57"/>
      <c r="L115" s="57"/>
      <c r="M115" s="12"/>
      <c r="N115" s="12"/>
      <c r="O115" s="12"/>
      <c r="P115" s="57"/>
      <c r="Q115" s="12"/>
      <c r="R115" s="12"/>
      <c r="S115" s="12"/>
      <c r="T115" s="12"/>
      <c r="U115" s="12"/>
      <c r="V115" s="12"/>
      <c r="W115" s="12"/>
      <c r="X115" s="12"/>
      <c r="Y115" s="12"/>
      <c r="Z115" s="12"/>
      <c r="AA115" s="12"/>
      <c r="AB115" s="12"/>
      <c r="AC115" s="12"/>
    </row>
    <row r="116" spans="1:29" x14ac:dyDescent="0.25">
      <c r="A116" s="7" t="s">
        <v>50</v>
      </c>
      <c r="B116" s="14">
        <f>SUBTOTAL(9,B113:B115)</f>
        <v>211</v>
      </c>
      <c r="C116" s="14"/>
      <c r="D116" s="12"/>
      <c r="E116" s="12"/>
      <c r="F116" s="57"/>
      <c r="G116" s="12"/>
      <c r="H116" s="12"/>
      <c r="I116" s="12"/>
      <c r="J116" s="12"/>
      <c r="K116" s="57"/>
      <c r="L116" s="57"/>
      <c r="M116" s="12"/>
      <c r="N116" s="12"/>
      <c r="O116" s="12"/>
      <c r="P116" s="57"/>
      <c r="Q116" s="12"/>
      <c r="R116" s="12"/>
      <c r="S116" s="12"/>
      <c r="T116" s="12"/>
      <c r="U116" s="12"/>
      <c r="V116" s="12"/>
      <c r="W116" s="12"/>
      <c r="X116" s="12"/>
      <c r="Y116" s="12"/>
      <c r="Z116" s="12"/>
      <c r="AA116" s="12"/>
      <c r="AB116" s="12"/>
      <c r="AC116" s="12"/>
    </row>
    <row r="117" spans="1:29" x14ac:dyDescent="0.25">
      <c r="B117" s="12"/>
      <c r="C117" s="12"/>
      <c r="D117" s="12"/>
      <c r="E117" s="12"/>
      <c r="F117" s="57"/>
      <c r="G117" s="12"/>
      <c r="H117" s="12"/>
      <c r="I117" s="12"/>
      <c r="J117" s="12"/>
      <c r="K117" s="57"/>
      <c r="L117" s="57"/>
      <c r="M117" s="12"/>
      <c r="N117" s="12"/>
      <c r="O117" s="12"/>
      <c r="P117" s="57"/>
      <c r="Q117" s="12"/>
      <c r="R117" s="12"/>
      <c r="S117" s="12"/>
      <c r="T117" s="12"/>
      <c r="U117" s="12"/>
      <c r="V117" s="12"/>
      <c r="W117" s="12"/>
      <c r="X117" s="12"/>
      <c r="Y117" s="12"/>
      <c r="Z117" s="12"/>
      <c r="AA117" s="12"/>
      <c r="AB117" s="12"/>
      <c r="AC117" s="12"/>
    </row>
    <row r="118" spans="1:29" x14ac:dyDescent="0.25">
      <c r="A118" s="7" t="s">
        <v>47</v>
      </c>
      <c r="B118" s="28">
        <f>_xlfn.AGGREGATE(9,3,B105:B116)</f>
        <v>528</v>
      </c>
      <c r="C118" s="12"/>
      <c r="D118" s="12"/>
      <c r="E118" s="12"/>
      <c r="F118" s="57"/>
      <c r="G118" s="12"/>
      <c r="H118" s="12"/>
      <c r="I118" s="12"/>
      <c r="J118" s="12"/>
      <c r="K118" s="57"/>
      <c r="L118" s="57"/>
      <c r="M118" s="12"/>
      <c r="N118" s="12"/>
      <c r="O118" s="12"/>
      <c r="P118" s="57"/>
      <c r="Q118" s="12"/>
      <c r="R118" s="12"/>
      <c r="S118" s="12"/>
      <c r="T118" s="12"/>
      <c r="U118" s="12"/>
      <c r="V118" s="12"/>
      <c r="W118" s="12"/>
      <c r="X118" s="12"/>
      <c r="Y118" s="12"/>
      <c r="Z118" s="12"/>
      <c r="AA118" s="12"/>
      <c r="AB118" s="12"/>
      <c r="AC118" s="12"/>
    </row>
    <row r="119" spans="1:29" x14ac:dyDescent="0.25">
      <c r="B119" s="12"/>
      <c r="C119" s="12"/>
      <c r="D119" s="12"/>
      <c r="E119" s="12"/>
      <c r="F119" s="57"/>
      <c r="G119" s="12"/>
      <c r="H119" s="12"/>
      <c r="I119" s="12"/>
      <c r="J119" s="12"/>
      <c r="K119" s="57"/>
      <c r="L119" s="57"/>
      <c r="M119" s="12"/>
      <c r="N119" s="12"/>
      <c r="O119" s="12"/>
      <c r="P119" s="57"/>
      <c r="Q119" s="12"/>
      <c r="R119" s="12"/>
      <c r="S119" s="12"/>
      <c r="T119" s="12"/>
      <c r="U119" s="12"/>
      <c r="V119" s="12"/>
      <c r="W119" s="12"/>
      <c r="X119" s="12"/>
      <c r="Y119" s="12"/>
      <c r="Z119" s="12"/>
      <c r="AA119" s="12"/>
      <c r="AB119" s="12"/>
      <c r="AC119" s="12"/>
    </row>
    <row r="120" spans="1:29" x14ac:dyDescent="0.25">
      <c r="B120" s="12"/>
      <c r="C120" s="12"/>
      <c r="D120" s="12"/>
      <c r="E120" s="12"/>
      <c r="F120" s="57"/>
      <c r="G120" s="12"/>
      <c r="H120" s="12"/>
      <c r="I120" s="12"/>
      <c r="J120" s="12"/>
      <c r="K120" s="57"/>
      <c r="L120" s="57"/>
      <c r="M120" s="12"/>
      <c r="N120" s="12"/>
      <c r="O120" s="12"/>
      <c r="P120" s="57"/>
      <c r="Q120" s="12"/>
      <c r="R120" s="12"/>
      <c r="S120" s="12"/>
      <c r="T120" s="12"/>
      <c r="U120" s="12"/>
      <c r="V120" s="12"/>
      <c r="W120" s="12"/>
      <c r="X120" s="12"/>
      <c r="Y120" s="12"/>
      <c r="Z120" s="12"/>
      <c r="AA120" s="12"/>
      <c r="AB120" s="12"/>
      <c r="AC120" s="12"/>
    </row>
    <row r="121" spans="1:29" x14ac:dyDescent="0.25">
      <c r="B121" s="12"/>
      <c r="C121" s="12"/>
      <c r="D121" s="12"/>
      <c r="E121" s="12"/>
      <c r="F121" s="57"/>
      <c r="G121" s="12"/>
      <c r="H121" s="12"/>
      <c r="I121" s="12"/>
      <c r="J121" s="12"/>
      <c r="K121" s="57"/>
      <c r="L121" s="57"/>
      <c r="M121" s="12"/>
      <c r="N121" s="12"/>
      <c r="O121" s="12"/>
      <c r="P121" s="57"/>
      <c r="Q121" s="12"/>
      <c r="R121" s="12"/>
      <c r="S121" s="12"/>
      <c r="T121" s="12"/>
      <c r="U121" s="12"/>
      <c r="V121" s="12"/>
      <c r="W121" s="12"/>
      <c r="X121" s="12"/>
      <c r="Y121" s="12"/>
      <c r="Z121" s="12"/>
      <c r="AA121" s="12"/>
      <c r="AB121" s="12"/>
      <c r="AC121" s="12"/>
    </row>
    <row r="122" spans="1:29" x14ac:dyDescent="0.25">
      <c r="B122" s="12"/>
      <c r="C122" s="12"/>
      <c r="D122" s="12"/>
      <c r="E122" s="12"/>
      <c r="F122" s="57"/>
      <c r="G122" s="12"/>
      <c r="H122" s="12"/>
      <c r="I122" s="12"/>
      <c r="J122" s="12"/>
      <c r="K122" s="57"/>
      <c r="L122" s="57"/>
      <c r="M122" s="12"/>
      <c r="N122" s="12"/>
      <c r="O122" s="12"/>
      <c r="P122" s="57"/>
      <c r="Q122" s="12"/>
      <c r="R122" s="12"/>
      <c r="S122" s="12"/>
      <c r="T122" s="12"/>
      <c r="U122" s="12"/>
      <c r="V122" s="12"/>
      <c r="W122" s="12"/>
      <c r="X122" s="12"/>
      <c r="Y122" s="12"/>
      <c r="Z122" s="12"/>
      <c r="AA122" s="12"/>
      <c r="AB122" s="12"/>
      <c r="AC122" s="12"/>
    </row>
    <row r="123" spans="1:29" x14ac:dyDescent="0.25">
      <c r="A123" s="5"/>
      <c r="B123" s="12"/>
      <c r="C123" s="12"/>
      <c r="D123" s="12"/>
      <c r="E123" s="12"/>
      <c r="F123" s="57"/>
      <c r="G123" s="12"/>
      <c r="H123" s="12"/>
      <c r="I123" s="12"/>
      <c r="J123" s="12"/>
      <c r="K123" s="57"/>
      <c r="L123" s="57"/>
      <c r="M123" s="12"/>
      <c r="N123" s="12"/>
      <c r="O123" s="12"/>
      <c r="P123" s="57"/>
      <c r="Q123" s="12"/>
      <c r="R123" s="12"/>
      <c r="S123" s="12"/>
      <c r="T123" s="12"/>
      <c r="U123" s="12"/>
      <c r="V123" s="12"/>
      <c r="W123" s="12"/>
      <c r="X123" s="12"/>
      <c r="Y123" s="12"/>
      <c r="Z123" s="12"/>
      <c r="AA123" s="12"/>
      <c r="AB123" s="12"/>
      <c r="AC123" s="12"/>
    </row>
    <row r="124" spans="1:29" x14ac:dyDescent="0.25">
      <c r="B124" s="12"/>
      <c r="C124" s="12"/>
      <c r="D124" s="12"/>
      <c r="E124" s="12"/>
      <c r="F124" s="57"/>
      <c r="G124" s="12"/>
      <c r="H124" s="12"/>
      <c r="I124" s="12"/>
      <c r="J124" s="12"/>
      <c r="K124" s="57"/>
      <c r="L124" s="57"/>
      <c r="M124" s="12"/>
      <c r="N124" s="12"/>
      <c r="O124" s="12"/>
      <c r="P124" s="57"/>
      <c r="Q124" s="12"/>
      <c r="R124" s="12"/>
      <c r="S124" s="12"/>
      <c r="T124" s="12"/>
      <c r="U124" s="12"/>
      <c r="V124" s="12"/>
      <c r="W124" s="12"/>
      <c r="X124" s="12"/>
      <c r="Y124" s="12"/>
      <c r="Z124" s="12"/>
      <c r="AA124" s="12"/>
      <c r="AB124" s="12"/>
      <c r="AC124" s="12"/>
    </row>
    <row r="125" spans="1:29" x14ac:dyDescent="0.25">
      <c r="B125" s="12"/>
      <c r="C125" s="12"/>
      <c r="E125" s="12"/>
      <c r="F125" s="57"/>
      <c r="G125" s="12"/>
      <c r="H125" s="12"/>
      <c r="I125" s="12"/>
      <c r="J125" s="12"/>
      <c r="K125" s="57"/>
      <c r="L125" s="57"/>
      <c r="M125" s="12"/>
      <c r="N125" s="12"/>
      <c r="O125" s="12"/>
      <c r="P125" s="57"/>
      <c r="Q125" s="12"/>
      <c r="R125" s="12"/>
      <c r="S125" s="12"/>
      <c r="T125" s="12"/>
      <c r="U125" s="12"/>
      <c r="V125" s="12"/>
      <c r="W125" s="12"/>
      <c r="X125" s="12"/>
      <c r="Y125" s="12"/>
      <c r="Z125" s="12"/>
      <c r="AA125" s="12"/>
      <c r="AB125" s="12"/>
      <c r="AC125" s="12"/>
    </row>
    <row r="126" spans="1:29" x14ac:dyDescent="0.25">
      <c r="B126" s="12"/>
      <c r="C126" s="12"/>
      <c r="D126" s="27"/>
      <c r="E126" s="12"/>
      <c r="F126" s="57"/>
      <c r="G126" s="12"/>
      <c r="H126" s="12"/>
      <c r="I126" s="12"/>
      <c r="J126" s="12"/>
      <c r="K126" s="57"/>
      <c r="L126" s="57"/>
      <c r="M126" s="12"/>
      <c r="N126" s="12"/>
      <c r="O126" s="12"/>
      <c r="P126" s="57"/>
      <c r="Q126" s="12"/>
      <c r="R126" s="12"/>
      <c r="S126" s="12"/>
      <c r="T126" s="12"/>
      <c r="U126" s="12"/>
      <c r="V126" s="12"/>
      <c r="W126" s="12"/>
      <c r="X126" s="12"/>
      <c r="Y126" s="12"/>
      <c r="Z126" s="12"/>
      <c r="AA126" s="12"/>
      <c r="AB126" s="12"/>
      <c r="AC126" s="12"/>
    </row>
    <row r="127" spans="1:29" x14ac:dyDescent="0.25">
      <c r="B127" s="12"/>
      <c r="C127" s="12"/>
      <c r="E127" s="12"/>
      <c r="F127" s="57"/>
      <c r="G127" s="12"/>
      <c r="H127" s="12"/>
      <c r="I127" s="12"/>
      <c r="J127" s="12"/>
      <c r="K127" s="57"/>
      <c r="L127" s="57"/>
      <c r="M127" s="12"/>
      <c r="N127" s="12"/>
      <c r="O127" s="12"/>
      <c r="P127" s="57"/>
      <c r="Q127" s="12"/>
      <c r="R127" s="12"/>
      <c r="S127" s="12"/>
      <c r="T127" s="12"/>
      <c r="U127" s="12"/>
      <c r="V127" s="12"/>
      <c r="W127" s="12"/>
      <c r="X127" s="12"/>
      <c r="Y127" s="12"/>
      <c r="Z127" s="12"/>
      <c r="AA127" s="12"/>
      <c r="AB127" s="12"/>
      <c r="AC127" s="12"/>
    </row>
    <row r="128" spans="1:29" x14ac:dyDescent="0.25">
      <c r="B128" s="12"/>
      <c r="C128" s="12"/>
      <c r="E128" s="12"/>
      <c r="F128" s="57"/>
      <c r="G128" s="12"/>
      <c r="H128" s="12"/>
      <c r="I128" s="12"/>
      <c r="J128" s="12"/>
      <c r="K128" s="57"/>
      <c r="L128" s="57"/>
      <c r="M128" s="12"/>
      <c r="N128" s="12"/>
      <c r="O128" s="12"/>
      <c r="P128" s="57"/>
      <c r="Q128" s="12"/>
      <c r="R128" s="12"/>
      <c r="S128" s="12"/>
      <c r="T128" s="12"/>
      <c r="U128" s="12"/>
      <c r="V128" s="12"/>
      <c r="W128" s="12"/>
      <c r="X128" s="12"/>
      <c r="Y128" s="12"/>
      <c r="Z128" s="12"/>
      <c r="AA128" s="12"/>
      <c r="AB128" s="12"/>
      <c r="AC128" s="12"/>
    </row>
    <row r="129" spans="2:29" x14ac:dyDescent="0.25">
      <c r="B129" s="12"/>
      <c r="C129" s="12"/>
      <c r="E129" s="12"/>
      <c r="F129" s="57"/>
      <c r="G129" s="12"/>
      <c r="H129" s="12"/>
      <c r="I129" s="12"/>
      <c r="J129" s="12"/>
      <c r="K129" s="57"/>
      <c r="L129" s="57"/>
      <c r="M129" s="12"/>
      <c r="N129" s="12"/>
      <c r="O129" s="12"/>
      <c r="P129" s="57"/>
      <c r="Q129" s="12"/>
      <c r="R129" s="12"/>
      <c r="S129" s="12"/>
      <c r="T129" s="12"/>
      <c r="U129" s="12"/>
      <c r="V129" s="12"/>
      <c r="W129" s="12"/>
      <c r="X129" s="12"/>
      <c r="Y129" s="12"/>
      <c r="Z129" s="12"/>
      <c r="AA129" s="12"/>
      <c r="AB129" s="12"/>
      <c r="AC129" s="12"/>
    </row>
    <row r="130" spans="2:29" x14ac:dyDescent="0.25">
      <c r="B130" s="12"/>
      <c r="C130" s="12"/>
      <c r="E130" s="12"/>
      <c r="F130" s="57"/>
      <c r="G130" s="12"/>
      <c r="H130" s="12"/>
      <c r="I130" s="12"/>
      <c r="J130" s="12"/>
      <c r="K130" s="57"/>
      <c r="L130" s="57"/>
      <c r="M130" s="12"/>
      <c r="N130" s="12"/>
      <c r="O130" s="12"/>
      <c r="P130" s="57"/>
      <c r="Q130" s="12"/>
      <c r="R130" s="12"/>
      <c r="S130" s="12"/>
      <c r="T130" s="12"/>
      <c r="U130" s="12"/>
      <c r="V130" s="12"/>
      <c r="W130" s="12"/>
      <c r="X130" s="12"/>
      <c r="Y130" s="12"/>
      <c r="Z130" s="12"/>
      <c r="AA130" s="12"/>
      <c r="AB130" s="12"/>
      <c r="AC130" s="12"/>
    </row>
    <row r="131" spans="2:29" x14ac:dyDescent="0.25">
      <c r="C131" s="6"/>
    </row>
    <row r="133" spans="2:29" ht="18.75" x14ac:dyDescent="0.3">
      <c r="B133" s="1"/>
      <c r="C133" s="1"/>
    </row>
    <row r="148" spans="1:6" x14ac:dyDescent="0.25">
      <c r="A148" s="42"/>
    </row>
    <row r="149" spans="1:6" x14ac:dyDescent="0.25">
      <c r="A149" s="42"/>
    </row>
    <row r="150" spans="1:6" x14ac:dyDescent="0.25">
      <c r="B150" s="41"/>
    </row>
    <row r="151" spans="1:6" x14ac:dyDescent="0.25">
      <c r="B151" s="41"/>
    </row>
    <row r="152" spans="1:6" x14ac:dyDescent="0.25">
      <c r="B152" s="41"/>
    </row>
    <row r="153" spans="1:6" x14ac:dyDescent="0.25">
      <c r="B153" s="41"/>
    </row>
    <row r="159" spans="1:6" x14ac:dyDescent="0.25">
      <c r="D159" s="29"/>
      <c r="E159" s="29"/>
      <c r="F159" s="58"/>
    </row>
    <row r="165" spans="17:24" x14ac:dyDescent="0.25">
      <c r="Q165">
        <v>5</v>
      </c>
      <c r="S165">
        <v>2</v>
      </c>
      <c r="U165">
        <v>0</v>
      </c>
      <c r="V165">
        <v>1</v>
      </c>
    </row>
    <row r="166" spans="17:24" x14ac:dyDescent="0.25">
      <c r="Q166">
        <v>0</v>
      </c>
      <c r="S166">
        <v>2</v>
      </c>
      <c r="U166">
        <v>5</v>
      </c>
      <c r="V166">
        <v>2</v>
      </c>
    </row>
    <row r="167" spans="17:24" x14ac:dyDescent="0.25">
      <c r="Q167">
        <v>2</v>
      </c>
      <c r="S167">
        <v>3</v>
      </c>
      <c r="U167">
        <v>5</v>
      </c>
      <c r="V167">
        <v>3</v>
      </c>
    </row>
    <row r="168" spans="17:24" x14ac:dyDescent="0.25">
      <c r="Q168">
        <v>0</v>
      </c>
      <c r="S168">
        <v>0</v>
      </c>
      <c r="U168">
        <v>0</v>
      </c>
      <c r="V168">
        <v>0</v>
      </c>
    </row>
    <row r="169" spans="17:24" x14ac:dyDescent="0.25">
      <c r="Q169">
        <v>1</v>
      </c>
      <c r="S169">
        <v>8</v>
      </c>
      <c r="U169">
        <v>2</v>
      </c>
      <c r="V169">
        <v>9</v>
      </c>
      <c r="X169">
        <v>0</v>
      </c>
    </row>
  </sheetData>
  <sortState ref="A97:F109">
    <sortCondition ref="B97:B109"/>
    <sortCondition ref="D97:D109"/>
    <sortCondition ref="E97:E10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L36"/>
  <sheetViews>
    <sheetView zoomScale="130" zoomScaleNormal="130" workbookViewId="0">
      <selection activeCell="D7" sqref="D7"/>
    </sheetView>
  </sheetViews>
  <sheetFormatPr defaultRowHeight="15" x14ac:dyDescent="0.25"/>
  <sheetData>
    <row r="2" spans="1:7" x14ac:dyDescent="0.25">
      <c r="A2" t="e">
        <f xml:space="preserve"> uparrow</f>
        <v>#NAME?</v>
      </c>
    </row>
    <row r="3" spans="1:7" x14ac:dyDescent="0.25">
      <c r="A3" t="s">
        <v>51</v>
      </c>
    </row>
    <row r="4" spans="1:7" x14ac:dyDescent="0.25">
      <c r="A4" t="s">
        <v>40</v>
      </c>
      <c r="B4">
        <f ca="1">RANDBETWEEN(1,50)</f>
        <v>36</v>
      </c>
    </row>
    <row r="5" spans="1:7" x14ac:dyDescent="0.25">
      <c r="B5">
        <f t="shared" ref="B5:B13" ca="1" si="0">RANDBETWEEN(1,50)</f>
        <v>43</v>
      </c>
    </row>
    <row r="6" spans="1:7" x14ac:dyDescent="0.25">
      <c r="B6">
        <f t="shared" ca="1" si="0"/>
        <v>8</v>
      </c>
    </row>
    <row r="7" spans="1:7" ht="27.75" customHeight="1" x14ac:dyDescent="0.25">
      <c r="A7" t="s">
        <v>41</v>
      </c>
      <c r="B7">
        <f t="shared" ca="1" si="0"/>
        <v>5</v>
      </c>
      <c r="E7" t="s">
        <v>26</v>
      </c>
      <c r="F7" t="s">
        <v>27</v>
      </c>
      <c r="G7" t="s">
        <v>32</v>
      </c>
    </row>
    <row r="8" spans="1:7" x14ac:dyDescent="0.25">
      <c r="B8">
        <f t="shared" ca="1" si="0"/>
        <v>9</v>
      </c>
      <c r="E8">
        <v>3</v>
      </c>
      <c r="F8">
        <v>10</v>
      </c>
      <c r="G8">
        <f>E8*F8</f>
        <v>30</v>
      </c>
    </row>
    <row r="9" spans="1:7" x14ac:dyDescent="0.25">
      <c r="B9">
        <f t="shared" ca="1" si="0"/>
        <v>15</v>
      </c>
      <c r="E9">
        <v>2</v>
      </c>
      <c r="F9">
        <v>9</v>
      </c>
      <c r="G9">
        <f t="shared" ref="G9:G13" si="1">E9*F9</f>
        <v>18</v>
      </c>
    </row>
    <row r="10" spans="1:7" x14ac:dyDescent="0.25">
      <c r="A10" t="s">
        <v>42</v>
      </c>
      <c r="B10">
        <f t="shared" ca="1" si="0"/>
        <v>7</v>
      </c>
      <c r="E10">
        <v>3</v>
      </c>
      <c r="F10">
        <v>23</v>
      </c>
      <c r="G10">
        <f t="shared" si="1"/>
        <v>69</v>
      </c>
    </row>
    <row r="11" spans="1:7" x14ac:dyDescent="0.25">
      <c r="A11" t="str">
        <f t="shared" ref="A11" si="2">A10</f>
        <v>Pankaj</v>
      </c>
      <c r="B11">
        <f t="shared" ca="1" si="0"/>
        <v>11</v>
      </c>
      <c r="E11">
        <v>6</v>
      </c>
      <c r="F11">
        <v>26</v>
      </c>
      <c r="G11">
        <f t="shared" si="1"/>
        <v>156</v>
      </c>
    </row>
    <row r="12" spans="1:7" x14ac:dyDescent="0.25">
      <c r="B12">
        <f t="shared" ca="1" si="0"/>
        <v>16</v>
      </c>
    </row>
    <row r="13" spans="1:7" x14ac:dyDescent="0.25">
      <c r="A13" t="s">
        <v>43</v>
      </c>
      <c r="B13">
        <f t="shared" ca="1" si="0"/>
        <v>31</v>
      </c>
      <c r="E13">
        <v>9</v>
      </c>
      <c r="F13">
        <v>36</v>
      </c>
      <c r="G13">
        <f t="shared" si="1"/>
        <v>324</v>
      </c>
    </row>
    <row r="17" spans="1:12" x14ac:dyDescent="0.25">
      <c r="E17" t="s">
        <v>29</v>
      </c>
      <c r="G17" t="s">
        <v>30</v>
      </c>
    </row>
    <row r="18" spans="1:12" x14ac:dyDescent="0.25">
      <c r="E18" t="s">
        <v>26</v>
      </c>
      <c r="F18" t="s">
        <v>27</v>
      </c>
      <c r="L18" t="s">
        <v>28</v>
      </c>
    </row>
    <row r="19" spans="1:12" x14ac:dyDescent="0.25">
      <c r="E19">
        <v>3</v>
      </c>
      <c r="F19">
        <v>6</v>
      </c>
      <c r="G19">
        <f>E19*F19</f>
        <v>18</v>
      </c>
      <c r="L19">
        <f t="shared" ref="L19" si="3">J19*K19</f>
        <v>0</v>
      </c>
    </row>
    <row r="20" spans="1:12" hidden="1" x14ac:dyDescent="0.25">
      <c r="E20">
        <v>2</v>
      </c>
      <c r="F20">
        <v>9</v>
      </c>
      <c r="G20">
        <f t="shared" ref="G20:G24" si="4">E20*F20</f>
        <v>18</v>
      </c>
    </row>
    <row r="21" spans="1:12" hidden="1" x14ac:dyDescent="0.25">
      <c r="E21">
        <v>3</v>
      </c>
      <c r="F21">
        <v>23</v>
      </c>
      <c r="G21">
        <f t="shared" si="4"/>
        <v>69</v>
      </c>
    </row>
    <row r="22" spans="1:12" x14ac:dyDescent="0.25">
      <c r="E22">
        <v>6</v>
      </c>
      <c r="F22">
        <v>26</v>
      </c>
      <c r="G22">
        <f t="shared" si="4"/>
        <v>156</v>
      </c>
    </row>
    <row r="23" spans="1:12" x14ac:dyDescent="0.25">
      <c r="A23" t="s">
        <v>26</v>
      </c>
      <c r="B23" t="s">
        <v>27</v>
      </c>
      <c r="C23" t="s">
        <v>32</v>
      </c>
      <c r="E23">
        <v>3</v>
      </c>
      <c r="F23" t="s">
        <v>31</v>
      </c>
      <c r="G23" t="e">
        <f t="shared" si="4"/>
        <v>#VALUE!</v>
      </c>
    </row>
    <row r="24" spans="1:12" x14ac:dyDescent="0.25">
      <c r="A24">
        <v>3</v>
      </c>
      <c r="B24">
        <v>10</v>
      </c>
      <c r="C24">
        <v>30</v>
      </c>
      <c r="E24">
        <v>9</v>
      </c>
      <c r="F24">
        <v>36</v>
      </c>
      <c r="G24">
        <f t="shared" si="4"/>
        <v>324</v>
      </c>
    </row>
    <row r="25" spans="1:12" x14ac:dyDescent="0.25">
      <c r="A25">
        <v>3</v>
      </c>
      <c r="B25">
        <v>23</v>
      </c>
      <c r="C25">
        <v>69</v>
      </c>
    </row>
    <row r="27" spans="1:12" x14ac:dyDescent="0.25">
      <c r="A27">
        <v>9</v>
      </c>
      <c r="B27">
        <v>36</v>
      </c>
      <c r="C27">
        <v>324</v>
      </c>
    </row>
    <row r="28" spans="1:12" x14ac:dyDescent="0.25">
      <c r="E28" t="s">
        <v>29</v>
      </c>
      <c r="G28" t="s">
        <v>30</v>
      </c>
      <c r="I28" t="s">
        <v>29</v>
      </c>
      <c r="K28" t="s">
        <v>30</v>
      </c>
    </row>
    <row r="29" spans="1:12" x14ac:dyDescent="0.25">
      <c r="E29" t="s">
        <v>26</v>
      </c>
      <c r="F29" t="s">
        <v>27</v>
      </c>
      <c r="I29" t="s">
        <v>26</v>
      </c>
      <c r="J29" t="s">
        <v>27</v>
      </c>
    </row>
    <row r="30" spans="1:12" x14ac:dyDescent="0.25">
      <c r="A30" t="s">
        <v>26</v>
      </c>
      <c r="B30" t="s">
        <v>27</v>
      </c>
      <c r="C30" t="s">
        <v>32</v>
      </c>
      <c r="E30">
        <v>3</v>
      </c>
      <c r="F30">
        <v>6</v>
      </c>
      <c r="G30">
        <f>E30*F30</f>
        <v>18</v>
      </c>
      <c r="I30">
        <v>3</v>
      </c>
      <c r="J30">
        <v>6</v>
      </c>
      <c r="K30">
        <v>18</v>
      </c>
    </row>
    <row r="31" spans="1:12" x14ac:dyDescent="0.25">
      <c r="A31">
        <v>3</v>
      </c>
      <c r="B31">
        <v>10</v>
      </c>
      <c r="C31">
        <f>A31*B31</f>
        <v>30</v>
      </c>
      <c r="E31">
        <v>2</v>
      </c>
      <c r="F31">
        <v>9</v>
      </c>
      <c r="G31">
        <f t="shared" ref="G31:G35" si="5">E31*F31</f>
        <v>18</v>
      </c>
      <c r="I31">
        <v>6</v>
      </c>
      <c r="J31">
        <v>26</v>
      </c>
      <c r="K31">
        <v>156</v>
      </c>
    </row>
    <row r="32" spans="1:12" x14ac:dyDescent="0.25">
      <c r="A32">
        <v>2</v>
      </c>
      <c r="B32">
        <v>9</v>
      </c>
      <c r="C32">
        <f t="shared" ref="C32:C34" si="6">A32*B32</f>
        <v>18</v>
      </c>
      <c r="E32">
        <v>3</v>
      </c>
      <c r="F32">
        <v>23</v>
      </c>
      <c r="G32">
        <f t="shared" si="5"/>
        <v>69</v>
      </c>
      <c r="I32">
        <v>3</v>
      </c>
      <c r="J32" t="s">
        <v>31</v>
      </c>
      <c r="K32" t="e">
        <v>#VALUE!</v>
      </c>
    </row>
    <row r="33" spans="1:11" x14ac:dyDescent="0.25">
      <c r="A33">
        <v>3</v>
      </c>
      <c r="B33">
        <v>23</v>
      </c>
      <c r="C33">
        <f t="shared" si="6"/>
        <v>69</v>
      </c>
      <c r="E33">
        <v>6</v>
      </c>
      <c r="F33">
        <v>26</v>
      </c>
      <c r="G33">
        <f t="shared" si="5"/>
        <v>156</v>
      </c>
      <c r="I33">
        <v>9</v>
      </c>
      <c r="J33">
        <v>36</v>
      </c>
      <c r="K33">
        <v>324</v>
      </c>
    </row>
    <row r="34" spans="1:11" x14ac:dyDescent="0.25">
      <c r="A34">
        <v>6</v>
      </c>
      <c r="B34">
        <v>26</v>
      </c>
      <c r="C34">
        <f t="shared" si="6"/>
        <v>156</v>
      </c>
      <c r="E34">
        <v>3</v>
      </c>
      <c r="F34" t="s">
        <v>31</v>
      </c>
      <c r="G34" t="e">
        <f t="shared" si="5"/>
        <v>#VALUE!</v>
      </c>
    </row>
    <row r="35" spans="1:11" x14ac:dyDescent="0.25">
      <c r="E35">
        <v>9</v>
      </c>
      <c r="F35">
        <v>36</v>
      </c>
      <c r="G35">
        <f t="shared" si="5"/>
        <v>324</v>
      </c>
    </row>
    <row r="36" spans="1:11" x14ac:dyDescent="0.25">
      <c r="A36">
        <v>9</v>
      </c>
      <c r="B36">
        <v>36</v>
      </c>
      <c r="C36">
        <f t="shared" ref="C36" si="7">A36*B36</f>
        <v>324</v>
      </c>
    </row>
  </sheetData>
  <dataConsolidate/>
  <dataValidations count="2">
    <dataValidation type="whole" allowBlank="1" showInputMessage="1" showErrorMessage="1" sqref="J30:J33 F19:F24 F30:F35">
      <formula1>F19</formula1>
      <formula2>F21</formula2>
    </dataValidation>
    <dataValidation type="whole" operator="equal" allowBlank="1" showInputMessage="1" showErrorMessage="1" sqref="F7:F13 B23:B27 B30:B36">
      <formula1>10</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H6" sqref="H6"/>
    </sheetView>
  </sheetViews>
  <sheetFormatPr defaultRowHeight="15" x14ac:dyDescent="0.25"/>
  <sheetData>
    <row r="1" spans="1:12" x14ac:dyDescent="0.25">
      <c r="A1" s="189" t="s">
        <v>316</v>
      </c>
      <c r="B1" s="189" t="s">
        <v>315</v>
      </c>
      <c r="C1" s="189"/>
      <c r="D1" s="189"/>
      <c r="E1" s="189"/>
      <c r="F1" s="189"/>
      <c r="G1" s="188"/>
      <c r="H1" s="188"/>
      <c r="I1" s="188"/>
      <c r="J1" s="188"/>
    </row>
    <row r="3" spans="1:12" ht="15.75" thickBot="1" x14ac:dyDescent="0.3"/>
    <row r="4" spans="1:12" ht="15.75" thickBot="1" x14ac:dyDescent="0.3">
      <c r="A4" s="187" t="s">
        <v>314</v>
      </c>
      <c r="B4" s="187" t="s">
        <v>313</v>
      </c>
      <c r="C4" s="187" t="s">
        <v>312</v>
      </c>
      <c r="D4" s="187" t="s">
        <v>313</v>
      </c>
      <c r="F4" s="187" t="s">
        <v>314</v>
      </c>
      <c r="G4" s="187" t="s">
        <v>312</v>
      </c>
      <c r="H4" s="187" t="s">
        <v>313</v>
      </c>
      <c r="J4" s="186" t="s">
        <v>312</v>
      </c>
    </row>
    <row r="5" spans="1:12" ht="16.5" thickBot="1" x14ac:dyDescent="0.35">
      <c r="A5" s="183" t="s">
        <v>303</v>
      </c>
      <c r="B5" s="181">
        <v>350</v>
      </c>
      <c r="C5" s="182" t="s">
        <v>309</v>
      </c>
      <c r="D5" s="181">
        <v>10</v>
      </c>
      <c r="F5" s="185" t="s">
        <v>307</v>
      </c>
      <c r="G5" s="185" t="s">
        <v>306</v>
      </c>
      <c r="H5" s="185">
        <f>SUMIFS($D$5:$D$12,$A$5:$A$12,$F5,$C$5:$C$12,$G5)+SUMIFS($B$5:$B$12,$A$5:$A$12,$F5,$C$5:$C$12,$G5)</f>
        <v>430</v>
      </c>
      <c r="J5" s="184" t="s">
        <v>309</v>
      </c>
    </row>
    <row r="6" spans="1:12" ht="15.75" x14ac:dyDescent="0.3">
      <c r="A6" s="183" t="s">
        <v>311</v>
      </c>
      <c r="B6" s="181">
        <v>370</v>
      </c>
      <c r="C6" s="182" t="s">
        <v>304</v>
      </c>
      <c r="D6" s="181">
        <v>40</v>
      </c>
      <c r="J6" s="184" t="s">
        <v>304</v>
      </c>
    </row>
    <row r="7" spans="1:12" ht="15.75" x14ac:dyDescent="0.3">
      <c r="A7" s="183" t="s">
        <v>310</v>
      </c>
      <c r="B7" s="181">
        <v>450</v>
      </c>
      <c r="C7" s="182" t="s">
        <v>309</v>
      </c>
      <c r="D7" s="181">
        <v>30</v>
      </c>
      <c r="J7" s="184" t="s">
        <v>308</v>
      </c>
    </row>
    <row r="8" spans="1:12" ht="15.75" x14ac:dyDescent="0.3">
      <c r="A8" s="183" t="s">
        <v>303</v>
      </c>
      <c r="B8" s="181">
        <v>350</v>
      </c>
      <c r="C8" s="182" t="s">
        <v>308</v>
      </c>
      <c r="D8" s="181">
        <v>40</v>
      </c>
      <c r="J8" s="184" t="s">
        <v>306</v>
      </c>
    </row>
    <row r="9" spans="1:12" ht="15.75" x14ac:dyDescent="0.3">
      <c r="A9" s="183" t="s">
        <v>307</v>
      </c>
      <c r="B9" s="181">
        <v>400</v>
      </c>
      <c r="C9" s="182" t="s">
        <v>306</v>
      </c>
      <c r="D9" s="181">
        <v>30</v>
      </c>
      <c r="J9" s="184" t="s">
        <v>302</v>
      </c>
    </row>
    <row r="10" spans="1:12" ht="15.75" x14ac:dyDescent="0.3">
      <c r="A10" s="183" t="s">
        <v>305</v>
      </c>
      <c r="B10" s="181">
        <v>360</v>
      </c>
      <c r="C10" s="182" t="s">
        <v>304</v>
      </c>
      <c r="D10" s="181">
        <v>40</v>
      </c>
      <c r="J10" s="184" t="s">
        <v>300</v>
      </c>
    </row>
    <row r="11" spans="1:12" ht="15.75" x14ac:dyDescent="0.3">
      <c r="A11" s="183" t="s">
        <v>303</v>
      </c>
      <c r="B11" s="181">
        <v>370</v>
      </c>
      <c r="C11" s="182" t="s">
        <v>302</v>
      </c>
      <c r="D11" s="181">
        <v>40</v>
      </c>
    </row>
    <row r="12" spans="1:12" ht="15.75" x14ac:dyDescent="0.3">
      <c r="A12" s="183" t="s">
        <v>301</v>
      </c>
      <c r="B12" s="181">
        <v>320</v>
      </c>
      <c r="C12" s="182" t="s">
        <v>300</v>
      </c>
      <c r="D12" s="181">
        <v>40</v>
      </c>
    </row>
    <row r="14" spans="1:12" x14ac:dyDescent="0.25">
      <c r="A14" s="52" t="s">
        <v>299</v>
      </c>
      <c r="B14" s="3"/>
      <c r="C14" s="3"/>
      <c r="D14" s="3"/>
      <c r="E14" s="3"/>
      <c r="F14" s="3"/>
      <c r="G14" s="3"/>
      <c r="H14" s="3"/>
      <c r="I14" s="3"/>
      <c r="J14" s="3"/>
      <c r="K14" s="3"/>
      <c r="L14" s="3"/>
    </row>
  </sheetData>
  <dataValidations count="2">
    <dataValidation type="list" allowBlank="1" showInputMessage="1" showErrorMessage="1" sqref="F5">
      <formula1>$A$5:$A$12</formula1>
    </dataValidation>
    <dataValidation type="list" allowBlank="1" showInputMessage="1" showErrorMessage="1" sqref="G5">
      <formula1>$C$5:$C$12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workbookViewId="0">
      <selection activeCell="C12" sqref="C12"/>
    </sheetView>
  </sheetViews>
  <sheetFormatPr defaultRowHeight="15" x14ac:dyDescent="0.25"/>
  <sheetData>
    <row r="1" spans="1:17" x14ac:dyDescent="0.25">
      <c r="A1" t="s">
        <v>211</v>
      </c>
      <c r="K1" t="s">
        <v>211</v>
      </c>
    </row>
    <row r="2" spans="1:17" x14ac:dyDescent="0.25">
      <c r="A2" t="s">
        <v>212</v>
      </c>
      <c r="K2" t="s">
        <v>239</v>
      </c>
    </row>
    <row r="3" spans="1:17" x14ac:dyDescent="0.25">
      <c r="A3" t="s">
        <v>213</v>
      </c>
      <c r="C3">
        <f>COUNTIF(A1:A6,"*G*")</f>
        <v>5</v>
      </c>
      <c r="D3" s="138" t="s">
        <v>217</v>
      </c>
      <c r="E3" s="138"/>
      <c r="F3" s="101"/>
      <c r="G3" s="101"/>
      <c r="H3" s="101"/>
      <c r="K3" t="s">
        <v>240</v>
      </c>
    </row>
    <row r="4" spans="1:17" x14ac:dyDescent="0.25">
      <c r="A4" t="s">
        <v>214</v>
      </c>
      <c r="C4">
        <f>COUNTIF(A1:A6,"* G*")</f>
        <v>4</v>
      </c>
      <c r="D4" s="52" t="s">
        <v>218</v>
      </c>
      <c r="E4" s="52"/>
      <c r="F4" s="3"/>
      <c r="G4" s="3"/>
      <c r="H4" s="3"/>
      <c r="K4" t="s">
        <v>241</v>
      </c>
      <c r="N4" t="s">
        <v>242</v>
      </c>
      <c r="P4">
        <f>COUNTIF(K1:K10,"*"&amp;N4&amp;"*")</f>
        <v>3</v>
      </c>
      <c r="Q4">
        <f>COUNTIF(K1:K10,"*Gupta*")</f>
        <v>3</v>
      </c>
    </row>
    <row r="5" spans="1:17" x14ac:dyDescent="0.25">
      <c r="A5" t="s">
        <v>215</v>
      </c>
      <c r="K5" t="s">
        <v>243</v>
      </c>
      <c r="N5" t="s">
        <v>237</v>
      </c>
      <c r="P5">
        <f>COUNTIF(K1:K10,N5&amp;"*")</f>
        <v>3</v>
      </c>
    </row>
    <row r="6" spans="1:17" x14ac:dyDescent="0.25">
      <c r="A6" t="s">
        <v>216</v>
      </c>
      <c r="K6" t="s">
        <v>244</v>
      </c>
      <c r="N6" t="s">
        <v>245</v>
      </c>
      <c r="P6">
        <f>COUNTIF(K1:K10,"*"&amp;N6&amp;"*")</f>
        <v>2</v>
      </c>
    </row>
    <row r="7" spans="1:17" x14ac:dyDescent="0.25">
      <c r="K7" t="s">
        <v>246</v>
      </c>
    </row>
    <row r="8" spans="1:17" x14ac:dyDescent="0.25">
      <c r="K8" t="s">
        <v>247</v>
      </c>
      <c r="N8" t="s">
        <v>248</v>
      </c>
      <c r="P8" s="52">
        <f>COUNTIF(K1:K10,"*"&amp;" s"&amp;"*")</f>
        <v>5</v>
      </c>
      <c r="Q8" s="4" t="s">
        <v>257</v>
      </c>
    </row>
    <row r="9" spans="1:17" x14ac:dyDescent="0.25">
      <c r="K9" t="s">
        <v>249</v>
      </c>
      <c r="P9" s="52">
        <f>COUNTIF(K1:K10,"* S*")</f>
        <v>5</v>
      </c>
      <c r="Q9" t="s">
        <v>258</v>
      </c>
    </row>
    <row r="10" spans="1:17" x14ac:dyDescent="0.25">
      <c r="A10" t="s">
        <v>219</v>
      </c>
      <c r="K10" t="s">
        <v>250</v>
      </c>
    </row>
    <row r="11" spans="1:17" x14ac:dyDescent="0.25">
      <c r="A11" t="s">
        <v>220</v>
      </c>
      <c r="C11">
        <f>COUNTIF(A10:A13,"*Kumar*")</f>
        <v>3</v>
      </c>
      <c r="D11" t="s">
        <v>223</v>
      </c>
    </row>
    <row r="12" spans="1:17" x14ac:dyDescent="0.25">
      <c r="A12" t="s">
        <v>221</v>
      </c>
    </row>
    <row r="13" spans="1:17" x14ac:dyDescent="0.25">
      <c r="A13" t="s">
        <v>222</v>
      </c>
    </row>
    <row r="15" spans="1:17" x14ac:dyDescent="0.25">
      <c r="A15" s="52" t="s">
        <v>224</v>
      </c>
      <c r="B15" s="52"/>
      <c r="D15" s="52" t="s">
        <v>230</v>
      </c>
      <c r="E15" s="3"/>
      <c r="F15" s="3"/>
      <c r="G15" s="3"/>
      <c r="H15" s="3"/>
      <c r="I15" s="3"/>
      <c r="J15" s="3"/>
      <c r="K15" s="3"/>
      <c r="L15" s="3"/>
      <c r="N15" t="s">
        <v>253</v>
      </c>
      <c r="O15" s="5" t="s">
        <v>254</v>
      </c>
    </row>
    <row r="16" spans="1:17" x14ac:dyDescent="0.25">
      <c r="D16" t="s">
        <v>252</v>
      </c>
      <c r="O16" s="5" t="s">
        <v>255</v>
      </c>
    </row>
    <row r="17" spans="1:15" x14ac:dyDescent="0.25">
      <c r="A17" t="s">
        <v>225</v>
      </c>
      <c r="O17" s="5" t="s">
        <v>256</v>
      </c>
    </row>
    <row r="18" spans="1:15" x14ac:dyDescent="0.25">
      <c r="A18" t="s">
        <v>226</v>
      </c>
      <c r="F18" t="s">
        <v>227</v>
      </c>
      <c r="H18">
        <f>COUNTIF(A17:A20,"*"&amp;F18&amp;"*")</f>
        <v>2</v>
      </c>
      <c r="I18" s="4" t="s">
        <v>251</v>
      </c>
    </row>
    <row r="19" spans="1:15" x14ac:dyDescent="0.25">
      <c r="A19" t="s">
        <v>228</v>
      </c>
    </row>
    <row r="20" spans="1:15" x14ac:dyDescent="0.25">
      <c r="A20" t="s">
        <v>229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D9" sqref="D9"/>
    </sheetView>
  </sheetViews>
  <sheetFormatPr defaultRowHeight="15" x14ac:dyDescent="0.25"/>
  <cols>
    <col min="1" max="1" width="13.85546875" customWidth="1"/>
  </cols>
  <sheetData>
    <row r="1" spans="1:11" x14ac:dyDescent="0.25">
      <c r="A1" s="141" t="s">
        <v>259</v>
      </c>
      <c r="B1" s="141" t="s">
        <v>260</v>
      </c>
      <c r="C1" s="141" t="s">
        <v>261</v>
      </c>
      <c r="D1" s="141" t="s">
        <v>262</v>
      </c>
    </row>
    <row r="2" spans="1:11" x14ac:dyDescent="0.25">
      <c r="A2" s="142" t="s">
        <v>263</v>
      </c>
      <c r="B2" s="143">
        <v>5000</v>
      </c>
      <c r="C2" s="143">
        <v>6000</v>
      </c>
      <c r="D2" s="143">
        <v>4500</v>
      </c>
    </row>
    <row r="3" spans="1:11" x14ac:dyDescent="0.25">
      <c r="A3" s="142" t="s">
        <v>264</v>
      </c>
      <c r="B3" s="143">
        <v>5800</v>
      </c>
      <c r="C3" s="143">
        <v>7000</v>
      </c>
      <c r="D3" s="143">
        <v>3000</v>
      </c>
    </row>
    <row r="4" spans="1:11" x14ac:dyDescent="0.25">
      <c r="A4" s="142" t="s">
        <v>265</v>
      </c>
      <c r="B4" s="143">
        <v>3500</v>
      </c>
      <c r="C4" s="143">
        <v>2000</v>
      </c>
      <c r="D4" s="143">
        <v>10000</v>
      </c>
    </row>
    <row r="5" spans="1:11" x14ac:dyDescent="0.25">
      <c r="A5" s="142" t="s">
        <v>266</v>
      </c>
      <c r="B5" s="143">
        <v>12000</v>
      </c>
      <c r="C5" s="143">
        <v>4000</v>
      </c>
      <c r="D5" s="143">
        <v>6000</v>
      </c>
    </row>
    <row r="6" spans="1:11" x14ac:dyDescent="0.25">
      <c r="A6" s="144"/>
      <c r="B6" s="145"/>
      <c r="C6" s="145"/>
      <c r="D6" s="145"/>
    </row>
    <row r="7" spans="1:11" x14ac:dyDescent="0.25">
      <c r="A7" s="146"/>
      <c r="B7" s="147" t="s">
        <v>267</v>
      </c>
      <c r="C7" s="148">
        <f>COUNTIF(B2:D5,"&lt;=4000")</f>
        <v>4</v>
      </c>
      <c r="D7" s="149"/>
      <c r="E7" s="150"/>
      <c r="F7" s="150"/>
      <c r="G7" s="151" t="s">
        <v>270</v>
      </c>
      <c r="H7" s="152"/>
      <c r="I7" s="152"/>
      <c r="J7" s="152"/>
      <c r="K7" s="152"/>
    </row>
    <row r="8" spans="1:11" x14ac:dyDescent="0.25">
      <c r="A8" s="146"/>
      <c r="B8" s="147" t="s">
        <v>268</v>
      </c>
      <c r="C8" s="148">
        <f>COUNTIFS(B2:D5,"&gt;4000",B2:D5,"&lt;=6000")</f>
        <v>5</v>
      </c>
      <c r="D8" s="145"/>
      <c r="G8" s="151" t="s">
        <v>271</v>
      </c>
      <c r="H8" s="152"/>
      <c r="I8" s="152"/>
      <c r="J8" s="152"/>
      <c r="K8" s="152"/>
    </row>
    <row r="9" spans="1:11" x14ac:dyDescent="0.25">
      <c r="A9" s="146"/>
      <c r="B9" s="147" t="s">
        <v>269</v>
      </c>
      <c r="C9" s="148">
        <f>COUNTIF(B2:D5,"&gt;6000")</f>
        <v>3</v>
      </c>
      <c r="G9" s="151" t="s">
        <v>272</v>
      </c>
      <c r="H9" s="152"/>
      <c r="I9" s="152"/>
      <c r="J9" s="152"/>
      <c r="K9" s="15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33"/>
  <sheetViews>
    <sheetView zoomScale="175" zoomScaleNormal="175" workbookViewId="0">
      <selection activeCell="G3" sqref="G3"/>
    </sheetView>
  </sheetViews>
  <sheetFormatPr defaultRowHeight="15" x14ac:dyDescent="0.25"/>
  <cols>
    <col min="1" max="1" width="10.42578125" customWidth="1"/>
    <col min="2" max="2" width="7.5703125" customWidth="1"/>
    <col min="3" max="3" width="7.42578125" style="13" customWidth="1"/>
    <col min="4" max="4" width="9.5703125" style="15" customWidth="1"/>
    <col min="5" max="5" width="7.42578125" customWidth="1"/>
    <col min="6" max="6" width="8.42578125" customWidth="1"/>
    <col min="7" max="7" width="19.42578125" customWidth="1"/>
    <col min="8" max="8" width="15.5703125" customWidth="1"/>
    <col min="9" max="9" width="18.5703125" customWidth="1"/>
    <col min="10" max="10" width="9.140625" customWidth="1"/>
  </cols>
  <sheetData>
    <row r="1" spans="1:9" x14ac:dyDescent="0.25">
      <c r="A1" s="50" t="s">
        <v>58</v>
      </c>
      <c r="B1" s="50" t="s">
        <v>34</v>
      </c>
      <c r="C1" s="50" t="s">
        <v>59</v>
      </c>
      <c r="D1" s="51" t="s">
        <v>60</v>
      </c>
      <c r="G1" t="s">
        <v>74</v>
      </c>
    </row>
    <row r="2" spans="1:9" ht="15.75" thickBot="1" x14ac:dyDescent="0.3">
      <c r="A2" s="13" t="s">
        <v>52</v>
      </c>
      <c r="B2" s="13">
        <v>70</v>
      </c>
      <c r="C2" s="13">
        <v>30</v>
      </c>
      <c r="D2" s="15">
        <f>B2*C2</f>
        <v>2100</v>
      </c>
    </row>
    <row r="3" spans="1:9" x14ac:dyDescent="0.25">
      <c r="A3" s="13" t="s">
        <v>53</v>
      </c>
      <c r="B3" s="13">
        <v>53</v>
      </c>
      <c r="C3" s="13">
        <v>20</v>
      </c>
      <c r="D3" s="15">
        <f t="shared" ref="D3:D33" si="0">B3*C3</f>
        <v>1060</v>
      </c>
      <c r="F3" s="92" t="s">
        <v>52</v>
      </c>
      <c r="G3" s="93">
        <f>SUMIF(PRO,F3,TOSLS)</f>
        <v>13890</v>
      </c>
      <c r="H3" s="6"/>
      <c r="I3" s="6"/>
    </row>
    <row r="4" spans="1:9" x14ac:dyDescent="0.25">
      <c r="A4" s="13" t="s">
        <v>54</v>
      </c>
      <c r="B4" s="13">
        <v>56</v>
      </c>
      <c r="C4" s="13">
        <v>38</v>
      </c>
      <c r="D4" s="15">
        <f t="shared" si="0"/>
        <v>2128</v>
      </c>
      <c r="F4" s="94" t="s">
        <v>53</v>
      </c>
      <c r="G4" s="95">
        <f>SUMIF(PRO,F4,TOSLS)</f>
        <v>11740</v>
      </c>
      <c r="H4" s="6"/>
      <c r="I4" s="6"/>
    </row>
    <row r="5" spans="1:9" x14ac:dyDescent="0.25">
      <c r="A5" s="13" t="s">
        <v>55</v>
      </c>
      <c r="B5" s="13">
        <v>54</v>
      </c>
      <c r="C5" s="13">
        <v>29</v>
      </c>
      <c r="D5" s="15">
        <f t="shared" si="0"/>
        <v>1566</v>
      </c>
      <c r="F5" s="94" t="s">
        <v>54</v>
      </c>
      <c r="G5" s="95">
        <f>SUMIF(PRO,F5,TOSLS)</f>
        <v>13844</v>
      </c>
      <c r="H5" s="6"/>
      <c r="I5" s="6"/>
    </row>
    <row r="6" spans="1:9" ht="15.75" thickBot="1" x14ac:dyDescent="0.3">
      <c r="A6" s="13" t="s">
        <v>52</v>
      </c>
      <c r="B6" s="13">
        <v>66</v>
      </c>
      <c r="C6" s="13">
        <v>25</v>
      </c>
      <c r="D6" s="15">
        <f t="shared" si="0"/>
        <v>1650</v>
      </c>
      <c r="F6" s="96" t="s">
        <v>55</v>
      </c>
      <c r="G6" s="97">
        <f>SUMIF(PRO,F6,TOSLS)</f>
        <v>15148</v>
      </c>
      <c r="H6" s="6"/>
      <c r="I6" s="6"/>
    </row>
    <row r="7" spans="1:9" x14ac:dyDescent="0.25">
      <c r="A7" s="13" t="s">
        <v>53</v>
      </c>
      <c r="B7" s="13">
        <v>52</v>
      </c>
      <c r="C7" s="13">
        <v>22</v>
      </c>
      <c r="D7" s="15">
        <f t="shared" si="0"/>
        <v>1144</v>
      </c>
    </row>
    <row r="8" spans="1:9" x14ac:dyDescent="0.25">
      <c r="A8" s="13" t="s">
        <v>54</v>
      </c>
      <c r="B8" s="13">
        <v>51</v>
      </c>
      <c r="C8" s="13">
        <v>38</v>
      </c>
      <c r="D8" s="15">
        <f t="shared" si="0"/>
        <v>1938</v>
      </c>
      <c r="F8" s="137" t="s">
        <v>208</v>
      </c>
      <c r="G8" s="3"/>
      <c r="H8" s="3"/>
    </row>
    <row r="9" spans="1:9" x14ac:dyDescent="0.25">
      <c r="A9" s="13" t="s">
        <v>55</v>
      </c>
      <c r="B9" s="13">
        <v>61</v>
      </c>
      <c r="C9" s="13">
        <v>34</v>
      </c>
      <c r="D9" s="15">
        <f t="shared" si="0"/>
        <v>2074</v>
      </c>
      <c r="F9" s="5"/>
    </row>
    <row r="10" spans="1:9" x14ac:dyDescent="0.25">
      <c r="A10" s="13" t="s">
        <v>52</v>
      </c>
      <c r="B10" s="13">
        <v>52</v>
      </c>
      <c r="C10" s="13">
        <v>36</v>
      </c>
      <c r="D10" s="15">
        <f t="shared" si="0"/>
        <v>1872</v>
      </c>
    </row>
    <row r="11" spans="1:9" x14ac:dyDescent="0.25">
      <c r="A11" s="13" t="s">
        <v>53</v>
      </c>
      <c r="B11" s="13">
        <v>51</v>
      </c>
      <c r="C11" s="13">
        <v>21</v>
      </c>
      <c r="D11" s="15">
        <f t="shared" si="0"/>
        <v>1071</v>
      </c>
    </row>
    <row r="12" spans="1:9" x14ac:dyDescent="0.25">
      <c r="A12" s="13" t="s">
        <v>54</v>
      </c>
      <c r="B12" s="13">
        <v>63</v>
      </c>
      <c r="C12" s="13">
        <v>34</v>
      </c>
      <c r="D12" s="15">
        <f t="shared" si="0"/>
        <v>2142</v>
      </c>
    </row>
    <row r="13" spans="1:9" x14ac:dyDescent="0.25">
      <c r="A13" s="13" t="s">
        <v>55</v>
      </c>
      <c r="B13" s="13">
        <v>63</v>
      </c>
      <c r="C13" s="13">
        <v>32</v>
      </c>
      <c r="D13" s="15">
        <f t="shared" si="0"/>
        <v>2016</v>
      </c>
      <c r="G13" s="13"/>
    </row>
    <row r="14" spans="1:9" x14ac:dyDescent="0.25">
      <c r="A14" s="13" t="s">
        <v>52</v>
      </c>
      <c r="B14" s="13">
        <v>53</v>
      </c>
      <c r="C14" s="13">
        <v>32</v>
      </c>
      <c r="D14" s="15">
        <f t="shared" si="0"/>
        <v>1696</v>
      </c>
      <c r="G14" s="13"/>
    </row>
    <row r="15" spans="1:9" x14ac:dyDescent="0.25">
      <c r="A15" s="13" t="s">
        <v>53</v>
      </c>
      <c r="B15" s="13">
        <v>59</v>
      </c>
      <c r="C15" s="13">
        <v>21</v>
      </c>
      <c r="D15" s="15">
        <f t="shared" si="0"/>
        <v>1239</v>
      </c>
      <c r="G15" s="13"/>
    </row>
    <row r="16" spans="1:9" x14ac:dyDescent="0.25">
      <c r="A16" s="13" t="s">
        <v>54</v>
      </c>
      <c r="B16" s="13">
        <v>61</v>
      </c>
      <c r="C16" s="13">
        <v>25</v>
      </c>
      <c r="D16" s="15">
        <f t="shared" si="0"/>
        <v>1525</v>
      </c>
      <c r="G16" s="13"/>
    </row>
    <row r="17" spans="1:4" x14ac:dyDescent="0.25">
      <c r="A17" s="13" t="s">
        <v>55</v>
      </c>
      <c r="B17" s="13">
        <v>63</v>
      </c>
      <c r="C17" s="13">
        <v>34</v>
      </c>
      <c r="D17" s="15">
        <f t="shared" si="0"/>
        <v>2142</v>
      </c>
    </row>
    <row r="18" spans="1:4" x14ac:dyDescent="0.25">
      <c r="A18" s="13" t="s">
        <v>52</v>
      </c>
      <c r="B18" s="13">
        <v>61</v>
      </c>
      <c r="C18" s="13">
        <v>23</v>
      </c>
      <c r="D18" s="15">
        <f t="shared" si="0"/>
        <v>1403</v>
      </c>
    </row>
    <row r="19" spans="1:4" x14ac:dyDescent="0.25">
      <c r="A19" s="13" t="s">
        <v>53</v>
      </c>
      <c r="B19" s="13">
        <v>50</v>
      </c>
      <c r="C19" s="13">
        <v>30</v>
      </c>
      <c r="D19" s="15">
        <f t="shared" si="0"/>
        <v>1500</v>
      </c>
    </row>
    <row r="20" spans="1:4" x14ac:dyDescent="0.25">
      <c r="A20" s="13" t="s">
        <v>54</v>
      </c>
      <c r="B20" s="13">
        <v>66</v>
      </c>
      <c r="C20" s="13">
        <v>29</v>
      </c>
      <c r="D20" s="15">
        <f t="shared" si="0"/>
        <v>1914</v>
      </c>
    </row>
    <row r="21" spans="1:4" x14ac:dyDescent="0.25">
      <c r="A21" s="13" t="s">
        <v>55</v>
      </c>
      <c r="B21" s="13">
        <v>55</v>
      </c>
      <c r="C21" s="13">
        <v>24</v>
      </c>
      <c r="D21" s="15">
        <f t="shared" si="0"/>
        <v>1320</v>
      </c>
    </row>
    <row r="22" spans="1:4" x14ac:dyDescent="0.25">
      <c r="A22" s="13" t="s">
        <v>52</v>
      </c>
      <c r="B22" s="13">
        <v>50</v>
      </c>
      <c r="C22" s="13">
        <v>28</v>
      </c>
      <c r="D22" s="15">
        <f t="shared" si="0"/>
        <v>1400</v>
      </c>
    </row>
    <row r="23" spans="1:4" x14ac:dyDescent="0.25">
      <c r="A23" s="13" t="s">
        <v>53</v>
      </c>
      <c r="B23" s="13">
        <v>59</v>
      </c>
      <c r="C23" s="13">
        <v>29</v>
      </c>
      <c r="D23" s="15">
        <f t="shared" si="0"/>
        <v>1711</v>
      </c>
    </row>
    <row r="24" spans="1:4" x14ac:dyDescent="0.25">
      <c r="A24" s="13" t="s">
        <v>54</v>
      </c>
      <c r="B24" s="13">
        <v>61</v>
      </c>
      <c r="C24" s="13">
        <v>25</v>
      </c>
      <c r="D24" s="15">
        <f t="shared" si="0"/>
        <v>1525</v>
      </c>
    </row>
    <row r="25" spans="1:4" x14ac:dyDescent="0.25">
      <c r="A25" s="13" t="s">
        <v>55</v>
      </c>
      <c r="B25" s="13">
        <v>61</v>
      </c>
      <c r="C25" s="13">
        <v>30</v>
      </c>
      <c r="D25" s="15">
        <f t="shared" si="0"/>
        <v>1830</v>
      </c>
    </row>
    <row r="26" spans="1:4" x14ac:dyDescent="0.25">
      <c r="A26" s="13" t="s">
        <v>52</v>
      </c>
      <c r="B26" s="13">
        <v>69</v>
      </c>
      <c r="C26" s="13">
        <v>29</v>
      </c>
      <c r="D26" s="15">
        <f t="shared" si="0"/>
        <v>2001</v>
      </c>
    </row>
    <row r="27" spans="1:4" x14ac:dyDescent="0.25">
      <c r="A27" s="13" t="s">
        <v>53</v>
      </c>
      <c r="B27" s="13">
        <v>67</v>
      </c>
      <c r="C27" s="13">
        <v>29</v>
      </c>
      <c r="D27" s="15">
        <f t="shared" si="0"/>
        <v>1943</v>
      </c>
    </row>
    <row r="28" spans="1:4" x14ac:dyDescent="0.25">
      <c r="A28" s="13" t="s">
        <v>54</v>
      </c>
      <c r="B28" s="13">
        <v>55</v>
      </c>
      <c r="C28" s="13">
        <v>26</v>
      </c>
      <c r="D28" s="15">
        <f t="shared" si="0"/>
        <v>1430</v>
      </c>
    </row>
    <row r="29" spans="1:4" x14ac:dyDescent="0.25">
      <c r="A29" s="13" t="s">
        <v>55</v>
      </c>
      <c r="B29" s="13">
        <v>70</v>
      </c>
      <c r="C29" s="13">
        <v>34</v>
      </c>
      <c r="D29" s="15">
        <f t="shared" si="0"/>
        <v>2380</v>
      </c>
    </row>
    <row r="30" spans="1:4" x14ac:dyDescent="0.25">
      <c r="A30" s="13" t="s">
        <v>52</v>
      </c>
      <c r="B30" s="13">
        <v>68</v>
      </c>
      <c r="C30" s="13">
        <v>26</v>
      </c>
      <c r="D30" s="15">
        <f t="shared" si="0"/>
        <v>1768</v>
      </c>
    </row>
    <row r="31" spans="1:4" x14ac:dyDescent="0.25">
      <c r="A31" s="13" t="s">
        <v>53</v>
      </c>
      <c r="B31" s="13">
        <v>56</v>
      </c>
      <c r="C31" s="13">
        <v>37</v>
      </c>
      <c r="D31" s="15">
        <f t="shared" si="0"/>
        <v>2072</v>
      </c>
    </row>
    <row r="32" spans="1:4" x14ac:dyDescent="0.25">
      <c r="A32" s="13" t="s">
        <v>54</v>
      </c>
      <c r="B32" s="13">
        <v>54</v>
      </c>
      <c r="C32" s="13">
        <v>23</v>
      </c>
      <c r="D32" s="15">
        <f t="shared" si="0"/>
        <v>1242</v>
      </c>
    </row>
    <row r="33" spans="1:4" x14ac:dyDescent="0.25">
      <c r="A33" s="13" t="s">
        <v>55</v>
      </c>
      <c r="B33" s="13">
        <v>70</v>
      </c>
      <c r="C33" s="13">
        <v>26</v>
      </c>
      <c r="D33" s="15">
        <f t="shared" si="0"/>
        <v>1820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27"/>
  <sheetViews>
    <sheetView zoomScale="120" zoomScaleNormal="120" workbookViewId="0">
      <selection activeCell="F10" sqref="F10"/>
    </sheetView>
  </sheetViews>
  <sheetFormatPr defaultRowHeight="15" x14ac:dyDescent="0.25"/>
  <cols>
    <col min="1" max="1" width="9" style="34" customWidth="1"/>
    <col min="2" max="2" width="6.7109375" style="34" customWidth="1"/>
    <col min="3" max="3" width="6.5703125" style="34" customWidth="1"/>
    <col min="4" max="4" width="9.5703125" style="34" customWidth="1"/>
    <col min="5" max="5" width="2.85546875" style="34" customWidth="1"/>
    <col min="6" max="6" width="9.7109375" style="34" customWidth="1"/>
    <col min="7" max="9" width="9.140625" style="34"/>
    <col min="10" max="10" width="10.5703125" style="34" bestFit="1" customWidth="1"/>
    <col min="11" max="14" width="9.140625" style="34"/>
    <col min="15" max="23" width="9.140625" style="35"/>
    <col min="24" max="16384" width="9.140625" style="34"/>
  </cols>
  <sheetData>
    <row r="1" spans="1:29" s="177" customFormat="1" ht="19.5" x14ac:dyDescent="0.3">
      <c r="B1" s="178" t="s">
        <v>209</v>
      </c>
      <c r="C1" s="179"/>
      <c r="D1" s="179"/>
      <c r="E1" s="179"/>
      <c r="F1" s="179"/>
      <c r="G1" s="179"/>
      <c r="H1" s="179"/>
      <c r="I1" s="179"/>
      <c r="J1" s="179"/>
      <c r="K1" s="179"/>
      <c r="L1" s="179"/>
      <c r="M1" s="179"/>
      <c r="N1" s="179"/>
      <c r="O1" s="179"/>
      <c r="P1" s="179"/>
      <c r="Q1" s="179"/>
      <c r="R1" s="180"/>
      <c r="S1" s="180"/>
      <c r="T1" s="180"/>
      <c r="U1" s="180"/>
      <c r="V1" s="180"/>
      <c r="W1" s="180"/>
    </row>
    <row r="3" spans="1:29" x14ac:dyDescent="0.25">
      <c r="A3" s="32" t="s">
        <v>58</v>
      </c>
      <c r="B3" s="32" t="s">
        <v>34</v>
      </c>
      <c r="C3" s="32" t="s">
        <v>59</v>
      </c>
      <c r="D3" s="33" t="s">
        <v>60</v>
      </c>
      <c r="F3" s="109" t="s">
        <v>176</v>
      </c>
      <c r="G3" s="110"/>
      <c r="H3" s="66"/>
      <c r="I3" s="66"/>
      <c r="J3" s="67"/>
      <c r="K3" s="35"/>
      <c r="L3" s="35"/>
      <c r="M3" s="66"/>
      <c r="N3" s="66"/>
      <c r="O3" s="66"/>
      <c r="P3" s="67"/>
      <c r="Z3" s="32" t="s">
        <v>58</v>
      </c>
      <c r="AA3" s="32" t="s">
        <v>34</v>
      </c>
      <c r="AB3" s="32" t="s">
        <v>59</v>
      </c>
      <c r="AC3" s="33" t="s">
        <v>60</v>
      </c>
    </row>
    <row r="4" spans="1:29" x14ac:dyDescent="0.25">
      <c r="A4" s="35" t="s">
        <v>52</v>
      </c>
      <c r="B4" s="34" t="s">
        <v>95</v>
      </c>
      <c r="F4" s="105" t="s">
        <v>174</v>
      </c>
      <c r="G4" s="105"/>
      <c r="H4" s="105"/>
      <c r="I4" s="105"/>
      <c r="J4" s="105"/>
      <c r="K4" s="105"/>
      <c r="L4" s="35"/>
      <c r="M4" s="35"/>
      <c r="N4" s="35"/>
      <c r="P4" s="36"/>
      <c r="Z4" s="35" t="s">
        <v>52</v>
      </c>
      <c r="AA4" s="35">
        <v>79</v>
      </c>
      <c r="AB4" s="35">
        <v>30</v>
      </c>
      <c r="AC4" s="63">
        <v>2370</v>
      </c>
    </row>
    <row r="5" spans="1:29" x14ac:dyDescent="0.25">
      <c r="A5" s="35" t="s">
        <v>54</v>
      </c>
      <c r="F5" s="105" t="s">
        <v>175</v>
      </c>
      <c r="G5" s="105"/>
      <c r="H5" s="105"/>
      <c r="I5" s="105"/>
      <c r="J5" s="105"/>
      <c r="K5" s="105"/>
      <c r="L5" s="106" t="s">
        <v>169</v>
      </c>
      <c r="M5" s="106"/>
      <c r="N5" s="106"/>
      <c r="O5" s="106"/>
      <c r="P5" s="107"/>
      <c r="Q5" s="106"/>
      <c r="R5" s="106"/>
      <c r="S5" s="106"/>
      <c r="T5" s="106"/>
      <c r="Z5" s="35" t="s">
        <v>53</v>
      </c>
      <c r="AA5" s="35">
        <v>90</v>
      </c>
      <c r="AB5" s="35">
        <v>26</v>
      </c>
      <c r="AC5" s="63">
        <v>2340</v>
      </c>
    </row>
    <row r="6" spans="1:29" x14ac:dyDescent="0.25">
      <c r="A6" s="35" t="s">
        <v>53</v>
      </c>
      <c r="C6" s="34" t="s">
        <v>132</v>
      </c>
      <c r="F6" s="105" t="s">
        <v>177</v>
      </c>
      <c r="G6" s="105"/>
      <c r="H6" s="105"/>
      <c r="I6" s="105"/>
      <c r="J6" s="35"/>
      <c r="K6" s="35"/>
      <c r="L6" s="106" t="s">
        <v>170</v>
      </c>
      <c r="M6" s="106"/>
      <c r="N6" s="106"/>
      <c r="O6" s="106"/>
      <c r="P6" s="107"/>
      <c r="Q6" s="106"/>
      <c r="R6" s="106"/>
      <c r="S6" s="106"/>
      <c r="T6" s="106"/>
      <c r="Z6" s="35"/>
      <c r="AA6" s="35"/>
      <c r="AB6" s="35"/>
      <c r="AC6" s="63"/>
    </row>
    <row r="7" spans="1:29" x14ac:dyDescent="0.25">
      <c r="A7" s="35"/>
      <c r="G7" s="35"/>
      <c r="H7" s="35"/>
      <c r="I7" s="35"/>
      <c r="J7" s="35"/>
      <c r="K7" s="35"/>
      <c r="L7" s="106" t="s">
        <v>171</v>
      </c>
      <c r="M7" s="106"/>
      <c r="N7" s="106"/>
      <c r="O7" s="106"/>
      <c r="P7" s="107"/>
      <c r="Q7" s="106"/>
      <c r="R7" s="106"/>
      <c r="S7" s="106"/>
      <c r="T7" s="106"/>
      <c r="Z7" s="35"/>
      <c r="AA7" s="35"/>
      <c r="AB7" s="35"/>
      <c r="AC7" s="63"/>
    </row>
    <row r="8" spans="1:29" x14ac:dyDescent="0.25">
      <c r="A8" s="32" t="s">
        <v>58</v>
      </c>
      <c r="B8" s="32" t="s">
        <v>34</v>
      </c>
      <c r="C8" s="32" t="s">
        <v>59</v>
      </c>
      <c r="D8" s="33" t="s">
        <v>60</v>
      </c>
      <c r="F8" s="32" t="s">
        <v>67</v>
      </c>
      <c r="G8" s="32" t="s">
        <v>68</v>
      </c>
      <c r="H8" s="32" t="s">
        <v>69</v>
      </c>
      <c r="I8" s="32" t="s">
        <v>71</v>
      </c>
      <c r="J8" s="66"/>
      <c r="L8" s="108" t="s">
        <v>172</v>
      </c>
      <c r="M8" s="106"/>
      <c r="N8" s="106"/>
      <c r="O8" s="106"/>
      <c r="P8" s="106"/>
      <c r="Q8" s="106"/>
      <c r="R8" s="107"/>
      <c r="S8" s="106"/>
      <c r="T8" s="106"/>
      <c r="Z8" s="35" t="s">
        <v>54</v>
      </c>
      <c r="AA8" s="35">
        <v>63</v>
      </c>
      <c r="AB8" s="35">
        <v>24</v>
      </c>
      <c r="AC8" s="63">
        <v>1512</v>
      </c>
    </row>
    <row r="9" spans="1:29" x14ac:dyDescent="0.25">
      <c r="A9" s="35" t="s">
        <v>52</v>
      </c>
      <c r="B9" s="35">
        <v>79</v>
      </c>
      <c r="C9" s="35">
        <v>30</v>
      </c>
      <c r="D9" s="98">
        <f>B9*C9</f>
        <v>2370</v>
      </c>
      <c r="F9" s="30">
        <f>DSUM(A8:D20,D8,A3:D6)</f>
        <v>24452</v>
      </c>
      <c r="G9" s="34">
        <f>DCOUNT(A8:D20,D8,A3:D6)</f>
        <v>7</v>
      </c>
      <c r="H9" s="34">
        <f>DMAX(A8:D20,D8,A3:D6)</f>
        <v>7200</v>
      </c>
      <c r="I9" s="34">
        <f>DMIN(A8:D20,D8,A3:D6)</f>
        <v>1512</v>
      </c>
      <c r="L9" s="106" t="s">
        <v>173</v>
      </c>
      <c r="M9" s="106"/>
      <c r="N9" s="106"/>
      <c r="O9" s="106"/>
      <c r="P9" s="106"/>
      <c r="Q9" s="106"/>
      <c r="R9" s="107"/>
      <c r="S9" s="106"/>
      <c r="T9" s="106"/>
    </row>
    <row r="10" spans="1:29" x14ac:dyDescent="0.25">
      <c r="A10" s="35" t="s">
        <v>53</v>
      </c>
      <c r="B10" s="35">
        <v>115</v>
      </c>
      <c r="C10" s="35">
        <v>26</v>
      </c>
      <c r="D10" s="98">
        <f t="shared" ref="D10:D20" si="0">B10*C10</f>
        <v>2990</v>
      </c>
      <c r="F10" s="135" t="s">
        <v>203</v>
      </c>
      <c r="R10" s="36"/>
    </row>
    <row r="11" spans="1:29" x14ac:dyDescent="0.25">
      <c r="A11" s="35" t="s">
        <v>54</v>
      </c>
      <c r="B11" s="35">
        <v>100</v>
      </c>
      <c r="C11" s="35">
        <v>55</v>
      </c>
      <c r="D11" s="98">
        <f t="shared" si="0"/>
        <v>5500</v>
      </c>
      <c r="F11" s="37"/>
      <c r="R11" s="36"/>
    </row>
    <row r="12" spans="1:29" x14ac:dyDescent="0.25">
      <c r="A12" s="35" t="s">
        <v>55</v>
      </c>
      <c r="B12" s="35">
        <v>105</v>
      </c>
      <c r="C12" s="35">
        <v>29</v>
      </c>
      <c r="D12" s="36">
        <f t="shared" si="0"/>
        <v>3045</v>
      </c>
      <c r="F12" s="176" t="s">
        <v>296</v>
      </c>
      <c r="G12" s="36"/>
      <c r="H12" s="35"/>
      <c r="I12" s="35"/>
      <c r="J12" s="35"/>
      <c r="K12" s="111" t="s">
        <v>178</v>
      </c>
      <c r="L12" s="111"/>
      <c r="M12" s="111"/>
      <c r="N12" s="111"/>
      <c r="O12" s="111"/>
      <c r="P12" s="111"/>
      <c r="R12" s="36"/>
    </row>
    <row r="13" spans="1:29" x14ac:dyDescent="0.25">
      <c r="A13" s="35" t="s">
        <v>54</v>
      </c>
      <c r="B13" s="35">
        <v>56</v>
      </c>
      <c r="C13" s="35">
        <v>55</v>
      </c>
      <c r="D13" s="98">
        <f t="shared" ref="D13" si="1">B13*C13</f>
        <v>3080</v>
      </c>
      <c r="F13" s="66"/>
      <c r="G13" s="66"/>
      <c r="H13" s="66"/>
      <c r="I13" s="67"/>
      <c r="J13" s="35"/>
      <c r="K13" s="111" t="s">
        <v>179</v>
      </c>
      <c r="L13" s="111"/>
      <c r="M13" s="111"/>
      <c r="N13" s="111"/>
      <c r="O13" s="111"/>
      <c r="P13" s="111"/>
      <c r="R13" s="36"/>
    </row>
    <row r="14" spans="1:29" x14ac:dyDescent="0.25">
      <c r="A14" s="35" t="s">
        <v>53</v>
      </c>
      <c r="B14" s="35">
        <v>72</v>
      </c>
      <c r="C14" s="35">
        <v>25</v>
      </c>
      <c r="D14" s="98">
        <f t="shared" si="0"/>
        <v>1800</v>
      </c>
      <c r="F14" s="66"/>
      <c r="G14" s="66"/>
      <c r="H14" s="66"/>
      <c r="I14" s="67"/>
      <c r="J14" s="35"/>
      <c r="K14" s="35"/>
    </row>
    <row r="15" spans="1:29" x14ac:dyDescent="0.25">
      <c r="A15" s="35" t="s">
        <v>54</v>
      </c>
      <c r="B15" s="35">
        <v>90</v>
      </c>
      <c r="C15" s="35">
        <v>80</v>
      </c>
      <c r="D15" s="98">
        <f t="shared" si="0"/>
        <v>7200</v>
      </c>
      <c r="F15" s="66"/>
      <c r="G15" s="66"/>
      <c r="H15" s="66"/>
      <c r="I15" s="67"/>
      <c r="J15" s="35"/>
      <c r="K15" s="35"/>
    </row>
    <row r="16" spans="1:29" ht="18.75" x14ac:dyDescent="0.25">
      <c r="A16" s="35" t="s">
        <v>55</v>
      </c>
      <c r="B16" s="35">
        <v>61</v>
      </c>
      <c r="C16" s="35">
        <v>36</v>
      </c>
      <c r="D16" s="36">
        <f t="shared" si="0"/>
        <v>2196</v>
      </c>
      <c r="F16" s="35"/>
      <c r="G16" s="35"/>
      <c r="H16" s="35"/>
      <c r="I16" s="36"/>
      <c r="J16" s="35"/>
      <c r="K16" s="113" t="s">
        <v>91</v>
      </c>
      <c r="L16" s="114" t="s">
        <v>180</v>
      </c>
    </row>
    <row r="17" spans="1:15" x14ac:dyDescent="0.25">
      <c r="A17" s="35" t="s">
        <v>52</v>
      </c>
      <c r="B17" s="35">
        <v>45</v>
      </c>
      <c r="C17" s="35">
        <v>36</v>
      </c>
      <c r="D17" s="36">
        <f t="shared" si="0"/>
        <v>1620</v>
      </c>
      <c r="F17" s="35"/>
      <c r="G17" s="35"/>
      <c r="H17" s="35"/>
      <c r="I17" s="36"/>
      <c r="J17" s="66"/>
      <c r="K17" s="112" t="s">
        <v>21</v>
      </c>
      <c r="L17" s="112">
        <v>200</v>
      </c>
      <c r="M17" s="34" t="s">
        <v>30</v>
      </c>
      <c r="N17" s="118">
        <f>DMAX(K16:L24,L16,K26:L27)</f>
        <v>260</v>
      </c>
      <c r="O17" s="130" t="s">
        <v>201</v>
      </c>
    </row>
    <row r="18" spans="1:15" x14ac:dyDescent="0.25">
      <c r="A18" s="35" t="s">
        <v>53</v>
      </c>
      <c r="B18" s="35">
        <v>41</v>
      </c>
      <c r="C18" s="35">
        <v>65</v>
      </c>
      <c r="D18" s="36">
        <f t="shared" si="0"/>
        <v>2665</v>
      </c>
      <c r="F18" s="35"/>
      <c r="G18" s="35"/>
      <c r="H18" s="35"/>
      <c r="I18" s="36"/>
      <c r="J18" s="67"/>
      <c r="K18" s="112" t="s">
        <v>22</v>
      </c>
      <c r="L18" s="112">
        <v>109</v>
      </c>
    </row>
    <row r="19" spans="1:15" x14ac:dyDescent="0.25">
      <c r="A19" s="35" t="s">
        <v>54</v>
      </c>
      <c r="B19" s="35">
        <v>63</v>
      </c>
      <c r="C19" s="35">
        <v>24</v>
      </c>
      <c r="D19" s="98">
        <f t="shared" si="0"/>
        <v>1512</v>
      </c>
      <c r="F19" s="35"/>
      <c r="G19" s="35"/>
      <c r="H19" s="35"/>
      <c r="I19" s="36"/>
      <c r="J19" s="36"/>
      <c r="K19" s="112" t="s">
        <v>21</v>
      </c>
      <c r="L19" s="112">
        <v>41</v>
      </c>
      <c r="M19" s="128" t="s">
        <v>199</v>
      </c>
      <c r="N19" s="34">
        <f>LARGE(L17:L24,1)</f>
        <v>260</v>
      </c>
      <c r="O19" s="129" t="s">
        <v>200</v>
      </c>
    </row>
    <row r="20" spans="1:15" x14ac:dyDescent="0.25">
      <c r="A20" s="35" t="s">
        <v>55</v>
      </c>
      <c r="B20" s="35">
        <v>63</v>
      </c>
      <c r="C20" s="35">
        <v>32</v>
      </c>
      <c r="D20" s="36">
        <f t="shared" si="0"/>
        <v>2016</v>
      </c>
      <c r="F20" s="35"/>
      <c r="G20" s="35"/>
      <c r="H20" s="35"/>
      <c r="I20" s="36"/>
      <c r="J20" s="36"/>
      <c r="K20" s="112" t="s">
        <v>22</v>
      </c>
      <c r="L20" s="112">
        <v>260</v>
      </c>
    </row>
    <row r="21" spans="1:15" x14ac:dyDescent="0.25">
      <c r="D21" s="35"/>
      <c r="F21" s="35"/>
      <c r="G21" s="35"/>
      <c r="H21" s="35"/>
      <c r="I21" s="36"/>
      <c r="J21" s="36"/>
      <c r="K21" s="112" t="s">
        <v>23</v>
      </c>
      <c r="L21" s="112">
        <v>100</v>
      </c>
    </row>
    <row r="22" spans="1:15" x14ac:dyDescent="0.25">
      <c r="F22" s="35"/>
      <c r="G22" s="35"/>
      <c r="H22" s="35"/>
      <c r="I22" s="36"/>
      <c r="J22" s="35"/>
      <c r="K22" s="112" t="s">
        <v>21</v>
      </c>
      <c r="L22" s="112">
        <v>110</v>
      </c>
    </row>
    <row r="23" spans="1:15" x14ac:dyDescent="0.25">
      <c r="F23" s="35"/>
      <c r="G23" s="35"/>
      <c r="H23" s="35"/>
      <c r="I23" s="35"/>
      <c r="J23" s="35"/>
      <c r="K23" s="112" t="s">
        <v>22</v>
      </c>
      <c r="L23" s="112">
        <v>105</v>
      </c>
    </row>
    <row r="24" spans="1:15" x14ac:dyDescent="0.25">
      <c r="K24" s="112" t="s">
        <v>21</v>
      </c>
      <c r="L24" s="112">
        <v>118</v>
      </c>
    </row>
    <row r="26" spans="1:15" ht="18.75" x14ac:dyDescent="0.3">
      <c r="K26" s="116" t="s">
        <v>91</v>
      </c>
      <c r="L26" s="117" t="s">
        <v>180</v>
      </c>
    </row>
    <row r="27" spans="1:15" x14ac:dyDescent="0.25">
      <c r="K27" s="115" t="s">
        <v>22</v>
      </c>
      <c r="L27" s="115"/>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X277"/>
  <sheetViews>
    <sheetView zoomScale="150" zoomScaleNormal="150" workbookViewId="0">
      <selection activeCell="F1" sqref="F1"/>
    </sheetView>
  </sheetViews>
  <sheetFormatPr defaultRowHeight="15" x14ac:dyDescent="0.25"/>
  <cols>
    <col min="1" max="1" width="13.7109375" customWidth="1"/>
    <col min="2" max="2" width="11.5703125" customWidth="1"/>
    <col min="3" max="3" width="4.140625" customWidth="1"/>
    <col min="4" max="4" width="10.85546875" customWidth="1"/>
    <col min="5" max="5" width="11.140625" style="6" customWidth="1"/>
    <col min="6" max="6" width="10.5703125" customWidth="1"/>
    <col min="7" max="7" width="13.7109375" customWidth="1"/>
    <col min="8" max="8" width="10.140625" customWidth="1"/>
    <col min="9" max="9" width="9.28515625" customWidth="1"/>
    <col min="10" max="10" width="13.7109375" bestFit="1" customWidth="1"/>
    <col min="11" max="11" width="9.5703125" customWidth="1"/>
    <col min="12" max="50" width="7.42578125" bestFit="1" customWidth="1"/>
  </cols>
  <sheetData>
    <row r="1" spans="1:11" x14ac:dyDescent="0.25">
      <c r="A1" s="31" t="s">
        <v>84</v>
      </c>
      <c r="B1" s="31"/>
      <c r="D1" t="s">
        <v>158</v>
      </c>
    </row>
    <row r="3" spans="1:11" x14ac:dyDescent="0.25">
      <c r="A3" s="3"/>
      <c r="B3" s="3" t="s">
        <v>83</v>
      </c>
      <c r="D3" s="3"/>
      <c r="E3" s="3" t="s">
        <v>83</v>
      </c>
      <c r="G3" s="3"/>
      <c r="H3" s="3" t="s">
        <v>83</v>
      </c>
      <c r="J3" s="3"/>
      <c r="K3" s="3" t="s">
        <v>83</v>
      </c>
    </row>
    <row r="4" spans="1:11" x14ac:dyDescent="0.25">
      <c r="A4" t="s">
        <v>75</v>
      </c>
      <c r="B4">
        <v>25000</v>
      </c>
      <c r="D4" t="s">
        <v>75</v>
      </c>
      <c r="E4">
        <v>39682.539682539682</v>
      </c>
      <c r="G4" t="s">
        <v>75</v>
      </c>
      <c r="H4">
        <v>35000</v>
      </c>
      <c r="J4" t="s">
        <v>75</v>
      </c>
      <c r="K4">
        <v>25000</v>
      </c>
    </row>
    <row r="5" spans="1:11" x14ac:dyDescent="0.25">
      <c r="A5" t="s">
        <v>76</v>
      </c>
      <c r="B5">
        <v>10</v>
      </c>
      <c r="D5" t="s">
        <v>76</v>
      </c>
      <c r="E5">
        <v>10</v>
      </c>
      <c r="G5" t="s">
        <v>76</v>
      </c>
      <c r="H5">
        <v>19.414285714285715</v>
      </c>
      <c r="J5" t="s">
        <v>76</v>
      </c>
      <c r="K5">
        <v>17.7</v>
      </c>
    </row>
    <row r="6" spans="1:11" x14ac:dyDescent="0.25">
      <c r="A6" s="3" t="s">
        <v>59</v>
      </c>
      <c r="B6" s="3">
        <f>B4*B5</f>
        <v>250000</v>
      </c>
      <c r="D6" s="3" t="s">
        <v>59</v>
      </c>
      <c r="E6" s="3">
        <f>E4*E5</f>
        <v>396825.39682539681</v>
      </c>
      <c r="G6" s="3" t="s">
        <v>59</v>
      </c>
      <c r="H6" s="3">
        <f>H4*H5</f>
        <v>679500</v>
      </c>
      <c r="J6" s="3" t="s">
        <v>59</v>
      </c>
      <c r="K6" s="3">
        <f>K4*K5</f>
        <v>442500</v>
      </c>
    </row>
    <row r="7" spans="1:11" x14ac:dyDescent="0.25">
      <c r="A7" t="s">
        <v>77</v>
      </c>
      <c r="B7">
        <f>B4*3</f>
        <v>75000</v>
      </c>
      <c r="D7" t="s">
        <v>77</v>
      </c>
      <c r="E7">
        <f>E4*3</f>
        <v>119047.61904761905</v>
      </c>
      <c r="G7" t="s">
        <v>77</v>
      </c>
      <c r="H7">
        <f>H4*3</f>
        <v>105000</v>
      </c>
      <c r="J7" t="s">
        <v>77</v>
      </c>
      <c r="K7">
        <f>K4*3</f>
        <v>75000</v>
      </c>
    </row>
    <row r="8" spans="1:11" x14ac:dyDescent="0.25">
      <c r="A8" s="3" t="s">
        <v>78</v>
      </c>
      <c r="B8" s="3">
        <f>B6-B7</f>
        <v>175000</v>
      </c>
      <c r="D8" s="3" t="s">
        <v>78</v>
      </c>
      <c r="E8" s="3">
        <f>E6-E7</f>
        <v>277777.77777777775</v>
      </c>
      <c r="G8" s="3" t="s">
        <v>78</v>
      </c>
      <c r="H8" s="3">
        <f>H6-H7</f>
        <v>574500</v>
      </c>
      <c r="J8" s="3" t="s">
        <v>78</v>
      </c>
      <c r="K8" s="3">
        <f>K6-K7</f>
        <v>367500</v>
      </c>
    </row>
    <row r="9" spans="1:11" x14ac:dyDescent="0.25">
      <c r="A9" t="s">
        <v>79</v>
      </c>
      <c r="B9">
        <f>B4*0.5</f>
        <v>12500</v>
      </c>
      <c r="D9" t="s">
        <v>79</v>
      </c>
      <c r="E9">
        <f>E4*0.5</f>
        <v>19841.269841269841</v>
      </c>
      <c r="G9" t="s">
        <v>79</v>
      </c>
      <c r="H9">
        <f>H4*0.5</f>
        <v>17500</v>
      </c>
      <c r="J9" t="s">
        <v>79</v>
      </c>
      <c r="K9">
        <f>K4*0.5</f>
        <v>12500</v>
      </c>
    </row>
    <row r="10" spans="1:11" x14ac:dyDescent="0.25">
      <c r="A10" t="s">
        <v>80</v>
      </c>
      <c r="B10">
        <f>B4*0.2</f>
        <v>5000</v>
      </c>
      <c r="D10" t="s">
        <v>80</v>
      </c>
      <c r="E10">
        <f>E4*0.2</f>
        <v>7936.5079365079364</v>
      </c>
      <c r="G10" t="s">
        <v>80</v>
      </c>
      <c r="H10">
        <f>H4*0.2</f>
        <v>7000</v>
      </c>
      <c r="J10" t="s">
        <v>80</v>
      </c>
      <c r="K10">
        <f>K4*0.2</f>
        <v>5000</v>
      </c>
    </row>
    <row r="11" spans="1:11" x14ac:dyDescent="0.25">
      <c r="A11" t="s">
        <v>81</v>
      </c>
      <c r="B11">
        <v>50000</v>
      </c>
      <c r="D11" t="s">
        <v>81</v>
      </c>
      <c r="E11">
        <v>50000</v>
      </c>
      <c r="G11" t="s">
        <v>81</v>
      </c>
      <c r="H11">
        <v>50000</v>
      </c>
      <c r="J11" t="s">
        <v>81</v>
      </c>
      <c r="K11">
        <v>50000</v>
      </c>
    </row>
    <row r="12" spans="1:11" x14ac:dyDescent="0.25">
      <c r="A12" s="3" t="s">
        <v>82</v>
      </c>
      <c r="B12" s="3">
        <f>B8-B9-B10-B11</f>
        <v>107500</v>
      </c>
      <c r="D12" s="3" t="s">
        <v>82</v>
      </c>
      <c r="E12" s="3">
        <f>E8-E9-E10-E11</f>
        <v>199999.99999999997</v>
      </c>
      <c r="G12" s="3" t="s">
        <v>82</v>
      </c>
      <c r="H12" s="3">
        <f>H8-H9-H10-H11</f>
        <v>500000</v>
      </c>
      <c r="J12" s="3" t="s">
        <v>82</v>
      </c>
      <c r="K12" s="3">
        <f>K8-K9-K10-K11</f>
        <v>300000</v>
      </c>
    </row>
    <row r="13" spans="1:11" x14ac:dyDescent="0.25">
      <c r="B13" t="s">
        <v>183</v>
      </c>
      <c r="C13" t="s">
        <v>184</v>
      </c>
      <c r="D13" s="3" t="s">
        <v>75</v>
      </c>
      <c r="E13" s="100">
        <v>200000</v>
      </c>
      <c r="F13" s="3"/>
      <c r="G13" s="3" t="s">
        <v>34</v>
      </c>
      <c r="H13" s="3"/>
      <c r="I13" s="3"/>
      <c r="J13" s="3" t="s">
        <v>34</v>
      </c>
    </row>
    <row r="14" spans="1:11" x14ac:dyDescent="0.25">
      <c r="D14" s="119" t="s">
        <v>188</v>
      </c>
      <c r="E14" s="120"/>
      <c r="F14" s="119"/>
      <c r="G14" s="119"/>
      <c r="H14" s="119"/>
      <c r="I14" s="119"/>
      <c r="J14" s="119"/>
    </row>
    <row r="15" spans="1:11" x14ac:dyDescent="0.25">
      <c r="D15" s="119" t="s">
        <v>182</v>
      </c>
      <c r="E15" s="120"/>
      <c r="F15" s="119"/>
      <c r="G15" s="119"/>
      <c r="H15" s="119"/>
      <c r="I15" s="119"/>
      <c r="J15" s="119"/>
    </row>
    <row r="16" spans="1:11" x14ac:dyDescent="0.25">
      <c r="D16" s="121" t="s">
        <v>189</v>
      </c>
      <c r="E16" s="99"/>
      <c r="F16" s="121"/>
      <c r="G16" s="121"/>
      <c r="H16" s="121"/>
      <c r="I16" s="121"/>
      <c r="J16" s="121"/>
    </row>
    <row r="18" spans="1:23" x14ac:dyDescent="0.25">
      <c r="A18" s="31" t="s">
        <v>85</v>
      </c>
      <c r="B18" s="31"/>
      <c r="C18" s="31"/>
      <c r="D18" s="31"/>
    </row>
    <row r="19" spans="1:23" x14ac:dyDescent="0.25">
      <c r="H19" s="103" t="s">
        <v>166</v>
      </c>
      <c r="I19" s="103"/>
      <c r="J19" s="103"/>
      <c r="K19" s="103"/>
    </row>
    <row r="20" spans="1:23" x14ac:dyDescent="0.25">
      <c r="A20" s="3"/>
      <c r="B20" s="3" t="s">
        <v>83</v>
      </c>
      <c r="E20" s="100" t="s">
        <v>162</v>
      </c>
      <c r="F20" s="3" t="s">
        <v>163</v>
      </c>
      <c r="H20" s="101" t="s">
        <v>161</v>
      </c>
      <c r="I20" s="101"/>
      <c r="J20" s="101"/>
      <c r="K20" s="101"/>
      <c r="L20" s="101"/>
      <c r="M20" s="101"/>
      <c r="N20" s="101"/>
      <c r="O20" s="101"/>
      <c r="P20" s="101"/>
      <c r="Q20" s="101"/>
      <c r="R20" s="101"/>
      <c r="S20" s="101"/>
      <c r="T20" s="101"/>
      <c r="U20" s="101"/>
      <c r="V20" s="101"/>
      <c r="W20" s="101"/>
    </row>
    <row r="21" spans="1:23" x14ac:dyDescent="0.25">
      <c r="A21" t="s">
        <v>75</v>
      </c>
      <c r="B21">
        <v>25000</v>
      </c>
      <c r="D21" s="3" t="s">
        <v>193</v>
      </c>
      <c r="F21" s="99">
        <f>B29</f>
        <v>492500</v>
      </c>
      <c r="H21" s="101" t="s">
        <v>159</v>
      </c>
      <c r="I21" s="101"/>
      <c r="J21" s="101"/>
      <c r="K21" s="101"/>
      <c r="L21" s="101"/>
      <c r="M21" s="101"/>
      <c r="N21" s="101"/>
      <c r="O21" s="101"/>
      <c r="P21" s="101"/>
      <c r="Q21" s="101"/>
      <c r="R21" s="101"/>
      <c r="S21" s="101"/>
      <c r="T21" s="101"/>
      <c r="U21" s="101"/>
      <c r="V21" s="101"/>
      <c r="W21" s="101"/>
    </row>
    <row r="22" spans="1:23" x14ac:dyDescent="0.25">
      <c r="A22" t="s">
        <v>76</v>
      </c>
      <c r="B22">
        <v>25.4</v>
      </c>
      <c r="D22" s="3" t="s">
        <v>194</v>
      </c>
      <c r="E22" s="12">
        <v>9</v>
      </c>
      <c r="F22">
        <f t="dataTable" ref="F22:F195" dt2D="0" dtr="0" r1="B22"/>
        <v>82500</v>
      </c>
      <c r="H22" s="102" t="s">
        <v>160</v>
      </c>
      <c r="I22" s="101"/>
      <c r="J22" s="101"/>
      <c r="K22" s="101"/>
      <c r="L22" s="101"/>
      <c r="M22" s="101"/>
      <c r="N22" s="101"/>
      <c r="O22" s="101"/>
      <c r="P22" s="101"/>
      <c r="Q22" s="101"/>
      <c r="R22" s="101"/>
      <c r="S22" s="101"/>
      <c r="T22" s="101"/>
      <c r="U22" s="101"/>
      <c r="V22" s="101"/>
      <c r="W22" s="101"/>
    </row>
    <row r="23" spans="1:23" x14ac:dyDescent="0.25">
      <c r="A23" s="3" t="s">
        <v>59</v>
      </c>
      <c r="B23" s="3">
        <f>B21*B22</f>
        <v>635000</v>
      </c>
      <c r="E23" s="12">
        <v>11</v>
      </c>
      <c r="F23">
        <v>132500</v>
      </c>
      <c r="G23" s="12"/>
      <c r="H23" s="102" t="s">
        <v>164</v>
      </c>
      <c r="I23" s="101"/>
      <c r="J23" s="101"/>
      <c r="K23" s="101"/>
      <c r="L23" s="101"/>
      <c r="M23" s="101"/>
      <c r="N23" s="101"/>
      <c r="O23" s="101"/>
      <c r="P23" s="101"/>
      <c r="Q23" s="101"/>
      <c r="R23" s="101"/>
      <c r="S23" s="101"/>
      <c r="T23" s="101"/>
      <c r="U23" s="101"/>
      <c r="V23" s="101"/>
      <c r="W23" s="101"/>
    </row>
    <row r="24" spans="1:23" x14ac:dyDescent="0.25">
      <c r="A24" t="s">
        <v>77</v>
      </c>
      <c r="B24">
        <f>B21*3</f>
        <v>75000</v>
      </c>
      <c r="E24" s="12">
        <v>12</v>
      </c>
      <c r="F24">
        <v>157500</v>
      </c>
      <c r="G24" s="12"/>
      <c r="H24" s="102" t="s">
        <v>165</v>
      </c>
      <c r="I24" s="101"/>
      <c r="J24" s="101"/>
      <c r="K24" s="101"/>
      <c r="L24" s="101"/>
      <c r="M24" s="101"/>
      <c r="N24" s="101"/>
      <c r="O24" s="101"/>
      <c r="P24" s="101"/>
      <c r="Q24" s="101"/>
      <c r="R24" s="101"/>
      <c r="S24" s="101"/>
      <c r="T24" s="101"/>
      <c r="U24" s="101"/>
      <c r="V24" s="101"/>
      <c r="W24" s="101"/>
    </row>
    <row r="25" spans="1:23" x14ac:dyDescent="0.25">
      <c r="A25" s="3" t="s">
        <v>78</v>
      </c>
      <c r="B25" s="3">
        <f>B23-B24</f>
        <v>560000</v>
      </c>
      <c r="E25" s="12">
        <v>12.65</v>
      </c>
      <c r="F25">
        <v>173750</v>
      </c>
      <c r="G25" s="12"/>
      <c r="H25" s="136" t="s">
        <v>204</v>
      </c>
      <c r="I25" s="52"/>
      <c r="J25" s="52"/>
      <c r="K25" s="52"/>
      <c r="L25" s="52"/>
      <c r="M25" s="52"/>
    </row>
    <row r="26" spans="1:23" x14ac:dyDescent="0.25">
      <c r="A26" t="s">
        <v>79</v>
      </c>
      <c r="B26">
        <f>B21*0.5</f>
        <v>12500</v>
      </c>
      <c r="E26" s="12">
        <v>18</v>
      </c>
      <c r="F26">
        <v>307500</v>
      </c>
      <c r="G26" s="12"/>
      <c r="H26" s="104" t="s">
        <v>167</v>
      </c>
      <c r="I26" s="103"/>
      <c r="J26" s="103"/>
      <c r="K26" s="103"/>
      <c r="L26" s="103"/>
      <c r="M26" s="103"/>
      <c r="N26" s="103"/>
      <c r="O26" s="103"/>
      <c r="P26" s="103"/>
      <c r="Q26" s="103"/>
      <c r="R26" s="103"/>
      <c r="S26" s="103"/>
      <c r="T26" s="103"/>
      <c r="U26" s="103"/>
      <c r="V26" s="103"/>
      <c r="W26" s="103"/>
    </row>
    <row r="27" spans="1:23" x14ac:dyDescent="0.25">
      <c r="A27" t="s">
        <v>80</v>
      </c>
      <c r="B27">
        <f>B21*0.2</f>
        <v>5000</v>
      </c>
      <c r="E27" s="12">
        <v>22</v>
      </c>
      <c r="F27">
        <v>407500</v>
      </c>
      <c r="G27" s="12"/>
      <c r="H27" s="3" t="s">
        <v>181</v>
      </c>
      <c r="I27" s="3"/>
      <c r="J27" s="3"/>
      <c r="K27" s="3"/>
      <c r="L27" s="3"/>
      <c r="M27" s="3"/>
      <c r="N27" s="3"/>
    </row>
    <row r="28" spans="1:23" x14ac:dyDescent="0.25">
      <c r="A28" t="s">
        <v>81</v>
      </c>
      <c r="B28">
        <v>50000</v>
      </c>
      <c r="E28" s="12">
        <v>30.98</v>
      </c>
      <c r="F28">
        <v>632000</v>
      </c>
      <c r="G28" s="12"/>
    </row>
    <row r="29" spans="1:23" x14ac:dyDescent="0.25">
      <c r="A29" s="3" t="s">
        <v>82</v>
      </c>
      <c r="B29" s="3">
        <f>B25-B26-B27-B28</f>
        <v>492500</v>
      </c>
      <c r="E29" s="12">
        <v>12.1</v>
      </c>
      <c r="F29">
        <v>160000</v>
      </c>
      <c r="G29" s="12"/>
    </row>
    <row r="30" spans="1:23" x14ac:dyDescent="0.25">
      <c r="E30" s="12">
        <v>12.2</v>
      </c>
      <c r="F30">
        <v>162500</v>
      </c>
      <c r="G30" s="12"/>
    </row>
    <row r="31" spans="1:23" x14ac:dyDescent="0.25">
      <c r="E31" s="12">
        <v>12.3</v>
      </c>
      <c r="F31">
        <v>165000</v>
      </c>
      <c r="G31" s="12"/>
    </row>
    <row r="32" spans="1:23" x14ac:dyDescent="0.25">
      <c r="E32" s="12">
        <v>12.4</v>
      </c>
      <c r="F32">
        <v>167500</v>
      </c>
      <c r="G32" s="12"/>
    </row>
    <row r="33" spans="5:7" x14ac:dyDescent="0.25">
      <c r="E33" s="12">
        <v>12.5</v>
      </c>
      <c r="F33">
        <v>170000</v>
      </c>
      <c r="G33" s="12"/>
    </row>
    <row r="34" spans="5:7" x14ac:dyDescent="0.25">
      <c r="E34" s="12">
        <v>12.6</v>
      </c>
      <c r="F34">
        <v>172500</v>
      </c>
      <c r="G34" s="12"/>
    </row>
    <row r="35" spans="5:7" x14ac:dyDescent="0.25">
      <c r="E35" s="12">
        <v>12.7</v>
      </c>
      <c r="F35">
        <v>175000</v>
      </c>
      <c r="G35" s="12"/>
    </row>
    <row r="36" spans="5:7" x14ac:dyDescent="0.25">
      <c r="E36" s="12">
        <v>12.8</v>
      </c>
      <c r="F36">
        <v>177500</v>
      </c>
      <c r="G36" s="12"/>
    </row>
    <row r="37" spans="5:7" x14ac:dyDescent="0.25">
      <c r="E37" s="12">
        <v>12.9</v>
      </c>
      <c r="F37">
        <v>180000</v>
      </c>
      <c r="G37" s="12"/>
    </row>
    <row r="38" spans="5:7" x14ac:dyDescent="0.25">
      <c r="E38" s="12">
        <v>13</v>
      </c>
      <c r="F38">
        <v>182500</v>
      </c>
      <c r="G38" s="12"/>
    </row>
    <row r="39" spans="5:7" x14ac:dyDescent="0.25">
      <c r="E39" s="12">
        <v>13.1</v>
      </c>
      <c r="F39">
        <v>185000</v>
      </c>
      <c r="G39" s="12"/>
    </row>
    <row r="40" spans="5:7" x14ac:dyDescent="0.25">
      <c r="E40" s="12">
        <v>13.2</v>
      </c>
      <c r="F40">
        <v>187500</v>
      </c>
      <c r="G40" s="12"/>
    </row>
    <row r="41" spans="5:7" x14ac:dyDescent="0.25">
      <c r="E41" s="12">
        <v>13.3</v>
      </c>
      <c r="F41">
        <v>190000</v>
      </c>
      <c r="G41" s="12"/>
    </row>
    <row r="42" spans="5:7" x14ac:dyDescent="0.25">
      <c r="E42" s="12">
        <v>13.4</v>
      </c>
      <c r="F42">
        <v>192500</v>
      </c>
      <c r="G42" s="12"/>
    </row>
    <row r="43" spans="5:7" x14ac:dyDescent="0.25">
      <c r="E43" s="12">
        <v>13.5</v>
      </c>
      <c r="F43">
        <v>195000</v>
      </c>
      <c r="G43" s="12"/>
    </row>
    <row r="44" spans="5:7" x14ac:dyDescent="0.25">
      <c r="E44" s="12">
        <v>13.6</v>
      </c>
      <c r="F44">
        <v>197500</v>
      </c>
      <c r="G44" s="12"/>
    </row>
    <row r="45" spans="5:7" x14ac:dyDescent="0.25">
      <c r="E45" s="12">
        <v>13.7</v>
      </c>
      <c r="F45">
        <v>200000</v>
      </c>
      <c r="G45" s="12"/>
    </row>
    <row r="46" spans="5:7" x14ac:dyDescent="0.25">
      <c r="E46" s="12">
        <v>13.8</v>
      </c>
      <c r="F46">
        <v>202500</v>
      </c>
      <c r="G46" s="12"/>
    </row>
    <row r="47" spans="5:7" x14ac:dyDescent="0.25">
      <c r="E47" s="12">
        <v>13.9</v>
      </c>
      <c r="F47">
        <v>205000</v>
      </c>
      <c r="G47" s="12"/>
    </row>
    <row r="48" spans="5:7" x14ac:dyDescent="0.25">
      <c r="E48" s="12">
        <v>14</v>
      </c>
      <c r="F48">
        <v>207500</v>
      </c>
      <c r="G48" s="12"/>
    </row>
    <row r="49" spans="5:7" x14ac:dyDescent="0.25">
      <c r="E49" s="12">
        <v>14.1</v>
      </c>
      <c r="F49">
        <v>210000</v>
      </c>
      <c r="G49" s="12"/>
    </row>
    <row r="50" spans="5:7" x14ac:dyDescent="0.25">
      <c r="E50" s="12">
        <v>14.2</v>
      </c>
      <c r="F50">
        <v>212500</v>
      </c>
      <c r="G50" s="12"/>
    </row>
    <row r="51" spans="5:7" x14ac:dyDescent="0.25">
      <c r="E51" s="12">
        <v>14.3</v>
      </c>
      <c r="F51">
        <v>215000</v>
      </c>
      <c r="G51" s="12"/>
    </row>
    <row r="52" spans="5:7" x14ac:dyDescent="0.25">
      <c r="E52" s="12">
        <v>14.4</v>
      </c>
      <c r="F52">
        <v>217500</v>
      </c>
      <c r="G52" s="12"/>
    </row>
    <row r="53" spans="5:7" x14ac:dyDescent="0.25">
      <c r="E53" s="12">
        <v>14.5</v>
      </c>
      <c r="F53">
        <v>220000</v>
      </c>
      <c r="G53" s="12"/>
    </row>
    <row r="54" spans="5:7" x14ac:dyDescent="0.25">
      <c r="E54" s="12">
        <v>14.6</v>
      </c>
      <c r="F54">
        <v>222500</v>
      </c>
      <c r="G54" s="12"/>
    </row>
    <row r="55" spans="5:7" x14ac:dyDescent="0.25">
      <c r="E55" s="12">
        <v>14.7</v>
      </c>
      <c r="F55">
        <v>225000</v>
      </c>
      <c r="G55" s="12"/>
    </row>
    <row r="56" spans="5:7" x14ac:dyDescent="0.25">
      <c r="E56" s="12">
        <v>14.8</v>
      </c>
      <c r="F56">
        <v>227500</v>
      </c>
      <c r="G56" s="12"/>
    </row>
    <row r="57" spans="5:7" x14ac:dyDescent="0.25">
      <c r="E57" s="12">
        <v>14.9</v>
      </c>
      <c r="F57">
        <v>230000</v>
      </c>
      <c r="G57" s="12"/>
    </row>
    <row r="58" spans="5:7" x14ac:dyDescent="0.25">
      <c r="E58" s="12">
        <v>15</v>
      </c>
      <c r="F58">
        <v>232500</v>
      </c>
      <c r="G58" s="12"/>
    </row>
    <row r="59" spans="5:7" x14ac:dyDescent="0.25">
      <c r="E59" s="12">
        <v>15.1</v>
      </c>
      <c r="F59">
        <v>235000</v>
      </c>
      <c r="G59" s="12"/>
    </row>
    <row r="60" spans="5:7" x14ac:dyDescent="0.25">
      <c r="E60" s="12">
        <v>15.2</v>
      </c>
      <c r="F60">
        <v>237500</v>
      </c>
      <c r="G60" s="12"/>
    </row>
    <row r="61" spans="5:7" x14ac:dyDescent="0.25">
      <c r="E61" s="12">
        <v>15.3</v>
      </c>
      <c r="F61">
        <v>240000</v>
      </c>
      <c r="G61" s="12"/>
    </row>
    <row r="62" spans="5:7" x14ac:dyDescent="0.25">
      <c r="E62" s="12">
        <v>15.4</v>
      </c>
      <c r="F62">
        <v>242500</v>
      </c>
      <c r="G62" s="12"/>
    </row>
    <row r="63" spans="5:7" x14ac:dyDescent="0.25">
      <c r="E63" s="12">
        <v>15.5</v>
      </c>
      <c r="F63">
        <v>245000</v>
      </c>
      <c r="G63" s="12"/>
    </row>
    <row r="64" spans="5:7" x14ac:dyDescent="0.25">
      <c r="E64" s="12">
        <v>15.6</v>
      </c>
      <c r="F64">
        <v>247500</v>
      </c>
      <c r="G64" s="12"/>
    </row>
    <row r="65" spans="5:7" x14ac:dyDescent="0.25">
      <c r="E65" s="12">
        <v>15.7</v>
      </c>
      <c r="F65">
        <v>250000</v>
      </c>
      <c r="G65" s="12"/>
    </row>
    <row r="66" spans="5:7" x14ac:dyDescent="0.25">
      <c r="E66" s="12">
        <v>15.8</v>
      </c>
      <c r="F66">
        <v>252500</v>
      </c>
      <c r="G66" s="12"/>
    </row>
    <row r="67" spans="5:7" x14ac:dyDescent="0.25">
      <c r="E67" s="12">
        <v>15.9</v>
      </c>
      <c r="F67">
        <v>255000</v>
      </c>
      <c r="G67" s="12"/>
    </row>
    <row r="68" spans="5:7" x14ac:dyDescent="0.25">
      <c r="E68" s="12">
        <v>16</v>
      </c>
      <c r="F68">
        <v>257500</v>
      </c>
      <c r="G68" s="12"/>
    </row>
    <row r="69" spans="5:7" x14ac:dyDescent="0.25">
      <c r="E69" s="12">
        <v>16.100000000000001</v>
      </c>
      <c r="F69">
        <v>260000.00000000006</v>
      </c>
      <c r="G69" s="12"/>
    </row>
    <row r="70" spans="5:7" x14ac:dyDescent="0.25">
      <c r="E70" s="12">
        <v>16.2</v>
      </c>
      <c r="F70">
        <v>262500</v>
      </c>
      <c r="G70" s="12"/>
    </row>
    <row r="71" spans="5:7" x14ac:dyDescent="0.25">
      <c r="E71" s="12">
        <v>16.3</v>
      </c>
      <c r="F71">
        <v>265000</v>
      </c>
      <c r="G71" s="12"/>
    </row>
    <row r="72" spans="5:7" x14ac:dyDescent="0.25">
      <c r="E72" s="12">
        <v>16.399999999999999</v>
      </c>
      <c r="F72">
        <v>267499.99999999994</v>
      </c>
      <c r="G72" s="12"/>
    </row>
    <row r="73" spans="5:7" x14ac:dyDescent="0.25">
      <c r="E73" s="12">
        <v>16.5</v>
      </c>
      <c r="F73">
        <v>270000</v>
      </c>
      <c r="G73" s="12"/>
    </row>
    <row r="74" spans="5:7" x14ac:dyDescent="0.25">
      <c r="E74" s="12">
        <v>16.600000000000001</v>
      </c>
      <c r="F74">
        <v>272500.00000000006</v>
      </c>
      <c r="G74" s="12"/>
    </row>
    <row r="75" spans="5:7" x14ac:dyDescent="0.25">
      <c r="E75" s="12">
        <v>16.7</v>
      </c>
      <c r="F75">
        <v>275000</v>
      </c>
      <c r="G75" s="12"/>
    </row>
    <row r="76" spans="5:7" x14ac:dyDescent="0.25">
      <c r="E76" s="12">
        <v>16.8</v>
      </c>
      <c r="F76">
        <v>277500</v>
      </c>
      <c r="G76" s="12"/>
    </row>
    <row r="77" spans="5:7" x14ac:dyDescent="0.25">
      <c r="E77" s="12">
        <v>16.899999999999999</v>
      </c>
      <c r="F77">
        <v>279999.99999999994</v>
      </c>
      <c r="G77" s="12"/>
    </row>
    <row r="78" spans="5:7" x14ac:dyDescent="0.25">
      <c r="E78" s="12">
        <v>17</v>
      </c>
      <c r="F78">
        <v>282500</v>
      </c>
      <c r="G78" s="12"/>
    </row>
    <row r="79" spans="5:7" x14ac:dyDescent="0.25">
      <c r="E79" s="12">
        <v>17.100000000000001</v>
      </c>
      <c r="F79">
        <v>285000.00000000006</v>
      </c>
      <c r="G79" s="12"/>
    </row>
    <row r="80" spans="5:7" x14ac:dyDescent="0.25">
      <c r="E80" s="12">
        <v>17.2</v>
      </c>
      <c r="F80">
        <v>287500</v>
      </c>
      <c r="G80" s="12"/>
    </row>
    <row r="81" spans="5:7" x14ac:dyDescent="0.25">
      <c r="E81" s="12">
        <v>17.3</v>
      </c>
      <c r="F81">
        <v>290000</v>
      </c>
      <c r="G81" s="12"/>
    </row>
    <row r="82" spans="5:7" x14ac:dyDescent="0.25">
      <c r="E82" s="12">
        <v>17.399999999999999</v>
      </c>
      <c r="F82">
        <v>292499.99999999994</v>
      </c>
      <c r="G82" s="12"/>
    </row>
    <row r="83" spans="5:7" x14ac:dyDescent="0.25">
      <c r="E83" s="12">
        <v>17.5</v>
      </c>
      <c r="F83">
        <v>295000</v>
      </c>
      <c r="G83" s="12"/>
    </row>
    <row r="84" spans="5:7" x14ac:dyDescent="0.25">
      <c r="E84" s="12">
        <v>17.600000000000001</v>
      </c>
      <c r="F84">
        <v>297500.00000000006</v>
      </c>
      <c r="G84" s="12"/>
    </row>
    <row r="85" spans="5:7" x14ac:dyDescent="0.25">
      <c r="E85" s="12">
        <v>17.7</v>
      </c>
      <c r="F85">
        <v>300000</v>
      </c>
      <c r="G85" s="12"/>
    </row>
    <row r="86" spans="5:7" x14ac:dyDescent="0.25">
      <c r="E86" s="12">
        <v>17.8</v>
      </c>
      <c r="F86">
        <v>302500</v>
      </c>
      <c r="G86" s="12"/>
    </row>
    <row r="87" spans="5:7" x14ac:dyDescent="0.25">
      <c r="E87" s="12">
        <v>17.899999999999999</v>
      </c>
      <c r="F87">
        <v>304999.99999999994</v>
      </c>
      <c r="G87" s="12"/>
    </row>
    <row r="88" spans="5:7" x14ac:dyDescent="0.25">
      <c r="E88" s="12">
        <v>18</v>
      </c>
      <c r="F88">
        <v>307500</v>
      </c>
      <c r="G88" s="12"/>
    </row>
    <row r="89" spans="5:7" x14ac:dyDescent="0.25">
      <c r="E89" s="12">
        <v>18.100000000000001</v>
      </c>
      <c r="F89">
        <v>310000.00000000006</v>
      </c>
      <c r="G89" s="12"/>
    </row>
    <row r="90" spans="5:7" x14ac:dyDescent="0.25">
      <c r="E90" s="12">
        <v>18.2</v>
      </c>
      <c r="F90">
        <v>312500</v>
      </c>
      <c r="G90" s="12"/>
    </row>
    <row r="91" spans="5:7" x14ac:dyDescent="0.25">
      <c r="E91" s="12">
        <v>18.3</v>
      </c>
      <c r="F91">
        <v>315000</v>
      </c>
      <c r="G91" s="12"/>
    </row>
    <row r="92" spans="5:7" x14ac:dyDescent="0.25">
      <c r="E92" s="12">
        <v>18.399999999999999</v>
      </c>
      <c r="F92">
        <v>317499.99999999994</v>
      </c>
      <c r="G92" s="12"/>
    </row>
    <row r="93" spans="5:7" x14ac:dyDescent="0.25">
      <c r="E93" s="12">
        <v>18.5</v>
      </c>
      <c r="F93">
        <v>320000</v>
      </c>
      <c r="G93" s="12"/>
    </row>
    <row r="94" spans="5:7" x14ac:dyDescent="0.25">
      <c r="E94" s="12">
        <v>18.600000000000001</v>
      </c>
      <c r="F94">
        <v>322500.00000000006</v>
      </c>
      <c r="G94" s="12"/>
    </row>
    <row r="95" spans="5:7" x14ac:dyDescent="0.25">
      <c r="E95" s="12">
        <v>18.7</v>
      </c>
      <c r="F95">
        <v>325000</v>
      </c>
      <c r="G95" s="12"/>
    </row>
    <row r="96" spans="5:7" x14ac:dyDescent="0.25">
      <c r="E96" s="12">
        <v>18.8</v>
      </c>
      <c r="F96">
        <v>327500</v>
      </c>
      <c r="G96" s="12"/>
    </row>
    <row r="97" spans="5:7" x14ac:dyDescent="0.25">
      <c r="E97" s="12">
        <v>18.899999999999999</v>
      </c>
      <c r="F97">
        <v>329999.99999999994</v>
      </c>
      <c r="G97" s="12"/>
    </row>
    <row r="98" spans="5:7" x14ac:dyDescent="0.25">
      <c r="E98" s="12">
        <v>19</v>
      </c>
      <c r="F98">
        <v>332500</v>
      </c>
      <c r="G98" s="12"/>
    </row>
    <row r="99" spans="5:7" x14ac:dyDescent="0.25">
      <c r="E99" s="12">
        <v>19.100000000000001</v>
      </c>
      <c r="F99">
        <v>335000.00000000006</v>
      </c>
      <c r="G99" s="12"/>
    </row>
    <row r="100" spans="5:7" x14ac:dyDescent="0.25">
      <c r="E100" s="12">
        <v>19.2</v>
      </c>
      <c r="F100">
        <v>337500</v>
      </c>
      <c r="G100" s="12"/>
    </row>
    <row r="101" spans="5:7" x14ac:dyDescent="0.25">
      <c r="E101" s="12">
        <v>19.3</v>
      </c>
      <c r="F101">
        <v>340000</v>
      </c>
      <c r="G101" s="12"/>
    </row>
    <row r="102" spans="5:7" x14ac:dyDescent="0.25">
      <c r="E102" s="12">
        <v>19.399999999999999</v>
      </c>
      <c r="F102">
        <v>342499.99999999994</v>
      </c>
      <c r="G102" s="12"/>
    </row>
    <row r="103" spans="5:7" x14ac:dyDescent="0.25">
      <c r="E103" s="12">
        <v>19.5</v>
      </c>
      <c r="F103">
        <v>345000</v>
      </c>
      <c r="G103" s="12"/>
    </row>
    <row r="104" spans="5:7" x14ac:dyDescent="0.25">
      <c r="E104" s="12">
        <v>19.600000000000001</v>
      </c>
      <c r="F104">
        <v>347500.00000000006</v>
      </c>
      <c r="G104" s="12"/>
    </row>
    <row r="105" spans="5:7" x14ac:dyDescent="0.25">
      <c r="E105" s="12">
        <v>19.7</v>
      </c>
      <c r="F105">
        <v>350000</v>
      </c>
      <c r="G105" s="12"/>
    </row>
    <row r="106" spans="5:7" x14ac:dyDescent="0.25">
      <c r="E106" s="12">
        <v>19.8</v>
      </c>
      <c r="F106">
        <v>352500</v>
      </c>
      <c r="G106" s="12"/>
    </row>
    <row r="107" spans="5:7" x14ac:dyDescent="0.25">
      <c r="E107" s="12">
        <v>19.899999999999999</v>
      </c>
      <c r="F107">
        <v>354999.99999999994</v>
      </c>
      <c r="G107" s="12"/>
    </row>
    <row r="108" spans="5:7" x14ac:dyDescent="0.25">
      <c r="E108" s="12">
        <v>20</v>
      </c>
      <c r="F108">
        <v>357500</v>
      </c>
      <c r="G108" s="12"/>
    </row>
    <row r="109" spans="5:7" x14ac:dyDescent="0.25">
      <c r="E109" s="12">
        <v>20.100000000000001</v>
      </c>
      <c r="F109">
        <v>360000.00000000006</v>
      </c>
      <c r="G109" s="12"/>
    </row>
    <row r="110" spans="5:7" x14ac:dyDescent="0.25">
      <c r="E110" s="12">
        <v>20.2</v>
      </c>
      <c r="F110">
        <v>362500</v>
      </c>
      <c r="G110" s="12"/>
    </row>
    <row r="111" spans="5:7" x14ac:dyDescent="0.25">
      <c r="E111" s="12">
        <v>20.3</v>
      </c>
      <c r="F111">
        <v>365000</v>
      </c>
      <c r="G111" s="12"/>
    </row>
    <row r="112" spans="5:7" x14ac:dyDescent="0.25">
      <c r="E112" s="12">
        <v>20.399999999999999</v>
      </c>
      <c r="F112">
        <v>367499.99999999994</v>
      </c>
      <c r="G112" s="12"/>
    </row>
    <row r="113" spans="5:7" x14ac:dyDescent="0.25">
      <c r="E113" s="12">
        <v>20.5</v>
      </c>
      <c r="F113">
        <v>370000</v>
      </c>
      <c r="G113" s="12"/>
    </row>
    <row r="114" spans="5:7" x14ac:dyDescent="0.25">
      <c r="E114" s="12">
        <v>20.6</v>
      </c>
      <c r="F114">
        <v>372500.00000000006</v>
      </c>
      <c r="G114" s="12"/>
    </row>
    <row r="115" spans="5:7" x14ac:dyDescent="0.25">
      <c r="E115" s="12">
        <v>20.7</v>
      </c>
      <c r="F115">
        <v>375000</v>
      </c>
      <c r="G115" s="12"/>
    </row>
    <row r="116" spans="5:7" x14ac:dyDescent="0.25">
      <c r="E116" s="12">
        <v>20.8</v>
      </c>
      <c r="F116">
        <v>377500</v>
      </c>
      <c r="G116" s="12"/>
    </row>
    <row r="117" spans="5:7" x14ac:dyDescent="0.25">
      <c r="E117" s="12">
        <v>20.9</v>
      </c>
      <c r="F117">
        <v>379999.99999999994</v>
      </c>
      <c r="G117" s="12"/>
    </row>
    <row r="118" spans="5:7" x14ac:dyDescent="0.25">
      <c r="E118" s="12">
        <v>21</v>
      </c>
      <c r="F118">
        <v>382500</v>
      </c>
      <c r="G118" s="12"/>
    </row>
    <row r="119" spans="5:7" x14ac:dyDescent="0.25">
      <c r="E119" s="12">
        <v>21.1</v>
      </c>
      <c r="F119">
        <v>385000</v>
      </c>
      <c r="G119" s="12"/>
    </row>
    <row r="120" spans="5:7" x14ac:dyDescent="0.25">
      <c r="E120" s="12">
        <v>21.2</v>
      </c>
      <c r="F120">
        <v>387500</v>
      </c>
      <c r="G120" s="12"/>
    </row>
    <row r="121" spans="5:7" x14ac:dyDescent="0.25">
      <c r="E121" s="12">
        <v>21.3</v>
      </c>
      <c r="F121">
        <v>390000</v>
      </c>
      <c r="G121" s="12"/>
    </row>
    <row r="122" spans="5:7" x14ac:dyDescent="0.25">
      <c r="E122" s="12">
        <v>21.4</v>
      </c>
      <c r="F122">
        <v>392500</v>
      </c>
      <c r="G122" s="12"/>
    </row>
    <row r="123" spans="5:7" x14ac:dyDescent="0.25">
      <c r="E123" s="12">
        <v>21.5</v>
      </c>
      <c r="F123">
        <v>395000</v>
      </c>
      <c r="G123" s="12"/>
    </row>
    <row r="124" spans="5:7" x14ac:dyDescent="0.25">
      <c r="E124" s="12">
        <v>21.6</v>
      </c>
      <c r="F124">
        <v>397500</v>
      </c>
      <c r="G124" s="12"/>
    </row>
    <row r="125" spans="5:7" x14ac:dyDescent="0.25">
      <c r="E125" s="12">
        <v>21.7</v>
      </c>
      <c r="F125">
        <v>400000</v>
      </c>
      <c r="G125" s="12"/>
    </row>
    <row r="126" spans="5:7" x14ac:dyDescent="0.25">
      <c r="E126" s="12">
        <v>21.8</v>
      </c>
      <c r="F126">
        <v>402500</v>
      </c>
      <c r="G126" s="12"/>
    </row>
    <row r="127" spans="5:7" x14ac:dyDescent="0.25">
      <c r="E127" s="12">
        <v>21.9</v>
      </c>
      <c r="F127">
        <v>405000</v>
      </c>
      <c r="G127" s="12"/>
    </row>
    <row r="128" spans="5:7" x14ac:dyDescent="0.25">
      <c r="E128" s="12">
        <v>22</v>
      </c>
      <c r="F128">
        <v>407500</v>
      </c>
      <c r="G128" s="12"/>
    </row>
    <row r="129" spans="5:7" x14ac:dyDescent="0.25">
      <c r="E129" s="12">
        <v>22.1</v>
      </c>
      <c r="F129">
        <v>410000</v>
      </c>
      <c r="G129" s="12"/>
    </row>
    <row r="130" spans="5:7" x14ac:dyDescent="0.25">
      <c r="E130" s="12">
        <v>22.2</v>
      </c>
      <c r="F130">
        <v>412500</v>
      </c>
      <c r="G130" s="12"/>
    </row>
    <row r="131" spans="5:7" x14ac:dyDescent="0.25">
      <c r="E131" s="12">
        <v>22.3</v>
      </c>
      <c r="F131">
        <v>415000</v>
      </c>
      <c r="G131" s="12"/>
    </row>
    <row r="132" spans="5:7" x14ac:dyDescent="0.25">
      <c r="E132" s="12">
        <v>22.4</v>
      </c>
      <c r="F132">
        <v>417500</v>
      </c>
      <c r="G132" s="12"/>
    </row>
    <row r="133" spans="5:7" x14ac:dyDescent="0.25">
      <c r="E133" s="12">
        <v>22.5</v>
      </c>
      <c r="F133">
        <v>420000</v>
      </c>
      <c r="G133" s="12"/>
    </row>
    <row r="134" spans="5:7" x14ac:dyDescent="0.25">
      <c r="E134" s="12">
        <v>22.6</v>
      </c>
      <c r="F134">
        <v>422500</v>
      </c>
      <c r="G134" s="12"/>
    </row>
    <row r="135" spans="5:7" x14ac:dyDescent="0.25">
      <c r="E135" s="12">
        <v>22.7</v>
      </c>
      <c r="F135">
        <v>425000</v>
      </c>
      <c r="G135" s="12"/>
    </row>
    <row r="136" spans="5:7" x14ac:dyDescent="0.25">
      <c r="E136" s="12">
        <v>22.8</v>
      </c>
      <c r="F136">
        <v>427500</v>
      </c>
      <c r="G136" s="12"/>
    </row>
    <row r="137" spans="5:7" x14ac:dyDescent="0.25">
      <c r="E137" s="12">
        <v>22.9</v>
      </c>
      <c r="F137">
        <v>430000</v>
      </c>
      <c r="G137" s="12"/>
    </row>
    <row r="138" spans="5:7" x14ac:dyDescent="0.25">
      <c r="E138" s="12">
        <v>23</v>
      </c>
      <c r="F138">
        <v>432500</v>
      </c>
      <c r="G138" s="12"/>
    </row>
    <row r="139" spans="5:7" x14ac:dyDescent="0.25">
      <c r="E139" s="12">
        <v>23.1</v>
      </c>
      <c r="F139">
        <v>435000</v>
      </c>
      <c r="G139" s="12"/>
    </row>
    <row r="140" spans="5:7" x14ac:dyDescent="0.25">
      <c r="E140" s="12">
        <v>23.2</v>
      </c>
      <c r="F140">
        <v>437500</v>
      </c>
      <c r="G140" s="12"/>
    </row>
    <row r="141" spans="5:7" x14ac:dyDescent="0.25">
      <c r="E141" s="12">
        <v>23.3</v>
      </c>
      <c r="F141">
        <v>440000</v>
      </c>
      <c r="G141" s="12"/>
    </row>
    <row r="142" spans="5:7" x14ac:dyDescent="0.25">
      <c r="E142" s="12">
        <v>23.4</v>
      </c>
      <c r="F142">
        <v>442500</v>
      </c>
      <c r="G142" s="12"/>
    </row>
    <row r="143" spans="5:7" x14ac:dyDescent="0.25">
      <c r="E143" s="12">
        <v>23.5</v>
      </c>
      <c r="F143">
        <v>445000</v>
      </c>
      <c r="G143" s="12"/>
    </row>
    <row r="144" spans="5:7" x14ac:dyDescent="0.25">
      <c r="E144" s="12">
        <v>23.6</v>
      </c>
      <c r="F144">
        <v>447500</v>
      </c>
      <c r="G144" s="12"/>
    </row>
    <row r="145" spans="5:7" x14ac:dyDescent="0.25">
      <c r="E145" s="12">
        <v>23.7</v>
      </c>
      <c r="F145">
        <v>450000</v>
      </c>
      <c r="G145" s="12"/>
    </row>
    <row r="146" spans="5:7" x14ac:dyDescent="0.25">
      <c r="E146" s="12">
        <v>23.8</v>
      </c>
      <c r="F146">
        <v>452500</v>
      </c>
      <c r="G146" s="12"/>
    </row>
    <row r="147" spans="5:7" x14ac:dyDescent="0.25">
      <c r="E147" s="12">
        <v>23.9</v>
      </c>
      <c r="F147">
        <v>455000</v>
      </c>
      <c r="G147" s="12"/>
    </row>
    <row r="148" spans="5:7" x14ac:dyDescent="0.25">
      <c r="E148" s="12">
        <v>24</v>
      </c>
      <c r="F148">
        <v>457500</v>
      </c>
      <c r="G148" s="12"/>
    </row>
    <row r="149" spans="5:7" x14ac:dyDescent="0.25">
      <c r="E149" s="12">
        <v>24.1</v>
      </c>
      <c r="F149">
        <v>460000</v>
      </c>
      <c r="G149" s="12"/>
    </row>
    <row r="150" spans="5:7" x14ac:dyDescent="0.25">
      <c r="E150" s="12">
        <v>24.2</v>
      </c>
      <c r="F150">
        <v>462500</v>
      </c>
      <c r="G150" s="12"/>
    </row>
    <row r="151" spans="5:7" x14ac:dyDescent="0.25">
      <c r="E151" s="12">
        <v>24.3</v>
      </c>
      <c r="F151">
        <v>465000</v>
      </c>
      <c r="G151" s="12"/>
    </row>
    <row r="152" spans="5:7" x14ac:dyDescent="0.25">
      <c r="E152" s="12">
        <v>24.4</v>
      </c>
      <c r="F152">
        <v>467500</v>
      </c>
      <c r="G152" s="12"/>
    </row>
    <row r="153" spans="5:7" x14ac:dyDescent="0.25">
      <c r="E153" s="12">
        <v>24.5</v>
      </c>
      <c r="F153">
        <v>470000</v>
      </c>
      <c r="G153" s="12"/>
    </row>
    <row r="154" spans="5:7" x14ac:dyDescent="0.25">
      <c r="E154" s="12">
        <v>24.6</v>
      </c>
      <c r="F154">
        <v>472500</v>
      </c>
      <c r="G154" s="12"/>
    </row>
    <row r="155" spans="5:7" x14ac:dyDescent="0.25">
      <c r="E155" s="12">
        <v>24.7</v>
      </c>
      <c r="F155">
        <v>475000</v>
      </c>
      <c r="G155" s="12"/>
    </row>
    <row r="156" spans="5:7" x14ac:dyDescent="0.25">
      <c r="E156" s="12">
        <v>24.8</v>
      </c>
      <c r="F156">
        <v>477500</v>
      </c>
      <c r="G156" s="12"/>
    </row>
    <row r="157" spans="5:7" x14ac:dyDescent="0.25">
      <c r="E157" s="12">
        <v>24.9</v>
      </c>
      <c r="F157">
        <v>480000</v>
      </c>
      <c r="G157" s="12"/>
    </row>
    <row r="158" spans="5:7" x14ac:dyDescent="0.25">
      <c r="E158" s="12">
        <v>25</v>
      </c>
      <c r="F158">
        <v>482500</v>
      </c>
      <c r="G158" s="12"/>
    </row>
    <row r="159" spans="5:7" x14ac:dyDescent="0.25">
      <c r="E159" s="12">
        <v>25.1</v>
      </c>
      <c r="F159">
        <v>485000</v>
      </c>
      <c r="G159" s="12"/>
    </row>
    <row r="160" spans="5:7" x14ac:dyDescent="0.25">
      <c r="E160" s="12">
        <v>25.2</v>
      </c>
      <c r="F160">
        <v>487500</v>
      </c>
      <c r="G160" s="12"/>
    </row>
    <row r="161" spans="5:7" x14ac:dyDescent="0.25">
      <c r="E161" s="12">
        <v>25.3</v>
      </c>
      <c r="F161">
        <v>490000</v>
      </c>
      <c r="G161" s="12"/>
    </row>
    <row r="162" spans="5:7" x14ac:dyDescent="0.25">
      <c r="E162" s="12">
        <v>25.4</v>
      </c>
      <c r="F162">
        <v>492500</v>
      </c>
      <c r="G162" s="12"/>
    </row>
    <row r="163" spans="5:7" x14ac:dyDescent="0.25">
      <c r="E163" s="12">
        <v>25.5</v>
      </c>
      <c r="F163">
        <v>495000</v>
      </c>
      <c r="G163" s="12"/>
    </row>
    <row r="164" spans="5:7" x14ac:dyDescent="0.25">
      <c r="E164" s="12">
        <v>25.6</v>
      </c>
      <c r="F164">
        <v>497500</v>
      </c>
      <c r="G164" s="12"/>
    </row>
    <row r="165" spans="5:7" x14ac:dyDescent="0.25">
      <c r="E165" s="12">
        <v>25.7</v>
      </c>
      <c r="F165">
        <v>500000</v>
      </c>
      <c r="G165" s="12"/>
    </row>
    <row r="166" spans="5:7" x14ac:dyDescent="0.25">
      <c r="E166" s="12">
        <v>25.8</v>
      </c>
      <c r="F166">
        <v>502500</v>
      </c>
      <c r="G166" s="12"/>
    </row>
    <row r="167" spans="5:7" x14ac:dyDescent="0.25">
      <c r="E167" s="12">
        <v>25.9</v>
      </c>
      <c r="F167">
        <v>505000</v>
      </c>
      <c r="G167" s="12"/>
    </row>
    <row r="168" spans="5:7" x14ac:dyDescent="0.25">
      <c r="E168" s="12">
        <v>26</v>
      </c>
      <c r="F168">
        <v>507500</v>
      </c>
      <c r="G168" s="12"/>
    </row>
    <row r="169" spans="5:7" x14ac:dyDescent="0.25">
      <c r="E169" s="12">
        <v>26.1</v>
      </c>
      <c r="F169">
        <v>510000</v>
      </c>
      <c r="G169" s="12"/>
    </row>
    <row r="170" spans="5:7" x14ac:dyDescent="0.25">
      <c r="E170" s="12">
        <v>26.1999999999999</v>
      </c>
      <c r="F170">
        <v>512499.99999999744</v>
      </c>
      <c r="G170" s="12"/>
    </row>
    <row r="171" spans="5:7" x14ac:dyDescent="0.25">
      <c r="E171" s="12">
        <v>26.299999999999901</v>
      </c>
      <c r="F171">
        <v>514999.99999999756</v>
      </c>
      <c r="G171" s="12"/>
    </row>
    <row r="172" spans="5:7" x14ac:dyDescent="0.25">
      <c r="E172" s="12">
        <v>26.399999999999899</v>
      </c>
      <c r="F172">
        <v>517499.99999999744</v>
      </c>
      <c r="G172" s="12"/>
    </row>
    <row r="173" spans="5:7" x14ac:dyDescent="0.25">
      <c r="E173" s="12">
        <v>26.499999999999901</v>
      </c>
      <c r="F173">
        <v>519999.99999999756</v>
      </c>
      <c r="G173" s="12"/>
    </row>
    <row r="174" spans="5:7" x14ac:dyDescent="0.25">
      <c r="E174" s="12">
        <v>26.599999999999898</v>
      </c>
      <c r="F174">
        <v>522499.99999999744</v>
      </c>
      <c r="G174" s="12"/>
    </row>
    <row r="175" spans="5:7" x14ac:dyDescent="0.25">
      <c r="E175" s="12">
        <v>26.6999999999999</v>
      </c>
      <c r="F175">
        <v>524999.99999999744</v>
      </c>
      <c r="G175" s="12"/>
    </row>
    <row r="176" spans="5:7" x14ac:dyDescent="0.25">
      <c r="E176" s="12">
        <v>26.799999999999901</v>
      </c>
      <c r="F176">
        <v>527499.99999999756</v>
      </c>
      <c r="G176" s="12"/>
    </row>
    <row r="177" spans="5:7" x14ac:dyDescent="0.25">
      <c r="E177" s="12">
        <v>26.899999999999899</v>
      </c>
      <c r="F177">
        <v>529999.99999999744</v>
      </c>
      <c r="G177" s="12"/>
    </row>
    <row r="178" spans="5:7" x14ac:dyDescent="0.25">
      <c r="E178" s="12">
        <v>26.999999999999901</v>
      </c>
      <c r="F178">
        <v>532499.99999999756</v>
      </c>
      <c r="G178" s="12"/>
    </row>
    <row r="179" spans="5:7" x14ac:dyDescent="0.25">
      <c r="E179" s="12">
        <v>27.099999999999898</v>
      </c>
      <c r="F179">
        <v>534999.99999999744</v>
      </c>
      <c r="G179" s="12"/>
    </row>
    <row r="180" spans="5:7" x14ac:dyDescent="0.25">
      <c r="E180" s="12">
        <v>27.1999999999999</v>
      </c>
      <c r="F180">
        <v>537499.99999999744</v>
      </c>
      <c r="G180" s="12"/>
    </row>
    <row r="181" spans="5:7" x14ac:dyDescent="0.25">
      <c r="E181" s="12">
        <v>27.299999999999901</v>
      </c>
      <c r="F181">
        <v>539999.99999999756</v>
      </c>
      <c r="G181" s="12"/>
    </row>
    <row r="182" spans="5:7" x14ac:dyDescent="0.25">
      <c r="E182" s="12">
        <v>27.399999999999899</v>
      </c>
      <c r="F182">
        <v>542499.99999999744</v>
      </c>
      <c r="G182" s="12"/>
    </row>
    <row r="183" spans="5:7" x14ac:dyDescent="0.25">
      <c r="E183" s="12">
        <v>27.499999999999901</v>
      </c>
      <c r="F183">
        <v>544999.99999999756</v>
      </c>
      <c r="G183" s="12"/>
    </row>
    <row r="184" spans="5:7" x14ac:dyDescent="0.25">
      <c r="E184" s="12">
        <v>27.599999999999898</v>
      </c>
      <c r="F184">
        <v>547499.99999999744</v>
      </c>
      <c r="G184" s="12"/>
    </row>
    <row r="185" spans="5:7" x14ac:dyDescent="0.25">
      <c r="E185" s="12">
        <v>27.6999999999999</v>
      </c>
      <c r="F185">
        <v>549999.99999999744</v>
      </c>
      <c r="G185" s="12"/>
    </row>
    <row r="186" spans="5:7" x14ac:dyDescent="0.25">
      <c r="E186" s="12">
        <v>27.799999999999901</v>
      </c>
      <c r="F186">
        <v>552499.99999999756</v>
      </c>
      <c r="G186" s="12"/>
    </row>
    <row r="187" spans="5:7" x14ac:dyDescent="0.25">
      <c r="E187" s="12">
        <v>27.899999999999899</v>
      </c>
      <c r="F187">
        <v>554999.99999999744</v>
      </c>
      <c r="G187" s="12"/>
    </row>
    <row r="188" spans="5:7" x14ac:dyDescent="0.25">
      <c r="E188" s="12">
        <v>27.999999999999901</v>
      </c>
      <c r="F188">
        <v>557499.99999999756</v>
      </c>
      <c r="G188" s="12"/>
    </row>
    <row r="189" spans="5:7" x14ac:dyDescent="0.25">
      <c r="E189" s="12">
        <v>28.099999999999898</v>
      </c>
      <c r="F189">
        <v>559999.99999999744</v>
      </c>
      <c r="G189" s="12"/>
    </row>
    <row r="190" spans="5:7" x14ac:dyDescent="0.25">
      <c r="E190" s="12">
        <v>28.1999999999999</v>
      </c>
      <c r="F190">
        <v>562499.99999999744</v>
      </c>
      <c r="G190" s="12"/>
    </row>
    <row r="191" spans="5:7" x14ac:dyDescent="0.25">
      <c r="E191" s="12">
        <v>28.299999999999901</v>
      </c>
      <c r="F191">
        <v>564999.99999999756</v>
      </c>
      <c r="G191" s="12"/>
    </row>
    <row r="192" spans="5:7" x14ac:dyDescent="0.25">
      <c r="E192" s="12">
        <v>28.399999999999899</v>
      </c>
      <c r="F192">
        <v>567499.99999999744</v>
      </c>
      <c r="G192" s="12"/>
    </row>
    <row r="193" spans="1:50" x14ac:dyDescent="0.25">
      <c r="E193" s="12">
        <v>28.499999999999901</v>
      </c>
      <c r="F193">
        <v>569999.99999999756</v>
      </c>
      <c r="G193" s="12"/>
    </row>
    <row r="194" spans="1:50" x14ac:dyDescent="0.25">
      <c r="E194" s="12">
        <v>28.599999999999898</v>
      </c>
      <c r="F194">
        <v>572499.99999999744</v>
      </c>
      <c r="G194" s="12"/>
    </row>
    <row r="195" spans="1:50" x14ac:dyDescent="0.25">
      <c r="E195" s="12">
        <v>28.6999999999999</v>
      </c>
      <c r="F195">
        <v>574999.99999999744</v>
      </c>
      <c r="G195" s="12"/>
    </row>
    <row r="198" spans="1:50" x14ac:dyDescent="0.25">
      <c r="A198" s="31" t="s">
        <v>86</v>
      </c>
      <c r="B198" s="31"/>
      <c r="C198" s="31"/>
      <c r="D198" s="31"/>
      <c r="G198" s="103" t="s">
        <v>168</v>
      </c>
      <c r="H198" s="103"/>
      <c r="I198" s="103"/>
      <c r="J198" s="103"/>
      <c r="K198" s="103"/>
    </row>
    <row r="201" spans="1:50" x14ac:dyDescent="0.25">
      <c r="A201" s="3"/>
      <c r="B201" s="3" t="s">
        <v>83</v>
      </c>
      <c r="F201" t="s">
        <v>34</v>
      </c>
    </row>
    <row r="202" spans="1:50" x14ac:dyDescent="0.25">
      <c r="A202" t="s">
        <v>75</v>
      </c>
      <c r="B202">
        <v>24000</v>
      </c>
      <c r="E202" s="39">
        <f>B210</f>
        <v>180400</v>
      </c>
      <c r="F202" s="26">
        <v>12.1</v>
      </c>
      <c r="G202" s="26">
        <v>15</v>
      </c>
      <c r="H202" s="26">
        <v>12.3</v>
      </c>
      <c r="I202" s="26">
        <v>12.4</v>
      </c>
      <c r="J202" s="26">
        <v>12.5</v>
      </c>
      <c r="K202" s="26">
        <v>12.6</v>
      </c>
      <c r="L202" s="26">
        <v>12.7</v>
      </c>
      <c r="M202" s="26">
        <v>12.8</v>
      </c>
      <c r="N202" s="26">
        <v>12.9</v>
      </c>
      <c r="O202" s="26">
        <v>13</v>
      </c>
      <c r="P202" s="26">
        <v>13.1</v>
      </c>
      <c r="Q202" s="26">
        <v>13.2</v>
      </c>
      <c r="R202" s="26">
        <v>13.3</v>
      </c>
      <c r="S202" s="26">
        <v>13.4</v>
      </c>
      <c r="T202" s="26">
        <v>13.5</v>
      </c>
      <c r="U202" s="26">
        <v>13.6</v>
      </c>
      <c r="V202" s="26">
        <v>13.7</v>
      </c>
      <c r="W202" s="26">
        <v>13.8</v>
      </c>
      <c r="X202" s="26">
        <v>13.9</v>
      </c>
      <c r="Y202" s="26">
        <v>14</v>
      </c>
      <c r="Z202" s="26">
        <v>14.1</v>
      </c>
      <c r="AA202" s="26">
        <v>14.2</v>
      </c>
      <c r="AB202" s="26">
        <v>14.3</v>
      </c>
      <c r="AC202" s="26">
        <v>14.4</v>
      </c>
      <c r="AD202" s="26">
        <v>14.5</v>
      </c>
      <c r="AE202" s="26">
        <v>14.6</v>
      </c>
      <c r="AF202" s="26">
        <v>14.7</v>
      </c>
      <c r="AG202" s="26">
        <v>14.8</v>
      </c>
      <c r="AH202" s="26">
        <v>14.9</v>
      </c>
      <c r="AI202" s="26">
        <v>15</v>
      </c>
      <c r="AJ202" s="26">
        <v>15.1</v>
      </c>
      <c r="AK202" s="26">
        <v>15.2</v>
      </c>
      <c r="AL202" s="26">
        <v>15.3</v>
      </c>
      <c r="AM202" s="26">
        <v>15.4</v>
      </c>
      <c r="AN202" s="26">
        <v>15.5</v>
      </c>
      <c r="AO202" s="26">
        <v>15.6</v>
      </c>
      <c r="AP202" s="26">
        <v>15.7</v>
      </c>
      <c r="AQ202" s="26">
        <v>15.78</v>
      </c>
      <c r="AR202" s="26">
        <v>15.9</v>
      </c>
      <c r="AS202" s="26">
        <v>16</v>
      </c>
      <c r="AT202" s="26">
        <v>16.100000000000001</v>
      </c>
      <c r="AU202" s="26">
        <v>16.2</v>
      </c>
      <c r="AV202" s="26">
        <v>16.3</v>
      </c>
      <c r="AW202" s="26">
        <v>16.399999999999999</v>
      </c>
      <c r="AX202" s="26">
        <v>16.5</v>
      </c>
    </row>
    <row r="203" spans="1:50" x14ac:dyDescent="0.25">
      <c r="A203" t="s">
        <v>76</v>
      </c>
      <c r="B203">
        <v>13.3</v>
      </c>
      <c r="D203" t="s">
        <v>75</v>
      </c>
      <c r="E203" s="40">
        <v>35000</v>
      </c>
      <c r="F203" s="13">
        <f t="dataTable" ref="F203:AX206" dt2D="0" dtr="1" r1="B203"/>
        <v>35000</v>
      </c>
      <c r="G203" s="13">
        <v>35000</v>
      </c>
      <c r="H203" s="13">
        <v>35000</v>
      </c>
      <c r="I203" s="13">
        <v>35000</v>
      </c>
      <c r="J203" s="13">
        <v>35000</v>
      </c>
      <c r="K203" s="13">
        <v>35000</v>
      </c>
      <c r="L203" s="13">
        <v>35000</v>
      </c>
      <c r="M203" s="13">
        <v>35000</v>
      </c>
      <c r="N203" s="13">
        <v>35000</v>
      </c>
      <c r="O203" s="13">
        <v>35000</v>
      </c>
      <c r="P203" s="13">
        <v>35000</v>
      </c>
      <c r="Q203" s="13">
        <v>35000</v>
      </c>
      <c r="R203" s="13">
        <v>35000</v>
      </c>
      <c r="S203" s="13">
        <v>35000</v>
      </c>
      <c r="T203" s="13">
        <v>35000</v>
      </c>
      <c r="U203" s="13">
        <v>35000</v>
      </c>
      <c r="V203" s="13">
        <v>35000</v>
      </c>
      <c r="W203" s="13">
        <v>35000</v>
      </c>
      <c r="X203" s="13">
        <v>35000</v>
      </c>
      <c r="Y203" s="13">
        <v>35000</v>
      </c>
      <c r="Z203" s="13">
        <v>35000</v>
      </c>
      <c r="AA203" s="13">
        <v>35000</v>
      </c>
      <c r="AB203" s="13">
        <v>35000</v>
      </c>
      <c r="AC203" s="13">
        <v>35000</v>
      </c>
      <c r="AD203" s="13">
        <v>35000</v>
      </c>
      <c r="AE203" s="13">
        <v>35000</v>
      </c>
      <c r="AF203" s="13">
        <v>35000</v>
      </c>
      <c r="AG203" s="13">
        <v>35000</v>
      </c>
      <c r="AH203" s="13">
        <v>35000</v>
      </c>
      <c r="AI203" s="13">
        <v>35000</v>
      </c>
      <c r="AJ203" s="13">
        <v>35000</v>
      </c>
      <c r="AK203" s="13">
        <v>35000</v>
      </c>
      <c r="AL203" s="13">
        <v>35000</v>
      </c>
      <c r="AM203" s="13">
        <v>35000</v>
      </c>
      <c r="AN203" s="13">
        <v>35000</v>
      </c>
      <c r="AO203" s="13">
        <v>35000</v>
      </c>
      <c r="AP203" s="13">
        <v>35000</v>
      </c>
      <c r="AQ203" s="13">
        <v>35000</v>
      </c>
      <c r="AR203" s="13">
        <v>35000</v>
      </c>
      <c r="AS203" s="13">
        <v>35000</v>
      </c>
      <c r="AT203" s="13">
        <v>35000</v>
      </c>
      <c r="AU203" s="13">
        <v>35000</v>
      </c>
      <c r="AV203" s="13">
        <v>35000</v>
      </c>
      <c r="AW203" s="13">
        <v>35000</v>
      </c>
      <c r="AX203" s="13">
        <v>35000</v>
      </c>
    </row>
    <row r="204" spans="1:50" x14ac:dyDescent="0.25">
      <c r="A204" s="3" t="s">
        <v>59</v>
      </c>
      <c r="B204" s="3">
        <f>B202*B203</f>
        <v>319200</v>
      </c>
      <c r="E204" s="40">
        <v>40000</v>
      </c>
      <c r="F204" s="13">
        <v>40000</v>
      </c>
      <c r="G204" s="13">
        <v>40000</v>
      </c>
      <c r="H204" s="13">
        <v>40000</v>
      </c>
      <c r="I204" s="13">
        <v>40000</v>
      </c>
      <c r="J204" s="13">
        <v>40000</v>
      </c>
      <c r="K204" s="13">
        <v>40000</v>
      </c>
      <c r="L204" s="13">
        <v>40000</v>
      </c>
      <c r="M204" s="13">
        <v>40000</v>
      </c>
      <c r="N204" s="13">
        <v>40000</v>
      </c>
      <c r="O204" s="13">
        <v>40000</v>
      </c>
      <c r="P204" s="13">
        <v>40000</v>
      </c>
      <c r="Q204" s="13">
        <v>40000</v>
      </c>
      <c r="R204" s="13">
        <v>40000</v>
      </c>
      <c r="S204" s="13">
        <v>40000</v>
      </c>
      <c r="T204" s="13">
        <v>40000</v>
      </c>
      <c r="U204" s="13">
        <v>40000</v>
      </c>
      <c r="V204" s="13">
        <v>40000</v>
      </c>
      <c r="W204" s="13">
        <v>40000</v>
      </c>
      <c r="X204" s="13">
        <v>40000</v>
      </c>
      <c r="Y204" s="13">
        <v>40000</v>
      </c>
      <c r="Z204" s="13">
        <v>40000</v>
      </c>
      <c r="AA204" s="13">
        <v>40000</v>
      </c>
      <c r="AB204" s="13">
        <v>40000</v>
      </c>
      <c r="AC204" s="13">
        <v>40000</v>
      </c>
      <c r="AD204" s="13">
        <v>40000</v>
      </c>
      <c r="AE204" s="13">
        <v>40000</v>
      </c>
      <c r="AF204" s="13">
        <v>40000</v>
      </c>
      <c r="AG204" s="13">
        <v>40000</v>
      </c>
      <c r="AH204" s="13">
        <v>40000</v>
      </c>
      <c r="AI204" s="13">
        <v>40000</v>
      </c>
      <c r="AJ204" s="13">
        <v>40000</v>
      </c>
      <c r="AK204" s="13">
        <v>40000</v>
      </c>
      <c r="AL204" s="13">
        <v>40000</v>
      </c>
      <c r="AM204" s="13">
        <v>40000</v>
      </c>
      <c r="AN204" s="13">
        <v>40000</v>
      </c>
      <c r="AO204" s="13">
        <v>40000</v>
      </c>
      <c r="AP204" s="13">
        <v>40000</v>
      </c>
      <c r="AQ204" s="13">
        <v>40000</v>
      </c>
      <c r="AR204" s="13">
        <v>40000</v>
      </c>
      <c r="AS204" s="13">
        <v>40000</v>
      </c>
      <c r="AT204" s="13">
        <v>40000</v>
      </c>
      <c r="AU204" s="13">
        <v>40000</v>
      </c>
      <c r="AV204" s="13">
        <v>40000</v>
      </c>
      <c r="AW204" s="13">
        <v>40000</v>
      </c>
      <c r="AX204" s="13">
        <v>40000</v>
      </c>
    </row>
    <row r="205" spans="1:50" x14ac:dyDescent="0.25">
      <c r="A205" t="s">
        <v>77</v>
      </c>
      <c r="B205">
        <f>B202*3</f>
        <v>72000</v>
      </c>
      <c r="E205" s="40">
        <v>22000</v>
      </c>
      <c r="F205" s="13">
        <v>22000</v>
      </c>
      <c r="G205" s="13">
        <v>22000</v>
      </c>
      <c r="H205" s="13">
        <v>22000</v>
      </c>
      <c r="I205" s="76">
        <v>22000</v>
      </c>
      <c r="J205" s="13">
        <v>22000</v>
      </c>
      <c r="K205" s="13">
        <v>22000</v>
      </c>
      <c r="L205" s="13">
        <v>22000</v>
      </c>
      <c r="M205" s="13">
        <v>22000</v>
      </c>
      <c r="N205" s="13">
        <v>22000</v>
      </c>
      <c r="O205" s="13">
        <v>22000</v>
      </c>
      <c r="P205" s="13">
        <v>22000</v>
      </c>
      <c r="Q205" s="13">
        <v>22000</v>
      </c>
      <c r="R205" s="13">
        <v>22000</v>
      </c>
      <c r="S205" s="13">
        <v>22000</v>
      </c>
      <c r="T205" s="13">
        <v>22000</v>
      </c>
      <c r="U205" s="13">
        <v>22000</v>
      </c>
      <c r="V205" s="13">
        <v>22000</v>
      </c>
      <c r="W205" s="13">
        <v>22000</v>
      </c>
      <c r="X205" s="13">
        <v>22000</v>
      </c>
      <c r="Y205" s="13">
        <v>22000</v>
      </c>
      <c r="Z205" s="13">
        <v>22000</v>
      </c>
      <c r="AA205" s="13">
        <v>22000</v>
      </c>
      <c r="AB205" s="13">
        <v>22000</v>
      </c>
      <c r="AC205" s="13">
        <v>22000</v>
      </c>
      <c r="AD205" s="13">
        <v>22000</v>
      </c>
      <c r="AE205" s="13">
        <v>22000</v>
      </c>
      <c r="AF205" s="13">
        <v>22000</v>
      </c>
      <c r="AG205" s="13">
        <v>22000</v>
      </c>
      <c r="AH205" s="13">
        <v>22000</v>
      </c>
      <c r="AI205" s="13">
        <v>22000</v>
      </c>
      <c r="AJ205" s="13">
        <v>22000</v>
      </c>
      <c r="AK205" s="13">
        <v>22000</v>
      </c>
      <c r="AL205" s="13">
        <v>22000</v>
      </c>
      <c r="AM205" s="13">
        <v>22000</v>
      </c>
      <c r="AN205" s="13">
        <v>22000</v>
      </c>
      <c r="AO205" s="13">
        <v>22000</v>
      </c>
      <c r="AP205" s="13">
        <v>22000</v>
      </c>
      <c r="AQ205" s="13">
        <v>22000</v>
      </c>
      <c r="AR205" s="13">
        <v>22000</v>
      </c>
      <c r="AS205" s="13">
        <v>22000</v>
      </c>
      <c r="AT205" s="13">
        <v>22000</v>
      </c>
      <c r="AU205" s="13">
        <v>22000</v>
      </c>
      <c r="AV205" s="13">
        <v>22000</v>
      </c>
      <c r="AW205" s="13">
        <v>22000</v>
      </c>
      <c r="AX205" s="13">
        <v>22000</v>
      </c>
    </row>
    <row r="206" spans="1:50" x14ac:dyDescent="0.25">
      <c r="A206" s="3" t="s">
        <v>78</v>
      </c>
      <c r="B206" s="3">
        <f>B204-B205</f>
        <v>247200</v>
      </c>
      <c r="E206" s="40">
        <v>24000</v>
      </c>
      <c r="F206" s="13">
        <v>24000</v>
      </c>
      <c r="G206" s="13">
        <v>24000</v>
      </c>
      <c r="H206" s="13">
        <v>24000</v>
      </c>
      <c r="I206" s="13">
        <v>24000</v>
      </c>
      <c r="J206" s="13">
        <v>24000</v>
      </c>
      <c r="K206" s="13">
        <v>24000</v>
      </c>
      <c r="L206" s="13">
        <v>24000</v>
      </c>
      <c r="M206" s="13">
        <v>24000</v>
      </c>
      <c r="N206" s="13">
        <v>24000</v>
      </c>
      <c r="O206" s="13">
        <v>24000</v>
      </c>
      <c r="P206" s="13">
        <v>24000</v>
      </c>
      <c r="Q206" s="13">
        <v>24000</v>
      </c>
      <c r="R206" s="82">
        <v>24000</v>
      </c>
      <c r="S206" s="13">
        <v>24000</v>
      </c>
      <c r="T206" s="13">
        <v>24000</v>
      </c>
      <c r="U206" s="13">
        <v>24000</v>
      </c>
      <c r="V206" s="13">
        <v>24000</v>
      </c>
      <c r="W206" s="13">
        <v>24000</v>
      </c>
      <c r="X206" s="13">
        <v>24000</v>
      </c>
      <c r="Y206" s="13">
        <v>24000</v>
      </c>
      <c r="Z206" s="13">
        <v>24000</v>
      </c>
      <c r="AA206" s="13">
        <v>24000</v>
      </c>
      <c r="AB206" s="18">
        <v>24000</v>
      </c>
      <c r="AC206" s="13">
        <v>24000</v>
      </c>
      <c r="AD206" s="13">
        <v>24000</v>
      </c>
      <c r="AE206" s="13">
        <v>24000</v>
      </c>
      <c r="AF206" s="13">
        <v>24000</v>
      </c>
      <c r="AG206" s="13">
        <v>24000</v>
      </c>
      <c r="AH206" s="13">
        <v>24000</v>
      </c>
      <c r="AI206" s="13">
        <v>24000</v>
      </c>
      <c r="AJ206" s="13">
        <v>24000</v>
      </c>
      <c r="AK206" s="13">
        <v>24000</v>
      </c>
      <c r="AL206" s="13">
        <v>24000</v>
      </c>
      <c r="AM206" s="13">
        <v>24000</v>
      </c>
      <c r="AN206" s="13">
        <v>24000</v>
      </c>
      <c r="AO206" s="13">
        <v>24000</v>
      </c>
      <c r="AP206" s="13">
        <v>24000</v>
      </c>
      <c r="AQ206" s="13">
        <v>24000</v>
      </c>
      <c r="AR206" s="13">
        <v>24000</v>
      </c>
      <c r="AS206" s="13">
        <v>24000</v>
      </c>
      <c r="AT206" s="13">
        <v>24000</v>
      </c>
      <c r="AU206" s="13">
        <v>24000</v>
      </c>
      <c r="AV206" s="13">
        <v>24000</v>
      </c>
      <c r="AW206" s="13">
        <v>24000</v>
      </c>
      <c r="AX206" s="13">
        <v>24000</v>
      </c>
    </row>
    <row r="207" spans="1:50" x14ac:dyDescent="0.25">
      <c r="A207" t="s">
        <v>79</v>
      </c>
      <c r="B207">
        <f>B202*0.5</f>
        <v>12000</v>
      </c>
    </row>
    <row r="208" spans="1:50" x14ac:dyDescent="0.25">
      <c r="A208" t="s">
        <v>80</v>
      </c>
      <c r="B208">
        <f>B202*0.2</f>
        <v>4800</v>
      </c>
    </row>
    <row r="209" spans="1:15" x14ac:dyDescent="0.25">
      <c r="A209" t="s">
        <v>81</v>
      </c>
      <c r="B209">
        <v>50000</v>
      </c>
      <c r="O209">
        <f>MAX(N203:U206)</f>
        <v>40000</v>
      </c>
    </row>
    <row r="210" spans="1:15" x14ac:dyDescent="0.25">
      <c r="A210" s="3" t="s">
        <v>82</v>
      </c>
      <c r="B210" s="3">
        <f>B206-B207-B208-B209</f>
        <v>180400</v>
      </c>
    </row>
    <row r="277" spans="1:4" x14ac:dyDescent="0.25">
      <c r="A277">
        <v>45000</v>
      </c>
      <c r="B277">
        <v>60</v>
      </c>
      <c r="C277">
        <v>5</v>
      </c>
      <c r="D277" t="e">
        <f ca="1">[1]!SALVGG(A277,B277,C277)</f>
        <v>#NAME?</v>
      </c>
    </row>
  </sheetData>
  <dataConsolid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12"/>
  <sheetViews>
    <sheetView zoomScale="140" zoomScaleNormal="140" workbookViewId="0">
      <selection activeCell="H3" sqref="H3"/>
    </sheetView>
  </sheetViews>
  <sheetFormatPr defaultRowHeight="15" x14ac:dyDescent="0.25"/>
  <cols>
    <col min="1" max="1" width="5" customWidth="1"/>
    <col min="2" max="2" width="9.5703125" customWidth="1"/>
    <col min="3" max="3" width="3.85546875" customWidth="1"/>
    <col min="4" max="4" width="5.42578125" customWidth="1"/>
    <col min="5" max="5" width="9.7109375" customWidth="1"/>
    <col min="6" max="6" width="6.42578125" customWidth="1"/>
    <col min="7" max="7" width="7.42578125" customWidth="1"/>
    <col min="8" max="8" width="8.140625" customWidth="1"/>
    <col min="9" max="9" width="6.140625" customWidth="1"/>
  </cols>
  <sheetData>
    <row r="1" spans="1:22" x14ac:dyDescent="0.25">
      <c r="A1" s="26" t="s">
        <v>91</v>
      </c>
      <c r="B1" s="26" t="s">
        <v>92</v>
      </c>
      <c r="D1" s="3" t="s">
        <v>91</v>
      </c>
      <c r="E1" s="3" t="s">
        <v>92</v>
      </c>
      <c r="H1" s="101" t="s">
        <v>210</v>
      </c>
      <c r="I1" s="101"/>
      <c r="J1" s="101"/>
      <c r="K1" s="101"/>
    </row>
    <row r="2" spans="1:22" x14ac:dyDescent="0.25">
      <c r="A2" s="26" t="s">
        <v>21</v>
      </c>
      <c r="B2">
        <v>10</v>
      </c>
      <c r="D2" s="3" t="s">
        <v>21</v>
      </c>
      <c r="E2">
        <f>VLOOKUP(D2,$A$1:$B$12,2,0)</f>
        <v>10</v>
      </c>
      <c r="F2" t="s">
        <v>297</v>
      </c>
      <c r="G2">
        <f>_xlfn.AGGREGATE(9,3,E2:E12)</f>
        <v>550</v>
      </c>
      <c r="H2" t="e">
        <f>SUM(E2:E12)</f>
        <v>#N/A</v>
      </c>
      <c r="K2" s="52" t="s">
        <v>185</v>
      </c>
      <c r="L2" s="52"/>
      <c r="M2" s="52"/>
      <c r="N2" s="52"/>
      <c r="O2" s="52"/>
      <c r="P2" s="52"/>
      <c r="Q2" s="52"/>
      <c r="R2" s="52"/>
      <c r="S2" s="52"/>
      <c r="T2" s="52"/>
      <c r="U2" s="52"/>
    </row>
    <row r="3" spans="1:22" x14ac:dyDescent="0.25">
      <c r="A3" s="26" t="s">
        <v>22</v>
      </c>
      <c r="B3">
        <v>20</v>
      </c>
      <c r="D3" s="3" t="s">
        <v>22</v>
      </c>
      <c r="E3">
        <f t="shared" ref="E3:E11" si="0">VLOOKUP(D3,$A$1:$B$12,2,0)</f>
        <v>20</v>
      </c>
      <c r="F3" t="s">
        <v>72</v>
      </c>
      <c r="G3">
        <f>_xlfn.AGGREGATE(4,3,E2:E12)</f>
        <v>110</v>
      </c>
      <c r="K3" s="52" t="s">
        <v>186</v>
      </c>
      <c r="L3" s="52"/>
      <c r="M3" s="52"/>
      <c r="N3" s="52"/>
      <c r="O3" s="52"/>
      <c r="P3" s="52"/>
      <c r="Q3" s="52"/>
      <c r="R3" s="52"/>
      <c r="S3" s="52"/>
      <c r="T3" s="52"/>
      <c r="U3" s="52"/>
    </row>
    <row r="4" spans="1:22" x14ac:dyDescent="0.25">
      <c r="A4" s="26" t="s">
        <v>23</v>
      </c>
      <c r="B4">
        <v>30</v>
      </c>
      <c r="D4" s="3" t="s">
        <v>23</v>
      </c>
      <c r="E4">
        <f t="shared" si="0"/>
        <v>30</v>
      </c>
      <c r="K4" s="52" t="s">
        <v>187</v>
      </c>
      <c r="L4" s="52"/>
      <c r="M4" s="52"/>
      <c r="N4" s="52"/>
      <c r="O4" s="52"/>
      <c r="P4" s="52"/>
      <c r="Q4" s="52"/>
      <c r="R4" s="52"/>
      <c r="S4" s="52"/>
      <c r="T4" s="52"/>
      <c r="U4" s="52"/>
    </row>
    <row r="5" spans="1:22" x14ac:dyDescent="0.25">
      <c r="A5" s="26" t="s">
        <v>24</v>
      </c>
      <c r="B5">
        <v>40</v>
      </c>
      <c r="D5" s="3" t="s">
        <v>26</v>
      </c>
      <c r="E5" t="e">
        <f t="shared" si="0"/>
        <v>#N/A</v>
      </c>
      <c r="G5" s="122" t="s">
        <v>190</v>
      </c>
      <c r="H5" s="121"/>
      <c r="I5" s="121"/>
      <c r="J5" s="121"/>
      <c r="K5" s="121"/>
    </row>
    <row r="6" spans="1:22" x14ac:dyDescent="0.25">
      <c r="A6" s="26" t="s">
        <v>56</v>
      </c>
      <c r="B6">
        <v>50</v>
      </c>
      <c r="D6" s="3" t="s">
        <v>56</v>
      </c>
      <c r="E6">
        <f>VLOOKUP(D6,$A$1:$B$12,2,0)</f>
        <v>50</v>
      </c>
    </row>
    <row r="7" spans="1:22" x14ac:dyDescent="0.25">
      <c r="A7" s="26" t="s">
        <v>25</v>
      </c>
      <c r="B7">
        <v>60</v>
      </c>
      <c r="D7" s="3" t="s">
        <v>25</v>
      </c>
      <c r="E7">
        <f t="shared" si="0"/>
        <v>60</v>
      </c>
      <c r="G7" s="119" t="s">
        <v>191</v>
      </c>
      <c r="H7" s="121"/>
      <c r="I7" s="121"/>
      <c r="J7" s="121"/>
      <c r="K7" s="121"/>
      <c r="L7" s="121"/>
      <c r="M7" s="121"/>
      <c r="N7" s="121"/>
      <c r="O7" s="121"/>
      <c r="P7" s="121"/>
      <c r="Q7" s="121"/>
      <c r="R7" s="121"/>
      <c r="S7" s="121"/>
      <c r="T7" s="121"/>
      <c r="U7" s="121"/>
      <c r="V7" s="121"/>
    </row>
    <row r="8" spans="1:22" x14ac:dyDescent="0.25">
      <c r="A8" s="26" t="s">
        <v>87</v>
      </c>
      <c r="B8">
        <v>70</v>
      </c>
      <c r="D8" s="3" t="s">
        <v>133</v>
      </c>
      <c r="E8" t="e">
        <f t="shared" si="0"/>
        <v>#N/A</v>
      </c>
      <c r="G8" s="119" t="s">
        <v>192</v>
      </c>
      <c r="H8" s="121"/>
      <c r="I8" s="121"/>
      <c r="J8" s="121"/>
      <c r="K8" s="121"/>
      <c r="L8" s="121"/>
      <c r="M8" s="121"/>
      <c r="N8" s="121"/>
      <c r="O8" s="121"/>
      <c r="P8" s="121"/>
      <c r="Q8" s="121"/>
      <c r="R8" s="121"/>
      <c r="S8" s="121"/>
      <c r="T8" s="121"/>
      <c r="U8" s="121"/>
      <c r="V8" s="121"/>
    </row>
    <row r="9" spans="1:22" x14ac:dyDescent="0.25">
      <c r="A9" s="26" t="s">
        <v>32</v>
      </c>
      <c r="B9">
        <v>80</v>
      </c>
      <c r="D9" s="3" t="s">
        <v>32</v>
      </c>
      <c r="E9">
        <f t="shared" si="0"/>
        <v>80</v>
      </c>
      <c r="G9" s="124" t="s">
        <v>205</v>
      </c>
      <c r="H9" s="31"/>
      <c r="I9" s="31"/>
      <c r="J9" s="31"/>
      <c r="K9" s="31"/>
      <c r="L9" s="31"/>
      <c r="M9" s="31"/>
      <c r="N9" s="31"/>
      <c r="O9" s="31"/>
      <c r="P9" s="31"/>
    </row>
    <row r="10" spans="1:22" x14ac:dyDescent="0.25">
      <c r="A10" s="26" t="s">
        <v>88</v>
      </c>
      <c r="B10">
        <v>90</v>
      </c>
      <c r="D10" s="3" t="s">
        <v>88</v>
      </c>
      <c r="E10">
        <f t="shared" si="0"/>
        <v>90</v>
      </c>
    </row>
    <row r="11" spans="1:22" x14ac:dyDescent="0.25">
      <c r="A11" s="26" t="s">
        <v>89</v>
      </c>
      <c r="B11">
        <v>100</v>
      </c>
      <c r="D11" s="3" t="s">
        <v>89</v>
      </c>
      <c r="E11">
        <f t="shared" si="0"/>
        <v>100</v>
      </c>
    </row>
    <row r="12" spans="1:22" x14ac:dyDescent="0.25">
      <c r="A12" s="26" t="s">
        <v>90</v>
      </c>
      <c r="B12">
        <v>110</v>
      </c>
      <c r="D12" s="3" t="s">
        <v>90</v>
      </c>
      <c r="E12">
        <f>VLOOKUP(D12,$A$1:$B$12,2,0)</f>
        <v>110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C2" sqref="C2"/>
    </sheetView>
  </sheetViews>
  <sheetFormatPr defaultRowHeight="15" x14ac:dyDescent="0.25"/>
  <sheetData>
    <row r="1" spans="1:18" x14ac:dyDescent="0.25">
      <c r="A1" s="139" t="s">
        <v>231</v>
      </c>
      <c r="B1" t="s">
        <v>232</v>
      </c>
    </row>
    <row r="2" spans="1:18" x14ac:dyDescent="0.25">
      <c r="A2" s="140" t="s">
        <v>233</v>
      </c>
      <c r="B2">
        <f>COUNTIF($A$2:$A$19,A2)</f>
        <v>5</v>
      </c>
      <c r="C2">
        <f>COUNTIF($A$2:A2,A2)</f>
        <v>1</v>
      </c>
      <c r="E2" s="38" t="s">
        <v>238</v>
      </c>
      <c r="H2" s="52" t="s">
        <v>298</v>
      </c>
      <c r="I2" s="3"/>
      <c r="J2" s="3"/>
      <c r="K2" s="3"/>
      <c r="L2" s="3"/>
      <c r="M2" s="3"/>
      <c r="N2" s="3"/>
      <c r="O2" s="3"/>
      <c r="P2" s="3"/>
      <c r="Q2" s="3"/>
      <c r="R2" s="3"/>
    </row>
    <row r="3" spans="1:18" x14ac:dyDescent="0.25">
      <c r="A3" s="140" t="s">
        <v>234</v>
      </c>
      <c r="B3">
        <f t="shared" ref="B3:B19" si="0">COUNTIF($A$2:$A$19,A3)</f>
        <v>5</v>
      </c>
      <c r="C3">
        <f>COUNTIF($A$2:A3,A3)</f>
        <v>1</v>
      </c>
    </row>
    <row r="4" spans="1:18" x14ac:dyDescent="0.25">
      <c r="A4" s="140" t="s">
        <v>235</v>
      </c>
      <c r="B4">
        <f t="shared" si="0"/>
        <v>2</v>
      </c>
      <c r="C4">
        <f>COUNTIF($A$2:A4,A4)</f>
        <v>1</v>
      </c>
    </row>
    <row r="5" spans="1:18" x14ac:dyDescent="0.25">
      <c r="A5" s="140" t="s">
        <v>235</v>
      </c>
      <c r="B5">
        <f t="shared" si="0"/>
        <v>2</v>
      </c>
      <c r="C5">
        <f>COUNTIF($A$2:A5,A5)</f>
        <v>2</v>
      </c>
    </row>
    <row r="6" spans="1:18" x14ac:dyDescent="0.25">
      <c r="A6" s="140" t="s">
        <v>236</v>
      </c>
      <c r="B6">
        <f t="shared" si="0"/>
        <v>5</v>
      </c>
      <c r="C6">
        <f>COUNTIF($A$2:A6,A6)</f>
        <v>1</v>
      </c>
    </row>
    <row r="7" spans="1:18" x14ac:dyDescent="0.25">
      <c r="A7" s="140" t="s">
        <v>236</v>
      </c>
      <c r="B7">
        <f t="shared" si="0"/>
        <v>5</v>
      </c>
      <c r="C7">
        <f>COUNTIF($A$2:A7,A7)</f>
        <v>2</v>
      </c>
    </row>
    <row r="8" spans="1:18" x14ac:dyDescent="0.25">
      <c r="A8" s="140" t="s">
        <v>236</v>
      </c>
      <c r="B8">
        <f t="shared" si="0"/>
        <v>5</v>
      </c>
      <c r="C8">
        <f>COUNTIF($A$2:A8,A8)</f>
        <v>3</v>
      </c>
    </row>
    <row r="9" spans="1:18" x14ac:dyDescent="0.25">
      <c r="A9" s="140" t="s">
        <v>234</v>
      </c>
      <c r="B9">
        <f t="shared" si="0"/>
        <v>5</v>
      </c>
      <c r="C9">
        <f>COUNTIF($A$2:A9,A9)</f>
        <v>2</v>
      </c>
    </row>
    <row r="10" spans="1:18" x14ac:dyDescent="0.25">
      <c r="A10" s="140" t="s">
        <v>234</v>
      </c>
      <c r="B10">
        <f t="shared" si="0"/>
        <v>5</v>
      </c>
      <c r="C10">
        <f>COUNTIF($A$2:A10,A10)</f>
        <v>3</v>
      </c>
    </row>
    <row r="11" spans="1:18" x14ac:dyDescent="0.25">
      <c r="A11" s="140" t="s">
        <v>234</v>
      </c>
      <c r="B11">
        <f t="shared" si="0"/>
        <v>5</v>
      </c>
      <c r="C11">
        <f>COUNTIF($A$2:A11,A11)</f>
        <v>4</v>
      </c>
    </row>
    <row r="12" spans="1:18" x14ac:dyDescent="0.25">
      <c r="A12" s="140" t="s">
        <v>234</v>
      </c>
      <c r="B12">
        <f t="shared" si="0"/>
        <v>5</v>
      </c>
      <c r="C12">
        <f>COUNTIF($A$2:A12,A12)</f>
        <v>5</v>
      </c>
    </row>
    <row r="13" spans="1:18" x14ac:dyDescent="0.25">
      <c r="A13" s="140" t="s">
        <v>236</v>
      </c>
      <c r="B13">
        <f t="shared" si="0"/>
        <v>5</v>
      </c>
      <c r="C13">
        <f>COUNTIF($A$2:A13,A13)</f>
        <v>4</v>
      </c>
    </row>
    <row r="14" spans="1:18" x14ac:dyDescent="0.25">
      <c r="A14" s="140" t="s">
        <v>236</v>
      </c>
      <c r="B14">
        <f t="shared" si="0"/>
        <v>5</v>
      </c>
      <c r="C14">
        <f>COUNTIF($A$2:A14,A14)</f>
        <v>5</v>
      </c>
    </row>
    <row r="15" spans="1:18" x14ac:dyDescent="0.25">
      <c r="A15" s="140" t="s">
        <v>233</v>
      </c>
      <c r="B15">
        <f t="shared" si="0"/>
        <v>5</v>
      </c>
      <c r="C15">
        <f>COUNTIF($A$2:A15,A15)</f>
        <v>2</v>
      </c>
    </row>
    <row r="16" spans="1:18" x14ac:dyDescent="0.25">
      <c r="A16" s="140" t="s">
        <v>233</v>
      </c>
      <c r="B16">
        <f t="shared" si="0"/>
        <v>5</v>
      </c>
      <c r="C16">
        <f>COUNTIF($A$2:A16,A16)</f>
        <v>3</v>
      </c>
    </row>
    <row r="17" spans="1:3" x14ac:dyDescent="0.25">
      <c r="A17" s="140" t="s">
        <v>237</v>
      </c>
      <c r="B17">
        <f t="shared" si="0"/>
        <v>1</v>
      </c>
      <c r="C17">
        <f>COUNTIF($A$2:A17,A17)</f>
        <v>1</v>
      </c>
    </row>
    <row r="18" spans="1:3" x14ac:dyDescent="0.25">
      <c r="A18" s="140" t="s">
        <v>233</v>
      </c>
      <c r="B18">
        <f t="shared" si="0"/>
        <v>5</v>
      </c>
      <c r="C18">
        <f>COUNTIF($A$2:A18,A18)</f>
        <v>4</v>
      </c>
    </row>
    <row r="19" spans="1:3" x14ac:dyDescent="0.25">
      <c r="A19" s="140" t="s">
        <v>233</v>
      </c>
      <c r="B19">
        <f t="shared" si="0"/>
        <v>5</v>
      </c>
      <c r="C19">
        <f>COUNTIF($A$2:A19,A19)</f>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topLeftCell="A29" workbookViewId="0">
      <selection activeCell="B40" sqref="B40:D40"/>
    </sheetView>
  </sheetViews>
  <sheetFormatPr defaultRowHeight="15" x14ac:dyDescent="0.25"/>
  <cols>
    <col min="1" max="1" width="10.5703125" bestFit="1" customWidth="1"/>
    <col min="2" max="2" width="6.85546875" customWidth="1"/>
    <col min="3" max="3" width="6.140625" customWidth="1"/>
    <col min="4" max="4" width="6.28515625" customWidth="1"/>
    <col min="5" max="19" width="4.7109375" customWidth="1"/>
    <col min="20" max="20" width="17.28515625" customWidth="1"/>
    <col min="21" max="32" width="4.7109375" customWidth="1"/>
  </cols>
  <sheetData>
    <row r="1" spans="1:32" x14ac:dyDescent="0.25">
      <c r="A1" s="153" t="s">
        <v>273</v>
      </c>
      <c r="B1" s="154"/>
      <c r="C1" s="155"/>
      <c r="E1" s="5" t="s">
        <v>274</v>
      </c>
      <c r="F1" s="5"/>
      <c r="G1" s="5"/>
      <c r="H1" s="5" t="s">
        <v>275</v>
      </c>
    </row>
    <row r="3" spans="1:32" x14ac:dyDescent="0.25">
      <c r="A3" s="156" t="s">
        <v>276</v>
      </c>
      <c r="B3" s="156">
        <v>1</v>
      </c>
      <c r="C3" s="156">
        <v>2</v>
      </c>
      <c r="D3" s="156">
        <v>3</v>
      </c>
      <c r="E3" s="156">
        <v>4</v>
      </c>
      <c r="F3" s="156">
        <v>5</v>
      </c>
      <c r="G3" s="156">
        <v>6</v>
      </c>
      <c r="H3" s="156">
        <v>7</v>
      </c>
      <c r="I3" s="156">
        <v>8</v>
      </c>
      <c r="J3" s="156">
        <v>9</v>
      </c>
      <c r="K3" s="156">
        <v>10</v>
      </c>
      <c r="L3" s="156">
        <v>11</v>
      </c>
      <c r="M3" s="156">
        <v>12</v>
      </c>
      <c r="N3" s="156">
        <v>13</v>
      </c>
      <c r="O3" s="156">
        <v>14</v>
      </c>
      <c r="P3" s="156">
        <v>15</v>
      </c>
      <c r="Q3" s="156">
        <v>16</v>
      </c>
      <c r="R3" s="156">
        <v>17</v>
      </c>
      <c r="S3" s="156">
        <v>18</v>
      </c>
      <c r="T3" s="156">
        <v>19</v>
      </c>
      <c r="U3" s="156">
        <v>20</v>
      </c>
      <c r="V3" s="156">
        <v>21</v>
      </c>
      <c r="W3" s="156">
        <v>22</v>
      </c>
      <c r="X3" s="156">
        <v>23</v>
      </c>
      <c r="Y3" s="156">
        <v>24</v>
      </c>
      <c r="Z3" s="156">
        <v>25</v>
      </c>
      <c r="AA3" s="156">
        <v>26</v>
      </c>
      <c r="AB3" s="156">
        <v>27</v>
      </c>
      <c r="AC3" s="156">
        <v>28</v>
      </c>
      <c r="AD3" s="156">
        <v>29</v>
      </c>
      <c r="AE3" s="156">
        <v>30</v>
      </c>
      <c r="AF3" s="156">
        <v>31</v>
      </c>
    </row>
    <row r="4" spans="1:32" x14ac:dyDescent="0.25">
      <c r="A4" s="157" t="s">
        <v>21</v>
      </c>
      <c r="B4" s="157" t="s">
        <v>277</v>
      </c>
      <c r="C4" s="157" t="s">
        <v>21</v>
      </c>
      <c r="D4" s="157" t="s">
        <v>277</v>
      </c>
      <c r="E4" s="157" t="s">
        <v>277</v>
      </c>
      <c r="F4" s="157" t="s">
        <v>277</v>
      </c>
      <c r="G4" s="157" t="s">
        <v>277</v>
      </c>
      <c r="H4" s="157" t="s">
        <v>277</v>
      </c>
      <c r="I4" s="157" t="s">
        <v>277</v>
      </c>
      <c r="J4" s="157" t="s">
        <v>277</v>
      </c>
      <c r="K4" s="157"/>
      <c r="L4" s="157"/>
      <c r="M4" s="157"/>
      <c r="N4" s="157" t="s">
        <v>21</v>
      </c>
      <c r="O4" s="157"/>
      <c r="P4" s="157" t="s">
        <v>21</v>
      </c>
      <c r="Q4" s="157" t="s">
        <v>277</v>
      </c>
      <c r="R4" s="157" t="s">
        <v>277</v>
      </c>
      <c r="S4" s="157" t="s">
        <v>277</v>
      </c>
      <c r="T4" s="157" t="s">
        <v>277</v>
      </c>
      <c r="U4" s="157" t="s">
        <v>277</v>
      </c>
      <c r="V4" s="157" t="s">
        <v>277</v>
      </c>
      <c r="W4" s="157" t="s">
        <v>277</v>
      </c>
      <c r="X4" s="157" t="s">
        <v>277</v>
      </c>
      <c r="Y4" s="157" t="s">
        <v>277</v>
      </c>
      <c r="Z4" s="157" t="s">
        <v>277</v>
      </c>
      <c r="AA4" s="157" t="s">
        <v>277</v>
      </c>
      <c r="AB4" s="157" t="s">
        <v>277</v>
      </c>
      <c r="AC4" s="157" t="s">
        <v>277</v>
      </c>
      <c r="AD4" s="157" t="s">
        <v>277</v>
      </c>
      <c r="AE4" s="157" t="s">
        <v>277</v>
      </c>
      <c r="AF4" s="157" t="s">
        <v>277</v>
      </c>
    </row>
    <row r="5" spans="1:32" x14ac:dyDescent="0.25">
      <c r="A5" s="157" t="s">
        <v>22</v>
      </c>
      <c r="B5" s="157" t="s">
        <v>21</v>
      </c>
      <c r="C5" s="157" t="s">
        <v>277</v>
      </c>
      <c r="D5" s="157" t="s">
        <v>277</v>
      </c>
      <c r="E5" s="157" t="s">
        <v>277</v>
      </c>
      <c r="F5" s="157" t="s">
        <v>277</v>
      </c>
      <c r="G5" s="157" t="s">
        <v>277</v>
      </c>
      <c r="H5" s="157" t="s">
        <v>277</v>
      </c>
      <c r="I5" s="157"/>
      <c r="J5" s="157"/>
      <c r="K5" s="157" t="s">
        <v>277</v>
      </c>
      <c r="L5" s="157" t="s">
        <v>277</v>
      </c>
      <c r="M5" s="157" t="s">
        <v>277</v>
      </c>
      <c r="N5" s="157" t="s">
        <v>277</v>
      </c>
      <c r="O5" s="157" t="s">
        <v>277</v>
      </c>
      <c r="P5" s="157" t="s">
        <v>277</v>
      </c>
      <c r="Q5" s="157" t="s">
        <v>277</v>
      </c>
      <c r="R5" s="157" t="s">
        <v>277</v>
      </c>
      <c r="S5" s="157" t="s">
        <v>21</v>
      </c>
      <c r="T5" s="157" t="s">
        <v>21</v>
      </c>
      <c r="U5" s="157" t="s">
        <v>21</v>
      </c>
      <c r="V5" s="157" t="s">
        <v>21</v>
      </c>
      <c r="W5" s="157" t="s">
        <v>21</v>
      </c>
      <c r="X5" s="157" t="s">
        <v>277</v>
      </c>
      <c r="Y5" s="157" t="s">
        <v>277</v>
      </c>
      <c r="Z5" s="157" t="s">
        <v>277</v>
      </c>
      <c r="AA5" s="157" t="s">
        <v>277</v>
      </c>
      <c r="AB5" s="157" t="s">
        <v>277</v>
      </c>
      <c r="AC5" s="157" t="s">
        <v>277</v>
      </c>
      <c r="AD5" s="157" t="s">
        <v>277</v>
      </c>
      <c r="AE5" s="157" t="s">
        <v>277</v>
      </c>
      <c r="AF5" s="157" t="s">
        <v>277</v>
      </c>
    </row>
    <row r="6" spans="1:32" x14ac:dyDescent="0.25">
      <c r="A6" s="157" t="s">
        <v>23</v>
      </c>
      <c r="B6" s="157" t="s">
        <v>21</v>
      </c>
      <c r="C6" s="157"/>
      <c r="D6" s="157" t="s">
        <v>21</v>
      </c>
      <c r="E6" s="157"/>
      <c r="F6" s="157"/>
      <c r="G6" s="157" t="s">
        <v>21</v>
      </c>
      <c r="H6" s="157" t="s">
        <v>21</v>
      </c>
      <c r="I6" s="157" t="s">
        <v>277</v>
      </c>
      <c r="J6" s="157" t="s">
        <v>277</v>
      </c>
      <c r="K6" s="157" t="s">
        <v>277</v>
      </c>
      <c r="L6" s="157" t="s">
        <v>277</v>
      </c>
      <c r="M6" s="157" t="s">
        <v>277</v>
      </c>
      <c r="N6" s="157" t="s">
        <v>277</v>
      </c>
      <c r="O6" s="157" t="s">
        <v>277</v>
      </c>
      <c r="P6" s="157" t="s">
        <v>277</v>
      </c>
      <c r="Q6" s="157" t="s">
        <v>277</v>
      </c>
      <c r="R6" s="157" t="s">
        <v>277</v>
      </c>
      <c r="S6" s="157" t="s">
        <v>277</v>
      </c>
      <c r="T6" s="157" t="s">
        <v>277</v>
      </c>
      <c r="U6" s="157" t="s">
        <v>277</v>
      </c>
      <c r="V6" s="157" t="s">
        <v>277</v>
      </c>
      <c r="W6" s="157" t="s">
        <v>277</v>
      </c>
      <c r="X6" s="157" t="s">
        <v>277</v>
      </c>
      <c r="Y6" s="157" t="s">
        <v>277</v>
      </c>
      <c r="Z6" s="157" t="s">
        <v>277</v>
      </c>
      <c r="AA6" s="157" t="s">
        <v>277</v>
      </c>
      <c r="AB6" s="157" t="s">
        <v>277</v>
      </c>
      <c r="AC6" s="157"/>
      <c r="AD6" s="157" t="s">
        <v>21</v>
      </c>
      <c r="AE6" s="157" t="s">
        <v>21</v>
      </c>
      <c r="AF6" s="157" t="s">
        <v>277</v>
      </c>
    </row>
    <row r="7" spans="1:32" x14ac:dyDescent="0.25">
      <c r="A7" s="158" t="s">
        <v>24</v>
      </c>
      <c r="B7" s="158" t="s">
        <v>21</v>
      </c>
      <c r="C7" s="158" t="s">
        <v>21</v>
      </c>
      <c r="D7" s="158" t="s">
        <v>21</v>
      </c>
      <c r="E7" s="158" t="s">
        <v>21</v>
      </c>
      <c r="F7" s="158" t="s">
        <v>21</v>
      </c>
      <c r="G7" s="158" t="s">
        <v>21</v>
      </c>
      <c r="H7" s="158" t="s">
        <v>21</v>
      </c>
      <c r="I7" s="158" t="s">
        <v>21</v>
      </c>
      <c r="J7" s="158" t="s">
        <v>277</v>
      </c>
      <c r="K7" s="158" t="s">
        <v>277</v>
      </c>
      <c r="L7" s="158" t="s">
        <v>277</v>
      </c>
      <c r="M7" s="158" t="s">
        <v>277</v>
      </c>
      <c r="N7" s="158" t="s">
        <v>277</v>
      </c>
      <c r="O7" s="158" t="s">
        <v>277</v>
      </c>
      <c r="P7" s="158" t="s">
        <v>277</v>
      </c>
      <c r="Q7" s="158" t="s">
        <v>277</v>
      </c>
      <c r="R7" s="158" t="s">
        <v>277</v>
      </c>
      <c r="S7" s="158" t="s">
        <v>277</v>
      </c>
      <c r="T7" s="158" t="s">
        <v>277</v>
      </c>
      <c r="U7" s="158" t="s">
        <v>277</v>
      </c>
      <c r="V7" s="158" t="s">
        <v>277</v>
      </c>
      <c r="W7" s="158" t="s">
        <v>21</v>
      </c>
      <c r="X7" s="158" t="s">
        <v>21</v>
      </c>
      <c r="Y7" s="158"/>
      <c r="Z7" s="158"/>
      <c r="AA7" s="158"/>
      <c r="AB7" s="158"/>
      <c r="AC7" s="158"/>
      <c r="AD7" s="158" t="s">
        <v>21</v>
      </c>
      <c r="AE7" s="158" t="s">
        <v>21</v>
      </c>
      <c r="AF7" s="158" t="s">
        <v>277</v>
      </c>
    </row>
    <row r="9" spans="1:32" x14ac:dyDescent="0.25">
      <c r="A9" s="159" t="s">
        <v>278</v>
      </c>
    </row>
    <row r="10" spans="1:32" x14ac:dyDescent="0.25">
      <c r="A10" s="160" t="s">
        <v>279</v>
      </c>
      <c r="B10" s="161"/>
      <c r="C10" s="161"/>
      <c r="D10" s="161"/>
      <c r="E10" s="161"/>
      <c r="F10" s="161"/>
      <c r="G10" s="161"/>
      <c r="H10" s="161"/>
      <c r="I10" s="161"/>
      <c r="J10" s="161"/>
      <c r="K10" s="161"/>
      <c r="L10" s="162"/>
    </row>
    <row r="12" spans="1:32" x14ac:dyDescent="0.25">
      <c r="A12" s="156" t="s">
        <v>276</v>
      </c>
      <c r="B12" s="163" t="s">
        <v>280</v>
      </c>
      <c r="C12" s="164"/>
      <c r="D12" s="165"/>
    </row>
    <row r="13" spans="1:32" x14ac:dyDescent="0.25">
      <c r="A13" s="166" t="s">
        <v>21</v>
      </c>
      <c r="B13" s="167">
        <f>COUNTIF(A4:AF4,"P")</f>
        <v>24</v>
      </c>
      <c r="C13" s="168"/>
      <c r="D13" s="169"/>
    </row>
    <row r="14" spans="1:32" x14ac:dyDescent="0.25">
      <c r="A14" s="166" t="s">
        <v>22</v>
      </c>
      <c r="B14" s="167">
        <f t="shared" ref="B14:B16" si="0">COUNTIF(A5:AF5,"P")</f>
        <v>23</v>
      </c>
      <c r="C14" s="168"/>
      <c r="D14" s="169"/>
    </row>
    <row r="15" spans="1:32" x14ac:dyDescent="0.25">
      <c r="A15" s="166" t="s">
        <v>23</v>
      </c>
      <c r="B15" s="167">
        <f t="shared" si="0"/>
        <v>21</v>
      </c>
      <c r="C15" s="168"/>
      <c r="D15" s="169"/>
    </row>
    <row r="16" spans="1:32" x14ac:dyDescent="0.25">
      <c r="A16" s="171" t="s">
        <v>24</v>
      </c>
      <c r="B16" s="167">
        <f t="shared" si="0"/>
        <v>14</v>
      </c>
      <c r="C16" s="168"/>
      <c r="D16" s="169"/>
      <c r="T16" s="173"/>
    </row>
    <row r="18" spans="1:12" x14ac:dyDescent="0.25">
      <c r="A18" s="159" t="s">
        <v>281</v>
      </c>
    </row>
    <row r="19" spans="1:12" x14ac:dyDescent="0.25">
      <c r="A19" s="160" t="s">
        <v>282</v>
      </c>
      <c r="B19" s="161"/>
      <c r="C19" s="161"/>
      <c r="D19" s="161"/>
      <c r="E19" s="161"/>
      <c r="F19" s="161"/>
      <c r="G19" s="161"/>
      <c r="H19" s="161"/>
      <c r="I19" s="161"/>
      <c r="J19" s="161"/>
      <c r="K19" s="161"/>
      <c r="L19" s="162"/>
    </row>
    <row r="21" spans="1:12" x14ac:dyDescent="0.25">
      <c r="A21" s="156" t="s">
        <v>276</v>
      </c>
      <c r="B21" s="163" t="s">
        <v>283</v>
      </c>
      <c r="C21" s="164"/>
      <c r="D21" s="165"/>
    </row>
    <row r="22" spans="1:12" x14ac:dyDescent="0.25">
      <c r="A22" s="157" t="s">
        <v>21</v>
      </c>
      <c r="B22" s="167">
        <f>COUNTBLANK(B4:AF4)</f>
        <v>4</v>
      </c>
      <c r="C22" s="168"/>
      <c r="D22" s="169"/>
    </row>
    <row r="23" spans="1:12" x14ac:dyDescent="0.25">
      <c r="A23" s="157" t="s">
        <v>22</v>
      </c>
      <c r="B23" s="167">
        <f t="shared" ref="B23:B25" si="1">COUNTBLANK(B5:AF5)</f>
        <v>2</v>
      </c>
      <c r="C23" s="168"/>
      <c r="D23" s="170"/>
    </row>
    <row r="24" spans="1:12" x14ac:dyDescent="0.25">
      <c r="A24" s="157" t="s">
        <v>23</v>
      </c>
      <c r="B24" s="167">
        <f t="shared" si="1"/>
        <v>4</v>
      </c>
      <c r="C24" s="168"/>
      <c r="D24" s="170"/>
    </row>
    <row r="25" spans="1:12" x14ac:dyDescent="0.25">
      <c r="A25" s="158" t="s">
        <v>24</v>
      </c>
      <c r="B25" s="167">
        <f t="shared" si="1"/>
        <v>5</v>
      </c>
      <c r="C25" s="168"/>
      <c r="D25" s="172"/>
    </row>
    <row r="27" spans="1:12" x14ac:dyDescent="0.25">
      <c r="A27" s="159" t="s">
        <v>284</v>
      </c>
    </row>
    <row r="28" spans="1:12" x14ac:dyDescent="0.25">
      <c r="A28" s="160" t="s">
        <v>285</v>
      </c>
      <c r="B28" s="161"/>
      <c r="C28" s="161"/>
      <c r="D28" s="161"/>
      <c r="E28" s="161"/>
      <c r="F28" s="161"/>
      <c r="G28" s="161"/>
      <c r="H28" s="161"/>
      <c r="I28" s="161"/>
      <c r="J28" s="161"/>
      <c r="K28" s="161"/>
      <c r="L28" s="162"/>
    </row>
    <row r="30" spans="1:12" x14ac:dyDescent="0.25">
      <c r="A30" s="156" t="s">
        <v>276</v>
      </c>
      <c r="B30" s="163" t="s">
        <v>286</v>
      </c>
      <c r="C30" s="164"/>
      <c r="D30" s="165"/>
    </row>
    <row r="31" spans="1:12" x14ac:dyDescent="0.25">
      <c r="A31" s="157" t="s">
        <v>21</v>
      </c>
      <c r="B31" s="167">
        <f>COUNTA(B4:AF4)</f>
        <v>27</v>
      </c>
      <c r="C31" s="168"/>
      <c r="D31" s="169"/>
    </row>
    <row r="32" spans="1:12" x14ac:dyDescent="0.25">
      <c r="A32" s="157" t="s">
        <v>22</v>
      </c>
      <c r="B32" s="167">
        <f t="shared" ref="B32:B34" si="2">COUNTA(B5:AF5)</f>
        <v>29</v>
      </c>
      <c r="C32" s="174"/>
      <c r="D32" s="170"/>
    </row>
    <row r="33" spans="1:12" x14ac:dyDescent="0.25">
      <c r="A33" s="157" t="s">
        <v>23</v>
      </c>
      <c r="B33" s="167">
        <f t="shared" si="2"/>
        <v>27</v>
      </c>
      <c r="C33" s="174"/>
      <c r="D33" s="170"/>
    </row>
    <row r="34" spans="1:12" x14ac:dyDescent="0.25">
      <c r="A34" s="158" t="s">
        <v>24</v>
      </c>
      <c r="B34" s="167">
        <f t="shared" si="2"/>
        <v>26</v>
      </c>
      <c r="C34" s="175"/>
      <c r="D34" s="172"/>
    </row>
    <row r="36" spans="1:12" x14ac:dyDescent="0.25">
      <c r="A36" s="159" t="s">
        <v>287</v>
      </c>
    </row>
    <row r="37" spans="1:12" x14ac:dyDescent="0.25">
      <c r="A37" s="160" t="s">
        <v>288</v>
      </c>
      <c r="B37" s="161"/>
      <c r="C37" s="161"/>
      <c r="D37" s="161"/>
      <c r="E37" s="161"/>
      <c r="F37" s="161"/>
      <c r="G37" s="161"/>
      <c r="H37" s="161"/>
      <c r="I37" s="161"/>
      <c r="J37" s="161"/>
      <c r="K37" s="161"/>
      <c r="L37" s="162"/>
    </row>
    <row r="39" spans="1:12" x14ac:dyDescent="0.25">
      <c r="A39" s="156" t="s">
        <v>276</v>
      </c>
      <c r="B39" s="163" t="s">
        <v>289</v>
      </c>
      <c r="C39" s="164"/>
      <c r="D39" s="165"/>
    </row>
    <row r="40" spans="1:12" x14ac:dyDescent="0.25">
      <c r="A40" s="158" t="s">
        <v>290</v>
      </c>
      <c r="B40" s="215">
        <f>COUNTIFS(B4:AF4,"P",B5:AF5,"P")</f>
        <v>16</v>
      </c>
      <c r="C40" s="216"/>
      <c r="D40" s="217"/>
    </row>
  </sheetData>
  <mergeCells count="1">
    <mergeCell ref="B40:D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A2" workbookViewId="0">
      <selection activeCell="E16" sqref="E16"/>
    </sheetView>
  </sheetViews>
  <sheetFormatPr defaultRowHeight="15" x14ac:dyDescent="0.25"/>
  <cols>
    <col min="1" max="1" width="7.42578125" bestFit="1" customWidth="1"/>
    <col min="2" max="2" width="40.85546875" bestFit="1" customWidth="1"/>
    <col min="3" max="3" width="16.28515625" bestFit="1" customWidth="1"/>
    <col min="4" max="4" width="13.140625" bestFit="1" customWidth="1"/>
    <col min="5" max="5" width="8.42578125" bestFit="1" customWidth="1"/>
  </cols>
  <sheetData>
    <row r="1" spans="1:10" x14ac:dyDescent="0.25">
      <c r="A1" s="189" t="s">
        <v>317</v>
      </c>
      <c r="B1" s="189" t="s">
        <v>318</v>
      </c>
      <c r="C1" s="189"/>
      <c r="D1" s="189"/>
      <c r="E1" s="189"/>
      <c r="F1" s="189"/>
      <c r="G1" s="189"/>
    </row>
    <row r="3" spans="1:10" ht="15.75" thickBot="1" x14ac:dyDescent="0.3"/>
    <row r="4" spans="1:10" ht="15.75" thickBot="1" x14ac:dyDescent="0.3">
      <c r="B4" s="190" t="s">
        <v>319</v>
      </c>
      <c r="C4" s="190" t="s">
        <v>320</v>
      </c>
      <c r="D4" s="190" t="s">
        <v>321</v>
      </c>
      <c r="G4" s="194" t="s">
        <v>335</v>
      </c>
      <c r="H4" s="3"/>
      <c r="I4" s="3"/>
      <c r="J4" s="3"/>
    </row>
    <row r="5" spans="1:10" x14ac:dyDescent="0.25">
      <c r="B5" s="191" t="s">
        <v>322</v>
      </c>
      <c r="C5" s="191" t="s">
        <v>323</v>
      </c>
      <c r="D5" s="191">
        <v>10</v>
      </c>
      <c r="G5" t="s">
        <v>334</v>
      </c>
    </row>
    <row r="6" spans="1:10" x14ac:dyDescent="0.25">
      <c r="B6" s="191" t="s">
        <v>324</v>
      </c>
      <c r="C6" s="191" t="s">
        <v>325</v>
      </c>
      <c r="D6" s="191">
        <v>1</v>
      </c>
    </row>
    <row r="7" spans="1:10" x14ac:dyDescent="0.25">
      <c r="B7" s="191" t="s">
        <v>326</v>
      </c>
      <c r="C7" s="191" t="s">
        <v>323</v>
      </c>
      <c r="D7" s="191">
        <v>1</v>
      </c>
    </row>
    <row r="8" spans="1:10" x14ac:dyDescent="0.25">
      <c r="B8" s="191" t="s">
        <v>327</v>
      </c>
      <c r="C8" s="191" t="s">
        <v>323</v>
      </c>
      <c r="D8" s="191">
        <v>1</v>
      </c>
    </row>
    <row r="9" spans="1:10" x14ac:dyDescent="0.25">
      <c r="B9" s="191" t="s">
        <v>328</v>
      </c>
      <c r="C9" s="191" t="s">
        <v>325</v>
      </c>
      <c r="D9" s="191">
        <v>2</v>
      </c>
    </row>
    <row r="10" spans="1:10" x14ac:dyDescent="0.25">
      <c r="B10" s="191" t="s">
        <v>329</v>
      </c>
      <c r="C10" s="191" t="s">
        <v>325</v>
      </c>
      <c r="D10" s="191">
        <v>7</v>
      </c>
    </row>
    <row r="11" spans="1:10" x14ac:dyDescent="0.25">
      <c r="B11" s="191" t="s">
        <v>330</v>
      </c>
      <c r="C11" s="191" t="s">
        <v>325</v>
      </c>
      <c r="D11" s="191">
        <v>1</v>
      </c>
    </row>
    <row r="12" spans="1:10" x14ac:dyDescent="0.25">
      <c r="B12" s="191" t="s">
        <v>331</v>
      </c>
      <c r="C12" s="191" t="s">
        <v>323</v>
      </c>
      <c r="D12" s="191">
        <v>6</v>
      </c>
    </row>
    <row r="13" spans="1:10" x14ac:dyDescent="0.25">
      <c r="B13" s="191" t="s">
        <v>332</v>
      </c>
      <c r="C13" s="191" t="s">
        <v>325</v>
      </c>
      <c r="D13" s="191">
        <v>4</v>
      </c>
    </row>
    <row r="14" spans="1:10" x14ac:dyDescent="0.25">
      <c r="B14" s="191" t="s">
        <v>333</v>
      </c>
      <c r="C14" s="191" t="s">
        <v>323</v>
      </c>
      <c r="D14" s="191">
        <v>5</v>
      </c>
    </row>
    <row r="16" spans="1:10" x14ac:dyDescent="0.25">
      <c r="B16" s="192" t="s">
        <v>318</v>
      </c>
      <c r="E16" s="193">
        <f t="array" ref="E16">SUM(LARGE(IF($C$5:$C$14="Sales Associate",$D$5:$D$14,""),{1,2,3}))</f>
        <v>13</v>
      </c>
      <c r="G16" s="5" t="s">
        <v>336</v>
      </c>
      <c r="H16" s="5"/>
      <c r="I16" s="5"/>
      <c r="J16"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J6" sqref="J6"/>
    </sheetView>
  </sheetViews>
  <sheetFormatPr defaultRowHeight="15" x14ac:dyDescent="0.25"/>
  <cols>
    <col min="1" max="1" width="7.42578125" bestFit="1" customWidth="1"/>
    <col min="2" max="2" width="25.28515625" customWidth="1"/>
    <col min="3" max="5" width="8.42578125" bestFit="1" customWidth="1"/>
    <col min="6" max="6" width="5.42578125" bestFit="1" customWidth="1"/>
    <col min="8" max="8" width="9.7109375" bestFit="1" customWidth="1"/>
    <col min="9" max="9" width="8.85546875" bestFit="1" customWidth="1"/>
    <col min="10" max="10" width="15" bestFit="1" customWidth="1"/>
    <col min="11" max="11" width="13.5703125" bestFit="1" customWidth="1"/>
  </cols>
  <sheetData>
    <row r="1" spans="1:11" x14ac:dyDescent="0.25">
      <c r="A1" s="189" t="s">
        <v>337</v>
      </c>
      <c r="B1" s="189" t="s">
        <v>338</v>
      </c>
      <c r="C1" s="189"/>
      <c r="D1" s="189"/>
      <c r="E1" s="189"/>
      <c r="F1" s="189"/>
      <c r="G1" s="189"/>
      <c r="H1" s="189"/>
      <c r="I1" s="188"/>
      <c r="J1" s="188"/>
    </row>
    <row r="3" spans="1:11" ht="15.75" thickBot="1" x14ac:dyDescent="0.3"/>
    <row r="4" spans="1:11" ht="15.75" thickBot="1" x14ac:dyDescent="0.3">
      <c r="B4" s="190" t="s">
        <v>339</v>
      </c>
      <c r="C4" s="195">
        <f>D4-1</f>
        <v>43297</v>
      </c>
      <c r="D4" s="195">
        <f>E4-1</f>
        <v>43298</v>
      </c>
      <c r="E4" s="195">
        <v>43299</v>
      </c>
      <c r="F4" s="190" t="s">
        <v>340</v>
      </c>
      <c r="H4" s="190" t="s">
        <v>341</v>
      </c>
      <c r="I4" s="190" t="s">
        <v>342</v>
      </c>
      <c r="J4" s="190" t="s">
        <v>343</v>
      </c>
      <c r="K4" s="190" t="s">
        <v>344</v>
      </c>
    </row>
    <row r="5" spans="1:11" ht="18.75" x14ac:dyDescent="0.3">
      <c r="B5" s="112" t="s">
        <v>345</v>
      </c>
      <c r="C5" s="112">
        <v>88</v>
      </c>
      <c r="D5" s="112">
        <v>44</v>
      </c>
      <c r="E5" s="112">
        <v>71</v>
      </c>
      <c r="F5" s="196">
        <f t="shared" ref="F5:F11" si="0">SUM(C5:E5)</f>
        <v>203</v>
      </c>
      <c r="H5" s="197">
        <v>43297</v>
      </c>
      <c r="I5" s="197">
        <v>43299</v>
      </c>
      <c r="J5" s="198">
        <f>SUMIFS($C$11:$E$11,$C$4:$E$4,"&gt;="&amp;$H$5,$C$4:$E$4,"&lt;="&amp;$I$5)</f>
        <v>139</v>
      </c>
      <c r="K5" s="198">
        <f>SUMIFS($C$10:$E$10,$C$4:$E$4,"&gt;="&amp;$H$5,$C$4:$E$4,"&lt;="&amp;$I$5)</f>
        <v>192</v>
      </c>
    </row>
    <row r="6" spans="1:11" ht="18.75" x14ac:dyDescent="0.3">
      <c r="B6" s="112" t="s">
        <v>346</v>
      </c>
      <c r="C6" s="112">
        <v>31</v>
      </c>
      <c r="D6" s="112">
        <v>75</v>
      </c>
      <c r="E6" s="112">
        <v>62</v>
      </c>
      <c r="F6" s="196">
        <f t="shared" si="0"/>
        <v>168</v>
      </c>
      <c r="J6" s="201"/>
      <c r="K6" s="201"/>
    </row>
    <row r="7" spans="1:11" x14ac:dyDescent="0.25">
      <c r="B7" s="112" t="s">
        <v>347</v>
      </c>
      <c r="C7" s="112">
        <v>54</v>
      </c>
      <c r="D7" s="112">
        <v>55</v>
      </c>
      <c r="E7" s="112">
        <v>79</v>
      </c>
      <c r="F7" s="196">
        <f t="shared" si="0"/>
        <v>188</v>
      </c>
      <c r="I7" s="199"/>
      <c r="K7" s="200"/>
    </row>
    <row r="8" spans="1:11" x14ac:dyDescent="0.25">
      <c r="B8" s="112" t="s">
        <v>348</v>
      </c>
      <c r="C8" s="112">
        <v>69</v>
      </c>
      <c r="D8" s="112">
        <v>59</v>
      </c>
      <c r="E8" s="112">
        <v>46</v>
      </c>
      <c r="F8" s="196">
        <f t="shared" si="0"/>
        <v>174</v>
      </c>
    </row>
    <row r="9" spans="1:11" x14ac:dyDescent="0.25">
      <c r="B9" s="112" t="s">
        <v>349</v>
      </c>
      <c r="C9" s="112">
        <v>77</v>
      </c>
      <c r="D9" s="112">
        <v>82</v>
      </c>
      <c r="E9" s="112">
        <v>79</v>
      </c>
      <c r="F9" s="196">
        <f t="shared" si="0"/>
        <v>238</v>
      </c>
    </row>
    <row r="10" spans="1:11" x14ac:dyDescent="0.25">
      <c r="B10" s="112" t="s">
        <v>344</v>
      </c>
      <c r="C10" s="112">
        <v>39</v>
      </c>
      <c r="D10" s="112">
        <v>78</v>
      </c>
      <c r="E10" s="112">
        <v>75</v>
      </c>
      <c r="F10" s="196">
        <f t="shared" si="0"/>
        <v>192</v>
      </c>
      <c r="K10" s="4"/>
    </row>
    <row r="11" spans="1:11" x14ac:dyDescent="0.25">
      <c r="B11" s="112" t="s">
        <v>343</v>
      </c>
      <c r="C11" s="112">
        <v>30</v>
      </c>
      <c r="D11" s="112">
        <v>33</v>
      </c>
      <c r="E11" s="112">
        <v>76</v>
      </c>
      <c r="F11" s="196">
        <f t="shared" si="0"/>
        <v>139</v>
      </c>
    </row>
    <row r="14" spans="1:11" x14ac:dyDescent="0.25">
      <c r="B14" s="202" t="s">
        <v>350</v>
      </c>
    </row>
    <row r="15" spans="1:11" x14ac:dyDescent="0.25">
      <c r="B15" t="s">
        <v>351</v>
      </c>
    </row>
    <row r="16" spans="1:11" x14ac:dyDescent="0.25">
      <c r="B16" t="s">
        <v>352</v>
      </c>
    </row>
  </sheetData>
  <dataValidations count="2">
    <dataValidation type="list" allowBlank="1" showInputMessage="1" showErrorMessage="1" sqref="H5:I5">
      <formula1>$E$325:$G$325</formula1>
    </dataValidation>
    <dataValidation type="list" allowBlank="1" showInputMessage="1" showErrorMessage="1" sqref="J4:K4">
      <formula1>$D$33:$D$39</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13" sqref="C13"/>
    </sheetView>
  </sheetViews>
  <sheetFormatPr defaultRowHeight="15" x14ac:dyDescent="0.25"/>
  <cols>
    <col min="1" max="1" width="25.28515625" customWidth="1"/>
    <col min="2" max="2" width="7.7109375" bestFit="1" customWidth="1"/>
    <col min="3" max="3" width="13.85546875" customWidth="1"/>
  </cols>
  <sheetData>
    <row r="1" spans="1:7" x14ac:dyDescent="0.25">
      <c r="A1" s="189" t="s">
        <v>353</v>
      </c>
      <c r="B1" s="189"/>
      <c r="C1" s="189"/>
      <c r="D1" s="189"/>
      <c r="E1" s="189"/>
      <c r="F1" s="189"/>
      <c r="G1" s="189"/>
    </row>
    <row r="4" spans="1:7" x14ac:dyDescent="0.25">
      <c r="A4" s="203" t="s">
        <v>354</v>
      </c>
      <c r="B4" s="204" t="s">
        <v>355</v>
      </c>
      <c r="C4" s="204" t="s">
        <v>356</v>
      </c>
      <c r="D4" s="205"/>
    </row>
    <row r="5" spans="1:7" x14ac:dyDescent="0.25">
      <c r="A5" s="206">
        <v>2015</v>
      </c>
      <c r="B5" s="206">
        <v>12</v>
      </c>
      <c r="C5" s="206">
        <v>10</v>
      </c>
      <c r="D5" s="207"/>
    </row>
    <row r="6" spans="1:7" x14ac:dyDescent="0.25">
      <c r="A6" s="206">
        <v>2014</v>
      </c>
      <c r="B6" s="206">
        <v>5</v>
      </c>
      <c r="C6" s="206">
        <v>15</v>
      </c>
      <c r="D6" s="207"/>
    </row>
    <row r="7" spans="1:7" x14ac:dyDescent="0.25">
      <c r="A7" s="206">
        <v>2014</v>
      </c>
      <c r="B7" s="206">
        <v>2</v>
      </c>
      <c r="C7" s="206">
        <v>50</v>
      </c>
      <c r="D7" s="207"/>
    </row>
    <row r="8" spans="1:7" x14ac:dyDescent="0.25">
      <c r="A8" s="206">
        <v>2013</v>
      </c>
      <c r="B8" s="206">
        <v>3</v>
      </c>
      <c r="C8" s="206">
        <v>25</v>
      </c>
      <c r="D8" s="207"/>
    </row>
    <row r="9" spans="1:7" x14ac:dyDescent="0.25">
      <c r="A9" s="206">
        <v>2014</v>
      </c>
      <c r="B9" s="206">
        <v>7</v>
      </c>
      <c r="C9" s="206">
        <v>40</v>
      </c>
      <c r="D9" s="207"/>
    </row>
    <row r="10" spans="1:7" x14ac:dyDescent="0.25">
      <c r="A10" s="206">
        <v>2015</v>
      </c>
      <c r="B10" s="206">
        <v>1</v>
      </c>
      <c r="C10" s="206">
        <v>60</v>
      </c>
      <c r="D10" s="207"/>
    </row>
    <row r="11" spans="1:7" ht="15.75" thickBot="1" x14ac:dyDescent="0.3">
      <c r="A11" s="206">
        <v>2014</v>
      </c>
      <c r="B11" s="206">
        <v>10</v>
      </c>
      <c r="C11" s="206">
        <v>20</v>
      </c>
      <c r="D11" s="207"/>
    </row>
    <row r="12" spans="1:7" ht="15.75" thickBot="1" x14ac:dyDescent="0.3">
      <c r="C12" s="208">
        <f>AVERAGEIFS($C$5:$C$11,$A$5:$A$11,"2014",$B$5:$B$11,"&gt;=4",$B$5:$B$11,"&lt;=12")</f>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Home</vt:lpstr>
      <vt:lpstr>Math &amp; Static</vt:lpstr>
      <vt:lpstr>GO TO</vt:lpstr>
      <vt:lpstr>SUMIFS+SUMIFS</vt:lpstr>
      <vt:lpstr>USE oF Asteric</vt:lpstr>
      <vt:lpstr>countif</vt:lpstr>
      <vt:lpstr>Working with Names</vt:lpstr>
      <vt:lpstr>D-FUNC</vt:lpstr>
      <vt:lpstr>What if</vt:lpstr>
      <vt:lpstr>AGGRE</vt:lpstr>
      <vt:lpstr>Running Range</vt:lpstr>
      <vt:lpstr>Revision</vt:lpstr>
      <vt:lpstr>SUM_LARGE</vt:lpstr>
      <vt:lpstr>P1</vt:lpstr>
      <vt:lpstr>Averageifs</vt:lpstr>
      <vt:lpstr>PRI</vt:lpstr>
      <vt:lpstr>PRO</vt:lpstr>
      <vt:lpstr>SLS</vt:lpstr>
      <vt:lpstr>TOSLS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2018-11-12T12:21:50Z</dcterms:modified>
</cp:coreProperties>
</file>