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240" yWindow="1005" windowWidth="14805" windowHeight="6420" tabRatio="841" activeTab="24"/>
  </bookViews>
  <sheets>
    <sheet name="Home" sheetId="13" r:id="rId1"/>
    <sheet name="DATA" sheetId="1" r:id="rId2"/>
    <sheet name="NESTLE" sheetId="2" r:id="rId3"/>
    <sheet name="Amul" sheetId="5" r:id="rId4"/>
    <sheet name="IBM" sheetId="3" r:id="rId5"/>
    <sheet name="Parle" sheetId="4" r:id="rId6"/>
    <sheet name="IFERRORLOKUP" sheetId="9" state="hidden" r:id="rId7"/>
    <sheet name="CHOOSE-LOOKUP" sheetId="10" state="hidden" r:id="rId8"/>
    <sheet name="Sheet2" sheetId="12" state="hidden" r:id="rId9"/>
    <sheet name="SUMPRODUCT" sheetId="22" r:id="rId10"/>
    <sheet name="P 1" sheetId="14" r:id="rId11"/>
    <sheet name="P 2" sheetId="15" r:id="rId12"/>
    <sheet name="P 3" sheetId="16" r:id="rId13"/>
    <sheet name="P 4" sheetId="17" r:id="rId14"/>
    <sheet name="P 5" sheetId="18" r:id="rId15"/>
    <sheet name="P 6" sheetId="19" r:id="rId16"/>
    <sheet name="P 7" sheetId="20" r:id="rId17"/>
    <sheet name="P8" sheetId="21" r:id="rId18"/>
    <sheet name="P9" sheetId="23" r:id="rId19"/>
    <sheet name="P10" sheetId="24" r:id="rId20"/>
    <sheet name="P11" sheetId="25" r:id="rId21"/>
    <sheet name="P12" sheetId="26" r:id="rId22"/>
    <sheet name="P13" sheetId="27" r:id="rId23"/>
    <sheet name="P14" sheetId="28" r:id="rId24"/>
    <sheet name="P15" sheetId="29" r:id="rId25"/>
  </sheets>
  <calcPr calcId="144525"/>
</workbook>
</file>

<file path=xl/calcChain.xml><?xml version="1.0" encoding="utf-8"?>
<calcChain xmlns="http://schemas.openxmlformats.org/spreadsheetml/2006/main">
  <c r="E12" i="29" l="1"/>
  <c r="E10" i="19"/>
  <c r="I3" i="17"/>
  <c r="A7" i="17"/>
  <c r="A6" i="17"/>
  <c r="A5" i="17"/>
  <c r="A4" i="17"/>
  <c r="A3" i="17"/>
  <c r="D13" i="29" l="1"/>
  <c r="B12" i="28" l="1"/>
  <c r="B11" i="28"/>
  <c r="B10" i="28"/>
  <c r="B9" i="28"/>
  <c r="B8" i="28"/>
  <c r="B7" i="28"/>
  <c r="B6" i="28"/>
  <c r="B10" i="27"/>
  <c r="B9" i="27"/>
  <c r="B8" i="27"/>
  <c r="B7" i="27"/>
  <c r="B6" i="27"/>
  <c r="B14" i="26"/>
  <c r="B13" i="26"/>
  <c r="B12" i="26"/>
  <c r="B11" i="26"/>
  <c r="B10" i="26"/>
  <c r="B9" i="26"/>
  <c r="B8" i="26"/>
  <c r="B7" i="26"/>
  <c r="B6" i="26"/>
  <c r="J23" i="25" l="1"/>
  <c r="J22" i="25"/>
  <c r="J21" i="25"/>
  <c r="J20" i="25"/>
  <c r="J19" i="25"/>
  <c r="J18" i="25"/>
  <c r="J17" i="25"/>
  <c r="J16" i="25"/>
  <c r="J15" i="25"/>
  <c r="J14" i="25"/>
  <c r="J13" i="25"/>
  <c r="J12" i="25"/>
  <c r="J11" i="25"/>
  <c r="J10" i="25"/>
  <c r="J9" i="25"/>
  <c r="J8" i="25"/>
  <c r="J7" i="25"/>
  <c r="J6" i="25"/>
  <c r="J5" i="25"/>
  <c r="J4" i="25"/>
  <c r="C11" i="23" l="1"/>
  <c r="C10" i="23"/>
  <c r="C9" i="23"/>
  <c r="C8" i="23"/>
  <c r="C7" i="23"/>
  <c r="C6" i="23"/>
  <c r="D74" i="22" l="1"/>
  <c r="D73" i="22"/>
  <c r="D72" i="22"/>
  <c r="D71" i="22"/>
  <c r="D70" i="22"/>
  <c r="D69" i="22"/>
  <c r="D68" i="22"/>
  <c r="D67" i="22"/>
  <c r="D49" i="22"/>
  <c r="D48" i="22"/>
  <c r="D47" i="22"/>
  <c r="D46" i="22"/>
  <c r="D45" i="22"/>
  <c r="D44" i="22"/>
  <c r="D43" i="22"/>
  <c r="D42" i="22"/>
  <c r="A38" i="22"/>
  <c r="A37" i="22"/>
  <c r="A36" i="22"/>
  <c r="A35" i="22"/>
  <c r="A34" i="22"/>
  <c r="A33" i="22"/>
  <c r="A32" i="22"/>
  <c r="A31" i="22"/>
  <c r="D25" i="22"/>
  <c r="D24" i="22"/>
  <c r="D23" i="22"/>
  <c r="D22" i="22"/>
  <c r="D21" i="22"/>
  <c r="D20" i="22"/>
  <c r="D19" i="22"/>
  <c r="D18" i="22"/>
  <c r="H6" i="18" l="1"/>
  <c r="J9" i="21"/>
  <c r="J8" i="21"/>
  <c r="J7" i="21"/>
  <c r="J6" i="21"/>
  <c r="J5" i="21"/>
  <c r="J4" i="21"/>
  <c r="M14" i="20"/>
  <c r="M8" i="20"/>
  <c r="G8" i="20"/>
  <c r="H5" i="18"/>
  <c r="F13" i="16"/>
  <c r="G10" i="15" l="1"/>
  <c r="G9" i="15"/>
  <c r="G8" i="15"/>
  <c r="I9" i="14" l="1"/>
  <c r="I8" i="14"/>
  <c r="I7" i="14"/>
  <c r="I6" i="14"/>
  <c r="I5" i="14"/>
  <c r="I4" i="14"/>
  <c r="G9" i="14"/>
  <c r="H8" i="14"/>
  <c r="G8" i="14"/>
  <c r="H7" i="14"/>
  <c r="G7" i="14"/>
  <c r="H6" i="14"/>
  <c r="G6" i="14"/>
  <c r="H5" i="14"/>
  <c r="G5" i="14"/>
  <c r="H4" i="14"/>
  <c r="G4" i="14"/>
  <c r="B117" i="1" l="1"/>
  <c r="B157" i="1"/>
  <c r="C155" i="1"/>
  <c r="B128" i="1"/>
  <c r="C130" i="1"/>
  <c r="C127" i="1"/>
  <c r="D128" i="1"/>
  <c r="D130" i="1"/>
  <c r="C128" i="1"/>
  <c r="D127" i="1"/>
  <c r="B130" i="1"/>
  <c r="D129" i="1"/>
  <c r="B129" i="1"/>
  <c r="B127" i="1"/>
  <c r="C129" i="1"/>
  <c r="B122" i="1" l="1"/>
  <c r="B121" i="1"/>
  <c r="B120" i="1"/>
  <c r="B119" i="1"/>
  <c r="B118" i="1"/>
  <c r="J165" i="1"/>
  <c r="O171" i="1"/>
  <c r="N171" i="1"/>
  <c r="M171" i="1"/>
  <c r="L171" i="1"/>
  <c r="K171" i="1"/>
  <c r="J171" i="1"/>
  <c r="O170" i="1"/>
  <c r="N170" i="1"/>
  <c r="M170" i="1"/>
  <c r="L170" i="1"/>
  <c r="K170" i="1"/>
  <c r="J170" i="1"/>
  <c r="O169" i="1"/>
  <c r="N169" i="1"/>
  <c r="M169" i="1"/>
  <c r="L169" i="1"/>
  <c r="K169" i="1"/>
  <c r="J169" i="1"/>
  <c r="O168" i="1"/>
  <c r="N168" i="1"/>
  <c r="M168" i="1"/>
  <c r="L168" i="1"/>
  <c r="K168" i="1"/>
  <c r="J168" i="1"/>
  <c r="O167" i="1"/>
  <c r="N167" i="1"/>
  <c r="M167" i="1"/>
  <c r="L167" i="1"/>
  <c r="K167" i="1"/>
  <c r="J167" i="1"/>
  <c r="O166" i="1"/>
  <c r="N166" i="1"/>
  <c r="M166" i="1"/>
  <c r="L166" i="1"/>
  <c r="K166" i="1"/>
  <c r="J166" i="1"/>
  <c r="O165" i="1"/>
  <c r="N165" i="1"/>
  <c r="M165" i="1"/>
  <c r="L165" i="1"/>
  <c r="K165" i="1"/>
  <c r="G174" i="1"/>
  <c r="F174" i="1"/>
  <c r="E174" i="1"/>
  <c r="D174" i="1"/>
  <c r="C174" i="1"/>
  <c r="B174" i="1"/>
  <c r="G173" i="1"/>
  <c r="F173" i="1"/>
  <c r="E173" i="1"/>
  <c r="D173" i="1"/>
  <c r="C173" i="1"/>
  <c r="B173" i="1"/>
  <c r="G171" i="1"/>
  <c r="F171" i="1"/>
  <c r="E171" i="1"/>
  <c r="D171" i="1"/>
  <c r="C171" i="1"/>
  <c r="B171" i="1"/>
  <c r="G169" i="1"/>
  <c r="F169" i="1"/>
  <c r="E169" i="1"/>
  <c r="D169" i="1"/>
  <c r="C169" i="1"/>
  <c r="B169" i="1"/>
  <c r="G168" i="1"/>
  <c r="F168" i="1"/>
  <c r="E168" i="1"/>
  <c r="D168" i="1"/>
  <c r="C168" i="1"/>
  <c r="B168" i="1"/>
  <c r="O160" i="1"/>
  <c r="N160" i="1"/>
  <c r="M160" i="1"/>
  <c r="L160" i="1"/>
  <c r="K160" i="1"/>
  <c r="J160" i="1"/>
  <c r="O159" i="1"/>
  <c r="N159" i="1"/>
  <c r="M159" i="1"/>
  <c r="L159" i="1"/>
  <c r="K159" i="1"/>
  <c r="J159" i="1"/>
  <c r="O158" i="1"/>
  <c r="N158" i="1"/>
  <c r="M158" i="1"/>
  <c r="L158" i="1"/>
  <c r="K158" i="1"/>
  <c r="J158" i="1"/>
  <c r="O157" i="1"/>
  <c r="N157" i="1"/>
  <c r="M157" i="1"/>
  <c r="L157" i="1"/>
  <c r="K157" i="1"/>
  <c r="J157" i="1"/>
  <c r="O156" i="1"/>
  <c r="N156" i="1"/>
  <c r="M156" i="1"/>
  <c r="L156" i="1"/>
  <c r="K156" i="1"/>
  <c r="J156" i="1"/>
  <c r="O155" i="1"/>
  <c r="N155" i="1"/>
  <c r="M155" i="1"/>
  <c r="L155" i="1"/>
  <c r="K155" i="1"/>
  <c r="J155" i="1"/>
  <c r="O154" i="1"/>
  <c r="N154" i="1"/>
  <c r="M154" i="1"/>
  <c r="L154" i="1"/>
  <c r="K154" i="1"/>
  <c r="J154" i="1"/>
  <c r="G163" i="1"/>
  <c r="F163" i="1"/>
  <c r="E163" i="1"/>
  <c r="D163" i="1"/>
  <c r="C163" i="1"/>
  <c r="B163" i="1"/>
  <c r="G162" i="1"/>
  <c r="F162" i="1"/>
  <c r="E162" i="1"/>
  <c r="D162" i="1"/>
  <c r="C162" i="1"/>
  <c r="B162" i="1"/>
  <c r="G160" i="1"/>
  <c r="F160" i="1"/>
  <c r="E160" i="1"/>
  <c r="D160" i="1"/>
  <c r="C160" i="1"/>
  <c r="B160" i="1"/>
  <c r="G158" i="1"/>
  <c r="F158" i="1"/>
  <c r="E158" i="1"/>
  <c r="D158" i="1"/>
  <c r="C158" i="1"/>
  <c r="B158" i="1"/>
  <c r="G157" i="1"/>
  <c r="F157" i="1"/>
  <c r="E157" i="1"/>
  <c r="D157" i="1"/>
  <c r="C157" i="1"/>
  <c r="Y106" i="1"/>
  <c r="X106" i="1"/>
  <c r="W106" i="1"/>
  <c r="V106" i="1"/>
  <c r="U106" i="1"/>
  <c r="T106" i="1"/>
  <c r="Y105" i="1"/>
  <c r="X105" i="1"/>
  <c r="W105" i="1"/>
  <c r="V105" i="1"/>
  <c r="U105" i="1"/>
  <c r="T105" i="1"/>
  <c r="Y103" i="1"/>
  <c r="X103" i="1"/>
  <c r="W103" i="1"/>
  <c r="V103" i="1"/>
  <c r="U103" i="1"/>
  <c r="T103" i="1"/>
  <c r="Y101" i="1"/>
  <c r="X101" i="1"/>
  <c r="W101" i="1"/>
  <c r="V101" i="1"/>
  <c r="U101" i="1"/>
  <c r="T101" i="1"/>
  <c r="Y100" i="1"/>
  <c r="X100" i="1"/>
  <c r="W100" i="1"/>
  <c r="V100" i="1"/>
  <c r="U100" i="1"/>
  <c r="T100" i="1"/>
  <c r="Y94" i="1"/>
  <c r="X94" i="1"/>
  <c r="W94" i="1"/>
  <c r="V94" i="1"/>
  <c r="U94" i="1"/>
  <c r="T94" i="1"/>
  <c r="Y93" i="1"/>
  <c r="X93" i="1"/>
  <c r="W93" i="1"/>
  <c r="V93" i="1"/>
  <c r="U93" i="1"/>
  <c r="T93" i="1"/>
  <c r="Y91" i="1"/>
  <c r="X91" i="1"/>
  <c r="W91" i="1"/>
  <c r="V91" i="1"/>
  <c r="U91" i="1"/>
  <c r="T91" i="1"/>
  <c r="Y89" i="1"/>
  <c r="X89" i="1"/>
  <c r="W89" i="1"/>
  <c r="V89" i="1"/>
  <c r="U89" i="1"/>
  <c r="T89" i="1"/>
  <c r="Y88" i="1"/>
  <c r="X88" i="1"/>
  <c r="W88" i="1"/>
  <c r="V88" i="1"/>
  <c r="U88" i="1"/>
  <c r="T88" i="1"/>
  <c r="H93" i="1" l="1"/>
  <c r="G93" i="1"/>
  <c r="E93" i="1"/>
  <c r="C93" i="1"/>
  <c r="B93" i="1"/>
  <c r="H92" i="1"/>
  <c r="G92" i="1"/>
  <c r="E92" i="1"/>
  <c r="C92" i="1"/>
  <c r="B92" i="1"/>
  <c r="H91" i="1"/>
  <c r="G91" i="1"/>
  <c r="E91" i="1"/>
  <c r="C91" i="1"/>
  <c r="B91" i="1"/>
  <c r="H90" i="1"/>
  <c r="G90" i="1"/>
  <c r="E90" i="1"/>
  <c r="C90" i="1"/>
  <c r="B90" i="1"/>
  <c r="H89" i="1"/>
  <c r="G89" i="1"/>
  <c r="E89" i="1"/>
  <c r="C89" i="1"/>
  <c r="B89" i="1"/>
  <c r="H88" i="1"/>
  <c r="G88" i="1"/>
  <c r="E88" i="1"/>
  <c r="C88" i="1"/>
  <c r="B88" i="1"/>
  <c r="H84" i="1"/>
  <c r="G84" i="1"/>
  <c r="E84" i="1"/>
  <c r="C84" i="1"/>
  <c r="B84" i="1"/>
  <c r="H83" i="1"/>
  <c r="G83" i="1"/>
  <c r="E83" i="1"/>
  <c r="C83" i="1"/>
  <c r="B83" i="1"/>
  <c r="H82" i="1"/>
  <c r="G82" i="1"/>
  <c r="E82" i="1"/>
  <c r="C82" i="1"/>
  <c r="B82" i="1"/>
  <c r="H81" i="1"/>
  <c r="G81" i="1"/>
  <c r="E81" i="1"/>
  <c r="C81" i="1"/>
  <c r="B81" i="1"/>
  <c r="H80" i="1"/>
  <c r="G80" i="1"/>
  <c r="E80" i="1"/>
  <c r="C80" i="1"/>
  <c r="B80" i="1"/>
  <c r="H79" i="1"/>
  <c r="G79" i="1"/>
  <c r="E79" i="1"/>
  <c r="C79" i="1"/>
  <c r="B79" i="1"/>
  <c r="G64" i="1"/>
  <c r="F64" i="1"/>
  <c r="E64" i="1"/>
  <c r="D64" i="1"/>
  <c r="C64" i="1"/>
  <c r="B64" i="1"/>
  <c r="G63" i="1"/>
  <c r="F63" i="1"/>
  <c r="E63" i="1"/>
  <c r="D63" i="1"/>
  <c r="C63" i="1"/>
  <c r="B63" i="1"/>
  <c r="G61" i="1"/>
  <c r="F61" i="1"/>
  <c r="E61" i="1"/>
  <c r="D61" i="1"/>
  <c r="C61" i="1"/>
  <c r="B61" i="1"/>
  <c r="G59" i="1"/>
  <c r="F59" i="1"/>
  <c r="E59" i="1"/>
  <c r="D59" i="1"/>
  <c r="C59" i="1"/>
  <c r="B59" i="1"/>
  <c r="G58" i="1"/>
  <c r="F58" i="1"/>
  <c r="E58" i="1"/>
  <c r="D58" i="1"/>
  <c r="C58" i="1"/>
  <c r="B58" i="1"/>
  <c r="G75" i="1"/>
  <c r="F75" i="1"/>
  <c r="E75" i="1"/>
  <c r="D75" i="1"/>
  <c r="C75" i="1"/>
  <c r="B75" i="1"/>
  <c r="G74" i="1"/>
  <c r="F74" i="1"/>
  <c r="E74" i="1"/>
  <c r="D74" i="1"/>
  <c r="C74" i="1"/>
  <c r="B74" i="1"/>
  <c r="G72" i="1"/>
  <c r="F72" i="1"/>
  <c r="E72" i="1"/>
  <c r="D72" i="1"/>
  <c r="C72" i="1"/>
  <c r="B72" i="1"/>
  <c r="G70" i="1"/>
  <c r="F70" i="1"/>
  <c r="E70" i="1"/>
  <c r="D70" i="1"/>
  <c r="C70" i="1"/>
  <c r="B70" i="1"/>
  <c r="G69" i="1"/>
  <c r="F69" i="1"/>
  <c r="E69" i="1"/>
  <c r="D69" i="1"/>
  <c r="C69" i="1"/>
  <c r="B69" i="1"/>
  <c r="B66" i="1"/>
  <c r="B44" i="1"/>
  <c r="G50" i="1"/>
  <c r="F50" i="1"/>
  <c r="E50" i="1"/>
  <c r="D50" i="1"/>
  <c r="C50" i="1"/>
  <c r="B50" i="1"/>
  <c r="G49" i="1"/>
  <c r="F49" i="1"/>
  <c r="E49" i="1"/>
  <c r="D49" i="1"/>
  <c r="C49" i="1"/>
  <c r="B49" i="1"/>
  <c r="G47" i="1"/>
  <c r="F47" i="1"/>
  <c r="E47" i="1"/>
  <c r="D47" i="1"/>
  <c r="C47" i="1"/>
  <c r="B47" i="1"/>
  <c r="G45" i="1"/>
  <c r="F45" i="1"/>
  <c r="E45" i="1"/>
  <c r="D45" i="1"/>
  <c r="C45" i="1"/>
  <c r="B45" i="1"/>
  <c r="G44" i="1"/>
  <c r="F44" i="1"/>
  <c r="E44" i="1"/>
  <c r="D44" i="1"/>
  <c r="C44" i="1"/>
  <c r="G36" i="1"/>
  <c r="F36" i="1"/>
  <c r="E36" i="1"/>
  <c r="D36" i="1"/>
  <c r="C36" i="1"/>
  <c r="B36" i="1"/>
  <c r="G35" i="1"/>
  <c r="F35" i="1"/>
  <c r="E35" i="1"/>
  <c r="D35" i="1"/>
  <c r="C35" i="1"/>
  <c r="B35" i="1"/>
  <c r="G33" i="1"/>
  <c r="F33" i="1"/>
  <c r="E33" i="1"/>
  <c r="D33" i="1"/>
  <c r="C33" i="1"/>
  <c r="B33" i="1"/>
  <c r="G31" i="1"/>
  <c r="F31" i="1"/>
  <c r="E31" i="1"/>
  <c r="D31" i="1"/>
  <c r="C31" i="1"/>
  <c r="B31" i="1"/>
  <c r="G30" i="1"/>
  <c r="F30" i="1"/>
  <c r="E30" i="1"/>
  <c r="D30" i="1"/>
  <c r="C30" i="1"/>
  <c r="B30" i="1"/>
  <c r="E19" i="1"/>
  <c r="E17" i="1"/>
  <c r="G16" i="1"/>
  <c r="F16" i="1"/>
  <c r="E16" i="1"/>
  <c r="D16" i="1"/>
  <c r="C16" i="1"/>
  <c r="B22" i="1"/>
  <c r="B21" i="1"/>
  <c r="B19" i="1"/>
  <c r="B17" i="1"/>
  <c r="B16" i="1"/>
  <c r="B226" i="1" l="1"/>
  <c r="B7" i="1" l="1"/>
  <c r="C7" i="1"/>
  <c r="D7" i="1"/>
  <c r="E7" i="1"/>
  <c r="F7" i="1"/>
  <c r="G7" i="1"/>
  <c r="F32" i="1" l="1"/>
  <c r="D83" i="1"/>
  <c r="F60" i="1"/>
  <c r="D92" i="1"/>
  <c r="F71" i="1"/>
  <c r="F46" i="1"/>
  <c r="B32" i="1"/>
  <c r="D79" i="1"/>
  <c r="B60" i="1"/>
  <c r="B18" i="1"/>
  <c r="D88" i="1"/>
  <c r="B71" i="1"/>
  <c r="B46" i="1"/>
  <c r="D82" i="1"/>
  <c r="E71" i="1"/>
  <c r="E46" i="1"/>
  <c r="E32" i="1"/>
  <c r="E18" i="1"/>
  <c r="D91" i="1"/>
  <c r="E60" i="1"/>
  <c r="D90" i="1"/>
  <c r="D71" i="1"/>
  <c r="D46" i="1"/>
  <c r="D32" i="1"/>
  <c r="D81" i="1"/>
  <c r="D60" i="1"/>
  <c r="D93" i="1"/>
  <c r="G60" i="1"/>
  <c r="D84" i="1"/>
  <c r="G71" i="1"/>
  <c r="G46" i="1"/>
  <c r="G32" i="1"/>
  <c r="D89" i="1"/>
  <c r="C60" i="1"/>
  <c r="D80" i="1"/>
  <c r="C71" i="1"/>
  <c r="C46" i="1"/>
  <c r="C32" i="1"/>
  <c r="F9" i="1"/>
  <c r="G9" i="1"/>
  <c r="C9" i="1"/>
  <c r="B9" i="1"/>
  <c r="D9" i="1"/>
  <c r="E9" i="1"/>
  <c r="B187" i="1"/>
  <c r="F91" i="1" l="1"/>
  <c r="E73" i="1"/>
  <c r="E48" i="1"/>
  <c r="E34" i="1"/>
  <c r="F82" i="1"/>
  <c r="E62" i="1"/>
  <c r="F84" i="1"/>
  <c r="G62" i="1"/>
  <c r="F93" i="1"/>
  <c r="G73" i="1"/>
  <c r="G48" i="1"/>
  <c r="G34" i="1"/>
  <c r="F34" i="1"/>
  <c r="F92" i="1"/>
  <c r="F62" i="1"/>
  <c r="F83" i="1"/>
  <c r="F73" i="1"/>
  <c r="F48" i="1"/>
  <c r="F81" i="1"/>
  <c r="D73" i="1"/>
  <c r="D48" i="1"/>
  <c r="D34" i="1"/>
  <c r="F90" i="1"/>
  <c r="D62" i="1"/>
  <c r="B34" i="1"/>
  <c r="F88" i="1"/>
  <c r="B62" i="1"/>
  <c r="F79" i="1"/>
  <c r="B73" i="1"/>
  <c r="B48" i="1"/>
  <c r="B20" i="1"/>
  <c r="F80" i="1"/>
  <c r="C62" i="1"/>
  <c r="F89" i="1"/>
  <c r="C73" i="1"/>
  <c r="C48" i="1"/>
  <c r="C34" i="1"/>
  <c r="B190" i="1"/>
  <c r="B191" i="1" s="1"/>
  <c r="C187" i="1"/>
  <c r="Z7" i="1" l="1"/>
  <c r="Y7" i="1"/>
  <c r="X7" i="1"/>
  <c r="W7" i="1"/>
  <c r="V7" i="1"/>
  <c r="U7" i="1"/>
  <c r="U90" i="1" l="1"/>
  <c r="U102" i="1"/>
  <c r="Y102" i="1"/>
  <c r="Y90" i="1"/>
  <c r="V90" i="1"/>
  <c r="V102" i="1"/>
  <c r="W102" i="1"/>
  <c r="W90" i="1"/>
  <c r="T102" i="1"/>
  <c r="T90" i="1"/>
  <c r="X102" i="1"/>
  <c r="X90" i="1"/>
  <c r="U9" i="1"/>
  <c r="Y9" i="1"/>
  <c r="V9" i="1"/>
  <c r="Z9" i="1"/>
  <c r="W9" i="1"/>
  <c r="X9" i="1"/>
  <c r="Y92" i="1" l="1"/>
  <c r="Y104" i="1"/>
  <c r="V92" i="1"/>
  <c r="V104" i="1"/>
  <c r="U104" i="1"/>
  <c r="U92" i="1"/>
  <c r="W104" i="1"/>
  <c r="W92" i="1"/>
  <c r="X104" i="1"/>
  <c r="X92" i="1"/>
  <c r="T104" i="1"/>
  <c r="T92" i="1"/>
  <c r="D187" i="1"/>
  <c r="E187" i="1" l="1"/>
  <c r="F187" i="1" s="1"/>
  <c r="D190" i="1"/>
  <c r="C146" i="1" l="1"/>
  <c r="C170" i="1" l="1"/>
  <c r="C159" i="1"/>
  <c r="B146" i="1"/>
  <c r="D146" i="1"/>
  <c r="E146" i="1"/>
  <c r="F146" i="1"/>
  <c r="G146" i="1"/>
  <c r="D170" i="1" l="1"/>
  <c r="D159" i="1"/>
  <c r="G170" i="1"/>
  <c r="G159" i="1"/>
  <c r="B170" i="1"/>
  <c r="B159" i="1"/>
  <c r="E170" i="1"/>
  <c r="E159" i="1"/>
  <c r="F170" i="1"/>
  <c r="F159" i="1"/>
  <c r="G148" i="1"/>
  <c r="F148" i="1"/>
  <c r="B148" i="1"/>
  <c r="E148" i="1"/>
  <c r="C148" i="1"/>
  <c r="D148" i="1"/>
  <c r="D172" i="1" l="1"/>
  <c r="D161" i="1"/>
  <c r="C172" i="1"/>
  <c r="C161" i="1"/>
  <c r="G172" i="1"/>
  <c r="G161" i="1"/>
  <c r="F172" i="1"/>
  <c r="F161" i="1"/>
  <c r="E172" i="1"/>
  <c r="E161" i="1"/>
  <c r="B172" i="1"/>
  <c r="B161" i="1"/>
  <c r="B192" i="1"/>
  <c r="B193" i="1" s="1"/>
  <c r="C190" i="1" l="1"/>
  <c r="C191" i="1" s="1"/>
  <c r="C192" i="1" l="1"/>
  <c r="C193" i="1" s="1"/>
  <c r="D191" i="1"/>
  <c r="D192" i="1" l="1"/>
  <c r="D193" i="1" s="1"/>
  <c r="E190" i="1"/>
  <c r="E191" i="1" s="1"/>
  <c r="E192" i="1" l="1"/>
  <c r="E193" i="1" s="1"/>
  <c r="F190" i="1"/>
  <c r="F191" i="1" s="1"/>
  <c r="F192" i="1" l="1"/>
  <c r="F193" i="1" s="1"/>
  <c r="B10" i="25"/>
  <c r="E10" i="25"/>
  <c r="C10" i="25"/>
  <c r="D10" i="25"/>
  <c r="E4" i="25"/>
  <c r="D4" i="25"/>
  <c r="C4" i="25"/>
  <c r="B4" i="25"/>
  <c r="E6" i="25"/>
  <c r="D6" i="25"/>
  <c r="C6" i="25"/>
  <c r="B6" i="25"/>
  <c r="D7" i="25"/>
  <c r="E7" i="25"/>
  <c r="C7" i="25"/>
  <c r="B7" i="25"/>
  <c r="B8" i="25"/>
  <c r="D8" i="25"/>
  <c r="C8" i="25"/>
  <c r="E8" i="25"/>
  <c r="B11" i="25"/>
  <c r="D11" i="25"/>
  <c r="C11" i="25"/>
  <c r="E11" i="25"/>
  <c r="B9" i="25"/>
  <c r="E9" i="25"/>
  <c r="C9" i="25"/>
  <c r="D9" i="25"/>
  <c r="D5" i="25"/>
  <c r="E5" i="25"/>
  <c r="C5" i="25"/>
  <c r="B5" i="25"/>
  <c r="C6" i="24"/>
  <c r="B6" i="24"/>
  <c r="C9" i="24"/>
  <c r="B9" i="24"/>
  <c r="C7" i="24"/>
  <c r="B7" i="24"/>
  <c r="B8" i="24"/>
  <c r="C8" i="24"/>
</calcChain>
</file>

<file path=xl/sharedStrings.xml><?xml version="1.0" encoding="utf-8"?>
<sst xmlns="http://schemas.openxmlformats.org/spreadsheetml/2006/main" count="1217" uniqueCount="441">
  <si>
    <t>Expenses</t>
  </si>
  <si>
    <t>Nestle</t>
  </si>
  <si>
    <t>Amul</t>
  </si>
  <si>
    <t>Parle</t>
  </si>
  <si>
    <t>Britannia</t>
  </si>
  <si>
    <t>Sales</t>
  </si>
  <si>
    <t>Gross Profit</t>
  </si>
  <si>
    <t>Net Profit</t>
  </si>
  <si>
    <t>Product</t>
  </si>
  <si>
    <t>Pofile</t>
  </si>
  <si>
    <t>Dell</t>
  </si>
  <si>
    <t>IBM</t>
  </si>
  <si>
    <t>Other Expenses</t>
  </si>
  <si>
    <t>Coffee</t>
  </si>
  <si>
    <t>Software</t>
  </si>
  <si>
    <t>Milk</t>
  </si>
  <si>
    <t>Computers</t>
  </si>
  <si>
    <t>Biscutes</t>
  </si>
  <si>
    <t>Bread</t>
  </si>
  <si>
    <t>FMCG</t>
  </si>
  <si>
    <t>IT</t>
  </si>
  <si>
    <t>Consumables</t>
  </si>
  <si>
    <t>Vlookup</t>
  </si>
  <si>
    <t>Lookup</t>
  </si>
  <si>
    <t>Hlookup</t>
  </si>
  <si>
    <t>B3</t>
  </si>
  <si>
    <t>C3</t>
  </si>
  <si>
    <t>D3</t>
  </si>
  <si>
    <t>Income is Greater Than or Equal To…</t>
  </si>
  <si>
    <t>But Less Than or Equal To…</t>
  </si>
  <si>
    <t>Tax Rate</t>
  </si>
  <si>
    <t>Lookup Values</t>
  </si>
  <si>
    <t>SIMPLE</t>
  </si>
  <si>
    <t>Choose</t>
  </si>
  <si>
    <t>Exepenses</t>
  </si>
  <si>
    <t>Others Expenses</t>
  </si>
  <si>
    <t>Not Good for Use, Need to Sort the Lookup Range</t>
  </si>
  <si>
    <t>Income</t>
  </si>
  <si>
    <t>WITH RANGES</t>
  </si>
  <si>
    <t>With Numbers</t>
  </si>
  <si>
    <t>Index with Match</t>
  </si>
  <si>
    <t>Offset with Match</t>
  </si>
  <si>
    <t>Years</t>
  </si>
  <si>
    <t>TAX RATE</t>
  </si>
  <si>
    <t>Components</t>
  </si>
  <si>
    <t>A</t>
  </si>
  <si>
    <t>B</t>
  </si>
  <si>
    <t>C</t>
  </si>
  <si>
    <t>D</t>
  </si>
  <si>
    <t>E</t>
  </si>
  <si>
    <t>F</t>
  </si>
  <si>
    <t>G</t>
  </si>
  <si>
    <t>I</t>
  </si>
  <si>
    <t>J</t>
  </si>
  <si>
    <t>K</t>
  </si>
  <si>
    <t>L</t>
  </si>
  <si>
    <t>M</t>
  </si>
  <si>
    <t>N</t>
  </si>
  <si>
    <t>O</t>
  </si>
  <si>
    <t>Q</t>
  </si>
  <si>
    <t>R</t>
  </si>
  <si>
    <t>S</t>
  </si>
  <si>
    <t>T</t>
  </si>
  <si>
    <t>U</t>
  </si>
  <si>
    <t>V</t>
  </si>
  <si>
    <t>W</t>
  </si>
  <si>
    <t>ALPHA</t>
  </si>
  <si>
    <t>BETA</t>
  </si>
  <si>
    <t>GAMA</t>
  </si>
  <si>
    <t>Value</t>
  </si>
  <si>
    <t>North</t>
  </si>
  <si>
    <t>South</t>
  </si>
  <si>
    <t>East</t>
  </si>
  <si>
    <t>West</t>
  </si>
  <si>
    <t>Beta</t>
  </si>
  <si>
    <t>Gama</t>
  </si>
  <si>
    <t>RANGE</t>
  </si>
  <si>
    <t>Pro</t>
  </si>
  <si>
    <t>Vlookup with Match</t>
  </si>
  <si>
    <t>Hlookup with match</t>
  </si>
  <si>
    <t>Hlookup With Match</t>
  </si>
  <si>
    <t>Expense</t>
  </si>
  <si>
    <t>Par</t>
  </si>
  <si>
    <t>H</t>
  </si>
  <si>
    <t>P</t>
  </si>
  <si>
    <t>PRO</t>
  </si>
  <si>
    <t>VALUE</t>
  </si>
  <si>
    <t>Advanced Excel Session By:</t>
  </si>
  <si>
    <t>Pankaj Kumar Gupta</t>
  </si>
  <si>
    <t>Website:</t>
  </si>
  <si>
    <t>www.advancedexcel.net</t>
  </si>
  <si>
    <t>www.vbamacrosexcel.com</t>
  </si>
  <si>
    <t>Email:</t>
  </si>
  <si>
    <t>advancedexcel07@gmail.com</t>
  </si>
  <si>
    <t>info@advancedexcel.net</t>
  </si>
  <si>
    <t>Phone:</t>
  </si>
  <si>
    <t>9871076667, 8750676667</t>
  </si>
  <si>
    <t>Facebook Page:</t>
  </si>
  <si>
    <t>Connect With Me On My Facebook Blogs.</t>
  </si>
  <si>
    <t>Linkedin Page:</t>
  </si>
  <si>
    <t>Connect With Me On Linkedin</t>
  </si>
  <si>
    <t xml:space="preserve">In these highlighted formula we change COLMN INDEX number from 2 to 3 and 2 to 4 So that we get the correct Data </t>
  </si>
  <si>
    <t>BCZ of the 3(COLUMN INDEX NO) it is called VLOOKUP</t>
  </si>
  <si>
    <t>=HLOOKUP(B$43,$A$4:$G$11,ROWS($A$43:$A44),0)</t>
  </si>
  <si>
    <t>=VLOOKUP($A30,$A$4:$G$11,COLUMNS($A$29:H$29),0)</t>
  </si>
  <si>
    <t>This is the most imp formula since it help in merging as we can copy past the data horizontally and vertically</t>
  </si>
  <si>
    <t>=MATCH(C68,B4:H4,0)</t>
  </si>
  <si>
    <t xml:space="preserve">Match provide us the postion of the cell in a Range selection </t>
  </si>
  <si>
    <t>=VLOOKUP($A69,$A$4:$G$11,MATCH(H$68,$A$4:$G$4,0),0)</t>
  </si>
  <si>
    <t>After Match if you change the Header then even they give u Result</t>
  </si>
  <si>
    <t>Vlookup With Match</t>
  </si>
  <si>
    <t>=HLOOKUP(H$57,$A$4:$G$11,MATCH($A58,$A$57:$A$64,0),0)</t>
  </si>
  <si>
    <t>ROWS</t>
  </si>
  <si>
    <t>Column</t>
  </si>
  <si>
    <t>Remember: Match Range should be selected in a Single Row/Column from HEADER)</t>
  </si>
  <si>
    <t>=VLOOKUP(I$78,$A$4:$G$11,MATCH($A79,$A$4:$G$4,0),0)</t>
  </si>
  <si>
    <t>=HLOOKUP($A88,$A$4:$G$11,MATCH(I$87,$A$4:$A$11,0),0)</t>
  </si>
  <si>
    <t>Always Remember that the data from where you are finding the value should have Left to right or in HLOOKUP up to down. The file where you want the data can be in any form VLOOKUP AND HLOOKUP can be applied</t>
  </si>
  <si>
    <t>HLOOKUP</t>
  </si>
  <si>
    <t>VLOOKUP</t>
  </si>
  <si>
    <t>INDEX: It shows us the intersection of the cells or ROWS in a Range.</t>
  </si>
  <si>
    <t>For ex: Software is located where in the Range</t>
  </si>
  <si>
    <t>=INDEX($B$144:$H$151,6,2)</t>
  </si>
  <si>
    <t>=INDEX($J$145:$Q$151,MATCH(Q$161,$J$145:$J$151,0),MATCH($P154,$J$145:$Q$145,0))</t>
  </si>
  <si>
    <t>Here the Trick is : in the above Table Sales is in Column and Nestle is in Row so interchange and take Nestle in ROW and Sales in Column</t>
  </si>
  <si>
    <t>Simply from ROW you want to drive the Different ROW, So if u Take sales then Sales is already in a single Row so Nestle should be Drived</t>
  </si>
  <si>
    <t>=OFFSET($B$144,MATCH($A166,$H$144:$H$151,0)-1,MATCH(B$167,$B$151:$H$151,0)-1)</t>
  </si>
  <si>
    <t>=OFFSET($J$145,MATCH(J$172,$J$145:$J$151,0)-1,MATCH($P164,$J$145:$Q$145,0)-1)</t>
  </si>
  <si>
    <t>In this case we have taken Range FROM RED so we have to DO"-1"</t>
  </si>
  <si>
    <t>But in MATCH if we Take the range from Nestle then Directly you can do, no need for "-1".</t>
  </si>
  <si>
    <t>=OFFSET($J$145,MATCH(J$172,$J$146:$J$151,0),MATCH($P165,$K$145:$Q$145,0))</t>
  </si>
  <si>
    <t>Without "-1"</t>
  </si>
  <si>
    <t>First line is LOOKUP VECTOR</t>
  </si>
  <si>
    <t>How to use "1"</t>
  </si>
  <si>
    <t>1st Rules: Always Apply on Numbers, not on "TEXT"</t>
  </si>
  <si>
    <t>2nd Rule: Look up vector should be in Acending order</t>
  </si>
  <si>
    <t>=VLOOKUP($A117,$B$108:$D$113,3,1)</t>
  </si>
  <si>
    <t>Not like</t>
  </si>
  <si>
    <t>=INDIRECT($A126&amp;"!"&amp;E$125)</t>
  </si>
  <si>
    <t>Indirect: It is path or we can say it follows a path so that we can get a formula</t>
  </si>
  <si>
    <t>How u can use 0 or 1 concept in LOOKUP</t>
  </si>
  <si>
    <t>Topic: VLOOKUP</t>
  </si>
  <si>
    <t>VLOOKUP+COLUMNS</t>
  </si>
  <si>
    <t>HOOKUP+ROWS</t>
  </si>
  <si>
    <t>VLOOKUP+MATCH</t>
  </si>
  <si>
    <t>HLOOKUP+MATCH</t>
  </si>
  <si>
    <t>INDEX + MATCH</t>
  </si>
  <si>
    <t>Student</t>
  </si>
  <si>
    <t>Child 
Management</t>
  </si>
  <si>
    <t>Psychology of Seniors</t>
  </si>
  <si>
    <t>Brewing Science</t>
  </si>
  <si>
    <t>Taxidermy</t>
  </si>
  <si>
    <t>Total Points
Out of 400</t>
  </si>
  <si>
    <t>Average Per Student</t>
  </si>
  <si>
    <t>Grade</t>
  </si>
  <si>
    <t>Wailers</t>
  </si>
  <si>
    <t>Peter Tosh</t>
  </si>
  <si>
    <t>Points</t>
  </si>
  <si>
    <t>Letter Grade</t>
  </si>
  <si>
    <t>Bob Marley</t>
  </si>
  <si>
    <t>Madness</t>
  </si>
  <si>
    <t>Specials</t>
  </si>
  <si>
    <t>UB40</t>
  </si>
  <si>
    <t>Total</t>
  </si>
  <si>
    <t>A+</t>
  </si>
  <si>
    <t>Price</t>
  </si>
  <si>
    <t>Mobile Name</t>
  </si>
  <si>
    <t>Nokia</t>
  </si>
  <si>
    <t>Lava</t>
  </si>
  <si>
    <t>Motorola</t>
  </si>
  <si>
    <t>Sony</t>
  </si>
  <si>
    <t>Samsung</t>
  </si>
  <si>
    <t>Micromax</t>
  </si>
  <si>
    <t>LG</t>
  </si>
  <si>
    <t>Videocon</t>
  </si>
  <si>
    <t>Blackberry</t>
  </si>
  <si>
    <t>Apple</t>
  </si>
  <si>
    <t>=VLOOKUP(LARGE($B$4:$C$13,ROW(C1)),$B$4:$C$13,2,0)</t>
  </si>
  <si>
    <t>Hardware</t>
  </si>
  <si>
    <t>HP</t>
  </si>
  <si>
    <t>HCL</t>
  </si>
  <si>
    <t>DELL</t>
  </si>
  <si>
    <t>ACCER</t>
  </si>
  <si>
    <t>WIPRO</t>
  </si>
  <si>
    <t>LENOVO</t>
  </si>
  <si>
    <t>RAM</t>
  </si>
  <si>
    <t>HDD</t>
  </si>
  <si>
    <t>Mouse</t>
  </si>
  <si>
    <t>Printer</t>
  </si>
  <si>
    <t>Mother Board</t>
  </si>
  <si>
    <t>CPU</t>
  </si>
  <si>
    <t>Monitor</t>
  </si>
  <si>
    <t>First name</t>
  </si>
  <si>
    <t>Last name</t>
  </si>
  <si>
    <t>Marks</t>
  </si>
  <si>
    <t>Vikas</t>
  </si>
  <si>
    <t>Gupta</t>
  </si>
  <si>
    <t>Naveen</t>
  </si>
  <si>
    <t>Sharma</t>
  </si>
  <si>
    <t>Pawan</t>
  </si>
  <si>
    <t>Rawat</t>
  </si>
  <si>
    <t>Faizal</t>
  </si>
  <si>
    <t>Hasan</t>
  </si>
  <si>
    <t>You have to create this so that it will work</t>
  </si>
  <si>
    <t>=VLOOKUP(I3&amp;J3,C3:F7,4,0)</t>
  </si>
  <si>
    <t>Name</t>
  </si>
  <si>
    <t>Result</t>
  </si>
  <si>
    <t>Raj</t>
  </si>
  <si>
    <t>pass</t>
  </si>
  <si>
    <t>Niraj</t>
  </si>
  <si>
    <t>Lokesh</t>
  </si>
  <si>
    <t>Fail</t>
  </si>
  <si>
    <t>Punit</t>
  </si>
  <si>
    <t>Varun</t>
  </si>
  <si>
    <t>Tej</t>
  </si>
  <si>
    <t>Ques: In marks cell u have to use a formula which will show the value if the Person is pass and if fail then Blank</t>
  </si>
  <si>
    <t>=IF(VLOOKUP(G5,$C$4:$D$9,2,0)="pass",VLOOKUP(G5,$C$4:$E$9,3,0),"")</t>
  </si>
  <si>
    <t>ID No.</t>
  </si>
  <si>
    <t>Salary</t>
  </si>
  <si>
    <t>Alan</t>
  </si>
  <si>
    <t>Eric</t>
  </si>
  <si>
    <t>Carol</t>
  </si>
  <si>
    <t>Bob</t>
  </si>
  <si>
    <t>David</t>
  </si>
  <si>
    <t xml:space="preserve">Type Employee Name or ID : </t>
  </si>
  <si>
    <t xml:space="preserve">The Salary is : </t>
  </si>
  <si>
    <t>=IFERROR(VLOOKUP(G9,$C$2:$E$7,3,1),VLOOKUP(G9,$D$2:$E$7,2,0))</t>
  </si>
  <si>
    <t>=VLOOKUP(G6,$C$2:$E$7,3,0)</t>
  </si>
  <si>
    <t>Cant be done with this fromula</t>
  </si>
  <si>
    <t>CODE</t>
  </si>
  <si>
    <t>Emp Name</t>
  </si>
  <si>
    <t>OGR</t>
  </si>
  <si>
    <t xml:space="preserve">RADHEY SHYAM YADAV       </t>
  </si>
  <si>
    <t>TYF</t>
  </si>
  <si>
    <t xml:space="preserve">SONAM KAPOOR             </t>
  </si>
  <si>
    <t>XOI</t>
  </si>
  <si>
    <t xml:space="preserve">VIJAY KUMAR              </t>
  </si>
  <si>
    <t>YFH</t>
  </si>
  <si>
    <t xml:space="preserve">VIKRAM SINGH             </t>
  </si>
  <si>
    <t>NXE</t>
  </si>
  <si>
    <t xml:space="preserve">GIRIRAJ DUTTA            </t>
  </si>
  <si>
    <t>VXF</t>
  </si>
  <si>
    <t xml:space="preserve">NEERAJ KUMAR TOMER       </t>
  </si>
  <si>
    <t>KAU</t>
  </si>
  <si>
    <t xml:space="preserve">SURENDER PRATAP VERMA    </t>
  </si>
  <si>
    <t>ICB</t>
  </si>
  <si>
    <t xml:space="preserve">ALKA BAGGA               </t>
  </si>
  <si>
    <t>TJN</t>
  </si>
  <si>
    <t xml:space="preserve">RITESH KUMAR             </t>
  </si>
  <si>
    <t>YRN</t>
  </si>
  <si>
    <t xml:space="preserve">KALPESHWARI NEGI         </t>
  </si>
  <si>
    <t>VXS</t>
  </si>
  <si>
    <t xml:space="preserve">MEENU .                  </t>
  </si>
  <si>
    <t>XRJ</t>
  </si>
  <si>
    <t xml:space="preserve">RENUKA RANDON            </t>
  </si>
  <si>
    <t>XMG</t>
  </si>
  <si>
    <t xml:space="preserve">RAJESH KUMAR             </t>
  </si>
  <si>
    <t>XZB</t>
  </si>
  <si>
    <t xml:space="preserve">BABITA KHATRI            </t>
  </si>
  <si>
    <t>XKA</t>
  </si>
  <si>
    <t xml:space="preserve">SUNITA DHANIA            </t>
  </si>
  <si>
    <t>XVY</t>
  </si>
  <si>
    <t xml:space="preserve">PRADUMNA KISHORE ROUT    </t>
  </si>
  <si>
    <t>WCR</t>
  </si>
  <si>
    <t xml:space="preserve">MAMTA .                  </t>
  </si>
  <si>
    <t>Here if we apply VLOOKUP then it will not work because we need to find the date from the left side(Right to left) however Vlookup work in Left to right</t>
  </si>
  <si>
    <t>So this can be doen with choose</t>
  </si>
  <si>
    <t>Ram</t>
  </si>
  <si>
    <t>Kishan</t>
  </si>
  <si>
    <t>Kapila</t>
  </si>
  <si>
    <t>Number</t>
  </si>
  <si>
    <t>=VLOOKUP(O8,L6:M9,2,0)</t>
  </si>
  <si>
    <t>FOR EX</t>
  </si>
  <si>
    <t>GOLD</t>
  </si>
  <si>
    <t>Emp ID</t>
  </si>
  <si>
    <t>SILVER</t>
  </si>
  <si>
    <t>Question: In Gold Employe code is given and in SILVER Salary is given. Now in the third Box you have to provide the salary</t>
  </si>
  <si>
    <t>ANS</t>
  </si>
  <si>
    <t>Question: Find out the name of first 3 TOP price mobile company</t>
  </si>
  <si>
    <t>When u use =large(B1:C13,Row(A1)) the it will show in Acending to decending order</t>
  </si>
  <si>
    <t>Here we cannot use Vlookup with match since Both the Text is in Columns</t>
  </si>
  <si>
    <t>1)</t>
  </si>
  <si>
    <t>Compare: If the person is Pass in the second column then in Outcome it show us the MARKS</t>
  </si>
  <si>
    <t>This formula is Only applied on NUMBERS</t>
  </si>
  <si>
    <t>It cannot be used on Text</t>
  </si>
  <si>
    <t>This formul always used when u want a desired value like LOOKUP</t>
  </si>
  <si>
    <t>Age</t>
  </si>
  <si>
    <t>First Name</t>
  </si>
  <si>
    <t>Last Name</t>
  </si>
  <si>
    <t>Date of Joining</t>
  </si>
  <si>
    <t>Kapil</t>
  </si>
  <si>
    <t>Ramesh</t>
  </si>
  <si>
    <t>Harish</t>
  </si>
  <si>
    <t>Sushant</t>
  </si>
  <si>
    <t>Ranu</t>
  </si>
  <si>
    <t>Shanu</t>
  </si>
  <si>
    <t>Yadav</t>
  </si>
  <si>
    <t>Saharm</t>
  </si>
  <si>
    <t>Goyal</t>
  </si>
  <si>
    <t>Rana</t>
  </si>
  <si>
    <t>Makkar</t>
  </si>
  <si>
    <t>Tyagi</t>
  </si>
  <si>
    <t>Since kapil and Harish are 2 time in this First Name column, So Vlookup(Drawback) pick up the first Kapil value</t>
  </si>
  <si>
    <t>Error</t>
  </si>
  <si>
    <t>Correction</t>
  </si>
  <si>
    <t>It should be done with the help of D.O.J since they were not repeted</t>
  </si>
  <si>
    <t>Vlookup with helping coulmn</t>
  </si>
  <si>
    <t>Combined Name</t>
  </si>
  <si>
    <t>This is Helping Column</t>
  </si>
  <si>
    <t>Here we have prepared a New Tab "Combined Name" So that the error will not occur as it shows in VLOOKUP</t>
  </si>
  <si>
    <t>SUMPRODUCT</t>
  </si>
  <si>
    <t>=SUMPRODUCT(--($B$55:$B$62=$A66)*($C$55:$C$62=$B66)*($A$55:$A$62))</t>
  </si>
  <si>
    <t>Q 4</t>
  </si>
  <si>
    <t>Find the Names in below highlighted field as per their Roll No.</t>
  </si>
  <si>
    <t>Roll No</t>
  </si>
  <si>
    <t>List 1</t>
  </si>
  <si>
    <t>List 2</t>
  </si>
  <si>
    <t>List 3</t>
  </si>
  <si>
    <t>List 4</t>
  </si>
  <si>
    <t>Raja</t>
  </si>
  <si>
    <t>Vipin_RJ</t>
  </si>
  <si>
    <t>Pankaj</t>
  </si>
  <si>
    <t>vivek</t>
  </si>
  <si>
    <t>Manu</t>
  </si>
  <si>
    <t>Aman</t>
  </si>
  <si>
    <t>Gayatri</t>
  </si>
  <si>
    <t>Pallu</t>
  </si>
  <si>
    <t>Neha</t>
  </si>
  <si>
    <t>Tamanna</t>
  </si>
  <si>
    <t>Priyanka</t>
  </si>
  <si>
    <t>SuunyManoj</t>
  </si>
  <si>
    <t>Gopal</t>
  </si>
  <si>
    <t>Mintu</t>
  </si>
  <si>
    <t>Tanvi</t>
  </si>
  <si>
    <t>Jahangir</t>
  </si>
  <si>
    <t>Amit</t>
  </si>
  <si>
    <t>Sunil_RJ</t>
  </si>
  <si>
    <t>Ruma</t>
  </si>
  <si>
    <t>Akash</t>
  </si>
  <si>
    <t>Chandni</t>
  </si>
  <si>
    <t>Maya</t>
  </si>
  <si>
    <t>Shobhit</t>
  </si>
  <si>
    <t>Raman</t>
  </si>
  <si>
    <t>Dropti</t>
  </si>
  <si>
    <t>Gurmukh</t>
  </si>
  <si>
    <t>Lucky</t>
  </si>
  <si>
    <t>Babu</t>
  </si>
  <si>
    <t>Sakshi</t>
  </si>
  <si>
    <t>Sandeep</t>
  </si>
  <si>
    <t>Ash</t>
  </si>
  <si>
    <t>Manish</t>
  </si>
  <si>
    <t>Divya</t>
  </si>
  <si>
    <t>Hunny</t>
  </si>
  <si>
    <t>Kat</t>
  </si>
  <si>
    <t>Kunj</t>
  </si>
  <si>
    <t>Sonal</t>
  </si>
  <si>
    <t>Mukul</t>
  </si>
  <si>
    <t>=IFERROR(IFERROR(IFERROR(VLOOKUP($D6,$C$62:$D$71,2,0),VLOOKUP($D6,$F$62:$G$71,2,0)),VLOOKUP($D6,$I$62:$J$71,2,0)),VLOOKUP($D6,$L$62:$M$71,2,0))</t>
  </si>
  <si>
    <t>How to get: Use 1 less IFERROR then the No of Tabled from where u want the result</t>
  </si>
  <si>
    <t>Q 9</t>
  </si>
  <si>
    <t>Get the values in below table as per site that is selected in "Site Name"</t>
  </si>
  <si>
    <t>Noida</t>
  </si>
  <si>
    <t>Gurgaon</t>
  </si>
  <si>
    <t>Site Name</t>
  </si>
  <si>
    <t>Department</t>
  </si>
  <si>
    <t>Budget</t>
  </si>
  <si>
    <t>Actual</t>
  </si>
  <si>
    <t>Operations</t>
  </si>
  <si>
    <t>Claim Quality</t>
  </si>
  <si>
    <t>Training</t>
  </si>
  <si>
    <t>Q 10</t>
  </si>
  <si>
    <t>Update all required information using Table B for Emp ID mentioned in Table A</t>
  </si>
  <si>
    <t>TABLE A</t>
  </si>
  <si>
    <t>TABLE B</t>
  </si>
  <si>
    <t>Emp_ID</t>
  </si>
  <si>
    <t>Target Widgets</t>
  </si>
  <si>
    <t>Actual Widgets</t>
  </si>
  <si>
    <t>Location</t>
  </si>
  <si>
    <t>Emp _ID</t>
  </si>
  <si>
    <t>Gurgaon 1</t>
  </si>
  <si>
    <t>Gurgaon 2</t>
  </si>
  <si>
    <t>HYD 1</t>
  </si>
  <si>
    <t>HYD 2</t>
  </si>
  <si>
    <t>Facility</t>
  </si>
  <si>
    <t>Always Use INDEX in these type of questions</t>
  </si>
  <si>
    <t>Q 13</t>
  </si>
  <si>
    <t>Find the Name from the given list?</t>
  </si>
  <si>
    <t>Region</t>
  </si>
  <si>
    <t>120</t>
  </si>
  <si>
    <t>115</t>
  </si>
  <si>
    <t>Vijay</t>
  </si>
  <si>
    <t>111</t>
  </si>
  <si>
    <t>106</t>
  </si>
  <si>
    <t>Ravi</t>
  </si>
  <si>
    <t>Neeraj</t>
  </si>
  <si>
    <t>When a lookup value is given as '120 then use "lookup--</t>
  </si>
  <si>
    <t>Q 14</t>
  </si>
  <si>
    <t>Find sales of each employee?</t>
  </si>
  <si>
    <t>Charu</t>
  </si>
  <si>
    <t>Mrs. Charu</t>
  </si>
  <si>
    <t>Mr.  Vikash Verma</t>
  </si>
  <si>
    <t>M/s. Ramesh Chander</t>
  </si>
  <si>
    <t>Vipin_RJ Sharma</t>
  </si>
  <si>
    <t>When Lookup Value is Charu and In TABLE ARAY the same name is Mrs. Charu</t>
  </si>
  <si>
    <t>Q 15</t>
  </si>
  <si>
    <t>Find company name of each employee?</t>
  </si>
  <si>
    <t>Company</t>
  </si>
  <si>
    <t>Dravid</t>
  </si>
  <si>
    <t>Saurav</t>
  </si>
  <si>
    <t>Dhoni</t>
  </si>
  <si>
    <t>Umesh</t>
  </si>
  <si>
    <t>Kartik</t>
  </si>
  <si>
    <t>Jaipal</t>
  </si>
  <si>
    <t>OSC</t>
  </si>
  <si>
    <t>HSBC</t>
  </si>
  <si>
    <t>KPMG</t>
  </si>
  <si>
    <t>UHG</t>
  </si>
  <si>
    <t>Sunlife</t>
  </si>
  <si>
    <t>FIS</t>
  </si>
  <si>
    <t>Ques 17</t>
  </si>
  <si>
    <t>Determine rating in cell highlighted in "Green" as per information that can be entered in cells highlighted in "Yellow"</t>
  </si>
  <si>
    <t>January</t>
  </si>
  <si>
    <t>February</t>
  </si>
  <si>
    <t>March</t>
  </si>
  <si>
    <t>Employee Name</t>
  </si>
  <si>
    <t>Rating</t>
  </si>
  <si>
    <t>Exceed Expectation</t>
  </si>
  <si>
    <t>Met Expectation</t>
  </si>
  <si>
    <t>Dinesh</t>
  </si>
  <si>
    <t>Needs Improvement</t>
  </si>
  <si>
    <t>Raju</t>
  </si>
  <si>
    <t>Rahul</t>
  </si>
  <si>
    <t>Vinay</t>
  </si>
  <si>
    <t>Month</t>
  </si>
  <si>
    <t>Februaury</t>
  </si>
  <si>
    <t>=LOOKUP($C$13,CHOOSE(IF($B$13=$B$3,1,IF($B$13=$E$3,2,IF($B$13=$H$3,3,""))),$B$5:$C$9,$E$5:$F$9,$H$5:$I$9))</t>
  </si>
  <si>
    <t>Here we have given a condition that we are looking for Amit but we will choose the Table as per the if requirment</t>
  </si>
  <si>
    <t>If therare more than 2 Tables for Lookup then use "IFERROR" to get the answer but when u are finding a number which within these 4 table</t>
  </si>
  <si>
    <t>But If u want to extract a value from these 3 Tables Like Roll= Name and Name = code then this is not applicable.</t>
  </si>
  <si>
    <t>=SUMPRODUCT(--($B$3:$B$7=$G3)*($C$3:$C$7=H$3)*($D$3:$D$7))</t>
  </si>
  <si>
    <t>=IF(#REF!="January",VLOOKUP(#REF!,$B$5:$C$9,2,0),IF(#REF!="February",VLOOKUP(#REF!,$E$5:$F$9,2,0),VLOOKUP(#REF!,$H$5:$I$9,2,0)))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</si>
</sst>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Rs.&quot;\ #,##0.00"/>
    <numFmt numFmtId="165" formatCode="&quot;£&quot;#,##0_);[Red]\(&quot;£&quot;#,##0\)"/>
    <numFmt numFmtId="166" formatCode="#"/>
  </numFmts>
  <fonts count="40" x14ac:knownFonts="1">
    <font>
      <sz val="11"/>
      <color theme="1"/>
      <name val="Calibri"/>
      <family val="2"/>
      <scheme val="minor"/>
    </font>
    <font>
      <b/>
      <sz val="11"/>
      <color theme="1"/>
      <name val="Calibri"/>
      <family val="2"/>
      <scheme val="minor"/>
    </font>
    <font>
      <sz val="11"/>
      <name val="Calibri"/>
      <family val="2"/>
      <scheme val="minor"/>
    </font>
    <font>
      <b/>
      <sz val="8"/>
      <name val="Calibri"/>
      <family val="2"/>
      <scheme val="minor"/>
    </font>
    <font>
      <u/>
      <sz val="11"/>
      <color theme="10"/>
      <name val="Calibri"/>
      <family val="2"/>
      <scheme val="minor"/>
    </font>
    <font>
      <sz val="11"/>
      <color theme="0"/>
      <name val="Calibri"/>
      <family val="2"/>
      <scheme val="minor"/>
    </font>
    <font>
      <b/>
      <sz val="8"/>
      <color theme="1"/>
      <name val="Calibri"/>
      <family val="2"/>
      <scheme val="minor"/>
    </font>
    <font>
      <sz val="22"/>
      <color theme="1"/>
      <name val="Calibri"/>
      <family val="2"/>
      <scheme val="minor"/>
    </font>
    <font>
      <sz val="12"/>
      <color theme="1"/>
      <name val="Calibri"/>
      <family val="2"/>
      <scheme val="minor"/>
    </font>
    <font>
      <sz val="11"/>
      <color rgb="FFFF0000"/>
      <name val="Calibri"/>
      <family val="2"/>
      <scheme val="minor"/>
    </font>
    <font>
      <b/>
      <sz val="22"/>
      <color theme="1"/>
      <name val="Times New Roman"/>
      <family val="1"/>
    </font>
    <font>
      <b/>
      <sz val="18"/>
      <color theme="1"/>
      <name val="Times New Roman"/>
      <family val="1"/>
    </font>
    <font>
      <b/>
      <sz val="20"/>
      <color theme="1"/>
      <name val="Times New Roman"/>
      <family val="1"/>
    </font>
    <font>
      <b/>
      <u/>
      <sz val="20"/>
      <color theme="10"/>
      <name val="Times New Roman"/>
      <family val="1"/>
    </font>
    <font>
      <sz val="11"/>
      <color theme="1"/>
      <name val="Times New Roman"/>
      <family val="1"/>
    </font>
    <font>
      <sz val="20"/>
      <color theme="1"/>
      <name val="Times New Roman"/>
      <family val="1"/>
    </font>
    <font>
      <u/>
      <sz val="18"/>
      <color theme="10"/>
      <name val="Calibri"/>
      <family val="2"/>
      <scheme val="minor"/>
    </font>
    <font>
      <u/>
      <sz val="22"/>
      <color theme="10"/>
      <name val="Calibri"/>
      <family val="2"/>
      <scheme val="minor"/>
    </font>
    <font>
      <b/>
      <sz val="11"/>
      <color rgb="FFFF0000"/>
      <name val="Calibri"/>
      <family val="2"/>
      <scheme val="minor"/>
    </font>
    <font>
      <b/>
      <sz val="11"/>
      <name val="Calibri"/>
      <family val="2"/>
      <scheme val="minor"/>
    </font>
    <font>
      <sz val="10"/>
      <name val="Arial"/>
      <family val="2"/>
    </font>
    <font>
      <b/>
      <sz val="8"/>
      <name val="Tahoma"/>
      <family val="2"/>
    </font>
    <font>
      <sz val="8"/>
      <name val="Tahoma"/>
      <family val="2"/>
    </font>
    <font>
      <b/>
      <sz val="12"/>
      <color theme="1"/>
      <name val="Calibri"/>
      <family val="2"/>
      <scheme val="minor"/>
    </font>
    <font>
      <sz val="11"/>
      <color theme="1"/>
      <name val="Calibri"/>
      <family val="2"/>
      <scheme val="minor"/>
    </font>
    <font>
      <b/>
      <sz val="15"/>
      <color theme="1"/>
      <name val="Calibri"/>
      <family val="2"/>
      <scheme val="minor"/>
    </font>
    <font>
      <sz val="11"/>
      <color rgb="FFFFFF00"/>
      <name val="Calibri"/>
      <family val="2"/>
      <scheme val="minor"/>
    </font>
    <font>
      <b/>
      <sz val="10"/>
      <color theme="1"/>
      <name val="Calibri"/>
      <family val="2"/>
      <scheme val="minor"/>
    </font>
    <font>
      <b/>
      <sz val="13"/>
      <color theme="1"/>
      <name val="Calibri"/>
      <family val="2"/>
      <scheme val="minor"/>
    </font>
    <font>
      <b/>
      <sz val="10"/>
      <color theme="0"/>
      <name val="Calibri"/>
      <family val="2"/>
      <scheme val="minor"/>
    </font>
    <font>
      <sz val="10"/>
      <color theme="1"/>
      <name val="Calibri"/>
      <family val="2"/>
      <scheme val="minor"/>
    </font>
    <font>
      <sz val="10"/>
      <color theme="5" tint="0.79998168889431442"/>
      <name val="Calibri"/>
      <family val="2"/>
      <scheme val="minor"/>
    </font>
    <font>
      <sz val="10"/>
      <color theme="0" tint="-0.14999847407452621"/>
      <name val="Calibri"/>
      <family val="2"/>
      <scheme val="minor"/>
    </font>
    <font>
      <b/>
      <sz val="10"/>
      <color rgb="FFFF0000"/>
      <name val="Calibri"/>
      <family val="2"/>
      <scheme val="minor"/>
    </font>
    <font>
      <sz val="10"/>
      <color theme="9" tint="-0.499984740745262"/>
      <name val="Calibri"/>
      <family val="2"/>
      <scheme val="minor"/>
    </font>
    <font>
      <sz val="10"/>
      <name val="Trebuchet MS"/>
      <family val="2"/>
    </font>
    <font>
      <sz val="11"/>
      <color rgb="FF002060"/>
      <name val="Calibri"/>
      <family val="2"/>
      <scheme val="minor"/>
    </font>
    <font>
      <sz val="10"/>
      <color indexed="9"/>
      <name val="Trebuchet MS"/>
      <family val="2"/>
    </font>
    <font>
      <b/>
      <sz val="10"/>
      <color theme="0"/>
      <name val="Trebuchet MS"/>
      <family val="2"/>
    </font>
    <font>
      <sz val="10"/>
      <color theme="0"/>
      <name val="Trebuchet MS"/>
      <family val="2"/>
    </font>
  </fonts>
  <fills count="3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00B0F0"/>
        <bgColor indexed="64"/>
      </patternFill>
    </fill>
    <fill>
      <patternFill patternType="solid">
        <fgColor theme="1" tint="0.499984740745262"/>
        <bgColor indexed="64"/>
      </patternFill>
    </fill>
    <fill>
      <patternFill patternType="solid">
        <fgColor theme="6" tint="0.79998168889431442"/>
        <bgColor indexed="64"/>
      </patternFill>
    </fill>
    <fill>
      <patternFill patternType="solid">
        <fgColor rgb="FFFF0000"/>
        <bgColor indexed="64"/>
      </patternFill>
    </fill>
    <fill>
      <patternFill patternType="solid">
        <fgColor rgb="FF00B050"/>
        <bgColor indexed="64"/>
      </patternFill>
    </fill>
    <fill>
      <patternFill patternType="solid">
        <fgColor theme="3" tint="0.79998168889431442"/>
        <bgColor indexed="64"/>
      </patternFill>
    </fill>
    <fill>
      <patternFill patternType="solid">
        <fgColor theme="0"/>
        <bgColor indexed="64"/>
      </patternFill>
    </fill>
    <fill>
      <patternFill patternType="solid">
        <fgColor rgb="FFFFC000"/>
        <bgColor indexed="64"/>
      </patternFill>
    </fill>
    <fill>
      <patternFill patternType="solid">
        <fgColor theme="5"/>
      </patternFill>
    </fill>
    <fill>
      <patternFill patternType="solid">
        <fgColor theme="0" tint="-0.249977111117893"/>
        <bgColor indexed="64"/>
      </patternFill>
    </fill>
    <fill>
      <patternFill patternType="solid">
        <fgColor indexed="22"/>
      </patternFill>
    </fill>
    <fill>
      <patternFill patternType="solid">
        <fgColor indexed="26"/>
      </patternFill>
    </fill>
    <fill>
      <patternFill patternType="solid">
        <fgColor rgb="FFFFFF99"/>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3" tint="-0.249977111117893"/>
        <bgColor indexed="64"/>
      </patternFill>
    </fill>
    <fill>
      <patternFill patternType="solid">
        <fgColor theme="4" tint="0.39997558519241921"/>
        <bgColor indexed="64"/>
      </patternFill>
    </fill>
    <fill>
      <patternFill patternType="solid">
        <fgColor rgb="FF92D050"/>
        <bgColor indexed="64"/>
      </patternFill>
    </fill>
    <fill>
      <patternFill patternType="solid">
        <fgColor theme="4" tint="-0.499984740745262"/>
        <bgColor indexed="64"/>
      </patternFill>
    </fill>
    <fill>
      <patternFill patternType="solid">
        <fgColor theme="4" tint="0.59999389629810485"/>
        <bgColor indexed="64"/>
      </patternFill>
    </fill>
    <fill>
      <patternFill patternType="solid">
        <fgColor indexed="50"/>
        <bgColor indexed="64"/>
      </patternFill>
    </fill>
    <fill>
      <patternFill patternType="solid">
        <fgColor indexed="42"/>
        <bgColor indexed="64"/>
      </patternFill>
    </fill>
    <fill>
      <patternFill patternType="solid">
        <fgColor indexed="17"/>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7">
    <xf numFmtId="0" fontId="0" fillId="0" borderId="0"/>
    <xf numFmtId="0" fontId="4" fillId="0" borderId="0" applyNumberFormat="0" applyFill="0" applyBorder="0" applyAlignment="0" applyProtection="0"/>
    <xf numFmtId="0" fontId="20" fillId="0" borderId="0"/>
    <xf numFmtId="0" fontId="5" fillId="15" borderId="0" applyNumberFormat="0" applyBorder="0" applyAlignment="0" applyProtection="0"/>
    <xf numFmtId="0" fontId="20" fillId="17" borderId="0" applyNumberFormat="0" applyFont="0" applyBorder="0" applyAlignment="0" applyProtection="0"/>
    <xf numFmtId="0" fontId="20" fillId="18" borderId="0" applyNumberFormat="0" applyFont="0" applyBorder="0" applyAlignment="0" applyProtection="0"/>
    <xf numFmtId="0" fontId="35" fillId="0" borderId="0"/>
  </cellStyleXfs>
  <cellXfs count="233">
    <xf numFmtId="0" fontId="0" fillId="0" borderId="0" xfId="0"/>
    <xf numFmtId="0" fontId="0" fillId="2" borderId="0" xfId="0" applyFill="1"/>
    <xf numFmtId="0" fontId="0" fillId="0" borderId="0" xfId="0" applyFill="1"/>
    <xf numFmtId="10" fontId="2" fillId="0" borderId="2" xfId="0" applyNumberFormat="1" applyFont="1" applyFill="1" applyBorder="1" applyAlignment="1">
      <alignment horizontal="center" vertical="top" wrapText="1"/>
    </xf>
    <xf numFmtId="10" fontId="2" fillId="0" borderId="3" xfId="0" applyNumberFormat="1" applyFont="1" applyFill="1" applyBorder="1" applyAlignment="1">
      <alignment horizontal="center" vertical="top" wrapText="1"/>
    </xf>
    <xf numFmtId="0" fontId="0" fillId="4" borderId="0" xfId="0" applyFill="1"/>
    <xf numFmtId="0" fontId="4" fillId="0" borderId="0" xfId="1"/>
    <xf numFmtId="0" fontId="0" fillId="7" borderId="0" xfId="0" applyFill="1"/>
    <xf numFmtId="0" fontId="0" fillId="6" borderId="0" xfId="0" applyFill="1"/>
    <xf numFmtId="0" fontId="0" fillId="8" borderId="0" xfId="0" applyFill="1"/>
    <xf numFmtId="0" fontId="0" fillId="0" borderId="0" xfId="0" applyFill="1" applyAlignment="1">
      <alignment horizontal="left" vertical="top"/>
    </xf>
    <xf numFmtId="0" fontId="0" fillId="0" borderId="0" xfId="0" applyFont="1" applyFill="1" applyAlignment="1">
      <alignment horizontal="left" vertical="top"/>
    </xf>
    <xf numFmtId="0" fontId="0" fillId="0" borderId="0" xfId="0" applyFill="1" applyAlignment="1">
      <alignment horizontal="right" vertical="top"/>
    </xf>
    <xf numFmtId="0" fontId="0" fillId="0" borderId="0" xfId="0" applyFill="1" applyAlignment="1">
      <alignment vertical="top"/>
    </xf>
    <xf numFmtId="0" fontId="0" fillId="0" borderId="0" xfId="0" applyAlignment="1">
      <alignment vertical="top"/>
    </xf>
    <xf numFmtId="0" fontId="0" fillId="2" borderId="0" xfId="0" applyFill="1" applyAlignment="1">
      <alignment vertical="top"/>
    </xf>
    <xf numFmtId="0" fontId="0" fillId="2" borderId="0" xfId="0" applyFill="1" applyAlignment="1">
      <alignment horizontal="centerContinuous" vertical="top"/>
    </xf>
    <xf numFmtId="0" fontId="0" fillId="3" borderId="0" xfId="0" applyFill="1" applyAlignment="1">
      <alignment vertical="top"/>
    </xf>
    <xf numFmtId="0" fontId="0" fillId="5" borderId="0" xfId="0" applyFill="1" applyAlignment="1">
      <alignment vertical="top"/>
    </xf>
    <xf numFmtId="0" fontId="0" fillId="4" borderId="0" xfId="0" applyFill="1" applyAlignment="1">
      <alignment vertical="top"/>
    </xf>
    <xf numFmtId="0" fontId="0" fillId="7" borderId="0" xfId="0" applyFill="1" applyAlignment="1">
      <alignment vertical="top"/>
    </xf>
    <xf numFmtId="0" fontId="1" fillId="0" borderId="0" xfId="0" applyFont="1" applyAlignment="1">
      <alignment horizontal="centerContinuous" vertical="top"/>
    </xf>
    <xf numFmtId="0" fontId="0" fillId="0" borderId="0" xfId="0" applyAlignment="1">
      <alignment horizontal="centerContinuous" vertical="top"/>
    </xf>
    <xf numFmtId="0" fontId="0" fillId="0" borderId="0" xfId="0" applyAlignment="1">
      <alignment horizontal="left" vertical="top"/>
    </xf>
    <xf numFmtId="0" fontId="4" fillId="0" borderId="0" xfId="1" applyAlignment="1">
      <alignment vertical="top"/>
    </xf>
    <xf numFmtId="0" fontId="1" fillId="7" borderId="0" xfId="0" applyFont="1" applyFill="1" applyAlignment="1">
      <alignment vertical="top"/>
    </xf>
    <xf numFmtId="0" fontId="0" fillId="0" borderId="0" xfId="0" quotePrefix="1" applyFill="1" applyAlignment="1">
      <alignment horizontal="left" vertical="top"/>
    </xf>
    <xf numFmtId="0" fontId="0" fillId="0" borderId="0" xfId="0" quotePrefix="1" applyFill="1" applyAlignment="1">
      <alignment horizontal="right" vertical="top"/>
    </xf>
    <xf numFmtId="0" fontId="0" fillId="0" borderId="0" xfId="0" quotePrefix="1" applyAlignment="1">
      <alignment vertical="top"/>
    </xf>
    <xf numFmtId="0" fontId="1" fillId="0" borderId="0" xfId="0" quotePrefix="1" applyFont="1" applyFill="1" applyAlignment="1">
      <alignment vertical="top"/>
    </xf>
    <xf numFmtId="0" fontId="3" fillId="4" borderId="1" xfId="0" applyFont="1" applyFill="1" applyBorder="1" applyAlignment="1">
      <alignment horizontal="center" vertical="top" wrapText="1"/>
    </xf>
    <xf numFmtId="0" fontId="6" fillId="4" borderId="1" xfId="0" applyFont="1" applyFill="1" applyBorder="1" applyAlignment="1">
      <alignment horizontal="center" vertical="top" wrapText="1"/>
    </xf>
    <xf numFmtId="164" fontId="0" fillId="0" borderId="0" xfId="0" applyNumberFormat="1" applyFill="1" applyAlignment="1">
      <alignment vertical="top"/>
    </xf>
    <xf numFmtId="0" fontId="0" fillId="2" borderId="0" xfId="0" applyFill="1" applyAlignment="1">
      <alignment horizontal="center" vertical="top"/>
    </xf>
    <xf numFmtId="3" fontId="0" fillId="0" borderId="0" xfId="0" applyNumberFormat="1" applyFill="1" applyAlignment="1">
      <alignment horizontal="right" vertical="top"/>
    </xf>
    <xf numFmtId="10" fontId="0" fillId="0" borderId="0" xfId="0" applyNumberFormat="1" applyFill="1" applyAlignment="1">
      <alignment vertical="top"/>
    </xf>
    <xf numFmtId="9" fontId="0" fillId="0" borderId="0" xfId="0" applyNumberFormat="1" applyFill="1" applyAlignment="1">
      <alignment vertical="top"/>
    </xf>
    <xf numFmtId="0" fontId="0" fillId="0" borderId="0" xfId="0" quotePrefix="1" applyFill="1" applyAlignment="1">
      <alignment vertical="top"/>
    </xf>
    <xf numFmtId="0" fontId="0" fillId="0" borderId="0" xfId="0" applyFont="1" applyFill="1" applyAlignment="1">
      <alignment vertical="top"/>
    </xf>
    <xf numFmtId="0" fontId="5" fillId="0" borderId="0" xfId="0" applyFont="1" applyAlignment="1">
      <alignment vertical="top"/>
    </xf>
    <xf numFmtId="9" fontId="0" fillId="0" borderId="0" xfId="0" applyNumberFormat="1" applyAlignment="1">
      <alignment vertical="top"/>
    </xf>
    <xf numFmtId="9" fontId="0" fillId="4" borderId="0" xfId="0" applyNumberFormat="1" applyFill="1" applyAlignment="1">
      <alignment vertical="top"/>
    </xf>
    <xf numFmtId="1" fontId="0" fillId="0" borderId="0" xfId="0" applyNumberFormat="1" applyAlignment="1">
      <alignment vertical="top"/>
    </xf>
    <xf numFmtId="0" fontId="0" fillId="6" borderId="0" xfId="0" applyFill="1" applyAlignment="1">
      <alignment vertical="top"/>
    </xf>
    <xf numFmtId="9" fontId="0" fillId="6" borderId="0" xfId="0" applyNumberFormat="1" applyFill="1" applyAlignment="1">
      <alignment vertical="top"/>
    </xf>
    <xf numFmtId="1" fontId="0" fillId="7" borderId="0" xfId="0" applyNumberFormat="1" applyFill="1" applyAlignment="1">
      <alignment vertical="top"/>
    </xf>
    <xf numFmtId="0" fontId="0" fillId="0" borderId="1" xfId="0" applyBorder="1" applyAlignment="1">
      <alignment vertical="top"/>
    </xf>
    <xf numFmtId="1" fontId="0" fillId="0" borderId="1" xfId="0" applyNumberFormat="1" applyBorder="1" applyAlignment="1">
      <alignment vertical="top"/>
    </xf>
    <xf numFmtId="0" fontId="0" fillId="2" borderId="1" xfId="0" applyFill="1" applyBorder="1" applyAlignment="1">
      <alignment vertical="top"/>
    </xf>
    <xf numFmtId="1" fontId="0" fillId="2" borderId="1" xfId="0" applyNumberFormat="1" applyFill="1" applyBorder="1" applyAlignment="1">
      <alignment vertical="top"/>
    </xf>
    <xf numFmtId="0" fontId="1" fillId="0" borderId="0" xfId="0" applyFont="1" applyFill="1" applyAlignment="1">
      <alignment horizontal="left" vertical="top"/>
    </xf>
    <xf numFmtId="3" fontId="2" fillId="0" borderId="3" xfId="0" applyNumberFormat="1" applyFont="1" applyFill="1" applyBorder="1" applyAlignment="1">
      <alignment horizontal="right" vertical="top" wrapText="1"/>
    </xf>
    <xf numFmtId="0" fontId="0" fillId="9" borderId="0" xfId="0" applyFill="1" applyAlignment="1">
      <alignment vertical="top"/>
    </xf>
    <xf numFmtId="9" fontId="0" fillId="0" borderId="0" xfId="0" applyNumberFormat="1"/>
    <xf numFmtId="0" fontId="0" fillId="0" borderId="0" xfId="0" quotePrefix="1" applyFont="1" applyFill="1" applyAlignment="1">
      <alignment horizontal="left" vertical="top"/>
    </xf>
    <xf numFmtId="3" fontId="2" fillId="0" borderId="2" xfId="0" applyNumberFormat="1" applyFont="1" applyFill="1" applyBorder="1" applyAlignment="1">
      <alignment horizontal="right" vertical="top" wrapText="1"/>
    </xf>
    <xf numFmtId="10" fontId="0" fillId="0" borderId="0" xfId="0" applyNumberFormat="1" applyFill="1" applyAlignment="1">
      <alignment horizontal="left" vertical="top"/>
    </xf>
    <xf numFmtId="0" fontId="8" fillId="0" borderId="0" xfId="0" applyFont="1" applyAlignment="1">
      <alignment vertical="top"/>
    </xf>
    <xf numFmtId="0" fontId="8" fillId="0" borderId="0" xfId="0" quotePrefix="1" applyFont="1" applyFill="1" applyAlignment="1">
      <alignment horizontal="left" vertical="top"/>
    </xf>
    <xf numFmtId="0" fontId="8" fillId="0" borderId="0" xfId="0" applyFont="1" applyFill="1" applyAlignment="1">
      <alignment vertical="top"/>
    </xf>
    <xf numFmtId="0" fontId="8" fillId="0" borderId="0" xfId="0" applyFont="1" applyFill="1" applyAlignment="1">
      <alignment horizontal="left" vertical="top"/>
    </xf>
    <xf numFmtId="0" fontId="8" fillId="0" borderId="0" xfId="0" applyFont="1" applyAlignment="1">
      <alignment horizontal="left" vertical="top"/>
    </xf>
    <xf numFmtId="15" fontId="0" fillId="0" borderId="0" xfId="0" quotePrefix="1" applyNumberFormat="1" applyFill="1" applyAlignment="1">
      <alignment horizontal="right" vertical="top"/>
    </xf>
    <xf numFmtId="0" fontId="9" fillId="0" borderId="0" xfId="0" applyFont="1" applyFill="1" applyAlignment="1">
      <alignment horizontal="left" vertical="top"/>
    </xf>
    <xf numFmtId="0" fontId="0" fillId="0" borderId="0" xfId="0" applyProtection="1"/>
    <xf numFmtId="0" fontId="12" fillId="0" borderId="0" xfId="0" applyFont="1" applyAlignment="1" applyProtection="1">
      <alignment horizontal="right"/>
    </xf>
    <xf numFmtId="0" fontId="14" fillId="0" borderId="0" xfId="0" applyFont="1" applyProtection="1"/>
    <xf numFmtId="0" fontId="12" fillId="0" borderId="0" xfId="0" applyFont="1" applyProtection="1"/>
    <xf numFmtId="0" fontId="15" fillId="0" borderId="0" xfId="0" applyFont="1" applyProtection="1"/>
    <xf numFmtId="0" fontId="13" fillId="0" borderId="0" xfId="1" applyFont="1" applyAlignment="1" applyProtection="1">
      <alignment horizontal="left"/>
    </xf>
    <xf numFmtId="0" fontId="0" fillId="2" borderId="0" xfId="0" applyFill="1" applyAlignment="1">
      <alignment horizontal="left" vertical="top"/>
    </xf>
    <xf numFmtId="0" fontId="1" fillId="0" borderId="0" xfId="0" applyFont="1" applyAlignment="1">
      <alignment vertical="top"/>
    </xf>
    <xf numFmtId="0" fontId="1" fillId="2" borderId="0" xfId="0" applyFont="1" applyFill="1" applyAlignment="1">
      <alignment horizontal="left" vertical="top"/>
    </xf>
    <xf numFmtId="0" fontId="1" fillId="2" borderId="0" xfId="0" applyFont="1" applyFill="1" applyAlignment="1">
      <alignment vertical="top"/>
    </xf>
    <xf numFmtId="0" fontId="1" fillId="0" borderId="0" xfId="0" quotePrefix="1" applyFont="1" applyFill="1" applyAlignment="1">
      <alignment horizontal="left" vertical="top"/>
    </xf>
    <xf numFmtId="0" fontId="1" fillId="2" borderId="0" xfId="0" quotePrefix="1" applyFont="1" applyFill="1" applyAlignment="1">
      <alignment horizontal="left" vertical="top"/>
    </xf>
    <xf numFmtId="0" fontId="0" fillId="2" borderId="0" xfId="0" applyFill="1" applyAlignment="1">
      <alignment horizontal="right" vertical="top"/>
    </xf>
    <xf numFmtId="0" fontId="18" fillId="0" borderId="0" xfId="0" applyFont="1" applyFill="1" applyAlignment="1">
      <alignment horizontal="left" vertical="top"/>
    </xf>
    <xf numFmtId="0" fontId="0" fillId="0" borderId="1" xfId="0" applyFont="1" applyFill="1" applyBorder="1" applyAlignment="1">
      <alignment horizontal="left" vertical="top"/>
    </xf>
    <xf numFmtId="0" fontId="0" fillId="3" borderId="1" xfId="0" applyFill="1" applyBorder="1" applyAlignment="1">
      <alignment horizontal="left" vertical="top"/>
    </xf>
    <xf numFmtId="0" fontId="0" fillId="3" borderId="1" xfId="0" applyFill="1" applyBorder="1" applyAlignment="1">
      <alignment vertical="top"/>
    </xf>
    <xf numFmtId="0" fontId="0" fillId="0" borderId="1" xfId="0" applyFill="1" applyBorder="1" applyAlignment="1">
      <alignment horizontal="right" vertical="top"/>
    </xf>
    <xf numFmtId="0" fontId="1" fillId="2" borderId="0" xfId="0" quotePrefix="1" applyFont="1" applyFill="1" applyAlignment="1">
      <alignment vertical="top"/>
    </xf>
    <xf numFmtId="0" fontId="1" fillId="11" borderId="0" xfId="0" quotePrefix="1" applyFont="1" applyFill="1" applyAlignment="1">
      <alignment vertical="top"/>
    </xf>
    <xf numFmtId="0" fontId="0" fillId="11" borderId="0" xfId="0" applyFill="1" applyAlignment="1">
      <alignment vertical="top"/>
    </xf>
    <xf numFmtId="0" fontId="1" fillId="0" borderId="0" xfId="0" applyFont="1" applyFill="1" applyAlignment="1">
      <alignment vertical="top"/>
    </xf>
    <xf numFmtId="0" fontId="1" fillId="12" borderId="0" xfId="0" applyFont="1" applyFill="1" applyAlignment="1">
      <alignment vertical="top"/>
    </xf>
    <xf numFmtId="0" fontId="1" fillId="4" borderId="0" xfId="0" quotePrefix="1" applyFont="1" applyFill="1" applyAlignment="1">
      <alignment horizontal="left" vertical="top"/>
    </xf>
    <xf numFmtId="0" fontId="1" fillId="4" borderId="0" xfId="0" applyFont="1" applyFill="1" applyAlignment="1">
      <alignment vertical="top"/>
    </xf>
    <xf numFmtId="0" fontId="0" fillId="0" borderId="1" xfId="0" applyFill="1" applyBorder="1" applyAlignment="1">
      <alignment horizontal="left" vertical="top"/>
    </xf>
    <xf numFmtId="0" fontId="0" fillId="7" borderId="1" xfId="0" applyFill="1" applyBorder="1" applyAlignment="1">
      <alignment vertical="top"/>
    </xf>
    <xf numFmtId="0" fontId="0" fillId="10" borderId="1" xfId="0" applyFill="1" applyBorder="1" applyAlignment="1">
      <alignment vertical="top"/>
    </xf>
    <xf numFmtId="0" fontId="0" fillId="0" borderId="1" xfId="0" quotePrefix="1" applyFill="1" applyBorder="1" applyAlignment="1">
      <alignment horizontal="left" vertical="top"/>
    </xf>
    <xf numFmtId="0" fontId="0" fillId="4" borderId="0" xfId="0" applyFill="1" applyAlignment="1">
      <alignment horizontal="left" vertical="top"/>
    </xf>
    <xf numFmtId="0" fontId="0" fillId="13" borderId="0" xfId="0" applyFill="1" applyAlignment="1">
      <alignment vertical="top"/>
    </xf>
    <xf numFmtId="0" fontId="1" fillId="10" borderId="0" xfId="0" applyFont="1" applyFill="1" applyAlignment="1">
      <alignment vertical="top"/>
    </xf>
    <xf numFmtId="10" fontId="1" fillId="0" borderId="0" xfId="0" quotePrefix="1" applyNumberFormat="1" applyFont="1" applyFill="1" applyAlignment="1">
      <alignment horizontal="left" vertical="top"/>
    </xf>
    <xf numFmtId="3" fontId="19" fillId="10" borderId="1" xfId="0" applyNumberFormat="1" applyFont="1" applyFill="1" applyBorder="1" applyAlignment="1">
      <alignment horizontal="center" vertical="center" wrapText="1"/>
    </xf>
    <xf numFmtId="0" fontId="1" fillId="10" borderId="1" xfId="0" applyFont="1" applyFill="1" applyBorder="1" applyAlignment="1">
      <alignment horizontal="center" vertical="center"/>
    </xf>
    <xf numFmtId="0" fontId="1" fillId="14" borderId="0" xfId="0" applyFont="1" applyFill="1" applyAlignment="1">
      <alignment vertical="top"/>
    </xf>
    <xf numFmtId="0" fontId="0" fillId="14" borderId="0" xfId="0" applyFill="1" applyAlignment="1">
      <alignment vertical="top"/>
    </xf>
    <xf numFmtId="0" fontId="21" fillId="0" borderId="1" xfId="2" applyFont="1" applyFill="1" applyBorder="1" applyAlignment="1">
      <alignment horizontal="center" vertical="center" wrapText="1"/>
    </xf>
    <xf numFmtId="0" fontId="21" fillId="0" borderId="4" xfId="2" applyFont="1" applyFill="1" applyBorder="1" applyAlignment="1">
      <alignment horizontal="center" vertical="center" wrapText="1"/>
    </xf>
    <xf numFmtId="0" fontId="21" fillId="0" borderId="1" xfId="2" applyFont="1" applyFill="1" applyBorder="1" applyAlignment="1">
      <alignment horizontal="left" vertical="center" indent="1"/>
    </xf>
    <xf numFmtId="0" fontId="22" fillId="0" borderId="1" xfId="2" applyFont="1" applyFill="1" applyBorder="1" applyAlignment="1">
      <alignment horizontal="center" vertical="center"/>
    </xf>
    <xf numFmtId="0" fontId="21" fillId="0" borderId="1" xfId="2" applyFont="1" applyFill="1" applyBorder="1" applyAlignment="1">
      <alignment horizontal="center" vertical="center"/>
    </xf>
    <xf numFmtId="0" fontId="23" fillId="2" borderId="1" xfId="0" applyFont="1" applyFill="1" applyBorder="1"/>
    <xf numFmtId="0" fontId="23" fillId="2" borderId="0" xfId="0" applyFont="1" applyFill="1"/>
    <xf numFmtId="0" fontId="0" fillId="0" borderId="5" xfId="0" applyBorder="1"/>
    <xf numFmtId="0" fontId="0" fillId="0" borderId="1" xfId="0" applyBorder="1" applyAlignment="1">
      <alignment horizontal="center" vertical="center"/>
    </xf>
    <xf numFmtId="0" fontId="1" fillId="0" borderId="0" xfId="0" quotePrefix="1" applyFont="1"/>
    <xf numFmtId="0" fontId="0" fillId="16" borderId="1" xfId="0" applyFill="1" applyBorder="1" applyAlignment="1">
      <alignment horizontal="center"/>
    </xf>
    <xf numFmtId="0" fontId="0" fillId="0" borderId="1" xfId="0" applyBorder="1" applyAlignment="1">
      <alignment horizontal="center"/>
    </xf>
    <xf numFmtId="0" fontId="0" fillId="16" borderId="1" xfId="0" applyFill="1" applyBorder="1"/>
    <xf numFmtId="0" fontId="0" fillId="0" borderId="1" xfId="0" applyBorder="1"/>
    <xf numFmtId="0" fontId="1" fillId="0" borderId="0" xfId="0" applyFont="1"/>
    <xf numFmtId="0" fontId="25" fillId="2" borderId="0" xfId="0" applyFont="1" applyFill="1"/>
    <xf numFmtId="0" fontId="24" fillId="17" borderId="1" xfId="4" applyFont="1" applyBorder="1" applyAlignment="1">
      <alignment horizontal="center"/>
    </xf>
    <xf numFmtId="0" fontId="20" fillId="19" borderId="1" xfId="5" applyFont="1" applyFill="1" applyBorder="1" applyAlignment="1">
      <alignment horizontal="center"/>
    </xf>
    <xf numFmtId="165" fontId="20" fillId="19" borderId="1" xfId="5" applyNumberFormat="1" applyFont="1" applyFill="1" applyBorder="1" applyAlignment="1">
      <alignment horizontal="right"/>
    </xf>
    <xf numFmtId="0" fontId="0" fillId="6" borderId="1" xfId="0" applyFill="1" applyBorder="1"/>
    <xf numFmtId="0" fontId="0" fillId="0" borderId="1" xfId="0" quotePrefix="1" applyBorder="1"/>
    <xf numFmtId="0" fontId="1" fillId="2" borderId="1" xfId="0" quotePrefix="1" applyFont="1" applyFill="1" applyBorder="1"/>
    <xf numFmtId="0" fontId="0" fillId="4" borderId="0" xfId="0" quotePrefix="1" applyFill="1"/>
    <xf numFmtId="0" fontId="1" fillId="4" borderId="1" xfId="0" applyFont="1" applyFill="1" applyBorder="1"/>
    <xf numFmtId="0" fontId="5" fillId="15" borderId="0" xfId="3"/>
    <xf numFmtId="0" fontId="5" fillId="15" borderId="1" xfId="3" applyBorder="1"/>
    <xf numFmtId="0" fontId="25" fillId="4" borderId="0" xfId="0" applyFont="1" applyFill="1"/>
    <xf numFmtId="0" fontId="2" fillId="2" borderId="0" xfId="3" applyFont="1" applyFill="1"/>
    <xf numFmtId="0" fontId="1" fillId="2" borderId="0" xfId="0" applyFont="1" applyFill="1"/>
    <xf numFmtId="0" fontId="1" fillId="20" borderId="0" xfId="0" applyFont="1" applyFill="1"/>
    <xf numFmtId="0" fontId="0" fillId="20" borderId="0" xfId="0" applyFill="1"/>
    <xf numFmtId="0" fontId="0" fillId="0" borderId="0" xfId="0" applyAlignment="1">
      <alignment horizontal="right"/>
    </xf>
    <xf numFmtId="0" fontId="1" fillId="21" borderId="0" xfId="0" applyFont="1" applyFill="1"/>
    <xf numFmtId="14" fontId="0" fillId="0" borderId="0" xfId="0" applyNumberFormat="1" applyFill="1" applyAlignment="1">
      <alignment horizontal="right" vertical="top"/>
    </xf>
    <xf numFmtId="14" fontId="0" fillId="0" borderId="0" xfId="0" applyNumberFormat="1"/>
    <xf numFmtId="0" fontId="26" fillId="10" borderId="0" xfId="0" applyFont="1" applyFill="1" applyAlignment="1">
      <alignment horizontal="left" vertical="top"/>
    </xf>
    <xf numFmtId="0" fontId="1" fillId="10" borderId="0" xfId="0" applyFont="1" applyFill="1" applyAlignment="1">
      <alignment horizontal="left" vertical="top"/>
    </xf>
    <xf numFmtId="0" fontId="19" fillId="2" borderId="0" xfId="0" applyFont="1" applyFill="1" applyAlignment="1">
      <alignment horizontal="left" vertical="top"/>
    </xf>
    <xf numFmtId="0" fontId="1" fillId="14" borderId="0" xfId="0" applyFont="1" applyFill="1"/>
    <xf numFmtId="0" fontId="0" fillId="14" borderId="0" xfId="0" applyFill="1"/>
    <xf numFmtId="0" fontId="27" fillId="2" borderId="0" xfId="0" applyFont="1" applyFill="1"/>
    <xf numFmtId="0" fontId="1" fillId="0" borderId="0" xfId="0" applyFont="1" applyFill="1" applyAlignment="1">
      <alignment horizontal="right" vertical="top"/>
    </xf>
    <xf numFmtId="0" fontId="28" fillId="2" borderId="0" xfId="0" applyFont="1" applyFill="1" applyAlignment="1">
      <alignment horizontal="right" vertical="top"/>
    </xf>
    <xf numFmtId="14" fontId="1" fillId="0" borderId="0" xfId="0" applyNumberFormat="1" applyFont="1"/>
    <xf numFmtId="0" fontId="29" fillId="22" borderId="0" xfId="0" applyFont="1" applyFill="1"/>
    <xf numFmtId="0" fontId="0" fillId="22" borderId="0" xfId="0" applyFill="1"/>
    <xf numFmtId="0" fontId="1" fillId="23" borderId="1" xfId="0" applyFont="1" applyFill="1" applyBorder="1" applyAlignment="1">
      <alignment horizontal="center"/>
    </xf>
    <xf numFmtId="14" fontId="0" fillId="24" borderId="1" xfId="0" applyNumberFormat="1" applyFont="1" applyFill="1" applyBorder="1" applyAlignment="1" applyProtection="1">
      <alignment horizontal="center"/>
      <protection locked="0"/>
    </xf>
    <xf numFmtId="0" fontId="0" fillId="0" borderId="0" xfId="0" applyBorder="1"/>
    <xf numFmtId="0" fontId="0" fillId="13" borderId="1" xfId="0" applyFill="1" applyBorder="1" applyAlignment="1">
      <alignment horizontal="center"/>
    </xf>
    <xf numFmtId="0" fontId="0" fillId="13" borderId="1" xfId="0" applyFill="1" applyBorder="1" applyAlignment="1">
      <alignment horizontal="left"/>
    </xf>
    <xf numFmtId="14" fontId="0" fillId="24" borderId="1" xfId="0" quotePrefix="1" applyNumberFormat="1" applyFont="1" applyFill="1" applyBorder="1" applyAlignment="1" applyProtection="1">
      <alignment horizontal="left" vertical="top"/>
      <protection locked="0"/>
    </xf>
    <xf numFmtId="0" fontId="29" fillId="25" borderId="0" xfId="0" applyFont="1" applyFill="1"/>
    <xf numFmtId="0" fontId="29" fillId="0" borderId="0" xfId="0" applyFont="1" applyFill="1"/>
    <xf numFmtId="0" fontId="5" fillId="0" borderId="0" xfId="0" applyFont="1"/>
    <xf numFmtId="0" fontId="0" fillId="21" borderId="7" xfId="0" applyFill="1" applyBorder="1"/>
    <xf numFmtId="0" fontId="1" fillId="26" borderId="1" xfId="0" applyFont="1" applyFill="1" applyBorder="1"/>
    <xf numFmtId="0" fontId="0" fillId="0" borderId="1" xfId="0" applyFill="1" applyBorder="1"/>
    <xf numFmtId="0" fontId="0" fillId="24" borderId="1" xfId="0" applyFont="1" applyFill="1" applyBorder="1" applyAlignment="1" applyProtection="1">
      <alignment horizontal="center"/>
      <protection locked="0"/>
    </xf>
    <xf numFmtId="1" fontId="0" fillId="0" borderId="1" xfId="0" applyNumberFormat="1" applyFill="1" applyBorder="1"/>
    <xf numFmtId="0" fontId="30" fillId="0" borderId="1" xfId="0" applyFont="1" applyFill="1" applyBorder="1"/>
    <xf numFmtId="0" fontId="1" fillId="7" borderId="0" xfId="0" applyFont="1" applyFill="1" applyBorder="1"/>
    <xf numFmtId="0" fontId="31" fillId="0" borderId="0" xfId="0" applyFont="1" applyBorder="1"/>
    <xf numFmtId="0" fontId="27" fillId="26" borderId="1" xfId="0" applyFont="1" applyFill="1" applyBorder="1"/>
    <xf numFmtId="0" fontId="1" fillId="26" borderId="1" xfId="0" applyFont="1" applyFill="1" applyBorder="1" applyAlignment="1">
      <alignment horizontal="center"/>
    </xf>
    <xf numFmtId="0" fontId="27" fillId="26" borderId="1" xfId="0" applyFont="1" applyFill="1" applyBorder="1" applyAlignment="1">
      <alignment horizontal="center"/>
    </xf>
    <xf numFmtId="0" fontId="0" fillId="19" borderId="1" xfId="0" applyFont="1" applyFill="1" applyBorder="1" applyAlignment="1" applyProtection="1">
      <alignment horizontal="center"/>
      <protection locked="0"/>
    </xf>
    <xf numFmtId="0" fontId="0" fillId="0" borderId="1" xfId="0" applyFill="1" applyBorder="1" applyAlignment="1">
      <alignment horizontal="center" vertical="center"/>
    </xf>
    <xf numFmtId="1" fontId="0" fillId="0" borderId="1" xfId="0" applyNumberFormat="1" applyFill="1" applyBorder="1" applyAlignment="1">
      <alignment horizontal="center" vertical="center"/>
    </xf>
    <xf numFmtId="0" fontId="32" fillId="0" borderId="0" xfId="0" applyFont="1" applyBorder="1"/>
    <xf numFmtId="0" fontId="32" fillId="0" borderId="0" xfId="0" applyFont="1"/>
    <xf numFmtId="0" fontId="33" fillId="0" borderId="0" xfId="0" applyFont="1" applyFill="1" applyBorder="1" applyAlignment="1" applyProtection="1">
      <alignment horizontal="right"/>
      <protection locked="0"/>
    </xf>
    <xf numFmtId="0" fontId="34" fillId="0" borderId="0" xfId="0" applyFont="1" applyBorder="1"/>
    <xf numFmtId="0" fontId="27" fillId="26" borderId="8" xfId="0" applyFont="1" applyFill="1" applyBorder="1"/>
    <xf numFmtId="166" fontId="29" fillId="0" borderId="0" xfId="0" applyNumberFormat="1" applyFont="1" applyFill="1" applyBorder="1"/>
    <xf numFmtId="0" fontId="0" fillId="27" borderId="1" xfId="6" applyFont="1" applyFill="1" applyBorder="1"/>
    <xf numFmtId="0" fontId="36" fillId="28" borderId="1" xfId="6" applyFont="1" applyFill="1" applyBorder="1" applyAlignment="1">
      <alignment horizontal="center"/>
    </xf>
    <xf numFmtId="0" fontId="37" fillId="29" borderId="1" xfId="6" applyFont="1" applyFill="1" applyBorder="1"/>
    <xf numFmtId="0" fontId="19" fillId="27" borderId="1" xfId="6" applyFont="1" applyFill="1" applyBorder="1" applyAlignment="1">
      <alignment horizontal="center"/>
    </xf>
    <xf numFmtId="0" fontId="38" fillId="29" borderId="1" xfId="6" applyFont="1" applyFill="1" applyBorder="1" applyAlignment="1">
      <alignment horizontal="center"/>
    </xf>
    <xf numFmtId="0" fontId="0" fillId="24" borderId="7" xfId="0" applyFill="1" applyBorder="1" applyProtection="1">
      <protection locked="0"/>
    </xf>
    <xf numFmtId="166" fontId="39" fillId="0" borderId="0" xfId="6" applyNumberFormat="1" applyFont="1" applyFill="1" applyBorder="1"/>
    <xf numFmtId="0" fontId="27" fillId="26" borderId="8" xfId="0" applyFont="1" applyFill="1" applyBorder="1" applyAlignment="1">
      <alignment horizontal="center"/>
    </xf>
    <xf numFmtId="0" fontId="27" fillId="26" borderId="9" xfId="0" applyFont="1" applyFill="1" applyBorder="1" applyAlignment="1">
      <alignment horizontal="center"/>
    </xf>
    <xf numFmtId="0" fontId="27" fillId="26" borderId="10" xfId="0" applyFont="1" applyFill="1" applyBorder="1" applyAlignment="1">
      <alignment horizontal="center"/>
    </xf>
    <xf numFmtId="0" fontId="0" fillId="0" borderId="1" xfId="0" quotePrefix="1" applyBorder="1" applyAlignment="1">
      <alignment horizontal="center"/>
    </xf>
    <xf numFmtId="0" fontId="0" fillId="24" borderId="1" xfId="0" applyFill="1" applyBorder="1" applyProtection="1">
      <protection locked="0"/>
    </xf>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24" borderId="13" xfId="0" applyFill="1" applyBorder="1" applyProtection="1">
      <protection locked="0"/>
    </xf>
    <xf numFmtId="0" fontId="27" fillId="2" borderId="0" xfId="0" applyFont="1" applyFill="1" applyBorder="1" applyAlignment="1">
      <alignment horizontal="left"/>
    </xf>
    <xf numFmtId="0" fontId="0" fillId="0" borderId="11"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8" xfId="0" applyBorder="1" applyAlignment="1">
      <alignment horizontal="center"/>
    </xf>
    <xf numFmtId="0" fontId="1" fillId="23" borderId="1" xfId="0" applyFont="1" applyFill="1" applyBorder="1" applyAlignment="1">
      <alignment horizontal="center"/>
    </xf>
    <xf numFmtId="0" fontId="1" fillId="0" borderId="0" xfId="0" applyFont="1" applyAlignment="1">
      <alignment horizontal="center"/>
    </xf>
    <xf numFmtId="0" fontId="1" fillId="26" borderId="1" xfId="0" applyFont="1" applyFill="1" applyBorder="1" applyAlignment="1">
      <alignment horizontal="center" vertical="center"/>
    </xf>
    <xf numFmtId="0" fontId="1" fillId="0" borderId="1" xfId="0" applyFont="1" applyBorder="1" applyAlignment="1">
      <alignment horizontal="center"/>
    </xf>
    <xf numFmtId="0" fontId="0" fillId="0" borderId="0" xfId="0" applyFill="1" applyBorder="1" applyAlignment="1">
      <alignment horizontal="center"/>
    </xf>
    <xf numFmtId="0" fontId="0" fillId="0" borderId="0" xfId="0" applyFill="1" applyBorder="1"/>
    <xf numFmtId="0" fontId="1" fillId="6" borderId="1" xfId="0" applyFont="1" applyFill="1" applyBorder="1" applyAlignment="1">
      <alignment horizontal="center"/>
    </xf>
    <xf numFmtId="0" fontId="0" fillId="24" borderId="1" xfId="0" quotePrefix="1" applyFill="1" applyBorder="1" applyAlignment="1">
      <alignment horizontal="center"/>
    </xf>
    <xf numFmtId="0" fontId="1" fillId="2" borderId="1" xfId="0" quotePrefix="1" applyFont="1" applyFill="1" applyBorder="1" applyAlignment="1">
      <alignment horizontal="left"/>
    </xf>
    <xf numFmtId="0" fontId="1" fillId="23" borderId="1" xfId="0" applyFont="1" applyFill="1" applyBorder="1" applyAlignment="1">
      <alignment horizontal="center"/>
    </xf>
    <xf numFmtId="0" fontId="13" fillId="0" borderId="0" xfId="1" applyFont="1" applyAlignment="1" applyProtection="1">
      <alignment horizontal="left"/>
    </xf>
    <xf numFmtId="0" fontId="0" fillId="0" borderId="0" xfId="0" applyAlignment="1" applyProtection="1">
      <alignment horizontal="center"/>
    </xf>
    <xf numFmtId="0" fontId="10" fillId="0" borderId="0" xfId="0" applyFont="1" applyAlignment="1" applyProtection="1">
      <alignment horizontal="center"/>
    </xf>
    <xf numFmtId="0" fontId="11" fillId="0" borderId="0" xfId="0" applyFont="1" applyAlignment="1" applyProtection="1">
      <alignment horizontal="center"/>
    </xf>
    <xf numFmtId="0" fontId="12" fillId="0" borderId="0" xfId="0" applyFont="1" applyAlignment="1" applyProtection="1">
      <alignment horizontal="right"/>
    </xf>
    <xf numFmtId="0" fontId="17" fillId="0" borderId="0" xfId="1" applyFont="1" applyAlignment="1" applyProtection="1">
      <alignment horizontal="left"/>
    </xf>
    <xf numFmtId="0" fontId="16" fillId="0" borderId="0" xfId="1" applyFont="1" applyAlignment="1" applyProtection="1">
      <alignment horizontal="left"/>
    </xf>
    <xf numFmtId="0" fontId="7" fillId="0" borderId="0" xfId="0" quotePrefix="1" applyFont="1" applyAlignment="1">
      <alignment horizontal="center" vertical="top"/>
    </xf>
    <xf numFmtId="0" fontId="24" fillId="17" borderId="6" xfId="4" applyFont="1" applyBorder="1" applyAlignment="1">
      <alignment horizontal="center"/>
    </xf>
    <xf numFmtId="0" fontId="24" fillId="17" borderId="5" xfId="4" applyFont="1" applyBorder="1" applyAlignment="1">
      <alignment horizontal="center"/>
    </xf>
    <xf numFmtId="0" fontId="24" fillId="17" borderId="6" xfId="4" applyFont="1" applyBorder="1" applyAlignment="1">
      <alignment horizontal="right"/>
    </xf>
    <xf numFmtId="0" fontId="24" fillId="17" borderId="5" xfId="4" applyFont="1" applyBorder="1" applyAlignment="1">
      <alignment horizontal="right"/>
    </xf>
    <xf numFmtId="0" fontId="1" fillId="23" borderId="1" xfId="0" applyFont="1" applyFill="1" applyBorder="1" applyAlignment="1">
      <alignment horizontal="center"/>
    </xf>
    <xf numFmtId="0" fontId="1" fillId="0" borderId="1" xfId="0" applyFont="1" applyBorder="1" applyAlignment="1">
      <alignment horizontal="center"/>
    </xf>
    <xf numFmtId="0" fontId="0" fillId="0" borderId="0" xfId="0" quotePrefix="1"/>
    <xf numFmtId="0" fontId="1" fillId="2" borderId="0" xfId="0" quotePrefix="1" applyFont="1" applyFill="1"/>
    <xf numFmtId="0" fontId="1" fillId="0" borderId="1" xfId="0" quotePrefix="1" applyFont="1" applyFill="1" applyBorder="1"/>
    <xf numFmtId="0" fontId="0" fillId="24" borderId="0" xfId="0" applyFill="1"/>
    <xf numFmtId="0" fontId="0" fillId="2" borderId="0" xfId="0" quotePrefix="1" applyFill="1"/>
  </cellXfs>
  <cellStyles count="7">
    <cellStyle name="Accent2" xfId="3" builtinId="33"/>
    <cellStyle name="GreyOrWhite" xfId="4"/>
    <cellStyle name="Hyperlink" xfId="1" builtinId="8"/>
    <cellStyle name="Normal" xfId="0" builtinId="0"/>
    <cellStyle name="Normal_excel_review_class" xfId="2"/>
    <cellStyle name="Yellow" xfId="5"/>
    <cellStyle name="㼿㼿㼿Āᰁ߿" xfId="6"/>
  </cellStyles>
  <dxfs count="1">
    <dxf>
      <font>
        <color rgb="FF9C0006"/>
      </font>
      <fill>
        <patternFill>
          <bgColor rgb="FFFFC7CE"/>
        </patternFill>
      </fill>
    </dxf>
  </dxfs>
  <tableStyles count="0" defaultTableStyle="TableStyleMedium2" defaultPivotStyle="PivotStyleMedium9"/>
  <colors>
    <mruColors>
      <color rgb="FFFFFF00"/>
      <color rgb="FFFF5050"/>
      <color rgb="FFFF6699"/>
      <color rgb="FFF19DD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2</xdr:row>
      <xdr:rowOff>9525</xdr:rowOff>
    </xdr:from>
    <xdr:to>
      <xdr:col>9</xdr:col>
      <xdr:colOff>323850</xdr:colOff>
      <xdr:row>7</xdr:row>
      <xdr:rowOff>38100</xdr:rowOff>
    </xdr:to>
    <xdr:pic>
      <xdr:nvPicPr>
        <xdr:cNvPr id="2" name="Picture 1"/>
        <xdr:cNvPicPr>
          <a:picLocks/>
        </xdr:cNvPicPr>
      </xdr:nvPicPr>
      <xdr:blipFill>
        <a:blip xmlns:r="http://schemas.openxmlformats.org/officeDocument/2006/relationships" r:embed="rId1">
          <a:extLst>
            <a:ext uri="{BEBA8EAE-BF5A-486C-A8C5-ECC9F3942E4B}">
              <a14:imgProps xmlns:a14="http://schemas.microsoft.com/office/drawing/2010/main">
                <a14:imgLayer r:embed="rId2">
                  <a14:imgEffect>
                    <a14:sharpenSoften amount="51000"/>
                  </a14:imgEffect>
                </a14:imgLayer>
              </a14:imgProps>
            </a:ext>
            <a:ext uri="{28A0092B-C50C-407E-A947-70E740481C1C}">
              <a14:useLocalDpi xmlns:a14="http://schemas.microsoft.com/office/drawing/2010/main" val="0"/>
            </a:ext>
          </a:extLst>
        </a:blip>
        <a:stretch>
          <a:fillRect/>
        </a:stretch>
      </xdr:blipFill>
      <xdr:spPr>
        <a:xfrm>
          <a:off x="866775" y="390525"/>
          <a:ext cx="4943475" cy="981075"/>
        </a:xfrm>
        <a:prstGeom prst="round2DiagRect">
          <a:avLst>
            <a:gd name="adj1" fmla="val 16667"/>
            <a:gd name="adj2" fmla="val 0"/>
          </a:avLst>
        </a:prstGeom>
        <a:ln w="88900" cap="sq">
          <a:solidFill>
            <a:srgbClr val="FFFFFF"/>
          </a:solidFill>
          <a:miter lim="800000"/>
        </a:ln>
        <a:effectLst>
          <a:outerShdw blurRad="254000" algn="tl" rotWithShape="0">
            <a:srgbClr val="000000">
              <a:alpha val="43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490904</xdr:colOff>
      <xdr:row>16</xdr:row>
      <xdr:rowOff>43962</xdr:rowOff>
    </xdr:from>
    <xdr:to>
      <xdr:col>2</xdr:col>
      <xdr:colOff>630116</xdr:colOff>
      <xdr:row>16</xdr:row>
      <xdr:rowOff>51289</xdr:rowOff>
    </xdr:to>
    <xdr:cxnSp macro="">
      <xdr:nvCxnSpPr>
        <xdr:cNvPr id="3" name="Straight Arrow Connector 2"/>
        <xdr:cNvCxnSpPr/>
      </xdr:nvCxnSpPr>
      <xdr:spPr>
        <a:xfrm>
          <a:off x="1795096" y="3062654"/>
          <a:ext cx="908539" cy="7327"/>
        </a:xfrm>
        <a:prstGeom prst="straightConnector1">
          <a:avLst/>
        </a:prstGeom>
        <a:ln w="317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7327</xdr:colOff>
      <xdr:row>15</xdr:row>
      <xdr:rowOff>102577</xdr:rowOff>
    </xdr:from>
    <xdr:to>
      <xdr:col>5</xdr:col>
      <xdr:colOff>29308</xdr:colOff>
      <xdr:row>18</xdr:row>
      <xdr:rowOff>175847</xdr:rowOff>
    </xdr:to>
    <xdr:cxnSp macro="">
      <xdr:nvCxnSpPr>
        <xdr:cNvPr id="5" name="Straight Arrow Connector 4"/>
        <xdr:cNvCxnSpPr/>
      </xdr:nvCxnSpPr>
      <xdr:spPr>
        <a:xfrm>
          <a:off x="4388827" y="2938096"/>
          <a:ext cx="21981" cy="622789"/>
        </a:xfrm>
        <a:prstGeom prst="straightConnector1">
          <a:avLst/>
        </a:prstGeom>
        <a:ln w="2857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505558</xdr:colOff>
      <xdr:row>16</xdr:row>
      <xdr:rowOff>109904</xdr:rowOff>
    </xdr:from>
    <xdr:to>
      <xdr:col>3</xdr:col>
      <xdr:colOff>351692</xdr:colOff>
      <xdr:row>19</xdr:row>
      <xdr:rowOff>146538</xdr:rowOff>
    </xdr:to>
    <xdr:sp macro="" textlink="">
      <xdr:nvSpPr>
        <xdr:cNvPr id="6" name="Rectangle 5"/>
        <xdr:cNvSpPr/>
      </xdr:nvSpPr>
      <xdr:spPr>
        <a:xfrm>
          <a:off x="1809750" y="3128596"/>
          <a:ext cx="1384788" cy="586154"/>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Left to Right in VLOOKUP</a:t>
          </a:r>
        </a:p>
        <a:p>
          <a:pPr algn="l"/>
          <a:endParaRPr lang="en-US" sz="1100"/>
        </a:p>
      </xdr:txBody>
    </xdr:sp>
    <xdr:clientData/>
  </xdr:twoCellAnchor>
  <xdr:twoCellAnchor>
    <xdr:from>
      <xdr:col>5</xdr:col>
      <xdr:colOff>527538</xdr:colOff>
      <xdr:row>16</xdr:row>
      <xdr:rowOff>124557</xdr:rowOff>
    </xdr:from>
    <xdr:to>
      <xdr:col>7</xdr:col>
      <xdr:colOff>315058</xdr:colOff>
      <xdr:row>21</xdr:row>
      <xdr:rowOff>102576</xdr:rowOff>
    </xdr:to>
    <xdr:sp macro="" textlink="">
      <xdr:nvSpPr>
        <xdr:cNvPr id="7" name="Oval 6"/>
        <xdr:cNvSpPr/>
      </xdr:nvSpPr>
      <xdr:spPr>
        <a:xfrm>
          <a:off x="4909038" y="3143249"/>
          <a:ext cx="1326174" cy="893885"/>
        </a:xfrm>
        <a:prstGeom prst="ellipse">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UP to DOWN in HLOOKUP</a:t>
          </a:r>
        </a:p>
      </xdr:txBody>
    </xdr:sp>
    <xdr:clientData/>
  </xdr:twoCellAnchor>
  <xdr:twoCellAnchor>
    <xdr:from>
      <xdr:col>9</xdr:col>
      <xdr:colOff>322385</xdr:colOff>
      <xdr:row>29</xdr:row>
      <xdr:rowOff>21981</xdr:rowOff>
    </xdr:from>
    <xdr:to>
      <xdr:col>11</xdr:col>
      <xdr:colOff>212481</xdr:colOff>
      <xdr:row>30</xdr:row>
      <xdr:rowOff>21981</xdr:rowOff>
    </xdr:to>
    <xdr:sp macro="" textlink="">
      <xdr:nvSpPr>
        <xdr:cNvPr id="10" name="Rectangle 9"/>
        <xdr:cNvSpPr/>
      </xdr:nvSpPr>
      <xdr:spPr>
        <a:xfrm>
          <a:off x="7715250" y="5421923"/>
          <a:ext cx="1414096" cy="18317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109904</xdr:colOff>
      <xdr:row>28</xdr:row>
      <xdr:rowOff>0</xdr:rowOff>
    </xdr:from>
    <xdr:to>
      <xdr:col>10</xdr:col>
      <xdr:colOff>205154</xdr:colOff>
      <xdr:row>28</xdr:row>
      <xdr:rowOff>146539</xdr:rowOff>
    </xdr:to>
    <xdr:cxnSp macro="">
      <xdr:nvCxnSpPr>
        <xdr:cNvPr id="12" name="Straight Arrow Connector 11"/>
        <xdr:cNvCxnSpPr/>
      </xdr:nvCxnSpPr>
      <xdr:spPr>
        <a:xfrm flipH="1" flipV="1">
          <a:off x="8418635" y="5216769"/>
          <a:ext cx="95250" cy="146539"/>
        </a:xfrm>
        <a:prstGeom prst="straightConnector1">
          <a:avLst/>
        </a:prstGeom>
        <a:ln w="22225">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329712</xdr:colOff>
      <xdr:row>45</xdr:row>
      <xdr:rowOff>36634</xdr:rowOff>
    </xdr:from>
    <xdr:to>
      <xdr:col>10</xdr:col>
      <xdr:colOff>600807</xdr:colOff>
      <xdr:row>45</xdr:row>
      <xdr:rowOff>168519</xdr:rowOff>
    </xdr:to>
    <xdr:sp macro="" textlink="">
      <xdr:nvSpPr>
        <xdr:cNvPr id="13" name="Rectangle 12"/>
        <xdr:cNvSpPr/>
      </xdr:nvSpPr>
      <xdr:spPr>
        <a:xfrm>
          <a:off x="7722577" y="8367346"/>
          <a:ext cx="1186961" cy="13188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0</xdr:colOff>
      <xdr:row>44</xdr:row>
      <xdr:rowOff>14654</xdr:rowOff>
    </xdr:from>
    <xdr:to>
      <xdr:col>10</xdr:col>
      <xdr:colOff>117231</xdr:colOff>
      <xdr:row>44</xdr:row>
      <xdr:rowOff>168520</xdr:rowOff>
    </xdr:to>
    <xdr:cxnSp macro="">
      <xdr:nvCxnSpPr>
        <xdr:cNvPr id="15" name="Straight Arrow Connector 14"/>
        <xdr:cNvCxnSpPr/>
      </xdr:nvCxnSpPr>
      <xdr:spPr>
        <a:xfrm flipH="1" flipV="1">
          <a:off x="8308731" y="8162192"/>
          <a:ext cx="117231" cy="153866"/>
        </a:xfrm>
        <a:prstGeom prst="straightConnector1">
          <a:avLst/>
        </a:prstGeom>
        <a:ln w="190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1031876</xdr:colOff>
      <xdr:row>107</xdr:row>
      <xdr:rowOff>31750</xdr:rowOff>
    </xdr:from>
    <xdr:to>
      <xdr:col>0</xdr:col>
      <xdr:colOff>1196658</xdr:colOff>
      <xdr:row>112</xdr:row>
      <xdr:rowOff>158750</xdr:rowOff>
    </xdr:to>
    <xdr:sp macro="" textlink="">
      <xdr:nvSpPr>
        <xdr:cNvPr id="2" name="Left Brace 1"/>
        <xdr:cNvSpPr/>
      </xdr:nvSpPr>
      <xdr:spPr>
        <a:xfrm>
          <a:off x="1031876" y="6389688"/>
          <a:ext cx="164782" cy="1293812"/>
        </a:xfrm>
        <a:prstGeom prst="leftBrace">
          <a:avLst/>
        </a:prstGeom>
        <a:ln w="41275"/>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15875</xdr:colOff>
      <xdr:row>106</xdr:row>
      <xdr:rowOff>95250</xdr:rowOff>
    </xdr:from>
    <xdr:to>
      <xdr:col>2</xdr:col>
      <xdr:colOff>0</xdr:colOff>
      <xdr:row>106</xdr:row>
      <xdr:rowOff>95250</xdr:rowOff>
    </xdr:to>
    <xdr:cxnSp macro="">
      <xdr:nvCxnSpPr>
        <xdr:cNvPr id="8" name="Straight Arrow Connector 7"/>
        <xdr:cNvCxnSpPr/>
      </xdr:nvCxnSpPr>
      <xdr:spPr>
        <a:xfrm>
          <a:off x="1317625" y="6270625"/>
          <a:ext cx="754063" cy="0"/>
        </a:xfrm>
        <a:prstGeom prst="straightConnector1">
          <a:avLst/>
        </a:prstGeom>
        <a:ln w="38100">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190500</xdr:colOff>
      <xdr:row>21</xdr:row>
      <xdr:rowOff>38100</xdr:rowOff>
    </xdr:from>
    <xdr:to>
      <xdr:col>4</xdr:col>
      <xdr:colOff>438150</xdr:colOff>
      <xdr:row>24</xdr:row>
      <xdr:rowOff>123825</xdr:rowOff>
    </xdr:to>
    <xdr:sp macro="" textlink="">
      <xdr:nvSpPr>
        <xdr:cNvPr id="2" name="Right Brace 1"/>
        <xdr:cNvSpPr/>
      </xdr:nvSpPr>
      <xdr:spPr>
        <a:xfrm>
          <a:off x="4876800" y="4152900"/>
          <a:ext cx="247650" cy="657225"/>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mailto:info@advancedexcel.net" TargetMode="External"/><Relationship Id="rId7" Type="http://schemas.openxmlformats.org/officeDocument/2006/relationships/printerSettings" Target="../printerSettings/printerSettings1.bin"/><Relationship Id="rId2" Type="http://schemas.openxmlformats.org/officeDocument/2006/relationships/hyperlink" Target="mailto:advancedexcel07@gmail.com" TargetMode="External"/><Relationship Id="rId1" Type="http://schemas.openxmlformats.org/officeDocument/2006/relationships/hyperlink" Target="http://www.advancedexcel.net/" TargetMode="External"/><Relationship Id="rId6" Type="http://schemas.openxmlformats.org/officeDocument/2006/relationships/hyperlink" Target="http://www.facebook.com/advancedexcelinstitute" TargetMode="External"/><Relationship Id="rId5" Type="http://schemas.openxmlformats.org/officeDocument/2006/relationships/hyperlink" Target="https://www.linkedin.com/pub/pankaj-gupta/86/652/a31" TargetMode="External"/><Relationship Id="rId4" Type="http://schemas.openxmlformats.org/officeDocument/2006/relationships/hyperlink" Target="http://www.vbamacrosexcel.com/"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defaultGridColor="0" topLeftCell="A7" colorId="9" workbookViewId="0">
      <selection activeCell="E16" sqref="E16:K16"/>
    </sheetView>
  </sheetViews>
  <sheetFormatPr defaultColWidth="0" defaultRowHeight="15" customHeight="1" zeroHeight="1" x14ac:dyDescent="0.25"/>
  <cols>
    <col min="1" max="11" width="9.140625" style="64" customWidth="1"/>
    <col min="12" max="16384" width="9.140625" style="64" hidden="1"/>
  </cols>
  <sheetData>
    <row r="1" spans="2:11" ht="15" customHeight="1" x14ac:dyDescent="0.25"/>
    <row r="2" spans="2:11" ht="15" customHeight="1" x14ac:dyDescent="0.25"/>
    <row r="3" spans="2:11" ht="15" customHeight="1" x14ac:dyDescent="0.25"/>
    <row r="4" spans="2:11" ht="15" customHeight="1" x14ac:dyDescent="0.25"/>
    <row r="5" spans="2:11" ht="15" customHeight="1" x14ac:dyDescent="0.25"/>
    <row r="6" spans="2:11" ht="15" customHeight="1" x14ac:dyDescent="0.25"/>
    <row r="7" spans="2:11" ht="15" customHeight="1" x14ac:dyDescent="0.25"/>
    <row r="8" spans="2:11" ht="15" customHeight="1" x14ac:dyDescent="0.25"/>
    <row r="9" spans="2:11" ht="15" customHeight="1" x14ac:dyDescent="0.25"/>
    <row r="10" spans="2:11" x14ac:dyDescent="0.25">
      <c r="B10" s="215"/>
      <c r="C10" s="215"/>
      <c r="D10" s="215"/>
      <c r="E10" s="215"/>
      <c r="F10" s="215"/>
      <c r="G10" s="215"/>
      <c r="H10" s="215"/>
      <c r="I10" s="215"/>
      <c r="J10" s="215"/>
      <c r="K10" s="215"/>
    </row>
    <row r="11" spans="2:11" ht="27" x14ac:dyDescent="0.35">
      <c r="B11" s="216" t="s">
        <v>87</v>
      </c>
      <c r="C11" s="216"/>
      <c r="D11" s="216"/>
      <c r="E11" s="216"/>
      <c r="F11" s="216"/>
      <c r="G11" s="216"/>
      <c r="H11" s="216"/>
      <c r="I11" s="216"/>
      <c r="J11" s="216"/>
      <c r="K11" s="216"/>
    </row>
    <row r="12" spans="2:11" ht="22.5" x14ac:dyDescent="0.3">
      <c r="B12" s="217" t="s">
        <v>88</v>
      </c>
      <c r="C12" s="217"/>
      <c r="D12" s="217"/>
      <c r="E12" s="217"/>
      <c r="F12" s="217"/>
      <c r="G12" s="217"/>
      <c r="H12" s="217"/>
      <c r="I12" s="217"/>
      <c r="J12" s="217"/>
      <c r="K12" s="217"/>
    </row>
    <row r="13" spans="2:11" ht="15" customHeight="1" x14ac:dyDescent="0.25"/>
    <row r="14" spans="2:11" ht="15" customHeight="1" x14ac:dyDescent="0.25"/>
    <row r="15" spans="2:11" ht="25.5" x14ac:dyDescent="0.35">
      <c r="B15" s="218" t="s">
        <v>89</v>
      </c>
      <c r="C15" s="218"/>
      <c r="D15" s="218"/>
      <c r="E15" s="214" t="s">
        <v>90</v>
      </c>
      <c r="F15" s="214"/>
      <c r="G15" s="214"/>
      <c r="H15" s="214"/>
      <c r="I15" s="214"/>
      <c r="J15" s="214"/>
      <c r="K15" s="214"/>
    </row>
    <row r="16" spans="2:11" ht="25.5" x14ac:dyDescent="0.35">
      <c r="B16" s="65"/>
      <c r="C16" s="65"/>
      <c r="D16" s="65"/>
      <c r="E16" s="214" t="s">
        <v>91</v>
      </c>
      <c r="F16" s="214"/>
      <c r="G16" s="214"/>
      <c r="H16" s="214"/>
      <c r="I16" s="214"/>
      <c r="J16" s="214"/>
      <c r="K16" s="214"/>
    </row>
    <row r="17" spans="2:11" ht="25.5" x14ac:dyDescent="0.35">
      <c r="B17" s="218" t="s">
        <v>92</v>
      </c>
      <c r="C17" s="218"/>
      <c r="D17" s="218"/>
      <c r="E17" s="214" t="s">
        <v>93</v>
      </c>
      <c r="F17" s="214"/>
      <c r="G17" s="214"/>
      <c r="H17" s="214"/>
      <c r="I17" s="214"/>
      <c r="J17" s="214"/>
      <c r="K17" s="214"/>
    </row>
    <row r="18" spans="2:11" ht="25.5" x14ac:dyDescent="0.35">
      <c r="B18" s="66"/>
      <c r="C18" s="66"/>
      <c r="D18" s="67"/>
      <c r="E18" s="214" t="s">
        <v>94</v>
      </c>
      <c r="F18" s="214"/>
      <c r="G18" s="214"/>
      <c r="H18" s="214"/>
      <c r="I18" s="214"/>
      <c r="J18" s="214"/>
      <c r="K18" s="214"/>
    </row>
    <row r="19" spans="2:11" ht="26.25" x14ac:dyDescent="0.4">
      <c r="B19" s="218" t="s">
        <v>95</v>
      </c>
      <c r="C19" s="218"/>
      <c r="D19" s="218"/>
      <c r="E19" s="68" t="s">
        <v>96</v>
      </c>
      <c r="F19" s="66"/>
      <c r="G19" s="66"/>
      <c r="H19" s="66"/>
      <c r="I19" s="66"/>
    </row>
    <row r="20" spans="2:11" x14ac:dyDescent="0.25">
      <c r="B20" s="66"/>
      <c r="C20" s="66"/>
      <c r="D20" s="66"/>
      <c r="E20" s="66"/>
      <c r="F20" s="66"/>
      <c r="G20" s="66"/>
      <c r="H20" s="66"/>
      <c r="I20" s="66"/>
    </row>
    <row r="21" spans="2:11" ht="25.5" x14ac:dyDescent="0.35">
      <c r="B21" s="218" t="s">
        <v>97</v>
      </c>
      <c r="C21" s="218"/>
      <c r="D21" s="218"/>
      <c r="E21" s="220" t="s">
        <v>98</v>
      </c>
      <c r="F21" s="220"/>
      <c r="G21" s="220"/>
      <c r="H21" s="220"/>
      <c r="I21" s="220"/>
      <c r="J21" s="220"/>
      <c r="K21" s="220"/>
    </row>
    <row r="22" spans="2:11" ht="25.5" x14ac:dyDescent="0.35">
      <c r="B22" s="65"/>
      <c r="C22" s="65"/>
      <c r="D22" s="65"/>
      <c r="E22" s="69"/>
      <c r="F22" s="69"/>
      <c r="G22" s="69"/>
      <c r="H22" s="69"/>
      <c r="I22" s="69"/>
      <c r="J22" s="69"/>
      <c r="K22" s="69"/>
    </row>
    <row r="23" spans="2:11" ht="28.5" x14ac:dyDescent="0.45">
      <c r="B23" s="218" t="s">
        <v>99</v>
      </c>
      <c r="C23" s="218"/>
      <c r="D23" s="218"/>
      <c r="E23" s="219" t="s">
        <v>100</v>
      </c>
      <c r="F23" s="219"/>
      <c r="G23" s="219"/>
      <c r="H23" s="219"/>
      <c r="I23" s="219"/>
      <c r="J23" s="219"/>
      <c r="K23" s="219"/>
    </row>
    <row r="24" spans="2:11" ht="15" customHeight="1" x14ac:dyDescent="0.25"/>
  </sheetData>
  <sheetProtection insertHyperlinks="0" selectLockedCells="1" selectUnlockedCells="1"/>
  <mergeCells count="14">
    <mergeCell ref="B23:D23"/>
    <mergeCell ref="E23:K23"/>
    <mergeCell ref="B17:D17"/>
    <mergeCell ref="E17:K17"/>
    <mergeCell ref="E18:K18"/>
    <mergeCell ref="B19:D19"/>
    <mergeCell ref="B21:D21"/>
    <mergeCell ref="E21:K21"/>
    <mergeCell ref="E16:K16"/>
    <mergeCell ref="B10:K10"/>
    <mergeCell ref="B11:K11"/>
    <mergeCell ref="B12:K12"/>
    <mergeCell ref="B15:D15"/>
    <mergeCell ref="E15:K15"/>
  </mergeCells>
  <hyperlinks>
    <hyperlink ref="E15" r:id="rId1"/>
    <hyperlink ref="E17" r:id="rId2"/>
    <hyperlink ref="E18" r:id="rId3"/>
    <hyperlink ref="E16" r:id="rId4"/>
    <hyperlink ref="E23:K23" r:id="rId5" display="Connect With Me On Linkedin"/>
    <hyperlink ref="E21:K21" r:id="rId6" display="Connect With Me On My Facebook Blogs."/>
  </hyperlinks>
  <pageMargins left="0.7" right="0.7" top="0.75" bottom="0.75" header="0.3" footer="0.3"/>
  <pageSetup paperSize="9" orientation="portrait" r:id="rId7"/>
  <drawing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4"/>
  <sheetViews>
    <sheetView topLeftCell="A28" workbookViewId="0">
      <selection activeCell="D42" sqref="D42"/>
    </sheetView>
  </sheetViews>
  <sheetFormatPr defaultRowHeight="15" x14ac:dyDescent="0.25"/>
  <cols>
    <col min="1" max="1" width="16.28515625" customWidth="1"/>
    <col min="2" max="4" width="18" customWidth="1"/>
    <col min="5" max="5" width="17.140625" customWidth="1"/>
    <col min="6" max="6" width="9.7109375" customWidth="1"/>
  </cols>
  <sheetData>
    <row r="1" spans="1:15" ht="19.5" x14ac:dyDescent="0.3">
      <c r="A1" s="116" t="s">
        <v>283</v>
      </c>
      <c r="B1" s="116"/>
      <c r="C1" s="116"/>
      <c r="D1" s="116"/>
      <c r="E1" s="116"/>
      <c r="F1" s="1"/>
      <c r="I1" s="133" t="s">
        <v>285</v>
      </c>
      <c r="J1" s="133"/>
      <c r="K1" s="133"/>
      <c r="L1" s="133"/>
      <c r="M1" s="133"/>
      <c r="N1" s="133"/>
      <c r="O1" s="133"/>
    </row>
    <row r="2" spans="1:15" ht="19.5" x14ac:dyDescent="0.3">
      <c r="A2" s="127" t="s">
        <v>284</v>
      </c>
      <c r="B2" s="127"/>
      <c r="C2" s="127"/>
      <c r="D2" s="5"/>
      <c r="E2" s="5"/>
      <c r="F2" s="5"/>
    </row>
    <row r="5" spans="1:15" x14ac:dyDescent="0.25">
      <c r="A5" s="139" t="s">
        <v>22</v>
      </c>
    </row>
    <row r="6" spans="1:15" x14ac:dyDescent="0.25">
      <c r="A6" s="17" t="s">
        <v>286</v>
      </c>
      <c r="B6" s="17" t="s">
        <v>287</v>
      </c>
      <c r="C6" s="17" t="s">
        <v>288</v>
      </c>
      <c r="D6" s="17" t="s">
        <v>289</v>
      </c>
      <c r="E6" s="17"/>
      <c r="F6" s="17"/>
      <c r="G6" s="17"/>
    </row>
    <row r="7" spans="1:15" x14ac:dyDescent="0.25">
      <c r="A7" s="10">
        <v>10</v>
      </c>
      <c r="B7" s="12" t="s">
        <v>290</v>
      </c>
      <c r="C7" s="12" t="s">
        <v>296</v>
      </c>
      <c r="D7" s="134">
        <v>43280</v>
      </c>
      <c r="E7" s="12"/>
      <c r="F7" s="12"/>
      <c r="G7" s="12"/>
    </row>
    <row r="8" spans="1:15" x14ac:dyDescent="0.25">
      <c r="A8" s="10">
        <v>20</v>
      </c>
      <c r="B8" s="12" t="s">
        <v>291</v>
      </c>
      <c r="C8" s="12" t="s">
        <v>297</v>
      </c>
      <c r="D8" s="134">
        <v>43281</v>
      </c>
      <c r="E8" s="12"/>
      <c r="F8" s="12"/>
      <c r="G8" s="12"/>
    </row>
    <row r="9" spans="1:15" x14ac:dyDescent="0.25">
      <c r="A9" s="10">
        <v>30</v>
      </c>
      <c r="B9" s="12" t="s">
        <v>292</v>
      </c>
      <c r="C9" s="12" t="s">
        <v>299</v>
      </c>
      <c r="D9" s="134">
        <v>43282</v>
      </c>
      <c r="E9" s="12"/>
      <c r="F9" s="12"/>
      <c r="G9" s="12"/>
    </row>
    <row r="10" spans="1:15" x14ac:dyDescent="0.25">
      <c r="A10" s="10">
        <v>40</v>
      </c>
      <c r="B10" s="12" t="s">
        <v>293</v>
      </c>
      <c r="C10" s="12" t="s">
        <v>296</v>
      </c>
      <c r="D10" s="134">
        <v>43361</v>
      </c>
      <c r="E10" s="12"/>
      <c r="F10" s="12"/>
      <c r="G10" s="12"/>
    </row>
    <row r="11" spans="1:15" x14ac:dyDescent="0.25">
      <c r="A11" s="10">
        <v>50</v>
      </c>
      <c r="B11" s="12" t="s">
        <v>290</v>
      </c>
      <c r="C11" s="12" t="s">
        <v>298</v>
      </c>
      <c r="D11" s="134">
        <v>43147</v>
      </c>
      <c r="E11" s="12"/>
      <c r="F11" s="12"/>
      <c r="G11" s="12"/>
    </row>
    <row r="12" spans="1:15" x14ac:dyDescent="0.25">
      <c r="A12" s="10">
        <v>60</v>
      </c>
      <c r="B12" s="12" t="s">
        <v>294</v>
      </c>
      <c r="C12" s="12" t="s">
        <v>300</v>
      </c>
      <c r="D12" s="134">
        <v>43266</v>
      </c>
      <c r="E12" s="12"/>
      <c r="F12" s="12"/>
      <c r="G12" s="12"/>
    </row>
    <row r="13" spans="1:15" x14ac:dyDescent="0.25">
      <c r="A13" s="10">
        <v>70</v>
      </c>
      <c r="B13" s="12" t="s">
        <v>295</v>
      </c>
      <c r="C13" s="12" t="s">
        <v>301</v>
      </c>
      <c r="D13" s="134">
        <v>43293</v>
      </c>
      <c r="E13" s="12"/>
      <c r="F13" s="12"/>
      <c r="G13" s="12"/>
    </row>
    <row r="14" spans="1:15" x14ac:dyDescent="0.25">
      <c r="A14" s="10">
        <v>80</v>
      </c>
      <c r="B14" s="12" t="s">
        <v>292</v>
      </c>
      <c r="C14" t="s">
        <v>196</v>
      </c>
      <c r="D14" s="135">
        <v>43101</v>
      </c>
    </row>
    <row r="15" spans="1:15" x14ac:dyDescent="0.25">
      <c r="A15" s="10"/>
      <c r="B15" s="12"/>
      <c r="D15" s="135"/>
    </row>
    <row r="16" spans="1:15" x14ac:dyDescent="0.25">
      <c r="A16" s="10"/>
      <c r="B16" s="12"/>
      <c r="D16" s="135"/>
    </row>
    <row r="17" spans="1:16" x14ac:dyDescent="0.25">
      <c r="A17" s="17" t="s">
        <v>287</v>
      </c>
      <c r="B17" s="17" t="s">
        <v>288</v>
      </c>
      <c r="C17" s="17" t="s">
        <v>289</v>
      </c>
      <c r="D17" s="73" t="s">
        <v>286</v>
      </c>
      <c r="E17" s="2"/>
      <c r="F17" s="13"/>
      <c r="G17" s="13"/>
    </row>
    <row r="18" spans="1:16" x14ac:dyDescent="0.25">
      <c r="A18" s="12" t="s">
        <v>290</v>
      </c>
      <c r="B18" s="12" t="s">
        <v>296</v>
      </c>
      <c r="C18" s="134">
        <v>43280</v>
      </c>
      <c r="D18" s="10">
        <f>VLOOKUP($A18,CHOOSE({1,2},$B$7:$B$14,$A$7:$A$14),2,0)</f>
        <v>10</v>
      </c>
      <c r="E18" s="2"/>
      <c r="F18" s="10"/>
      <c r="G18" s="10"/>
    </row>
    <row r="19" spans="1:16" x14ac:dyDescent="0.25">
      <c r="A19" s="12" t="s">
        <v>291</v>
      </c>
      <c r="B19" s="12" t="s">
        <v>297</v>
      </c>
      <c r="C19" s="134">
        <v>43281</v>
      </c>
      <c r="D19" s="10">
        <f>VLOOKUP($A19,CHOOSE({1,2},$B$7:$B$14,$A$7:$A$14),2,0)</f>
        <v>20</v>
      </c>
      <c r="E19" s="2"/>
      <c r="F19" s="10"/>
      <c r="G19" s="10"/>
    </row>
    <row r="20" spans="1:16" x14ac:dyDescent="0.25">
      <c r="A20" s="12" t="s">
        <v>292</v>
      </c>
      <c r="B20" s="12" t="s">
        <v>299</v>
      </c>
      <c r="C20" s="134">
        <v>43282</v>
      </c>
      <c r="D20" s="10">
        <f>VLOOKUP($A20,CHOOSE({1,2},$B$7:$B$14,$A$7:$A$14),2,0)</f>
        <v>30</v>
      </c>
      <c r="E20" s="2"/>
      <c r="F20" s="10"/>
      <c r="G20" s="10"/>
    </row>
    <row r="21" spans="1:16" x14ac:dyDescent="0.25">
      <c r="A21" s="12" t="s">
        <v>293</v>
      </c>
      <c r="B21" s="12" t="s">
        <v>296</v>
      </c>
      <c r="C21" s="134">
        <v>43361</v>
      </c>
      <c r="D21" s="10">
        <f>VLOOKUP($A21,CHOOSE({1,2},$B$7:$B$14,$A$7:$A$14),2,0)</f>
        <v>40</v>
      </c>
      <c r="E21" s="2"/>
      <c r="F21" s="137" t="s">
        <v>303</v>
      </c>
      <c r="G21" s="10"/>
    </row>
    <row r="22" spans="1:16" x14ac:dyDescent="0.25">
      <c r="A22" s="12" t="s">
        <v>290</v>
      </c>
      <c r="B22" s="12" t="s">
        <v>298</v>
      </c>
      <c r="C22" s="134">
        <v>43147</v>
      </c>
      <c r="D22" s="136">
        <f>VLOOKUP($A22,CHOOSE({1,2},$B$7:$B$14,$A$7:$A$14),2,0)</f>
        <v>10</v>
      </c>
      <c r="E22" s="2"/>
      <c r="F22" s="10" t="s">
        <v>302</v>
      </c>
      <c r="G22" s="10"/>
    </row>
    <row r="23" spans="1:16" x14ac:dyDescent="0.25">
      <c r="A23" s="12" t="s">
        <v>294</v>
      </c>
      <c r="B23" s="12" t="s">
        <v>300</v>
      </c>
      <c r="C23" s="134">
        <v>43266</v>
      </c>
      <c r="D23" s="10">
        <f>VLOOKUP($A23,CHOOSE({1,2},$B$7:$B$14,$A$7:$A$14),2,0)</f>
        <v>60</v>
      </c>
      <c r="E23" s="2"/>
      <c r="F23" s="10"/>
      <c r="G23" s="10"/>
    </row>
    <row r="24" spans="1:16" x14ac:dyDescent="0.25">
      <c r="A24" s="12" t="s">
        <v>295</v>
      </c>
      <c r="B24" s="12" t="s">
        <v>301</v>
      </c>
      <c r="C24" s="134">
        <v>43293</v>
      </c>
      <c r="D24" s="10">
        <f>VLOOKUP($A24,CHOOSE({1,2},$B$7:$B$14,$A$7:$A$14),2,0)</f>
        <v>70</v>
      </c>
      <c r="E24" s="2"/>
      <c r="F24" s="138" t="s">
        <v>304</v>
      </c>
      <c r="G24" s="10"/>
    </row>
    <row r="25" spans="1:16" x14ac:dyDescent="0.25">
      <c r="A25" s="12" t="s">
        <v>292</v>
      </c>
      <c r="B25" t="s">
        <v>196</v>
      </c>
      <c r="C25" s="135">
        <v>43101</v>
      </c>
      <c r="D25" s="136">
        <f>VLOOKUP($A25,CHOOSE({1,2},$B$7:$B$14,$A$7:$A$14),2,0)</f>
        <v>30</v>
      </c>
      <c r="E25" s="2"/>
      <c r="F25" s="11" t="s">
        <v>305</v>
      </c>
      <c r="G25" s="2"/>
    </row>
    <row r="29" spans="1:16" x14ac:dyDescent="0.25">
      <c r="A29" s="139" t="s">
        <v>306</v>
      </c>
      <c r="B29" s="140"/>
      <c r="G29" t="s">
        <v>308</v>
      </c>
    </row>
    <row r="30" spans="1:16" x14ac:dyDescent="0.25">
      <c r="A30" s="20" t="s">
        <v>307</v>
      </c>
      <c r="B30" s="17" t="s">
        <v>286</v>
      </c>
      <c r="C30" s="17" t="s">
        <v>287</v>
      </c>
      <c r="D30" s="17" t="s">
        <v>288</v>
      </c>
      <c r="E30" s="17" t="s">
        <v>289</v>
      </c>
    </row>
    <row r="31" spans="1:16" x14ac:dyDescent="0.25">
      <c r="A31" t="str">
        <f t="shared" ref="A31:A38" si="0">C31&amp;" "&amp;D31</f>
        <v>Kapil Yadav</v>
      </c>
      <c r="B31" s="10">
        <v>10</v>
      </c>
      <c r="C31" s="12" t="s">
        <v>290</v>
      </c>
      <c r="D31" s="12" t="s">
        <v>296</v>
      </c>
      <c r="E31" s="134">
        <v>43280</v>
      </c>
      <c r="G31" s="141" t="s">
        <v>309</v>
      </c>
      <c r="H31" s="129"/>
      <c r="I31" s="129"/>
      <c r="J31" s="129"/>
      <c r="K31" s="129"/>
      <c r="L31" s="129"/>
      <c r="M31" s="129"/>
      <c r="N31" s="129"/>
      <c r="O31" s="129"/>
      <c r="P31" s="129"/>
    </row>
    <row r="32" spans="1:16" x14ac:dyDescent="0.25">
      <c r="A32" t="str">
        <f t="shared" si="0"/>
        <v>Ramesh Saharm</v>
      </c>
      <c r="B32" s="10">
        <v>20</v>
      </c>
      <c r="C32" s="12" t="s">
        <v>291</v>
      </c>
      <c r="D32" s="12" t="s">
        <v>297</v>
      </c>
      <c r="E32" s="134">
        <v>43281</v>
      </c>
    </row>
    <row r="33" spans="1:5" x14ac:dyDescent="0.25">
      <c r="A33" t="str">
        <f t="shared" si="0"/>
        <v>Harish Rana</v>
      </c>
      <c r="B33" s="10">
        <v>30</v>
      </c>
      <c r="C33" s="12" t="s">
        <v>292</v>
      </c>
      <c r="D33" s="12" t="s">
        <v>299</v>
      </c>
      <c r="E33" s="134">
        <v>43282</v>
      </c>
    </row>
    <row r="34" spans="1:5" x14ac:dyDescent="0.25">
      <c r="A34" t="str">
        <f t="shared" si="0"/>
        <v>Sushant Yadav</v>
      </c>
      <c r="B34" s="10">
        <v>40</v>
      </c>
      <c r="C34" s="12" t="s">
        <v>293</v>
      </c>
      <c r="D34" s="12" t="s">
        <v>296</v>
      </c>
      <c r="E34" s="134">
        <v>43361</v>
      </c>
    </row>
    <row r="35" spans="1:5" x14ac:dyDescent="0.25">
      <c r="A35" t="str">
        <f t="shared" si="0"/>
        <v>Kapil Goyal</v>
      </c>
      <c r="B35" s="10">
        <v>50</v>
      </c>
      <c r="C35" s="12" t="s">
        <v>290</v>
      </c>
      <c r="D35" s="12" t="s">
        <v>298</v>
      </c>
      <c r="E35" s="134">
        <v>43147</v>
      </c>
    </row>
    <row r="36" spans="1:5" x14ac:dyDescent="0.25">
      <c r="A36" t="str">
        <f t="shared" si="0"/>
        <v>Ranu Makkar</v>
      </c>
      <c r="B36" s="10">
        <v>60</v>
      </c>
      <c r="C36" s="12" t="s">
        <v>294</v>
      </c>
      <c r="D36" s="12" t="s">
        <v>300</v>
      </c>
      <c r="E36" s="134">
        <v>43266</v>
      </c>
    </row>
    <row r="37" spans="1:5" x14ac:dyDescent="0.25">
      <c r="A37" t="str">
        <f t="shared" si="0"/>
        <v>Shanu Tyagi</v>
      </c>
      <c r="B37" s="10">
        <v>70</v>
      </c>
      <c r="C37" s="12" t="s">
        <v>295</v>
      </c>
      <c r="D37" s="12" t="s">
        <v>301</v>
      </c>
      <c r="E37" s="134">
        <v>43293</v>
      </c>
    </row>
    <row r="38" spans="1:5" x14ac:dyDescent="0.25">
      <c r="A38" t="str">
        <f t="shared" si="0"/>
        <v>Harish Gupta</v>
      </c>
      <c r="B38" s="10">
        <v>80</v>
      </c>
      <c r="C38" s="12" t="s">
        <v>292</v>
      </c>
      <c r="D38" t="s">
        <v>196</v>
      </c>
      <c r="E38" s="135">
        <v>43101</v>
      </c>
    </row>
    <row r="39" spans="1:5" x14ac:dyDescent="0.25">
      <c r="A39" s="10"/>
      <c r="B39" s="12"/>
      <c r="D39" s="135"/>
    </row>
    <row r="40" spans="1:5" x14ac:dyDescent="0.25">
      <c r="A40" s="10"/>
      <c r="B40" s="12"/>
      <c r="D40" s="135" t="s">
        <v>22</v>
      </c>
    </row>
    <row r="41" spans="1:5" x14ac:dyDescent="0.25">
      <c r="A41" s="17" t="s">
        <v>287</v>
      </c>
      <c r="B41" s="17" t="s">
        <v>288</v>
      </c>
      <c r="C41" s="17" t="s">
        <v>289</v>
      </c>
      <c r="D41" s="73" t="s">
        <v>286</v>
      </c>
    </row>
    <row r="42" spans="1:5" x14ac:dyDescent="0.25">
      <c r="A42" s="12" t="s">
        <v>290</v>
      </c>
      <c r="B42" s="12" t="s">
        <v>296</v>
      </c>
      <c r="C42" s="134">
        <v>43280</v>
      </c>
      <c r="D42" s="10">
        <f>VLOOKUP($A42&amp;" "&amp;$B42,$A$30:$E$38,2,0)</f>
        <v>10</v>
      </c>
    </row>
    <row r="43" spans="1:5" x14ac:dyDescent="0.25">
      <c r="A43" s="12" t="s">
        <v>291</v>
      </c>
      <c r="B43" s="12" t="s">
        <v>297</v>
      </c>
      <c r="C43" s="134">
        <v>43281</v>
      </c>
      <c r="D43" s="10">
        <f t="shared" ref="D43:D49" si="1">VLOOKUP($A43&amp;" "&amp;$B43,$A$30:$E$38,2,0)</f>
        <v>20</v>
      </c>
    </row>
    <row r="44" spans="1:5" x14ac:dyDescent="0.25">
      <c r="A44" s="12" t="s">
        <v>292</v>
      </c>
      <c r="B44" s="12" t="s">
        <v>299</v>
      </c>
      <c r="C44" s="134">
        <v>43282</v>
      </c>
      <c r="D44" s="10">
        <f t="shared" si="1"/>
        <v>30</v>
      </c>
    </row>
    <row r="45" spans="1:5" x14ac:dyDescent="0.25">
      <c r="A45" s="12" t="s">
        <v>293</v>
      </c>
      <c r="B45" s="12" t="s">
        <v>296</v>
      </c>
      <c r="C45" s="134">
        <v>43361</v>
      </c>
      <c r="D45" s="10">
        <f t="shared" si="1"/>
        <v>40</v>
      </c>
    </row>
    <row r="46" spans="1:5" x14ac:dyDescent="0.25">
      <c r="A46" s="12" t="s">
        <v>290</v>
      </c>
      <c r="B46" s="12" t="s">
        <v>298</v>
      </c>
      <c r="C46" s="134">
        <v>43147</v>
      </c>
      <c r="D46" s="10">
        <f t="shared" si="1"/>
        <v>50</v>
      </c>
    </row>
    <row r="47" spans="1:5" x14ac:dyDescent="0.25">
      <c r="A47" s="12" t="s">
        <v>294</v>
      </c>
      <c r="B47" s="12" t="s">
        <v>300</v>
      </c>
      <c r="C47" s="134">
        <v>43266</v>
      </c>
      <c r="D47" s="10">
        <f t="shared" si="1"/>
        <v>60</v>
      </c>
    </row>
    <row r="48" spans="1:5" x14ac:dyDescent="0.25">
      <c r="A48" s="12" t="s">
        <v>295</v>
      </c>
      <c r="B48" s="12" t="s">
        <v>301</v>
      </c>
      <c r="C48" s="134">
        <v>43293</v>
      </c>
      <c r="D48" s="10">
        <f t="shared" si="1"/>
        <v>70</v>
      </c>
    </row>
    <row r="49" spans="1:4" x14ac:dyDescent="0.25">
      <c r="A49" s="12" t="s">
        <v>292</v>
      </c>
      <c r="B49" t="s">
        <v>196</v>
      </c>
      <c r="C49" s="135">
        <v>43101</v>
      </c>
      <c r="D49" s="10">
        <f t="shared" si="1"/>
        <v>80</v>
      </c>
    </row>
    <row r="52" spans="1:4" ht="17.25" x14ac:dyDescent="0.25">
      <c r="A52" s="143" t="s">
        <v>310</v>
      </c>
    </row>
    <row r="54" spans="1:4" x14ac:dyDescent="0.25">
      <c r="A54" s="17" t="s">
        <v>286</v>
      </c>
      <c r="B54" s="17" t="s">
        <v>287</v>
      </c>
      <c r="C54" s="17" t="s">
        <v>288</v>
      </c>
      <c r="D54" s="17" t="s">
        <v>289</v>
      </c>
    </row>
    <row r="55" spans="1:4" x14ac:dyDescent="0.25">
      <c r="A55" s="10">
        <v>10</v>
      </c>
      <c r="B55" s="12" t="s">
        <v>290</v>
      </c>
      <c r="C55" s="12" t="s">
        <v>296</v>
      </c>
      <c r="D55" s="134">
        <v>43280</v>
      </c>
    </row>
    <row r="56" spans="1:4" x14ac:dyDescent="0.25">
      <c r="A56" s="10">
        <v>20</v>
      </c>
      <c r="B56" s="12" t="s">
        <v>291</v>
      </c>
      <c r="C56" s="12" t="s">
        <v>297</v>
      </c>
      <c r="D56" s="134">
        <v>43281</v>
      </c>
    </row>
    <row r="57" spans="1:4" x14ac:dyDescent="0.25">
      <c r="A57" s="10">
        <v>30</v>
      </c>
      <c r="B57" s="12" t="s">
        <v>292</v>
      </c>
      <c r="C57" s="12" t="s">
        <v>299</v>
      </c>
      <c r="D57" s="134">
        <v>43282</v>
      </c>
    </row>
    <row r="58" spans="1:4" x14ac:dyDescent="0.25">
      <c r="A58" s="10">
        <v>40</v>
      </c>
      <c r="B58" s="12" t="s">
        <v>293</v>
      </c>
      <c r="C58" s="12" t="s">
        <v>296</v>
      </c>
      <c r="D58" s="134">
        <v>43361</v>
      </c>
    </row>
    <row r="59" spans="1:4" x14ac:dyDescent="0.25">
      <c r="A59" s="10">
        <v>50</v>
      </c>
      <c r="B59" s="12" t="s">
        <v>290</v>
      </c>
      <c r="C59" s="12" t="s">
        <v>298</v>
      </c>
      <c r="D59" s="134">
        <v>43147</v>
      </c>
    </row>
    <row r="60" spans="1:4" x14ac:dyDescent="0.25">
      <c r="A60" s="10">
        <v>60</v>
      </c>
      <c r="B60" s="12" t="s">
        <v>294</v>
      </c>
      <c r="C60" s="12" t="s">
        <v>300</v>
      </c>
      <c r="D60" s="134">
        <v>43266</v>
      </c>
    </row>
    <row r="61" spans="1:4" x14ac:dyDescent="0.25">
      <c r="A61" s="10">
        <v>70</v>
      </c>
      <c r="B61" s="12" t="s">
        <v>295</v>
      </c>
      <c r="C61" s="12" t="s">
        <v>301</v>
      </c>
      <c r="D61" s="134">
        <v>43293</v>
      </c>
    </row>
    <row r="62" spans="1:4" x14ac:dyDescent="0.25">
      <c r="A62" s="10">
        <v>80</v>
      </c>
      <c r="B62" s="12" t="s">
        <v>292</v>
      </c>
      <c r="C62" t="s">
        <v>196</v>
      </c>
      <c r="D62" s="135">
        <v>43101</v>
      </c>
    </row>
    <row r="63" spans="1:4" x14ac:dyDescent="0.25">
      <c r="A63" s="10"/>
      <c r="B63" s="12"/>
      <c r="D63" s="135"/>
    </row>
    <row r="64" spans="1:4" x14ac:dyDescent="0.25">
      <c r="A64" s="74" t="s">
        <v>311</v>
      </c>
      <c r="B64" s="12"/>
      <c r="D64" s="135"/>
    </row>
    <row r="65" spans="1:4" x14ac:dyDescent="0.25">
      <c r="B65" s="142"/>
      <c r="C65" s="115"/>
      <c r="D65" s="144"/>
    </row>
    <row r="66" spans="1:4" x14ac:dyDescent="0.25">
      <c r="A66" s="17" t="s">
        <v>287</v>
      </c>
      <c r="B66" s="17" t="s">
        <v>288</v>
      </c>
      <c r="C66" s="17" t="s">
        <v>289</v>
      </c>
      <c r="D66" s="73" t="s">
        <v>286</v>
      </c>
    </row>
    <row r="67" spans="1:4" x14ac:dyDescent="0.25">
      <c r="A67" s="12" t="s">
        <v>290</v>
      </c>
      <c r="B67" s="12" t="s">
        <v>296</v>
      </c>
      <c r="C67" s="134">
        <v>43280</v>
      </c>
      <c r="D67" s="10">
        <f>SUMPRODUCT(--($B$55:$B$62=$A67)*($C$55:$C$62=$B67)*($A$55:$A$62))</f>
        <v>10</v>
      </c>
    </row>
    <row r="68" spans="1:4" x14ac:dyDescent="0.25">
      <c r="A68" s="12" t="s">
        <v>291</v>
      </c>
      <c r="B68" s="12" t="s">
        <v>297</v>
      </c>
      <c r="C68" s="134">
        <v>43281</v>
      </c>
      <c r="D68" s="10">
        <f t="shared" ref="D68:D74" si="2">SUMPRODUCT(--($B$55:$B$62=$A68)*($C$55:$C$62=$B68)*($A$55:$A$62))</f>
        <v>20</v>
      </c>
    </row>
    <row r="69" spans="1:4" x14ac:dyDescent="0.25">
      <c r="A69" s="12" t="s">
        <v>292</v>
      </c>
      <c r="B69" s="12" t="s">
        <v>299</v>
      </c>
      <c r="C69" s="134">
        <v>43282</v>
      </c>
      <c r="D69" s="10">
        <f t="shared" si="2"/>
        <v>30</v>
      </c>
    </row>
    <row r="70" spans="1:4" x14ac:dyDescent="0.25">
      <c r="A70" s="12" t="s">
        <v>293</v>
      </c>
      <c r="B70" s="12" t="s">
        <v>296</v>
      </c>
      <c r="C70" s="134">
        <v>43361</v>
      </c>
      <c r="D70" s="10">
        <f t="shared" si="2"/>
        <v>40</v>
      </c>
    </row>
    <row r="71" spans="1:4" x14ac:dyDescent="0.25">
      <c r="A71" s="12" t="s">
        <v>290</v>
      </c>
      <c r="B71" s="12" t="s">
        <v>298</v>
      </c>
      <c r="C71" s="134">
        <v>43147</v>
      </c>
      <c r="D71" s="10">
        <f t="shared" si="2"/>
        <v>50</v>
      </c>
    </row>
    <row r="72" spans="1:4" x14ac:dyDescent="0.25">
      <c r="A72" s="12" t="s">
        <v>294</v>
      </c>
      <c r="B72" s="12" t="s">
        <v>300</v>
      </c>
      <c r="C72" s="134">
        <v>43266</v>
      </c>
      <c r="D72" s="10">
        <f t="shared" si="2"/>
        <v>60</v>
      </c>
    </row>
    <row r="73" spans="1:4" x14ac:dyDescent="0.25">
      <c r="A73" s="12" t="s">
        <v>295</v>
      </c>
      <c r="B73" s="12" t="s">
        <v>301</v>
      </c>
      <c r="C73" s="134">
        <v>43293</v>
      </c>
      <c r="D73" s="10">
        <f t="shared" si="2"/>
        <v>70</v>
      </c>
    </row>
    <row r="74" spans="1:4" x14ac:dyDescent="0.25">
      <c r="A74" s="12" t="s">
        <v>292</v>
      </c>
      <c r="B74" t="s">
        <v>196</v>
      </c>
      <c r="C74" s="135">
        <v>43101</v>
      </c>
      <c r="D74" s="10">
        <f t="shared" si="2"/>
        <v>80</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N11"/>
  <sheetViews>
    <sheetView workbookViewId="0">
      <selection activeCell="I4" sqref="I4"/>
    </sheetView>
  </sheetViews>
  <sheetFormatPr defaultRowHeight="15" x14ac:dyDescent="0.25"/>
  <sheetData>
    <row r="3" spans="2:14" ht="42" x14ac:dyDescent="0.25">
      <c r="B3" s="101" t="s">
        <v>147</v>
      </c>
      <c r="C3" s="101" t="s">
        <v>148</v>
      </c>
      <c r="D3" s="101" t="s">
        <v>149</v>
      </c>
      <c r="E3" s="101" t="s">
        <v>150</v>
      </c>
      <c r="F3" s="101" t="s">
        <v>151</v>
      </c>
      <c r="G3" s="101" t="s">
        <v>152</v>
      </c>
      <c r="H3" s="101" t="s">
        <v>153</v>
      </c>
      <c r="I3" s="102" t="s">
        <v>154</v>
      </c>
    </row>
    <row r="4" spans="2:14" x14ac:dyDescent="0.25">
      <c r="B4" s="103" t="s">
        <v>155</v>
      </c>
      <c r="C4" s="104">
        <v>24</v>
      </c>
      <c r="D4" s="104">
        <v>37</v>
      </c>
      <c r="E4" s="104">
        <v>78</v>
      </c>
      <c r="F4" s="104">
        <v>61</v>
      </c>
      <c r="G4" s="104">
        <f>SUM(C4:F4)</f>
        <v>200</v>
      </c>
      <c r="H4" s="104">
        <f>AVERAGE(C4:F4)</f>
        <v>50</v>
      </c>
      <c r="I4" t="str">
        <f>VLOOKUP($H4,$M$6:$N$11,2,1)</f>
        <v>F</v>
      </c>
    </row>
    <row r="5" spans="2:14" ht="21" x14ac:dyDescent="0.25">
      <c r="B5" s="103" t="s">
        <v>156</v>
      </c>
      <c r="C5" s="104">
        <v>72</v>
      </c>
      <c r="D5" s="104">
        <v>40</v>
      </c>
      <c r="E5" s="104">
        <v>66</v>
      </c>
      <c r="F5" s="104">
        <v>69</v>
      </c>
      <c r="G5" s="104">
        <f t="shared" ref="G5:G9" si="0">SUM(C5:F5)</f>
        <v>247</v>
      </c>
      <c r="H5" s="104">
        <f t="shared" ref="H5:H8" si="1">AVERAGE(C5:F5)</f>
        <v>61.75</v>
      </c>
      <c r="I5" t="str">
        <f t="shared" ref="I5:J9" si="2">VLOOKUP($H5,$M$6:$N$11,2,1)</f>
        <v>C</v>
      </c>
      <c r="M5" s="101" t="s">
        <v>157</v>
      </c>
      <c r="N5" s="101" t="s">
        <v>158</v>
      </c>
    </row>
    <row r="6" spans="2:14" x14ac:dyDescent="0.25">
      <c r="B6" s="103" t="s">
        <v>159</v>
      </c>
      <c r="C6" s="104">
        <v>62</v>
      </c>
      <c r="D6" s="104">
        <v>58</v>
      </c>
      <c r="E6" s="104">
        <v>71</v>
      </c>
      <c r="F6" s="104">
        <v>78</v>
      </c>
      <c r="G6" s="104">
        <f t="shared" si="0"/>
        <v>269</v>
      </c>
      <c r="H6" s="104">
        <f t="shared" si="1"/>
        <v>67.25</v>
      </c>
      <c r="I6" t="str">
        <f t="shared" si="2"/>
        <v>B</v>
      </c>
      <c r="M6" s="104">
        <v>50</v>
      </c>
      <c r="N6" s="104" t="s">
        <v>50</v>
      </c>
    </row>
    <row r="7" spans="2:14" x14ac:dyDescent="0.25">
      <c r="B7" s="103" t="s">
        <v>160</v>
      </c>
      <c r="C7" s="104">
        <v>47</v>
      </c>
      <c r="D7" s="104">
        <v>65</v>
      </c>
      <c r="E7" s="104">
        <v>74</v>
      </c>
      <c r="F7" s="104">
        <v>53</v>
      </c>
      <c r="G7" s="104">
        <f t="shared" si="0"/>
        <v>239</v>
      </c>
      <c r="H7" s="104">
        <f t="shared" si="1"/>
        <v>59.75</v>
      </c>
      <c r="I7" t="str">
        <f t="shared" si="2"/>
        <v>D</v>
      </c>
      <c r="M7" s="104">
        <v>55</v>
      </c>
      <c r="N7" s="104" t="s">
        <v>48</v>
      </c>
    </row>
    <row r="8" spans="2:14" x14ac:dyDescent="0.25">
      <c r="B8" s="103" t="s">
        <v>161</v>
      </c>
      <c r="C8" s="104">
        <v>88</v>
      </c>
      <c r="D8" s="104">
        <v>43</v>
      </c>
      <c r="E8" s="104">
        <v>60</v>
      </c>
      <c r="F8" s="104">
        <v>68</v>
      </c>
      <c r="G8" s="104">
        <f t="shared" si="0"/>
        <v>259</v>
      </c>
      <c r="H8" s="104">
        <f t="shared" si="1"/>
        <v>64.75</v>
      </c>
      <c r="I8" t="str">
        <f t="shared" si="2"/>
        <v>C</v>
      </c>
      <c r="M8" s="104">
        <v>60</v>
      </c>
      <c r="N8" s="104" t="s">
        <v>47</v>
      </c>
    </row>
    <row r="9" spans="2:14" x14ac:dyDescent="0.25">
      <c r="B9" s="103" t="s">
        <v>162</v>
      </c>
      <c r="C9" s="104">
        <v>72</v>
      </c>
      <c r="D9" s="104">
        <v>84</v>
      </c>
      <c r="E9" s="104">
        <v>62</v>
      </c>
      <c r="F9" s="104">
        <v>75</v>
      </c>
      <c r="G9" s="104">
        <f t="shared" si="0"/>
        <v>293</v>
      </c>
      <c r="H9" s="104">
        <v>76</v>
      </c>
      <c r="I9" t="str">
        <f t="shared" si="2"/>
        <v>A+</v>
      </c>
      <c r="M9" s="104">
        <v>65</v>
      </c>
      <c r="N9" s="104" t="s">
        <v>46</v>
      </c>
    </row>
    <row r="10" spans="2:14" x14ac:dyDescent="0.25">
      <c r="B10" s="105" t="s">
        <v>163</v>
      </c>
      <c r="C10" s="104"/>
      <c r="D10" s="104"/>
      <c r="E10" s="104"/>
      <c r="F10" s="104"/>
      <c r="G10" s="104"/>
      <c r="H10" s="104"/>
      <c r="M10" s="104">
        <v>70</v>
      </c>
      <c r="N10" s="104" t="s">
        <v>45</v>
      </c>
    </row>
    <row r="11" spans="2:14" x14ac:dyDescent="0.25">
      <c r="M11" s="104">
        <v>75</v>
      </c>
      <c r="N11" s="104" t="s">
        <v>164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workbookViewId="0">
      <selection activeCell="C10" sqref="C10"/>
    </sheetView>
  </sheetViews>
  <sheetFormatPr defaultRowHeight="15" x14ac:dyDescent="0.25"/>
  <cols>
    <col min="2" max="3" width="16.7109375" customWidth="1"/>
  </cols>
  <sheetData>
    <row r="1" spans="1:15" x14ac:dyDescent="0.25">
      <c r="A1" s="129" t="s">
        <v>278</v>
      </c>
      <c r="B1" s="1"/>
      <c r="C1" s="1"/>
      <c r="D1" s="1"/>
      <c r="E1" s="1"/>
    </row>
    <row r="3" spans="1:15" ht="15.75" x14ac:dyDescent="0.25">
      <c r="B3" s="106" t="s">
        <v>165</v>
      </c>
      <c r="C3" s="107" t="s">
        <v>166</v>
      </c>
    </row>
    <row r="4" spans="1:15" x14ac:dyDescent="0.25">
      <c r="B4" s="109">
        <v>2643</v>
      </c>
      <c r="C4" s="108" t="s">
        <v>167</v>
      </c>
      <c r="G4" s="130" t="s">
        <v>279</v>
      </c>
      <c r="H4" s="131"/>
      <c r="I4" s="131"/>
      <c r="J4" s="131"/>
      <c r="K4" s="131"/>
      <c r="L4" s="131"/>
      <c r="M4" s="131"/>
      <c r="N4" s="131"/>
      <c r="O4" s="131"/>
    </row>
    <row r="5" spans="1:15" x14ac:dyDescent="0.25">
      <c r="B5" s="109">
        <v>7049</v>
      </c>
      <c r="C5" s="108" t="s">
        <v>168</v>
      </c>
    </row>
    <row r="6" spans="1:15" x14ac:dyDescent="0.25">
      <c r="B6" s="109">
        <v>5593</v>
      </c>
      <c r="C6" s="108" t="s">
        <v>169</v>
      </c>
    </row>
    <row r="7" spans="1:15" ht="15.75" x14ac:dyDescent="0.25">
      <c r="B7" s="109">
        <v>2701</v>
      </c>
      <c r="C7" s="108" t="s">
        <v>170</v>
      </c>
      <c r="G7" s="107" t="s">
        <v>166</v>
      </c>
      <c r="H7" s="1"/>
    </row>
    <row r="8" spans="1:15" x14ac:dyDescent="0.25">
      <c r="B8" s="109">
        <v>9704</v>
      </c>
      <c r="C8" s="108" t="s">
        <v>171</v>
      </c>
      <c r="G8" t="str">
        <f>VLOOKUP(LARGE($B$4:$C$13,ROW(A1)),$B$4:$C$13,2,0)</f>
        <v>Samsung</v>
      </c>
      <c r="I8" s="110" t="s">
        <v>177</v>
      </c>
    </row>
    <row r="9" spans="1:15" x14ac:dyDescent="0.25">
      <c r="B9" s="109">
        <v>9424</v>
      </c>
      <c r="C9" s="108" t="s">
        <v>172</v>
      </c>
      <c r="G9" t="str">
        <f t="shared" ref="G9:G10" si="0">VLOOKUP(LARGE($B$4:$C$13,ROW(A2)),$B$4:$C$13,2,0)</f>
        <v>Micromax</v>
      </c>
    </row>
    <row r="10" spans="1:15" x14ac:dyDescent="0.25">
      <c r="B10" s="109">
        <v>4804</v>
      </c>
      <c r="C10" s="108" t="s">
        <v>173</v>
      </c>
      <c r="G10" t="str">
        <f t="shared" si="0"/>
        <v>Lava</v>
      </c>
    </row>
    <row r="11" spans="1:15" x14ac:dyDescent="0.25">
      <c r="B11" s="109">
        <v>2683</v>
      </c>
      <c r="C11" s="108" t="s">
        <v>174</v>
      </c>
    </row>
    <row r="12" spans="1:15" x14ac:dyDescent="0.25">
      <c r="B12" s="109">
        <v>6615</v>
      </c>
      <c r="C12" s="108" t="s">
        <v>175</v>
      </c>
    </row>
    <row r="13" spans="1:15" x14ac:dyDescent="0.25">
      <c r="B13" s="109">
        <v>5404</v>
      </c>
      <c r="C13" s="108" t="s">
        <v>176</v>
      </c>
    </row>
  </sheetData>
  <conditionalFormatting sqref="B4:B13">
    <cfRule type="top10" dxfId="0" priority="1" rank="3"/>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J13"/>
  <sheetViews>
    <sheetView workbookViewId="0">
      <selection activeCell="G13" sqref="G13"/>
    </sheetView>
  </sheetViews>
  <sheetFormatPr defaultRowHeight="15" x14ac:dyDescent="0.25"/>
  <cols>
    <col min="2" max="2" width="6.5703125" customWidth="1"/>
    <col min="3" max="3" width="12.42578125" customWidth="1"/>
  </cols>
  <sheetData>
    <row r="3" spans="3:10" x14ac:dyDescent="0.25">
      <c r="C3" s="111" t="s">
        <v>178</v>
      </c>
      <c r="D3" s="111" t="s">
        <v>179</v>
      </c>
      <c r="E3" s="111" t="s">
        <v>180</v>
      </c>
      <c r="F3" s="111" t="s">
        <v>181</v>
      </c>
      <c r="G3" s="111" t="s">
        <v>11</v>
      </c>
      <c r="H3" s="111" t="s">
        <v>182</v>
      </c>
      <c r="I3" s="111" t="s">
        <v>183</v>
      </c>
      <c r="J3" s="111" t="s">
        <v>184</v>
      </c>
    </row>
    <row r="4" spans="3:10" x14ac:dyDescent="0.25">
      <c r="C4" s="112" t="s">
        <v>185</v>
      </c>
      <c r="D4" s="112">
        <v>2837</v>
      </c>
      <c r="E4" s="112">
        <v>2886</v>
      </c>
      <c r="F4" s="112">
        <v>3194</v>
      </c>
      <c r="G4" s="112">
        <v>3540</v>
      </c>
      <c r="H4" s="112">
        <v>3176</v>
      </c>
      <c r="I4" s="112">
        <v>2323</v>
      </c>
      <c r="J4" s="112">
        <v>3007</v>
      </c>
    </row>
    <row r="5" spans="3:10" x14ac:dyDescent="0.25">
      <c r="C5" s="112" t="s">
        <v>186</v>
      </c>
      <c r="D5" s="112">
        <v>2678</v>
      </c>
      <c r="E5" s="112">
        <v>2525</v>
      </c>
      <c r="F5" s="112">
        <v>2007</v>
      </c>
      <c r="G5" s="112">
        <v>3338</v>
      </c>
      <c r="H5" s="112">
        <v>2459</v>
      </c>
      <c r="I5" s="112">
        <v>2550</v>
      </c>
      <c r="J5" s="112">
        <v>2663</v>
      </c>
    </row>
    <row r="6" spans="3:10" x14ac:dyDescent="0.25">
      <c r="C6" s="112" t="s">
        <v>187</v>
      </c>
      <c r="D6" s="112">
        <v>313</v>
      </c>
      <c r="E6" s="112">
        <v>304</v>
      </c>
      <c r="F6" s="112">
        <v>207</v>
      </c>
      <c r="G6" s="112">
        <v>373</v>
      </c>
      <c r="H6" s="112">
        <v>304</v>
      </c>
      <c r="I6" s="112">
        <v>394</v>
      </c>
      <c r="J6" s="112">
        <v>242</v>
      </c>
    </row>
    <row r="7" spans="3:10" x14ac:dyDescent="0.25">
      <c r="C7" s="112" t="s">
        <v>188</v>
      </c>
      <c r="D7" s="112">
        <v>3792</v>
      </c>
      <c r="E7" s="112">
        <v>3801</v>
      </c>
      <c r="F7" s="112">
        <v>2135</v>
      </c>
      <c r="G7" s="112">
        <v>3399</v>
      </c>
      <c r="H7" s="112">
        <v>3098</v>
      </c>
      <c r="I7" s="112">
        <v>2988</v>
      </c>
      <c r="J7" s="112">
        <v>3149</v>
      </c>
    </row>
    <row r="8" spans="3:10" x14ac:dyDescent="0.25">
      <c r="C8" s="112" t="s">
        <v>189</v>
      </c>
      <c r="D8" s="112">
        <v>15392</v>
      </c>
      <c r="E8" s="112">
        <v>13525</v>
      </c>
      <c r="F8" s="112">
        <v>11620</v>
      </c>
      <c r="G8" s="112">
        <v>12541</v>
      </c>
      <c r="H8" s="112">
        <v>12718</v>
      </c>
      <c r="I8" s="112">
        <v>10391</v>
      </c>
      <c r="J8" s="112">
        <v>12642</v>
      </c>
    </row>
    <row r="9" spans="3:10" x14ac:dyDescent="0.25">
      <c r="C9" s="112" t="s">
        <v>190</v>
      </c>
      <c r="D9" s="112">
        <v>17825</v>
      </c>
      <c r="E9" s="112">
        <v>14456</v>
      </c>
      <c r="F9" s="112">
        <v>19146</v>
      </c>
      <c r="G9" s="112">
        <v>12474</v>
      </c>
      <c r="H9" s="112">
        <v>19759</v>
      </c>
      <c r="I9" s="112">
        <v>17286</v>
      </c>
      <c r="J9" s="112">
        <v>15128</v>
      </c>
    </row>
    <row r="10" spans="3:10" x14ac:dyDescent="0.25">
      <c r="C10" s="112" t="s">
        <v>191</v>
      </c>
      <c r="D10" s="112">
        <v>11609</v>
      </c>
      <c r="E10" s="112">
        <v>16490</v>
      </c>
      <c r="F10" s="112">
        <v>14539</v>
      </c>
      <c r="G10" s="112">
        <v>10739</v>
      </c>
      <c r="H10" s="112">
        <v>18855</v>
      </c>
      <c r="I10" s="112">
        <v>13390</v>
      </c>
      <c r="J10" s="112">
        <v>12809</v>
      </c>
    </row>
    <row r="12" spans="3:10" x14ac:dyDescent="0.25">
      <c r="F12" t="s">
        <v>165</v>
      </c>
    </row>
    <row r="13" spans="3:10" x14ac:dyDescent="0.25">
      <c r="D13" s="113" t="s">
        <v>186</v>
      </c>
      <c r="E13" s="113" t="s">
        <v>179</v>
      </c>
      <c r="F13">
        <f>VLOOKUP(D13,C4:J10,MATCH(E13,C3:J3,0),0)</f>
        <v>2678</v>
      </c>
    </row>
  </sheetData>
  <dataValidations count="2">
    <dataValidation type="list" allowBlank="1" showInputMessage="1" showErrorMessage="1" sqref="E13">
      <formula1>$G$6:$M$6</formula1>
    </dataValidation>
    <dataValidation type="list" allowBlank="1" showInputMessage="1" showErrorMessage="1" sqref="D13">
      <formula1>$F$7:$F$13</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6"/>
  <sheetViews>
    <sheetView workbookViewId="0">
      <selection activeCell="I3" sqref="I3"/>
    </sheetView>
  </sheetViews>
  <sheetFormatPr defaultRowHeight="15" x14ac:dyDescent="0.25"/>
  <cols>
    <col min="1" max="1" width="14.140625" customWidth="1"/>
    <col min="7" max="7" width="10.28515625" bestFit="1" customWidth="1"/>
    <col min="8" max="8" width="9.85546875" bestFit="1" customWidth="1"/>
    <col min="9" max="9" width="6.28515625" bestFit="1" customWidth="1"/>
  </cols>
  <sheetData>
    <row r="1" spans="1:17" x14ac:dyDescent="0.25">
      <c r="A1" t="s">
        <v>203</v>
      </c>
    </row>
    <row r="2" spans="1:17" x14ac:dyDescent="0.25">
      <c r="B2" s="112" t="s">
        <v>192</v>
      </c>
      <c r="C2" s="112" t="s">
        <v>193</v>
      </c>
      <c r="D2" s="112" t="s">
        <v>194</v>
      </c>
      <c r="G2" s="112" t="s">
        <v>192</v>
      </c>
      <c r="H2" s="112" t="s">
        <v>193</v>
      </c>
      <c r="I2" s="114" t="s">
        <v>194</v>
      </c>
    </row>
    <row r="3" spans="1:17" x14ac:dyDescent="0.25">
      <c r="A3" t="str">
        <f>B3&amp;" "&amp;C3</f>
        <v>Vikas Gupta</v>
      </c>
      <c r="B3" s="112" t="s">
        <v>195</v>
      </c>
      <c r="C3" s="112" t="s">
        <v>196</v>
      </c>
      <c r="D3" s="112">
        <v>94</v>
      </c>
      <c r="G3" t="s">
        <v>201</v>
      </c>
      <c r="H3" t="s">
        <v>202</v>
      </c>
      <c r="I3">
        <f>VLOOKUP(G3&amp;" "&amp;H3,A3:D7,4,0)</f>
        <v>17</v>
      </c>
      <c r="K3" s="229" t="s">
        <v>204</v>
      </c>
      <c r="L3" s="1"/>
      <c r="M3" s="1"/>
      <c r="N3" s="1"/>
      <c r="O3" s="1"/>
      <c r="P3" s="1"/>
      <c r="Q3" s="1"/>
    </row>
    <row r="4" spans="1:17" x14ac:dyDescent="0.25">
      <c r="A4" t="str">
        <f t="shared" ref="A4:A7" si="0">B4&amp;" "&amp;C4</f>
        <v>Vikas Gupta</v>
      </c>
      <c r="B4" s="112" t="s">
        <v>195</v>
      </c>
      <c r="C4" s="112" t="s">
        <v>196</v>
      </c>
      <c r="D4" s="112">
        <v>66</v>
      </c>
      <c r="K4" s="229" t="s">
        <v>439</v>
      </c>
      <c r="L4" s="1"/>
      <c r="M4" s="1"/>
      <c r="N4" s="1"/>
      <c r="O4" s="1"/>
      <c r="P4" s="1"/>
      <c r="Q4" s="1"/>
    </row>
    <row r="5" spans="1:17" x14ac:dyDescent="0.25">
      <c r="A5" t="str">
        <f t="shared" si="0"/>
        <v>Naveen Sharma</v>
      </c>
      <c r="B5" s="112" t="s">
        <v>197</v>
      </c>
      <c r="C5" s="112" t="s">
        <v>198</v>
      </c>
      <c r="D5" s="112">
        <v>59</v>
      </c>
    </row>
    <row r="6" spans="1:17" x14ac:dyDescent="0.25">
      <c r="A6" t="str">
        <f t="shared" si="0"/>
        <v>Pawan Rawat</v>
      </c>
      <c r="B6" s="112" t="s">
        <v>199</v>
      </c>
      <c r="C6" s="112" t="s">
        <v>200</v>
      </c>
      <c r="D6" s="112">
        <v>18</v>
      </c>
    </row>
    <row r="7" spans="1:17" x14ac:dyDescent="0.25">
      <c r="A7" t="str">
        <f t="shared" si="0"/>
        <v>Faizal Hasan</v>
      </c>
      <c r="B7" s="112" t="s">
        <v>201</v>
      </c>
      <c r="C7" s="112" t="s">
        <v>202</v>
      </c>
      <c r="D7" s="112">
        <v>17</v>
      </c>
    </row>
    <row r="10" spans="1:17" x14ac:dyDescent="0.25">
      <c r="F10" s="132" t="s">
        <v>281</v>
      </c>
      <c r="G10" t="s">
        <v>280</v>
      </c>
    </row>
    <row r="12" spans="1:17" x14ac:dyDescent="0.25">
      <c r="H12" s="112" t="s">
        <v>195</v>
      </c>
      <c r="I12" s="112" t="s">
        <v>196</v>
      </c>
    </row>
    <row r="13" spans="1:17" x14ac:dyDescent="0.25">
      <c r="H13" s="112" t="s">
        <v>195</v>
      </c>
      <c r="I13" s="112" t="s">
        <v>196</v>
      </c>
    </row>
    <row r="14" spans="1:17" x14ac:dyDescent="0.25">
      <c r="H14" s="112" t="s">
        <v>197</v>
      </c>
      <c r="I14" s="112" t="s">
        <v>198</v>
      </c>
    </row>
    <row r="15" spans="1:17" x14ac:dyDescent="0.25">
      <c r="H15" s="112" t="s">
        <v>199</v>
      </c>
      <c r="I15" s="112" t="s">
        <v>200</v>
      </c>
    </row>
    <row r="16" spans="1:17" x14ac:dyDescent="0.25">
      <c r="H16" s="112" t="s">
        <v>201</v>
      </c>
      <c r="I16" s="112" t="s">
        <v>202</v>
      </c>
    </row>
  </sheetData>
  <dataValidations count="2">
    <dataValidation type="list" allowBlank="1" showInputMessage="1" showErrorMessage="1" sqref="G3">
      <formula1>$B$3:$B$7</formula1>
    </dataValidation>
    <dataValidation type="list" allowBlank="1" showInputMessage="1" showErrorMessage="1" sqref="H3">
      <formula1>$C$3:$C$7</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
  <sheetViews>
    <sheetView workbookViewId="0">
      <selection activeCell="H8" sqref="H8"/>
    </sheetView>
  </sheetViews>
  <sheetFormatPr defaultRowHeight="15" x14ac:dyDescent="0.25"/>
  <sheetData>
    <row r="1" spans="1:17" ht="19.5" x14ac:dyDescent="0.3">
      <c r="A1" s="116" t="s">
        <v>215</v>
      </c>
      <c r="B1" s="1"/>
      <c r="C1" s="1"/>
      <c r="D1" s="1"/>
      <c r="E1" s="1"/>
      <c r="F1" s="1"/>
      <c r="G1" s="1"/>
      <c r="H1" s="1"/>
      <c r="I1" s="1"/>
      <c r="J1" s="1"/>
      <c r="K1" s="1"/>
      <c r="L1" s="1"/>
      <c r="M1" s="1"/>
      <c r="N1" s="1"/>
      <c r="O1" s="1"/>
      <c r="P1" s="1"/>
      <c r="Q1" s="1"/>
    </row>
    <row r="3" spans="1:17" x14ac:dyDescent="0.25">
      <c r="C3" s="111" t="s">
        <v>205</v>
      </c>
      <c r="D3" s="111" t="s">
        <v>206</v>
      </c>
      <c r="E3" s="111" t="s">
        <v>194</v>
      </c>
    </row>
    <row r="4" spans="1:17" x14ac:dyDescent="0.25">
      <c r="C4" s="112" t="s">
        <v>207</v>
      </c>
      <c r="D4" s="112" t="s">
        <v>208</v>
      </c>
      <c r="E4" s="112">
        <v>45</v>
      </c>
      <c r="H4" s="111" t="s">
        <v>194</v>
      </c>
    </row>
    <row r="5" spans="1:17" x14ac:dyDescent="0.25">
      <c r="C5" s="112" t="s">
        <v>209</v>
      </c>
      <c r="D5" s="112" t="s">
        <v>208</v>
      </c>
      <c r="E5" s="112">
        <v>67</v>
      </c>
      <c r="G5" t="s">
        <v>212</v>
      </c>
      <c r="H5">
        <f>IF(VLOOKUP(G5,C4:E9,2,0)="pass",VLOOKUP(G5,C4:E9,3,0), "")</f>
        <v>74</v>
      </c>
      <c r="I5" s="110" t="s">
        <v>216</v>
      </c>
    </row>
    <row r="6" spans="1:17" x14ac:dyDescent="0.25">
      <c r="C6" s="112" t="s">
        <v>210</v>
      </c>
      <c r="D6" s="112" t="s">
        <v>211</v>
      </c>
      <c r="E6" s="112">
        <v>21</v>
      </c>
      <c r="H6">
        <f>IF(VLOOKUP(G5,C4:D9,2,0)="pass",VLOOKUP(G5,C4:E9,3,0),"Fail")</f>
        <v>74</v>
      </c>
    </row>
    <row r="7" spans="1:17" x14ac:dyDescent="0.25">
      <c r="C7" s="112" t="s">
        <v>212</v>
      </c>
      <c r="D7" s="112" t="s">
        <v>208</v>
      </c>
      <c r="E7" s="112">
        <v>74</v>
      </c>
    </row>
    <row r="8" spans="1:17" x14ac:dyDescent="0.25">
      <c r="C8" s="112" t="s">
        <v>213</v>
      </c>
      <c r="D8" s="112" t="s">
        <v>211</v>
      </c>
      <c r="E8" s="112">
        <v>12</v>
      </c>
    </row>
    <row r="9" spans="1:17" x14ac:dyDescent="0.25">
      <c r="C9" s="112" t="s">
        <v>214</v>
      </c>
      <c r="D9" s="112" t="s">
        <v>208</v>
      </c>
      <c r="E9" s="112">
        <v>47</v>
      </c>
      <c r="I9" t="s">
        <v>282</v>
      </c>
    </row>
  </sheetData>
  <dataValidations count="1">
    <dataValidation type="list" allowBlank="1" showInputMessage="1" showErrorMessage="1" sqref="G5">
      <formula1>$C$4:$C$9</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048576"/>
  <sheetViews>
    <sheetView workbookViewId="0">
      <selection activeCell="E11" sqref="E11"/>
    </sheetView>
  </sheetViews>
  <sheetFormatPr defaultRowHeight="15" x14ac:dyDescent="0.25"/>
  <cols>
    <col min="4" max="4" width="17.7109375" customWidth="1"/>
    <col min="5" max="5" width="13.85546875" customWidth="1"/>
  </cols>
  <sheetData>
    <row r="2" spans="3:14" x14ac:dyDescent="0.25">
      <c r="C2" s="117" t="s">
        <v>217</v>
      </c>
      <c r="D2" s="117" t="s">
        <v>205</v>
      </c>
      <c r="E2" s="117" t="s">
        <v>218</v>
      </c>
    </row>
    <row r="3" spans="3:14" x14ac:dyDescent="0.25">
      <c r="C3" s="118">
        <v>1</v>
      </c>
      <c r="D3" s="118" t="s">
        <v>219</v>
      </c>
      <c r="E3" s="119">
        <v>10000</v>
      </c>
    </row>
    <row r="4" spans="3:14" x14ac:dyDescent="0.25">
      <c r="C4" s="118">
        <v>2</v>
      </c>
      <c r="D4" s="118" t="s">
        <v>220</v>
      </c>
      <c r="E4" s="119">
        <v>12000</v>
      </c>
    </row>
    <row r="5" spans="3:14" x14ac:dyDescent="0.25">
      <c r="C5" s="118">
        <v>3</v>
      </c>
      <c r="D5" s="118" t="s">
        <v>221</v>
      </c>
      <c r="E5" s="119">
        <v>8000</v>
      </c>
      <c r="H5" s="115" t="s">
        <v>228</v>
      </c>
    </row>
    <row r="6" spans="3:14" x14ac:dyDescent="0.25">
      <c r="C6" s="118">
        <v>4</v>
      </c>
      <c r="D6" s="118" t="s">
        <v>222</v>
      </c>
      <c r="E6" s="119">
        <v>15000</v>
      </c>
      <c r="G6" t="s">
        <v>222</v>
      </c>
      <c r="H6" s="123" t="s">
        <v>227</v>
      </c>
      <c r="I6" s="5"/>
      <c r="J6" s="5"/>
      <c r="K6" s="5"/>
    </row>
    <row r="7" spans="3:14" x14ac:dyDescent="0.25">
      <c r="C7" s="118">
        <v>5</v>
      </c>
      <c r="D7" s="118" t="s">
        <v>223</v>
      </c>
      <c r="E7" s="119">
        <v>12000</v>
      </c>
    </row>
    <row r="9" spans="3:14" x14ac:dyDescent="0.25">
      <c r="C9" s="222" t="s">
        <v>224</v>
      </c>
      <c r="D9" s="223"/>
      <c r="E9" s="120" t="s">
        <v>222</v>
      </c>
    </row>
    <row r="10" spans="3:14" x14ac:dyDescent="0.25">
      <c r="C10" s="224" t="s">
        <v>225</v>
      </c>
      <c r="D10" s="225"/>
      <c r="E10" s="114">
        <f>IFERROR(VLOOKUP(E9,$C$2:$E$7,3,1),VLOOKUP(E9,$D$2:$E$7,2,0))</f>
        <v>15000</v>
      </c>
      <c r="H10" s="2"/>
      <c r="I10" s="2"/>
      <c r="J10" s="2"/>
      <c r="K10" s="2"/>
      <c r="L10" s="2"/>
      <c r="M10" s="2"/>
      <c r="N10" s="2"/>
    </row>
    <row r="12" spans="3:14" x14ac:dyDescent="0.25">
      <c r="E12" s="230"/>
    </row>
    <row r="1048576" spans="1:1" x14ac:dyDescent="0.25">
      <c r="A1048576" s="122" t="s">
        <v>226</v>
      </c>
    </row>
  </sheetData>
  <mergeCells count="2">
    <mergeCell ref="C9:D9"/>
    <mergeCell ref="C10:D10"/>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19"/>
  <sheetViews>
    <sheetView workbookViewId="0">
      <selection activeCell="G9" sqref="G9"/>
    </sheetView>
  </sheetViews>
  <sheetFormatPr defaultRowHeight="15" x14ac:dyDescent="0.25"/>
  <cols>
    <col min="3" max="3" width="27.140625" bestFit="1" customWidth="1"/>
    <col min="6" max="6" width="21.85546875" bestFit="1" customWidth="1"/>
  </cols>
  <sheetData>
    <row r="2" spans="2:14" x14ac:dyDescent="0.25">
      <c r="B2" s="124" t="s">
        <v>229</v>
      </c>
      <c r="C2" s="124" t="s">
        <v>230</v>
      </c>
      <c r="D2" s="115" t="s">
        <v>265</v>
      </c>
    </row>
    <row r="3" spans="2:14" x14ac:dyDescent="0.25">
      <c r="B3" s="114" t="s">
        <v>231</v>
      </c>
      <c r="C3" s="114" t="s">
        <v>232</v>
      </c>
      <c r="D3" s="115" t="s">
        <v>266</v>
      </c>
    </row>
    <row r="4" spans="2:14" x14ac:dyDescent="0.25">
      <c r="B4" s="114" t="s">
        <v>233</v>
      </c>
      <c r="C4" s="114" t="s">
        <v>234</v>
      </c>
      <c r="I4" s="115" t="s">
        <v>272</v>
      </c>
    </row>
    <row r="5" spans="2:14" x14ac:dyDescent="0.25">
      <c r="B5" s="114" t="s">
        <v>235</v>
      </c>
      <c r="C5" s="114" t="s">
        <v>236</v>
      </c>
    </row>
    <row r="6" spans="2:14" x14ac:dyDescent="0.25">
      <c r="B6" s="114" t="s">
        <v>237</v>
      </c>
      <c r="C6" s="114" t="s">
        <v>238</v>
      </c>
      <c r="I6" s="109" t="s">
        <v>270</v>
      </c>
      <c r="J6" s="109" t="s">
        <v>205</v>
      </c>
    </row>
    <row r="7" spans="2:14" x14ac:dyDescent="0.25">
      <c r="B7" s="114" t="s">
        <v>239</v>
      </c>
      <c r="C7" s="114" t="s">
        <v>240</v>
      </c>
      <c r="F7" s="124" t="s">
        <v>230</v>
      </c>
      <c r="G7" s="124" t="s">
        <v>229</v>
      </c>
      <c r="I7" s="109">
        <v>1</v>
      </c>
      <c r="J7" s="109" t="s">
        <v>267</v>
      </c>
      <c r="L7" s="114" t="s">
        <v>205</v>
      </c>
      <c r="M7" s="114" t="s">
        <v>270</v>
      </c>
    </row>
    <row r="8" spans="2:14" x14ac:dyDescent="0.25">
      <c r="B8" s="114" t="s">
        <v>241</v>
      </c>
      <c r="C8" s="114" t="s">
        <v>242</v>
      </c>
      <c r="F8" s="114" t="s">
        <v>242</v>
      </c>
      <c r="G8" s="114" t="str">
        <f>VLOOKUP(F8,CHOOSE({1,2},C2:C19,B2:B19),2,0)</f>
        <v>VXF</v>
      </c>
      <c r="I8" s="109">
        <v>2</v>
      </c>
      <c r="J8" s="109" t="s">
        <v>268</v>
      </c>
      <c r="L8" s="114" t="s">
        <v>267</v>
      </c>
      <c r="M8" s="114" t="e">
        <f>VLOOKUP(L8,I6:J9,2,0)</f>
        <v>#N/A</v>
      </c>
      <c r="N8" s="121" t="s">
        <v>271</v>
      </c>
    </row>
    <row r="9" spans="2:14" x14ac:dyDescent="0.25">
      <c r="B9" s="114" t="s">
        <v>243</v>
      </c>
      <c r="C9" s="114" t="s">
        <v>244</v>
      </c>
      <c r="I9" s="109">
        <v>3</v>
      </c>
      <c r="J9" s="109" t="s">
        <v>269</v>
      </c>
    </row>
    <row r="10" spans="2:14" x14ac:dyDescent="0.25">
      <c r="B10" s="114" t="s">
        <v>245</v>
      </c>
      <c r="C10" s="114" t="s">
        <v>246</v>
      </c>
    </row>
    <row r="11" spans="2:14" x14ac:dyDescent="0.25">
      <c r="B11" s="114" t="s">
        <v>247</v>
      </c>
      <c r="C11" s="114" t="s">
        <v>248</v>
      </c>
    </row>
    <row r="12" spans="2:14" x14ac:dyDescent="0.25">
      <c r="B12" s="114" t="s">
        <v>249</v>
      </c>
      <c r="C12" s="114" t="s">
        <v>250</v>
      </c>
      <c r="I12" s="109" t="s">
        <v>270</v>
      </c>
      <c r="J12" s="109" t="s">
        <v>205</v>
      </c>
    </row>
    <row r="13" spans="2:14" x14ac:dyDescent="0.25">
      <c r="B13" s="114" t="s">
        <v>251</v>
      </c>
      <c r="C13" s="114" t="s">
        <v>252</v>
      </c>
      <c r="I13" s="109">
        <v>1</v>
      </c>
      <c r="J13" s="109" t="s">
        <v>267</v>
      </c>
      <c r="L13" s="114" t="s">
        <v>205</v>
      </c>
      <c r="M13" s="114" t="s">
        <v>270</v>
      </c>
    </row>
    <row r="14" spans="2:14" x14ac:dyDescent="0.25">
      <c r="B14" s="114" t="s">
        <v>253</v>
      </c>
      <c r="C14" s="114" t="s">
        <v>254</v>
      </c>
      <c r="I14" s="109">
        <v>2</v>
      </c>
      <c r="J14" s="109" t="s">
        <v>268</v>
      </c>
      <c r="L14" s="114" t="s">
        <v>268</v>
      </c>
      <c r="M14" s="114">
        <f>VLOOKUP(L14,CHOOSE({1,2},J12:J15,I12:I15),2,0)</f>
        <v>2</v>
      </c>
    </row>
    <row r="15" spans="2:14" x14ac:dyDescent="0.25">
      <c r="B15" s="114" t="s">
        <v>255</v>
      </c>
      <c r="C15" s="114" t="s">
        <v>256</v>
      </c>
      <c r="I15" s="109">
        <v>3</v>
      </c>
      <c r="J15" s="109" t="s">
        <v>269</v>
      </c>
    </row>
    <row r="16" spans="2:14" x14ac:dyDescent="0.25">
      <c r="B16" s="114" t="s">
        <v>257</v>
      </c>
      <c r="C16" s="114" t="s">
        <v>258</v>
      </c>
    </row>
    <row r="17" spans="2:3" x14ac:dyDescent="0.25">
      <c r="B17" s="114" t="s">
        <v>259</v>
      </c>
      <c r="C17" s="114" t="s">
        <v>260</v>
      </c>
    </row>
    <row r="18" spans="2:3" x14ac:dyDescent="0.25">
      <c r="B18" s="114" t="s">
        <v>261</v>
      </c>
      <c r="C18" s="114" t="s">
        <v>262</v>
      </c>
    </row>
    <row r="19" spans="2:3" x14ac:dyDescent="0.25">
      <c r="B19" s="114" t="s">
        <v>263</v>
      </c>
      <c r="C19" s="114" t="s">
        <v>264</v>
      </c>
    </row>
  </sheetData>
  <dataValidations count="1">
    <dataValidation type="list" allowBlank="1" showInputMessage="1" showErrorMessage="1" sqref="F8">
      <formula1>$C$3:$C$19</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zoomScale="90" zoomScaleNormal="90" workbookViewId="0">
      <selection activeCell="J9" sqref="J9"/>
    </sheetView>
  </sheetViews>
  <sheetFormatPr defaultRowHeight="15" x14ac:dyDescent="0.25"/>
  <sheetData>
    <row r="1" spans="1:17" ht="19.5" x14ac:dyDescent="0.3">
      <c r="A1" s="127" t="s">
        <v>276</v>
      </c>
      <c r="B1" s="5"/>
      <c r="C1" s="5"/>
      <c r="D1" s="5"/>
      <c r="E1" s="5"/>
      <c r="F1" s="5"/>
      <c r="G1" s="5"/>
      <c r="H1" s="5"/>
      <c r="I1" s="5"/>
      <c r="J1" s="5"/>
      <c r="K1" s="5"/>
      <c r="L1" s="5"/>
      <c r="M1" s="5"/>
      <c r="N1" s="5"/>
      <c r="O1" s="5"/>
      <c r="P1" s="5"/>
      <c r="Q1" s="5"/>
    </row>
    <row r="2" spans="1:17" x14ac:dyDescent="0.25">
      <c r="B2" t="s">
        <v>273</v>
      </c>
      <c r="E2" t="s">
        <v>275</v>
      </c>
    </row>
    <row r="3" spans="1:17" x14ac:dyDescent="0.25">
      <c r="B3" s="125" t="s">
        <v>230</v>
      </c>
      <c r="C3" s="125" t="s">
        <v>274</v>
      </c>
      <c r="E3" s="125" t="s">
        <v>274</v>
      </c>
      <c r="F3" s="125" t="s">
        <v>218</v>
      </c>
      <c r="H3" s="128" t="s">
        <v>277</v>
      </c>
      <c r="I3" s="126" t="s">
        <v>230</v>
      </c>
      <c r="J3" s="126" t="s">
        <v>218</v>
      </c>
    </row>
    <row r="4" spans="1:17" x14ac:dyDescent="0.25">
      <c r="B4" s="114" t="s">
        <v>207</v>
      </c>
      <c r="C4" s="112">
        <v>111</v>
      </c>
      <c r="E4" s="112">
        <v>111</v>
      </c>
      <c r="F4" s="114">
        <v>12087</v>
      </c>
      <c r="I4" s="112" t="s">
        <v>212</v>
      </c>
      <c r="J4" s="114">
        <f t="shared" ref="J4:J9" si="0">VLOOKUP(VLOOKUP($I4,$B$3:$C$9,2,0),$E$3:$F$9,2,0)</f>
        <v>17370</v>
      </c>
    </row>
    <row r="5" spans="1:17" x14ac:dyDescent="0.25">
      <c r="B5" s="114" t="s">
        <v>209</v>
      </c>
      <c r="C5" s="112">
        <v>222</v>
      </c>
      <c r="E5" s="112">
        <v>222</v>
      </c>
      <c r="F5" s="114">
        <v>19553</v>
      </c>
      <c r="I5" s="112" t="s">
        <v>207</v>
      </c>
      <c r="J5" s="114">
        <f t="shared" si="0"/>
        <v>12087</v>
      </c>
    </row>
    <row r="6" spans="1:17" x14ac:dyDescent="0.25">
      <c r="B6" s="114" t="s">
        <v>210</v>
      </c>
      <c r="C6" s="112">
        <v>333</v>
      </c>
      <c r="E6" s="112">
        <v>333</v>
      </c>
      <c r="F6" s="114">
        <v>16561</v>
      </c>
      <c r="I6" s="112" t="s">
        <v>210</v>
      </c>
      <c r="J6" s="114">
        <f t="shared" si="0"/>
        <v>16561</v>
      </c>
    </row>
    <row r="7" spans="1:17" x14ac:dyDescent="0.25">
      <c r="B7" s="114" t="s">
        <v>212</v>
      </c>
      <c r="C7" s="112">
        <v>444</v>
      </c>
      <c r="E7" s="112">
        <v>444</v>
      </c>
      <c r="F7" s="114">
        <v>17370</v>
      </c>
      <c r="I7" s="112" t="s">
        <v>212</v>
      </c>
      <c r="J7" s="114">
        <f t="shared" si="0"/>
        <v>17370</v>
      </c>
    </row>
    <row r="8" spans="1:17" x14ac:dyDescent="0.25">
      <c r="B8" s="114" t="s">
        <v>213</v>
      </c>
      <c r="C8" s="112">
        <v>555</v>
      </c>
      <c r="E8" s="112">
        <v>555</v>
      </c>
      <c r="F8" s="114">
        <v>16639</v>
      </c>
      <c r="I8" s="112" t="s">
        <v>213</v>
      </c>
      <c r="J8" s="114">
        <f t="shared" si="0"/>
        <v>16639</v>
      </c>
    </row>
    <row r="9" spans="1:17" x14ac:dyDescent="0.25">
      <c r="B9" s="114" t="s">
        <v>214</v>
      </c>
      <c r="C9" s="112">
        <v>666</v>
      </c>
      <c r="E9" s="112">
        <v>666</v>
      </c>
      <c r="F9" s="114">
        <v>17572</v>
      </c>
      <c r="I9" s="112" t="s">
        <v>214</v>
      </c>
      <c r="J9" s="114">
        <f t="shared" si="0"/>
        <v>17572</v>
      </c>
    </row>
    <row r="12" spans="1:17" x14ac:dyDescent="0.25">
      <c r="A12" s="114" t="s">
        <v>273</v>
      </c>
      <c r="B12" s="114">
        <v>1</v>
      </c>
    </row>
    <row r="13" spans="1:17" x14ac:dyDescent="0.25">
      <c r="A13" s="114" t="s">
        <v>275</v>
      </c>
      <c r="B13" s="114">
        <v>2</v>
      </c>
      <c r="G13">
        <v>0</v>
      </c>
    </row>
    <row r="20" spans="7:7" x14ac:dyDescent="0.25">
      <c r="G20" s="112"/>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25"/>
  <sheetViews>
    <sheetView topLeftCell="A5" workbookViewId="0">
      <selection activeCell="E11" sqref="E11"/>
    </sheetView>
  </sheetViews>
  <sheetFormatPr defaultRowHeight="15" x14ac:dyDescent="0.25"/>
  <cols>
    <col min="1" max="1" width="3.7109375" bestFit="1" customWidth="1"/>
    <col min="2" max="2" width="50.7109375" bestFit="1" customWidth="1"/>
    <col min="3" max="3" width="8.42578125" bestFit="1" customWidth="1"/>
    <col min="4" max="4" width="6.5703125" customWidth="1"/>
    <col min="5" max="5" width="9" bestFit="1" customWidth="1"/>
    <col min="6" max="6" width="7.5703125" customWidth="1"/>
    <col min="7" max="7" width="6.28515625" customWidth="1"/>
    <col min="8" max="8" width="8.5703125" bestFit="1" customWidth="1"/>
    <col min="10" max="10" width="5.7109375" customWidth="1"/>
    <col min="11" max="11" width="12" bestFit="1" customWidth="1"/>
  </cols>
  <sheetData>
    <row r="2" spans="1:14" x14ac:dyDescent="0.25">
      <c r="A2" s="145" t="s">
        <v>312</v>
      </c>
      <c r="B2" s="145" t="s">
        <v>313</v>
      </c>
      <c r="C2" s="145"/>
      <c r="D2" s="145"/>
      <c r="E2" s="145"/>
      <c r="F2" s="145"/>
      <c r="G2" s="145"/>
      <c r="H2" s="145"/>
      <c r="I2" s="145"/>
      <c r="J2" s="146"/>
    </row>
    <row r="4" spans="1:14" x14ac:dyDescent="0.25">
      <c r="E4" s="129" t="s">
        <v>437</v>
      </c>
      <c r="F4" s="1"/>
      <c r="G4" s="1"/>
      <c r="H4" s="1"/>
      <c r="I4" s="1"/>
      <c r="J4" s="1"/>
      <c r="K4" s="1"/>
      <c r="L4" s="1"/>
      <c r="M4" s="1"/>
      <c r="N4" s="1"/>
    </row>
    <row r="5" spans="1:14" x14ac:dyDescent="0.25">
      <c r="B5" s="147" t="s">
        <v>314</v>
      </c>
      <c r="C5" s="147" t="s">
        <v>205</v>
      </c>
      <c r="E5" s="129" t="s">
        <v>438</v>
      </c>
      <c r="F5" s="1"/>
      <c r="G5" s="1"/>
      <c r="H5" s="1"/>
      <c r="I5" s="1"/>
      <c r="J5" s="1"/>
      <c r="K5" s="1"/>
      <c r="L5" s="1"/>
      <c r="M5" s="1"/>
      <c r="N5" s="1"/>
    </row>
    <row r="6" spans="1:14" x14ac:dyDescent="0.25">
      <c r="B6" s="112">
        <v>10</v>
      </c>
      <c r="C6" s="148" t="str">
        <f>IFERROR(IFERROR(IFERROR(VLOOKUP($B6,A15:$B$24,2,0),VLOOKUP($B6,$D$15:$E$24,2,0)),VLOOKUP($B6,$G$15:$H$24,2,0)),VLOOKUP($B6,$J$15:$K$24,2,0))</f>
        <v>Kat</v>
      </c>
      <c r="E6" s="129" t="s">
        <v>358</v>
      </c>
      <c r="F6" s="1"/>
      <c r="G6" s="1"/>
      <c r="H6" s="1"/>
      <c r="I6" s="1"/>
      <c r="J6" s="1"/>
      <c r="K6" s="1"/>
      <c r="L6" s="1"/>
      <c r="M6" s="1"/>
      <c r="N6" s="1"/>
    </row>
    <row r="7" spans="1:14" x14ac:dyDescent="0.25">
      <c r="B7" s="112">
        <v>2</v>
      </c>
      <c r="C7" s="148" t="str">
        <f>IFERROR(IFERROR(IFERROR(VLOOKUP($B7,A16:$B$24,2,0),VLOOKUP($B7,$D$15:$E$24,2,0)),VLOOKUP($B7,$G$15:$H$24,2,0)),VLOOKUP($B7,$J$15:$K$24,2,0))</f>
        <v>Manu</v>
      </c>
      <c r="E7" s="152" t="s">
        <v>357</v>
      </c>
    </row>
    <row r="8" spans="1:14" x14ac:dyDescent="0.25">
      <c r="B8" s="112">
        <v>29</v>
      </c>
      <c r="C8" s="148" t="str">
        <f>IFERROR(IFERROR(IFERROR(VLOOKUP($B8,A17:$B$24,2,0),VLOOKUP($B8,$D$15:$E$24,2,0)),VLOOKUP($B8,$G$15:$H$24,2,0)),VLOOKUP($B8,$J$15:$K$24,2,0))</f>
        <v>Divya</v>
      </c>
    </row>
    <row r="9" spans="1:14" x14ac:dyDescent="0.25">
      <c r="B9" s="112">
        <v>32</v>
      </c>
      <c r="C9" s="148" t="str">
        <f>IFERROR(IFERROR(IFERROR(VLOOKUP($B9,A18:$B$24,2,0),VLOOKUP($B9,$D$15:$E$24,2,0)),VLOOKUP($B9,$G$15:$H$24,2,0)),VLOOKUP($B9,$J$15:$K$24,2,0))</f>
        <v>Pallu</v>
      </c>
    </row>
    <row r="10" spans="1:14" x14ac:dyDescent="0.25">
      <c r="B10" s="112">
        <v>5</v>
      </c>
      <c r="C10" s="148" t="str">
        <f>IFERROR(IFERROR(IFERROR(VLOOKUP($B10,A19:$B$24,2,0),VLOOKUP($B10,$D$15:$E$24,2,0)),VLOOKUP($B10,$G$15:$H$24,2,0)),VLOOKUP($B10,$J$15:$K$24,2,0))</f>
        <v>Amit</v>
      </c>
    </row>
    <row r="11" spans="1:14" x14ac:dyDescent="0.25">
      <c r="B11" s="112">
        <v>16</v>
      </c>
      <c r="C11" s="148" t="str">
        <f>IFERROR(IFERROR(IFERROR(VLOOKUP($B11,A20:$B$24,2,0),VLOOKUP($B11,$D$15:$E$24,2,0)),VLOOKUP($B11,$G$15:$H$24,2,0)),VLOOKUP($B11,$J$15:$K$24,2,0))</f>
        <v>Maya</v>
      </c>
      <c r="E11" s="228"/>
    </row>
    <row r="14" spans="1:14" x14ac:dyDescent="0.25">
      <c r="A14" s="226" t="s">
        <v>315</v>
      </c>
      <c r="B14" s="226"/>
      <c r="C14" s="149"/>
      <c r="D14" s="204" t="s">
        <v>316</v>
      </c>
      <c r="E14" s="204"/>
      <c r="G14" s="213" t="s">
        <v>317</v>
      </c>
      <c r="H14" s="213"/>
      <c r="I14" s="149"/>
      <c r="J14" s="213" t="s">
        <v>318</v>
      </c>
      <c r="K14" s="213"/>
    </row>
    <row r="15" spans="1:14" x14ac:dyDescent="0.25">
      <c r="A15" s="150">
        <v>1</v>
      </c>
      <c r="B15" s="151" t="s">
        <v>319</v>
      </c>
      <c r="C15" s="149"/>
      <c r="D15" s="150">
        <v>11</v>
      </c>
      <c r="E15" s="151" t="s">
        <v>320</v>
      </c>
      <c r="F15" s="149"/>
      <c r="G15" s="150">
        <v>21</v>
      </c>
      <c r="H15" s="151" t="s">
        <v>321</v>
      </c>
      <c r="I15" s="149"/>
      <c r="J15" s="150">
        <v>31</v>
      </c>
      <c r="K15" s="151" t="s">
        <v>322</v>
      </c>
    </row>
    <row r="16" spans="1:14" x14ac:dyDescent="0.25">
      <c r="A16" s="150">
        <v>2</v>
      </c>
      <c r="B16" s="151" t="s">
        <v>323</v>
      </c>
      <c r="C16" s="149"/>
      <c r="D16" s="150">
        <v>12</v>
      </c>
      <c r="E16" s="151" t="s">
        <v>324</v>
      </c>
      <c r="F16" s="149"/>
      <c r="G16" s="150">
        <v>22</v>
      </c>
      <c r="H16" s="151" t="s">
        <v>325</v>
      </c>
      <c r="I16" s="149"/>
      <c r="J16" s="150">
        <v>32</v>
      </c>
      <c r="K16" s="151" t="s">
        <v>326</v>
      </c>
    </row>
    <row r="17" spans="1:11" x14ac:dyDescent="0.25">
      <c r="A17" s="150">
        <v>3</v>
      </c>
      <c r="B17" s="151" t="s">
        <v>327</v>
      </c>
      <c r="C17" s="149"/>
      <c r="D17" s="150">
        <v>13</v>
      </c>
      <c r="E17" s="151" t="s">
        <v>328</v>
      </c>
      <c r="F17" s="149"/>
      <c r="G17" s="150">
        <v>23</v>
      </c>
      <c r="H17" s="151" t="s">
        <v>329</v>
      </c>
      <c r="I17" s="149"/>
      <c r="J17" s="150">
        <v>33</v>
      </c>
      <c r="K17" s="151" t="s">
        <v>330</v>
      </c>
    </row>
    <row r="18" spans="1:11" x14ac:dyDescent="0.25">
      <c r="A18" s="150">
        <v>4</v>
      </c>
      <c r="B18" s="151" t="s">
        <v>331</v>
      </c>
      <c r="C18" s="149"/>
      <c r="D18" s="150">
        <v>14</v>
      </c>
      <c r="E18" s="151" t="s">
        <v>332</v>
      </c>
      <c r="F18" s="149"/>
      <c r="G18" s="150">
        <v>24</v>
      </c>
      <c r="H18" s="151" t="s">
        <v>333</v>
      </c>
      <c r="I18" s="149"/>
      <c r="J18" s="150">
        <v>34</v>
      </c>
      <c r="K18" s="151" t="s">
        <v>334</v>
      </c>
    </row>
    <row r="19" spans="1:11" x14ac:dyDescent="0.25">
      <c r="A19" s="150">
        <v>5</v>
      </c>
      <c r="B19" s="151" t="s">
        <v>335</v>
      </c>
      <c r="C19" s="149"/>
      <c r="D19" s="150">
        <v>15</v>
      </c>
      <c r="E19" s="151" t="s">
        <v>336</v>
      </c>
      <c r="F19" s="149"/>
      <c r="G19" s="150">
        <v>25</v>
      </c>
      <c r="H19" s="151" t="s">
        <v>337</v>
      </c>
      <c r="I19" s="149"/>
      <c r="J19" s="150">
        <v>35</v>
      </c>
      <c r="K19" s="151" t="s">
        <v>338</v>
      </c>
    </row>
    <row r="20" spans="1:11" x14ac:dyDescent="0.25">
      <c r="A20" s="150">
        <v>6</v>
      </c>
      <c r="B20" s="151" t="s">
        <v>339</v>
      </c>
      <c r="C20" s="149"/>
      <c r="D20" s="150">
        <v>16</v>
      </c>
      <c r="E20" s="151" t="s">
        <v>340</v>
      </c>
      <c r="F20" s="149"/>
      <c r="G20" s="150">
        <v>26</v>
      </c>
      <c r="H20" s="151" t="s">
        <v>335</v>
      </c>
      <c r="I20" s="149"/>
      <c r="J20" s="150">
        <v>36</v>
      </c>
      <c r="K20" s="151" t="s">
        <v>341</v>
      </c>
    </row>
    <row r="21" spans="1:11" x14ac:dyDescent="0.25">
      <c r="A21" s="150">
        <v>7</v>
      </c>
      <c r="B21" s="151" t="s">
        <v>342</v>
      </c>
      <c r="C21" s="149"/>
      <c r="D21" s="150">
        <v>17</v>
      </c>
      <c r="E21" s="151" t="s">
        <v>343</v>
      </c>
      <c r="F21" s="149"/>
      <c r="G21" s="150">
        <v>27</v>
      </c>
      <c r="H21" s="151" t="s">
        <v>292</v>
      </c>
      <c r="I21" s="149"/>
      <c r="J21" s="150">
        <v>37</v>
      </c>
      <c r="K21" s="151" t="s">
        <v>344</v>
      </c>
    </row>
    <row r="22" spans="1:11" x14ac:dyDescent="0.25">
      <c r="A22" s="150">
        <v>8</v>
      </c>
      <c r="B22" s="151" t="s">
        <v>345</v>
      </c>
      <c r="C22" s="149"/>
      <c r="D22" s="150">
        <v>18</v>
      </c>
      <c r="E22" s="151" t="s">
        <v>346</v>
      </c>
      <c r="F22" s="149"/>
      <c r="G22" s="150">
        <v>28</v>
      </c>
      <c r="H22" s="151" t="s">
        <v>347</v>
      </c>
      <c r="I22" s="149"/>
      <c r="J22" s="150">
        <v>38</v>
      </c>
      <c r="K22" s="151" t="s">
        <v>348</v>
      </c>
    </row>
    <row r="23" spans="1:11" x14ac:dyDescent="0.25">
      <c r="A23" s="150">
        <v>9</v>
      </c>
      <c r="B23" s="151" t="s">
        <v>349</v>
      </c>
      <c r="C23" s="149"/>
      <c r="D23" s="150">
        <v>19</v>
      </c>
      <c r="E23" s="151" t="s">
        <v>350</v>
      </c>
      <c r="F23" s="149"/>
      <c r="G23" s="150">
        <v>29</v>
      </c>
      <c r="H23" s="151" t="s">
        <v>351</v>
      </c>
      <c r="I23" s="149"/>
      <c r="J23" s="150">
        <v>39</v>
      </c>
      <c r="K23" s="151" t="s">
        <v>352</v>
      </c>
    </row>
    <row r="24" spans="1:11" x14ac:dyDescent="0.25">
      <c r="A24" s="150">
        <v>10</v>
      </c>
      <c r="B24" s="151" t="s">
        <v>353</v>
      </c>
      <c r="C24" s="149"/>
      <c r="D24" s="150">
        <v>20</v>
      </c>
      <c r="E24" s="151" t="s">
        <v>354</v>
      </c>
      <c r="F24" s="149"/>
      <c r="G24" s="150">
        <v>30</v>
      </c>
      <c r="H24" s="151" t="s">
        <v>355</v>
      </c>
      <c r="I24" s="149"/>
      <c r="J24" s="150">
        <v>40</v>
      </c>
      <c r="K24" s="151" t="s">
        <v>356</v>
      </c>
    </row>
    <row r="25" spans="1:11" x14ac:dyDescent="0.25">
      <c r="F25" s="149"/>
    </row>
  </sheetData>
  <mergeCells count="1">
    <mergeCell ref="A14:B1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H226"/>
  <sheetViews>
    <sheetView topLeftCell="A3" zoomScale="120" zoomScaleNormal="120" workbookViewId="0">
      <selection activeCell="A3" sqref="A3"/>
    </sheetView>
  </sheetViews>
  <sheetFormatPr defaultRowHeight="15" x14ac:dyDescent="0.25"/>
  <cols>
    <col min="1" max="1" width="19.5703125" style="14" bestFit="1" customWidth="1"/>
    <col min="2" max="7" width="11.5703125" style="14" customWidth="1"/>
    <col min="8" max="8" width="14.5703125" style="13" customWidth="1"/>
    <col min="9" max="9" width="7.42578125" style="13" customWidth="1"/>
    <col min="10" max="10" width="13.7109375" style="14" customWidth="1"/>
    <col min="11" max="11" width="9.140625" style="14" customWidth="1"/>
    <col min="12" max="12" width="12.28515625" style="13" customWidth="1"/>
    <col min="13" max="13" width="15.28515625" style="13" customWidth="1"/>
    <col min="14" max="14" width="11.42578125" style="13" customWidth="1"/>
    <col min="15" max="15" width="9.140625" style="13"/>
    <col min="16" max="16" width="15.7109375" style="13" customWidth="1"/>
    <col min="17" max="17" width="12" style="13" customWidth="1"/>
    <col min="18" max="19" width="9.140625" style="13"/>
    <col min="20" max="20" width="15" style="13" bestFit="1" customWidth="1"/>
    <col min="21" max="22" width="9.42578125" style="13" customWidth="1"/>
    <col min="23" max="23" width="10.7109375" style="13" customWidth="1"/>
    <col min="24" max="25" width="9.42578125" style="13" customWidth="1"/>
    <col min="26" max="26" width="15.85546875" style="13" customWidth="1"/>
    <col min="27" max="16384" width="9.140625" style="13"/>
  </cols>
  <sheetData>
    <row r="1" spans="1:28" s="14" customFormat="1" x14ac:dyDescent="0.25">
      <c r="A1" s="99" t="s">
        <v>141</v>
      </c>
      <c r="B1" s="99" t="s">
        <v>118</v>
      </c>
      <c r="C1" s="99" t="s">
        <v>142</v>
      </c>
      <c r="D1" s="100"/>
      <c r="E1" s="99" t="s">
        <v>144</v>
      </c>
      <c r="F1" s="100"/>
      <c r="G1" s="99"/>
      <c r="H1" s="13"/>
      <c r="I1" s="13"/>
      <c r="T1" s="13"/>
      <c r="U1" s="13"/>
      <c r="V1" s="13"/>
      <c r="W1" s="13"/>
      <c r="X1" s="13"/>
      <c r="Y1" s="13"/>
      <c r="Z1" s="13"/>
      <c r="AA1" s="13"/>
      <c r="AB1" s="13"/>
    </row>
    <row r="2" spans="1:28" s="14" customFormat="1" x14ac:dyDescent="0.25">
      <c r="A2" s="99" t="s">
        <v>146</v>
      </c>
      <c r="B2" s="99"/>
      <c r="C2" s="99" t="s">
        <v>143</v>
      </c>
      <c r="D2" s="99"/>
      <c r="E2" s="99" t="s">
        <v>145</v>
      </c>
      <c r="F2" s="99"/>
      <c r="G2" s="99"/>
      <c r="H2" s="13"/>
      <c r="I2" s="13"/>
      <c r="J2" s="15" t="s">
        <v>36</v>
      </c>
      <c r="K2" s="15"/>
      <c r="L2" s="15"/>
      <c r="M2" s="15"/>
      <c r="T2" s="13"/>
      <c r="U2" s="13"/>
      <c r="V2" s="13"/>
      <c r="W2" s="13"/>
      <c r="X2" s="13"/>
      <c r="Y2" s="13"/>
      <c r="Z2" s="13"/>
      <c r="AA2" s="13"/>
      <c r="AB2" s="13"/>
    </row>
    <row r="3" spans="1:28" x14ac:dyDescent="0.25">
      <c r="J3" s="16" t="s">
        <v>23</v>
      </c>
      <c r="K3" s="16"/>
      <c r="L3" s="16"/>
      <c r="M3" s="16"/>
      <c r="N3" s="14"/>
    </row>
    <row r="4" spans="1:28" ht="15.75" customHeight="1" x14ac:dyDescent="0.25">
      <c r="A4" s="17" t="s">
        <v>44</v>
      </c>
      <c r="B4" s="17" t="s">
        <v>1</v>
      </c>
      <c r="C4" s="17" t="s">
        <v>11</v>
      </c>
      <c r="D4" s="17" t="s">
        <v>2</v>
      </c>
      <c r="E4" s="17" t="s">
        <v>10</v>
      </c>
      <c r="F4" s="17" t="s">
        <v>3</v>
      </c>
      <c r="G4" s="17" t="s">
        <v>4</v>
      </c>
      <c r="J4" s="13"/>
      <c r="K4" s="13"/>
      <c r="L4" s="14"/>
      <c r="M4" s="14"/>
      <c r="N4" s="14"/>
      <c r="T4" s="80" t="s">
        <v>44</v>
      </c>
      <c r="U4" s="80" t="s">
        <v>1</v>
      </c>
      <c r="V4" s="80" t="s">
        <v>11</v>
      </c>
      <c r="W4" s="80" t="s">
        <v>2</v>
      </c>
      <c r="X4" s="80" t="s">
        <v>10</v>
      </c>
      <c r="Y4" s="80" t="s">
        <v>3</v>
      </c>
      <c r="Z4" s="80" t="s">
        <v>4</v>
      </c>
    </row>
    <row r="5" spans="1:28" ht="15" customHeight="1" x14ac:dyDescent="0.25">
      <c r="A5" s="10" t="s">
        <v>5</v>
      </c>
      <c r="B5" s="12">
        <v>1000</v>
      </c>
      <c r="C5" s="12">
        <v>1200</v>
      </c>
      <c r="D5" s="12">
        <v>800</v>
      </c>
      <c r="E5" s="12">
        <v>5400</v>
      </c>
      <c r="F5" s="12">
        <v>7800</v>
      </c>
      <c r="G5" s="12">
        <v>2300</v>
      </c>
      <c r="H5" s="12"/>
      <c r="J5" s="10" t="s">
        <v>5</v>
      </c>
      <c r="K5" s="12">
        <v>1000</v>
      </c>
      <c r="L5" s="14"/>
      <c r="M5" s="18" t="s">
        <v>5</v>
      </c>
      <c r="N5" s="10"/>
      <c r="T5" s="79" t="s">
        <v>5</v>
      </c>
      <c r="U5" s="81">
        <v>1000</v>
      </c>
      <c r="V5" s="81">
        <v>1200</v>
      </c>
      <c r="W5" s="81">
        <v>800</v>
      </c>
      <c r="X5" s="81">
        <v>5400</v>
      </c>
      <c r="Y5" s="81">
        <v>7800</v>
      </c>
      <c r="Z5" s="81">
        <v>2300</v>
      </c>
    </row>
    <row r="6" spans="1:28" ht="15" customHeight="1" x14ac:dyDescent="0.25">
      <c r="A6" s="10" t="s">
        <v>0</v>
      </c>
      <c r="B6" s="12">
        <v>100</v>
      </c>
      <c r="C6" s="12">
        <v>200</v>
      </c>
      <c r="D6" s="12">
        <v>120</v>
      </c>
      <c r="E6" s="12">
        <v>700</v>
      </c>
      <c r="F6" s="12">
        <v>800</v>
      </c>
      <c r="G6" s="12">
        <v>400</v>
      </c>
      <c r="H6" s="12"/>
      <c r="J6" s="10" t="s">
        <v>0</v>
      </c>
      <c r="K6" s="12">
        <v>100</v>
      </c>
      <c r="L6" s="14"/>
      <c r="M6" s="18" t="s">
        <v>0</v>
      </c>
      <c r="N6" s="10"/>
      <c r="T6" s="79" t="s">
        <v>0</v>
      </c>
      <c r="U6" s="81">
        <v>100</v>
      </c>
      <c r="V6" s="81">
        <v>200</v>
      </c>
      <c r="W6" s="81">
        <v>120</v>
      </c>
      <c r="X6" s="81">
        <v>700</v>
      </c>
      <c r="Y6" s="81">
        <v>800</v>
      </c>
      <c r="Z6" s="81">
        <v>400</v>
      </c>
    </row>
    <row r="7" spans="1:28" ht="15" customHeight="1" x14ac:dyDescent="0.25">
      <c r="A7" s="10" t="s">
        <v>6</v>
      </c>
      <c r="B7" s="12">
        <f t="shared" ref="B7:G7" si="0">B5-B6</f>
        <v>900</v>
      </c>
      <c r="C7" s="12">
        <f t="shared" si="0"/>
        <v>1000</v>
      </c>
      <c r="D7" s="12">
        <f t="shared" si="0"/>
        <v>680</v>
      </c>
      <c r="E7" s="12">
        <f t="shared" si="0"/>
        <v>4700</v>
      </c>
      <c r="F7" s="12">
        <f t="shared" si="0"/>
        <v>7000</v>
      </c>
      <c r="G7" s="12">
        <f t="shared" si="0"/>
        <v>1900</v>
      </c>
      <c r="H7" s="12"/>
      <c r="J7" s="10" t="s">
        <v>6</v>
      </c>
      <c r="K7" s="12">
        <v>900</v>
      </c>
      <c r="L7" s="14"/>
      <c r="M7" s="18" t="s">
        <v>6</v>
      </c>
      <c r="N7" s="10"/>
      <c r="T7" s="79" t="s">
        <v>6</v>
      </c>
      <c r="U7" s="81">
        <f t="shared" ref="U7:Z7" si="1">U5-U6</f>
        <v>900</v>
      </c>
      <c r="V7" s="81">
        <f t="shared" si="1"/>
        <v>1000</v>
      </c>
      <c r="W7" s="81">
        <f t="shared" si="1"/>
        <v>680</v>
      </c>
      <c r="X7" s="81">
        <f t="shared" si="1"/>
        <v>4700</v>
      </c>
      <c r="Y7" s="81">
        <f t="shared" si="1"/>
        <v>7000</v>
      </c>
      <c r="Z7" s="81">
        <f t="shared" si="1"/>
        <v>1900</v>
      </c>
    </row>
    <row r="8" spans="1:28" ht="15" customHeight="1" x14ac:dyDescent="0.25">
      <c r="A8" s="10" t="s">
        <v>12</v>
      </c>
      <c r="B8" s="12">
        <v>50</v>
      </c>
      <c r="C8" s="12">
        <v>80</v>
      </c>
      <c r="D8" s="12">
        <v>40</v>
      </c>
      <c r="E8" s="12">
        <v>300</v>
      </c>
      <c r="F8" s="12">
        <v>350</v>
      </c>
      <c r="G8" s="12">
        <v>150</v>
      </c>
      <c r="H8" s="12"/>
      <c r="J8" s="10" t="s">
        <v>12</v>
      </c>
      <c r="K8" s="12">
        <v>50</v>
      </c>
      <c r="L8" s="14"/>
      <c r="M8" s="18" t="s">
        <v>12</v>
      </c>
      <c r="N8" s="10"/>
      <c r="T8" s="79" t="s">
        <v>12</v>
      </c>
      <c r="U8" s="81">
        <v>50</v>
      </c>
      <c r="V8" s="81">
        <v>80</v>
      </c>
      <c r="W8" s="81">
        <v>40</v>
      </c>
      <c r="X8" s="81">
        <v>300</v>
      </c>
      <c r="Y8" s="81">
        <v>350</v>
      </c>
      <c r="Z8" s="81">
        <v>150</v>
      </c>
    </row>
    <row r="9" spans="1:28" ht="15" customHeight="1" x14ac:dyDescent="0.25">
      <c r="A9" s="10" t="s">
        <v>7</v>
      </c>
      <c r="B9" s="12">
        <f t="shared" ref="B9:G9" si="2">B7-B8</f>
        <v>850</v>
      </c>
      <c r="C9" s="12">
        <f t="shared" si="2"/>
        <v>920</v>
      </c>
      <c r="D9" s="12">
        <f t="shared" si="2"/>
        <v>640</v>
      </c>
      <c r="E9" s="12">
        <f t="shared" si="2"/>
        <v>4400</v>
      </c>
      <c r="F9" s="12">
        <f t="shared" si="2"/>
        <v>6650</v>
      </c>
      <c r="G9" s="12">
        <f t="shared" si="2"/>
        <v>1750</v>
      </c>
      <c r="H9" s="12"/>
      <c r="J9" s="10" t="s">
        <v>7</v>
      </c>
      <c r="K9" s="12">
        <v>850</v>
      </c>
      <c r="L9" s="14"/>
      <c r="M9" s="18" t="s">
        <v>7</v>
      </c>
      <c r="N9" s="10"/>
      <c r="T9" s="79" t="s">
        <v>7</v>
      </c>
      <c r="U9" s="81">
        <f t="shared" ref="U9:Z9" si="3">U7-U8</f>
        <v>850</v>
      </c>
      <c r="V9" s="81">
        <f t="shared" si="3"/>
        <v>920</v>
      </c>
      <c r="W9" s="81">
        <f t="shared" si="3"/>
        <v>640</v>
      </c>
      <c r="X9" s="81">
        <f t="shared" si="3"/>
        <v>4400</v>
      </c>
      <c r="Y9" s="81">
        <f t="shared" si="3"/>
        <v>6650</v>
      </c>
      <c r="Z9" s="81">
        <f t="shared" si="3"/>
        <v>1750</v>
      </c>
    </row>
    <row r="10" spans="1:28" ht="15" customHeight="1" x14ac:dyDescent="0.25">
      <c r="A10" s="10" t="s">
        <v>8</v>
      </c>
      <c r="B10" s="12" t="s">
        <v>13</v>
      </c>
      <c r="C10" s="12" t="s">
        <v>14</v>
      </c>
      <c r="D10" s="12" t="s">
        <v>15</v>
      </c>
      <c r="E10" s="12" t="s">
        <v>16</v>
      </c>
      <c r="F10" s="12" t="s">
        <v>17</v>
      </c>
      <c r="G10" s="12" t="s">
        <v>18</v>
      </c>
      <c r="H10" s="12"/>
      <c r="J10" s="10" t="s">
        <v>8</v>
      </c>
      <c r="K10" s="12" t="s">
        <v>13</v>
      </c>
      <c r="L10" s="14"/>
      <c r="M10" s="18" t="s">
        <v>8</v>
      </c>
      <c r="N10" s="10"/>
      <c r="T10" s="79" t="s">
        <v>8</v>
      </c>
      <c r="U10" s="81" t="s">
        <v>13</v>
      </c>
      <c r="V10" s="81" t="s">
        <v>14</v>
      </c>
      <c r="W10" s="81" t="s">
        <v>15</v>
      </c>
      <c r="X10" s="81" t="s">
        <v>16</v>
      </c>
      <c r="Y10" s="81" t="s">
        <v>17</v>
      </c>
      <c r="Z10" s="81" t="s">
        <v>18</v>
      </c>
    </row>
    <row r="11" spans="1:28" ht="15" customHeight="1" x14ac:dyDescent="0.25">
      <c r="A11" s="10" t="s">
        <v>9</v>
      </c>
      <c r="B11" s="12" t="s">
        <v>19</v>
      </c>
      <c r="C11" s="12" t="s">
        <v>20</v>
      </c>
      <c r="D11" s="12" t="s">
        <v>19</v>
      </c>
      <c r="E11" s="12" t="s">
        <v>20</v>
      </c>
      <c r="F11" s="12" t="s">
        <v>19</v>
      </c>
      <c r="G11" s="12" t="s">
        <v>19</v>
      </c>
      <c r="H11" s="12"/>
      <c r="J11" s="10" t="s">
        <v>9</v>
      </c>
      <c r="K11" s="12" t="s">
        <v>19</v>
      </c>
      <c r="L11" s="14"/>
      <c r="M11" s="18" t="s">
        <v>9</v>
      </c>
      <c r="N11" s="10"/>
      <c r="T11" s="79" t="s">
        <v>9</v>
      </c>
      <c r="U11" s="81" t="s">
        <v>19</v>
      </c>
      <c r="V11" s="81" t="s">
        <v>20</v>
      </c>
      <c r="W11" s="81" t="s">
        <v>19</v>
      </c>
      <c r="X11" s="81" t="s">
        <v>20</v>
      </c>
      <c r="Y11" s="81" t="s">
        <v>19</v>
      </c>
      <c r="Z11" s="81" t="s">
        <v>19</v>
      </c>
    </row>
    <row r="12" spans="1:28" s="14" customFormat="1" ht="14.25" customHeight="1" x14ac:dyDescent="0.25">
      <c r="H12" s="13"/>
      <c r="I12" s="13"/>
      <c r="Q12" s="13"/>
      <c r="T12" s="13"/>
      <c r="U12" s="13"/>
      <c r="V12" s="13"/>
      <c r="W12" s="13"/>
      <c r="X12" s="13"/>
      <c r="Y12" s="13"/>
      <c r="Z12" s="13"/>
      <c r="AA12" s="13"/>
      <c r="AB12" s="13"/>
    </row>
    <row r="13" spans="1:28" s="14" customFormat="1" ht="14.25" customHeight="1" x14ac:dyDescent="0.25">
      <c r="A13" s="20" t="s">
        <v>32</v>
      </c>
      <c r="H13" s="13"/>
      <c r="I13" s="13"/>
      <c r="Q13" s="13"/>
      <c r="T13" s="13"/>
      <c r="U13" s="13"/>
      <c r="V13" s="13"/>
      <c r="W13" s="13"/>
      <c r="X13" s="13"/>
      <c r="Y13" s="13"/>
      <c r="Z13" s="13"/>
      <c r="AA13" s="13"/>
      <c r="AB13" s="13"/>
    </row>
    <row r="14" spans="1:28" s="14" customFormat="1" ht="14.25" customHeight="1" x14ac:dyDescent="0.25">
      <c r="A14" s="21" t="s">
        <v>22</v>
      </c>
      <c r="B14" s="22"/>
      <c r="C14" s="22"/>
      <c r="D14" s="21" t="s">
        <v>24</v>
      </c>
      <c r="E14" s="22"/>
      <c r="F14" s="22"/>
      <c r="G14" s="22"/>
      <c r="H14" s="13"/>
      <c r="I14" s="13"/>
      <c r="Q14" s="13"/>
      <c r="T14" s="13"/>
      <c r="U14" s="13"/>
      <c r="V14" s="13"/>
      <c r="W14" s="13"/>
      <c r="X14" s="13"/>
      <c r="Y14" s="13"/>
      <c r="Z14" s="13"/>
      <c r="AA14" s="13"/>
      <c r="AB14" s="13"/>
    </row>
    <row r="15" spans="1:28" s="23" customFormat="1" ht="14.25" customHeight="1" x14ac:dyDescent="0.25">
      <c r="A15" s="17" t="s">
        <v>44</v>
      </c>
      <c r="B15" s="17" t="s">
        <v>1</v>
      </c>
      <c r="C15" s="17" t="s">
        <v>11</v>
      </c>
      <c r="D15" s="17" t="s">
        <v>2</v>
      </c>
      <c r="E15" s="20" t="s">
        <v>10</v>
      </c>
      <c r="F15" s="20" t="s">
        <v>3</v>
      </c>
      <c r="G15" s="20" t="s">
        <v>4</v>
      </c>
      <c r="H15" s="13"/>
      <c r="I15" s="13"/>
      <c r="J15" s="14"/>
      <c r="K15" s="14"/>
      <c r="L15" s="14"/>
      <c r="M15" s="14"/>
      <c r="N15" s="14"/>
      <c r="Q15" s="13"/>
      <c r="T15" s="10"/>
      <c r="U15" s="10"/>
      <c r="V15" s="10"/>
      <c r="W15" s="10"/>
      <c r="X15" s="10"/>
      <c r="Y15" s="10"/>
      <c r="Z15" s="10"/>
      <c r="AA15" s="10"/>
      <c r="AB15" s="10"/>
    </row>
    <row r="16" spans="1:28" s="23" customFormat="1" ht="14.25" customHeight="1" x14ac:dyDescent="0.25">
      <c r="A16" s="10" t="s">
        <v>5</v>
      </c>
      <c r="B16" s="10">
        <f>VLOOKUP($A16,$A$4:$G$11,2,0)</f>
        <v>1000</v>
      </c>
      <c r="C16" s="70">
        <f>VLOOKUP($A16,$A$4:$G$11,3,0)</f>
        <v>1200</v>
      </c>
      <c r="D16" s="70">
        <f>VLOOKUP($A16,$A$4:$G$11,4,0)</f>
        <v>800</v>
      </c>
      <c r="E16" s="10">
        <f>HLOOKUP(E$15,$A$4:$G$11,2,0)</f>
        <v>5400</v>
      </c>
      <c r="F16" s="10">
        <f t="shared" ref="F16:G16" si="4">HLOOKUP(F$15,$A$4:$G$11,2,0)</f>
        <v>7800</v>
      </c>
      <c r="G16" s="10">
        <f t="shared" si="4"/>
        <v>2300</v>
      </c>
      <c r="H16" s="13"/>
      <c r="I16" s="13"/>
      <c r="J16" s="14"/>
      <c r="K16" s="14"/>
      <c r="L16" s="14"/>
      <c r="M16" s="14"/>
      <c r="N16" s="14"/>
      <c r="Q16" s="13"/>
      <c r="T16" s="10"/>
      <c r="U16" s="10"/>
      <c r="V16" s="10"/>
      <c r="W16" s="10"/>
      <c r="X16" s="10"/>
      <c r="Y16" s="10"/>
      <c r="Z16" s="10"/>
      <c r="AA16" s="10"/>
      <c r="AB16" s="10"/>
    </row>
    <row r="17" spans="1:28" s="23" customFormat="1" ht="14.25" customHeight="1" x14ac:dyDescent="0.25">
      <c r="A17" s="10" t="s">
        <v>0</v>
      </c>
      <c r="B17" s="10">
        <f t="shared" ref="B17:B22" si="5">VLOOKUP($A17,$A$4:$G$11,2,0)</f>
        <v>100</v>
      </c>
      <c r="C17" s="10"/>
      <c r="E17" s="70">
        <f>HLOOKUP(E$15,$A$4:$G$11,3,0)</f>
        <v>700</v>
      </c>
      <c r="F17" s="10"/>
      <c r="G17" s="10"/>
      <c r="H17" s="13"/>
      <c r="I17" s="13"/>
      <c r="J17" s="14"/>
      <c r="K17" s="14"/>
      <c r="L17" s="14"/>
      <c r="M17" s="14"/>
      <c r="N17" s="14"/>
      <c r="Q17" s="13"/>
      <c r="T17" s="10"/>
      <c r="U17" s="10"/>
      <c r="V17" s="10"/>
      <c r="W17" s="10"/>
      <c r="X17" s="10"/>
      <c r="Y17" s="10"/>
      <c r="Z17" s="10"/>
      <c r="AA17" s="10"/>
      <c r="AB17" s="10"/>
    </row>
    <row r="18" spans="1:28" s="23" customFormat="1" ht="14.25" customHeight="1" x14ac:dyDescent="0.25">
      <c r="A18" s="10" t="s">
        <v>6</v>
      </c>
      <c r="B18" s="10">
        <f t="shared" si="5"/>
        <v>900</v>
      </c>
      <c r="C18" s="10"/>
      <c r="E18" s="70">
        <f>HLOOKUP(E$15,$A$4:$G$11,4,0)</f>
        <v>4700</v>
      </c>
      <c r="F18" s="10"/>
      <c r="G18" s="10"/>
      <c r="H18" s="13"/>
      <c r="I18" s="13"/>
      <c r="J18" s="14"/>
      <c r="K18" s="14"/>
      <c r="L18" s="14"/>
      <c r="M18" s="14"/>
      <c r="N18" s="14"/>
      <c r="Q18" s="13"/>
      <c r="T18" s="10"/>
      <c r="U18" s="10"/>
      <c r="V18" s="10"/>
      <c r="W18" s="10"/>
      <c r="X18" s="10"/>
      <c r="Y18" s="10"/>
      <c r="Z18" s="10"/>
      <c r="AA18" s="10"/>
      <c r="AB18" s="10"/>
    </row>
    <row r="19" spans="1:28" s="23" customFormat="1" ht="14.25" customHeight="1" x14ac:dyDescent="0.25">
      <c r="A19" s="10" t="s">
        <v>12</v>
      </c>
      <c r="B19" s="10">
        <f t="shared" si="5"/>
        <v>50</v>
      </c>
      <c r="C19" s="10"/>
      <c r="D19" s="10"/>
      <c r="E19" s="70">
        <f>HLOOKUP(E$15,$A$4:$G$11,5,0)</f>
        <v>300</v>
      </c>
      <c r="F19" s="10"/>
      <c r="G19" s="10"/>
      <c r="H19" s="13"/>
      <c r="I19" s="13"/>
      <c r="J19" s="14"/>
      <c r="K19" s="14"/>
      <c r="L19" s="14"/>
      <c r="M19" s="14"/>
      <c r="N19" s="14"/>
      <c r="Q19" s="13"/>
      <c r="T19" s="10"/>
      <c r="U19" s="10"/>
      <c r="V19" s="10"/>
      <c r="W19" s="10"/>
      <c r="X19" s="10"/>
      <c r="Y19" s="10"/>
      <c r="Z19" s="10"/>
      <c r="AA19" s="10"/>
      <c r="AB19" s="10"/>
    </row>
    <row r="20" spans="1:28" s="23" customFormat="1" ht="14.25" customHeight="1" x14ac:dyDescent="0.25">
      <c r="A20" s="10" t="s">
        <v>7</v>
      </c>
      <c r="B20" s="10">
        <f t="shared" si="5"/>
        <v>850</v>
      </c>
      <c r="C20" s="10"/>
      <c r="D20" s="10"/>
      <c r="E20" s="10"/>
      <c r="F20" s="10"/>
      <c r="G20" s="10"/>
      <c r="H20" s="13"/>
      <c r="I20" s="13"/>
      <c r="J20" s="14"/>
      <c r="K20" s="14"/>
      <c r="L20" s="14"/>
      <c r="M20" s="14"/>
      <c r="N20" s="14"/>
      <c r="Q20" s="13"/>
      <c r="T20" s="10"/>
      <c r="U20" s="10"/>
      <c r="V20" s="10"/>
      <c r="W20" s="10"/>
      <c r="X20" s="10"/>
      <c r="Y20" s="10"/>
      <c r="Z20" s="10"/>
      <c r="AA20" s="10"/>
      <c r="AB20" s="10"/>
    </row>
    <row r="21" spans="1:28" s="23" customFormat="1" ht="14.25" customHeight="1" x14ac:dyDescent="0.25">
      <c r="A21" s="10" t="s">
        <v>8</v>
      </c>
      <c r="B21" s="10" t="str">
        <f t="shared" si="5"/>
        <v>Coffee</v>
      </c>
      <c r="C21" s="10"/>
      <c r="D21" s="10"/>
      <c r="E21" s="10"/>
      <c r="F21" s="10"/>
      <c r="G21" s="10"/>
      <c r="H21" s="13"/>
      <c r="I21" s="13"/>
      <c r="J21" s="14"/>
      <c r="K21" s="14"/>
      <c r="L21" s="14"/>
      <c r="M21" s="14"/>
      <c r="N21" s="14"/>
      <c r="Q21" s="13"/>
      <c r="T21" s="10"/>
      <c r="U21" s="10"/>
      <c r="V21" s="10"/>
      <c r="W21" s="10"/>
      <c r="X21" s="10"/>
      <c r="Y21" s="10"/>
      <c r="Z21" s="10"/>
      <c r="AA21" s="10"/>
      <c r="AB21" s="10"/>
    </row>
    <row r="22" spans="1:28" s="23" customFormat="1" ht="14.25" customHeight="1" x14ac:dyDescent="0.25">
      <c r="A22" s="10" t="s">
        <v>9</v>
      </c>
      <c r="B22" s="10" t="str">
        <f t="shared" si="5"/>
        <v>FMCG</v>
      </c>
      <c r="C22" s="10"/>
      <c r="D22" s="10"/>
      <c r="E22" s="10"/>
      <c r="F22" s="10"/>
      <c r="G22" s="10"/>
      <c r="H22" s="13"/>
      <c r="I22" s="13"/>
      <c r="J22" s="14"/>
      <c r="K22" s="14"/>
      <c r="L22" s="14"/>
      <c r="M22" s="14"/>
      <c r="N22" s="14"/>
      <c r="Q22" s="13"/>
      <c r="T22" s="10"/>
      <c r="U22" s="10"/>
      <c r="V22" s="10"/>
      <c r="W22" s="10"/>
      <c r="X22" s="10"/>
      <c r="Y22" s="10"/>
      <c r="Z22" s="10"/>
      <c r="AA22" s="10"/>
      <c r="AB22" s="10"/>
    </row>
    <row r="23" spans="1:28" s="23" customFormat="1" ht="14.25" customHeight="1" x14ac:dyDescent="0.25">
      <c r="B23" s="10"/>
      <c r="C23" s="72" t="s">
        <v>101</v>
      </c>
      <c r="D23" s="72"/>
      <c r="E23" s="72"/>
      <c r="F23" s="72"/>
      <c r="G23" s="72"/>
      <c r="H23" s="73"/>
      <c r="I23" s="73"/>
      <c r="J23" s="73"/>
      <c r="K23" s="73"/>
      <c r="L23" s="14"/>
      <c r="M23" s="14"/>
      <c r="N23" s="14"/>
      <c r="Q23" s="13"/>
      <c r="T23" s="10"/>
      <c r="U23" s="10"/>
      <c r="V23" s="10"/>
      <c r="W23" s="10"/>
      <c r="X23" s="10"/>
      <c r="Y23" s="10"/>
      <c r="Z23" s="10"/>
      <c r="AA23" s="10"/>
      <c r="AB23" s="10"/>
    </row>
    <row r="24" spans="1:28" s="23" customFormat="1" ht="14.25" customHeight="1" x14ac:dyDescent="0.25">
      <c r="A24" s="13"/>
      <c r="B24" s="13"/>
      <c r="C24" s="72" t="s">
        <v>102</v>
      </c>
      <c r="D24" s="73"/>
      <c r="E24" s="73"/>
      <c r="F24" s="73"/>
      <c r="G24" s="73"/>
      <c r="H24" s="73"/>
      <c r="I24" s="73"/>
      <c r="J24" s="73"/>
      <c r="K24" s="73"/>
      <c r="L24" s="14"/>
      <c r="M24" s="14"/>
      <c r="N24" s="14"/>
      <c r="Q24" s="13"/>
      <c r="T24" s="10"/>
      <c r="U24" s="10"/>
      <c r="V24" s="10"/>
      <c r="W24" s="10"/>
      <c r="X24" s="10"/>
      <c r="Y24" s="10"/>
      <c r="Z24" s="10"/>
      <c r="AA24" s="10"/>
      <c r="AB24" s="10"/>
    </row>
    <row r="25" spans="1:28" s="23" customFormat="1" ht="14.25" customHeight="1" x14ac:dyDescent="0.25">
      <c r="A25" s="13"/>
      <c r="B25" s="13"/>
      <c r="C25" s="13"/>
      <c r="D25" s="13"/>
      <c r="E25" s="13"/>
      <c r="F25" s="13"/>
      <c r="G25" s="13"/>
      <c r="H25" s="13"/>
      <c r="I25" s="13"/>
      <c r="J25" s="14"/>
      <c r="K25" s="14"/>
      <c r="L25" s="14"/>
      <c r="M25" s="14"/>
      <c r="N25" s="14"/>
      <c r="Q25" s="13"/>
      <c r="T25" s="10"/>
      <c r="U25" s="10"/>
      <c r="V25" s="10"/>
      <c r="W25" s="10"/>
      <c r="X25" s="10"/>
      <c r="Y25" s="10"/>
      <c r="Z25" s="10"/>
      <c r="AA25" s="10"/>
      <c r="AB25" s="10"/>
    </row>
    <row r="26" spans="1:28" s="23" customFormat="1" ht="14.25" customHeight="1" x14ac:dyDescent="0.25">
      <c r="A26" s="20" t="s">
        <v>39</v>
      </c>
      <c r="B26" s="13"/>
      <c r="C26" s="13"/>
      <c r="D26" s="13"/>
      <c r="E26" s="13"/>
      <c r="F26" s="13"/>
      <c r="G26" s="13"/>
      <c r="H26" s="13"/>
      <c r="I26" s="13"/>
      <c r="J26" s="14"/>
      <c r="K26" s="14"/>
      <c r="L26" s="14"/>
      <c r="M26" s="14"/>
      <c r="N26" s="14"/>
      <c r="Q26" s="13"/>
      <c r="T26" s="10"/>
      <c r="U26" s="10"/>
      <c r="V26" s="10"/>
      <c r="W26" s="10"/>
      <c r="X26" s="10"/>
      <c r="Y26" s="10"/>
      <c r="Z26" s="10"/>
      <c r="AA26" s="10"/>
      <c r="AB26" s="10"/>
    </row>
    <row r="27" spans="1:28" s="23" customFormat="1" ht="14.25" customHeight="1" x14ac:dyDescent="0.25">
      <c r="A27" s="21" t="s">
        <v>22</v>
      </c>
      <c r="B27" s="22"/>
      <c r="C27" s="22"/>
      <c r="D27" s="21" t="s">
        <v>24</v>
      </c>
      <c r="E27" s="22"/>
      <c r="F27" s="22"/>
      <c r="G27" s="22"/>
      <c r="H27" s="13"/>
      <c r="I27" s="13"/>
      <c r="J27" s="14"/>
      <c r="K27" s="14"/>
      <c r="L27" s="14"/>
      <c r="M27" s="14"/>
      <c r="N27" s="14"/>
      <c r="Q27" s="13"/>
      <c r="T27" s="10"/>
      <c r="U27" s="10"/>
      <c r="V27" s="10"/>
      <c r="W27" s="10"/>
      <c r="X27" s="10"/>
      <c r="Y27" s="10"/>
      <c r="Z27" s="10"/>
      <c r="AA27" s="10"/>
      <c r="AB27" s="10"/>
    </row>
    <row r="28" spans="1:28" s="23" customFormat="1" ht="14.25" customHeight="1" x14ac:dyDescent="0.25">
      <c r="A28" s="25" t="s">
        <v>113</v>
      </c>
      <c r="B28" s="14"/>
      <c r="C28" s="14"/>
      <c r="D28" s="14"/>
      <c r="E28" s="14"/>
      <c r="F28" s="14"/>
      <c r="G28" s="14"/>
      <c r="H28" s="13"/>
      <c r="I28" s="13"/>
      <c r="J28" s="71" t="s">
        <v>105</v>
      </c>
      <c r="K28" s="14"/>
      <c r="L28" s="14"/>
      <c r="M28" s="14"/>
      <c r="N28" s="14"/>
      <c r="Q28" s="13"/>
      <c r="T28" s="10"/>
      <c r="U28" s="10"/>
      <c r="V28" s="10"/>
      <c r="W28" s="10"/>
      <c r="X28" s="10"/>
      <c r="Y28" s="10"/>
      <c r="Z28" s="10"/>
      <c r="AA28" s="10"/>
      <c r="AB28" s="10"/>
    </row>
    <row r="29" spans="1:28" s="23" customFormat="1" ht="14.25" customHeight="1" x14ac:dyDescent="0.25">
      <c r="A29" s="17" t="s">
        <v>44</v>
      </c>
      <c r="B29" s="17" t="s">
        <v>1</v>
      </c>
      <c r="C29" s="17" t="s">
        <v>11</v>
      </c>
      <c r="D29" s="17" t="s">
        <v>2</v>
      </c>
      <c r="E29" s="20" t="s">
        <v>10</v>
      </c>
      <c r="F29" s="20" t="s">
        <v>3</v>
      </c>
      <c r="G29" s="20" t="s">
        <v>4</v>
      </c>
      <c r="H29" s="13"/>
      <c r="I29" s="13"/>
      <c r="J29" s="14"/>
      <c r="K29" s="14"/>
      <c r="L29" s="14"/>
      <c r="M29" s="14"/>
      <c r="N29" s="14"/>
      <c r="Q29" s="13"/>
      <c r="T29" s="10"/>
      <c r="U29" s="10"/>
      <c r="V29" s="10"/>
      <c r="W29" s="10"/>
      <c r="X29" s="10"/>
      <c r="Y29" s="10"/>
      <c r="Z29" s="10"/>
      <c r="AA29" s="10"/>
      <c r="AB29" s="10"/>
    </row>
    <row r="30" spans="1:28" s="23" customFormat="1" ht="14.25" customHeight="1" x14ac:dyDescent="0.25">
      <c r="A30" s="10" t="s">
        <v>5</v>
      </c>
      <c r="B30" s="10">
        <f>VLOOKUP($A30,$A$4:$G$11,COLUMNS($A$29:B$29),0)</f>
        <v>1000</v>
      </c>
      <c r="C30" s="10">
        <f>VLOOKUP($A30,$A$4:$G$11,COLUMNS($A$29:C$29),0)</f>
        <v>1200</v>
      </c>
      <c r="D30" s="10">
        <f>VLOOKUP($A30,$A$4:$G$11,COLUMNS($A$29:D$29),0)</f>
        <v>800</v>
      </c>
      <c r="E30" s="10">
        <f>VLOOKUP($A30,$A$4:$G$11,COLUMNS($A$29:E$29),0)</f>
        <v>5400</v>
      </c>
      <c r="F30" s="10">
        <f>VLOOKUP($A30,$A$4:$G$11,COLUMNS($A$29:F$29),0)</f>
        <v>7800</v>
      </c>
      <c r="G30" s="10">
        <f>VLOOKUP($A30,$A$4:$G$11,COLUMNS($A$29:G$29),0)</f>
        <v>2300</v>
      </c>
      <c r="H30" s="74" t="s">
        <v>104</v>
      </c>
      <c r="I30" s="13"/>
      <c r="J30" s="14"/>
      <c r="K30" s="14"/>
      <c r="L30" s="14"/>
      <c r="M30" s="14"/>
      <c r="N30" s="14"/>
      <c r="T30" s="10"/>
      <c r="U30" s="10"/>
      <c r="V30" s="10"/>
      <c r="W30" s="10"/>
      <c r="X30" s="10"/>
      <c r="Y30" s="10"/>
      <c r="Z30" s="10"/>
      <c r="AA30" s="10"/>
      <c r="AB30" s="10"/>
    </row>
    <row r="31" spans="1:28" s="23" customFormat="1" ht="14.25" customHeight="1" x14ac:dyDescent="0.25">
      <c r="A31" s="10" t="s">
        <v>0</v>
      </c>
      <c r="B31" s="10">
        <f>VLOOKUP($A31,$A$4:$G$11,COLUMNS($A$29:B$29),0)</f>
        <v>100</v>
      </c>
      <c r="C31" s="10">
        <f>VLOOKUP($A31,$A$4:$G$11,COLUMNS($A$29:C$29),0)</f>
        <v>200</v>
      </c>
      <c r="D31" s="10">
        <f>VLOOKUP($A31,$A$4:$G$11,COLUMNS($A$29:D$29),0)</f>
        <v>120</v>
      </c>
      <c r="E31" s="10">
        <f>VLOOKUP($A31,$A$4:$G$11,COLUMNS($A$29:E$29),0)</f>
        <v>700</v>
      </c>
      <c r="F31" s="10">
        <f>VLOOKUP($A31,$A$4:$G$11,COLUMNS($A$29:F$29),0)</f>
        <v>800</v>
      </c>
      <c r="G31" s="10">
        <f>VLOOKUP($A31,$A$4:$G$11,COLUMNS($A$29:G$29),0)</f>
        <v>400</v>
      </c>
      <c r="H31" s="13"/>
      <c r="I31" s="13"/>
      <c r="J31" s="14"/>
      <c r="K31" s="14"/>
      <c r="L31" s="14"/>
      <c r="M31" s="14"/>
      <c r="N31" s="14"/>
      <c r="T31" s="10"/>
      <c r="U31" s="10"/>
      <c r="V31" s="10"/>
      <c r="W31" s="10"/>
      <c r="X31" s="10"/>
      <c r="Y31" s="10"/>
      <c r="Z31" s="10"/>
      <c r="AA31" s="10"/>
      <c r="AB31" s="10"/>
    </row>
    <row r="32" spans="1:28" s="23" customFormat="1" ht="14.25" customHeight="1" x14ac:dyDescent="0.25">
      <c r="A32" s="10" t="s">
        <v>6</v>
      </c>
      <c r="B32" s="10">
        <f>VLOOKUP($A32,$A$4:$G$11,COLUMNS($A$29:B$29),0)</f>
        <v>900</v>
      </c>
      <c r="C32" s="10">
        <f>VLOOKUP($A32,$A$4:$G$11,COLUMNS($A$29:C$29),0)</f>
        <v>1000</v>
      </c>
      <c r="D32" s="10">
        <f>VLOOKUP($A32,$A$4:$G$11,COLUMNS($A$29:D$29),0)</f>
        <v>680</v>
      </c>
      <c r="E32" s="10">
        <f>VLOOKUP($A32,$A$4:$G$11,COLUMNS($A$29:E$29),0)</f>
        <v>4700</v>
      </c>
      <c r="F32" s="10">
        <f>VLOOKUP($A32,$A$4:$G$11,COLUMNS($A$29:F$29),0)</f>
        <v>7000</v>
      </c>
      <c r="G32" s="10">
        <f>VLOOKUP($A32,$A$4:$G$11,COLUMNS($A$29:G$29),0)</f>
        <v>1900</v>
      </c>
      <c r="H32" s="13"/>
      <c r="I32" s="13"/>
      <c r="J32" s="14"/>
      <c r="K32" s="14"/>
      <c r="L32" s="14"/>
      <c r="M32" s="14"/>
      <c r="N32" s="14"/>
      <c r="T32" s="10"/>
      <c r="U32" s="10"/>
      <c r="V32" s="10"/>
      <c r="W32" s="10"/>
      <c r="X32" s="10"/>
      <c r="Y32" s="10"/>
      <c r="Z32" s="10"/>
      <c r="AA32" s="10"/>
      <c r="AB32" s="10"/>
    </row>
    <row r="33" spans="1:28" s="23" customFormat="1" ht="14.25" customHeight="1" x14ac:dyDescent="0.25">
      <c r="A33" s="10" t="s">
        <v>12</v>
      </c>
      <c r="B33" s="10">
        <f>VLOOKUP($A33,$A$4:$G$11,COLUMNS($A$29:B$29),0)</f>
        <v>50</v>
      </c>
      <c r="C33" s="10">
        <f>VLOOKUP($A33,$A$4:$G$11,COLUMNS($A$29:C$29),0)</f>
        <v>80</v>
      </c>
      <c r="D33" s="10">
        <f>VLOOKUP($A33,$A$4:$G$11,COLUMNS($A$29:D$29),0)</f>
        <v>40</v>
      </c>
      <c r="E33" s="10">
        <f>VLOOKUP($A33,$A$4:$G$11,COLUMNS($A$29:E$29),0)</f>
        <v>300</v>
      </c>
      <c r="F33" s="10">
        <f>VLOOKUP($A33,$A$4:$G$11,COLUMNS($A$29:F$29),0)</f>
        <v>350</v>
      </c>
      <c r="G33" s="10">
        <f>VLOOKUP($A33,$A$4:$G$11,COLUMNS($A$29:G$29),0)</f>
        <v>150</v>
      </c>
      <c r="H33" s="13"/>
      <c r="I33" s="13"/>
      <c r="J33" s="14"/>
      <c r="K33" s="14"/>
      <c r="L33" s="14"/>
      <c r="M33" s="14"/>
      <c r="N33" s="14"/>
      <c r="T33" s="10"/>
      <c r="U33" s="10"/>
      <c r="V33" s="10"/>
      <c r="W33" s="10"/>
      <c r="X33" s="10"/>
      <c r="Y33" s="10"/>
      <c r="Z33" s="10"/>
      <c r="AA33" s="10"/>
      <c r="AB33" s="10"/>
    </row>
    <row r="34" spans="1:28" s="23" customFormat="1" ht="14.25" customHeight="1" x14ac:dyDescent="0.25">
      <c r="A34" s="10" t="s">
        <v>7</v>
      </c>
      <c r="B34" s="10">
        <f>VLOOKUP($A34,$A$4:$G$11,COLUMNS($A$29:B$29),0)</f>
        <v>850</v>
      </c>
      <c r="C34" s="10">
        <f>VLOOKUP($A34,$A$4:$G$11,COLUMNS($A$29:C$29),0)</f>
        <v>920</v>
      </c>
      <c r="D34" s="10">
        <f>VLOOKUP($A34,$A$4:$G$11,COLUMNS($A$29:D$29),0)</f>
        <v>640</v>
      </c>
      <c r="E34" s="10">
        <f>VLOOKUP($A34,$A$4:$G$11,COLUMNS($A$29:E$29),0)</f>
        <v>4400</v>
      </c>
      <c r="F34" s="10">
        <f>VLOOKUP($A34,$A$4:$G$11,COLUMNS($A$29:F$29),0)</f>
        <v>6650</v>
      </c>
      <c r="G34" s="10">
        <f>VLOOKUP($A34,$A$4:$G$11,COLUMNS($A$29:G$29),0)</f>
        <v>1750</v>
      </c>
      <c r="H34" s="13"/>
      <c r="I34" s="13"/>
      <c r="J34" s="14"/>
      <c r="K34" s="14"/>
      <c r="L34" s="14"/>
      <c r="M34" s="14"/>
      <c r="N34" s="14"/>
      <c r="T34" s="10"/>
      <c r="U34" s="10"/>
      <c r="V34" s="10"/>
      <c r="W34" s="10"/>
      <c r="X34" s="10"/>
      <c r="Y34" s="10"/>
      <c r="Z34" s="10"/>
      <c r="AA34" s="10"/>
      <c r="AB34" s="10"/>
    </row>
    <row r="35" spans="1:28" s="23" customFormat="1" ht="14.25" customHeight="1" x14ac:dyDescent="0.25">
      <c r="A35" s="10" t="s">
        <v>8</v>
      </c>
      <c r="B35" s="10" t="str">
        <f>VLOOKUP($A35,$A$4:$G$11,COLUMNS($A$29:B$29),0)</f>
        <v>Coffee</v>
      </c>
      <c r="C35" s="10" t="str">
        <f>VLOOKUP($A35,$A$4:$G$11,COLUMNS($A$29:C$29),0)</f>
        <v>Software</v>
      </c>
      <c r="D35" s="10" t="str">
        <f>VLOOKUP($A35,$A$4:$G$11,COLUMNS($A$29:D$29),0)</f>
        <v>Milk</v>
      </c>
      <c r="E35" s="10" t="str">
        <f>VLOOKUP($A35,$A$4:$G$11,COLUMNS($A$29:E$29),0)</f>
        <v>Computers</v>
      </c>
      <c r="F35" s="10" t="str">
        <f>VLOOKUP($A35,$A$4:$G$11,COLUMNS($A$29:F$29),0)</f>
        <v>Biscutes</v>
      </c>
      <c r="G35" s="10" t="str">
        <f>VLOOKUP($A35,$A$4:$G$11,COLUMNS($A$29:G$29),0)</f>
        <v>Bread</v>
      </c>
      <c r="H35" s="13"/>
      <c r="I35" s="13"/>
      <c r="J35" s="14"/>
      <c r="K35" s="14"/>
      <c r="L35" s="14"/>
      <c r="M35" s="14"/>
      <c r="N35" s="14"/>
      <c r="T35" s="10"/>
      <c r="U35" s="10"/>
      <c r="V35" s="10"/>
      <c r="W35" s="10"/>
      <c r="X35" s="10"/>
      <c r="Y35" s="10"/>
      <c r="Z35" s="10"/>
      <c r="AA35" s="10"/>
      <c r="AB35" s="10"/>
    </row>
    <row r="36" spans="1:28" s="23" customFormat="1" ht="14.25" customHeight="1" x14ac:dyDescent="0.25">
      <c r="A36" s="10" t="s">
        <v>9</v>
      </c>
      <c r="B36" s="10" t="str">
        <f>VLOOKUP($A36,$A$4:$G$11,COLUMNS($A$29:B$29),0)</f>
        <v>FMCG</v>
      </c>
      <c r="C36" s="10" t="str">
        <f>VLOOKUP($A36,$A$4:$G$11,COLUMNS($A$29:C$29),0)</f>
        <v>IT</v>
      </c>
      <c r="D36" s="10" t="str">
        <f>VLOOKUP($A36,$A$4:$G$11,COLUMNS($A$29:D$29),0)</f>
        <v>FMCG</v>
      </c>
      <c r="E36" s="10" t="str">
        <f>VLOOKUP($A36,$A$4:$G$11,COLUMNS($A$29:E$29),0)</f>
        <v>IT</v>
      </c>
      <c r="F36" s="10" t="str">
        <f>VLOOKUP($A36,$A$4:$G$11,COLUMNS($A$29:F$29),0)</f>
        <v>FMCG</v>
      </c>
      <c r="G36" s="10" t="str">
        <f>VLOOKUP($A36,$A$4:$G$11,COLUMNS($A$29:G$29),0)</f>
        <v>FMCG</v>
      </c>
      <c r="H36" s="13"/>
      <c r="I36" s="13"/>
      <c r="J36" s="14"/>
      <c r="K36" s="14"/>
      <c r="L36" s="14"/>
      <c r="M36" s="14"/>
      <c r="N36" s="14"/>
      <c r="T36" s="10"/>
      <c r="U36" s="10"/>
      <c r="V36" s="10"/>
      <c r="W36" s="10"/>
      <c r="X36" s="10"/>
      <c r="Y36" s="10"/>
      <c r="Z36" s="10"/>
      <c r="AA36" s="10"/>
      <c r="AB36" s="10"/>
    </row>
    <row r="37" spans="1:28" s="10" customFormat="1" ht="14.25" customHeight="1" x14ac:dyDescent="0.25">
      <c r="A37" s="13"/>
      <c r="B37" s="12"/>
      <c r="C37" s="12"/>
      <c r="D37" s="12"/>
      <c r="E37" s="12"/>
      <c r="F37" s="12"/>
      <c r="G37" s="12"/>
      <c r="H37" s="13"/>
      <c r="I37" s="13"/>
      <c r="J37" s="13"/>
      <c r="K37" s="13"/>
      <c r="L37" s="13"/>
      <c r="M37" s="13"/>
      <c r="N37" s="13"/>
    </row>
    <row r="38" spans="1:28" s="10" customFormat="1" ht="14.25" customHeight="1" x14ac:dyDescent="0.25">
      <c r="A38" s="13"/>
      <c r="B38" s="12"/>
      <c r="C38" s="12"/>
      <c r="D38" s="12"/>
      <c r="E38" s="12"/>
      <c r="F38" s="12"/>
      <c r="G38" s="12"/>
      <c r="H38" s="13"/>
      <c r="I38" s="13"/>
      <c r="J38" s="13"/>
      <c r="K38" s="13"/>
      <c r="L38" s="13"/>
      <c r="M38" s="13"/>
      <c r="N38" s="13"/>
    </row>
    <row r="39" spans="1:28" s="10" customFormat="1" ht="14.25" customHeight="1" x14ac:dyDescent="0.25">
      <c r="A39" s="13"/>
      <c r="B39" s="12"/>
      <c r="C39" s="12"/>
      <c r="D39" s="12"/>
      <c r="E39" s="12"/>
      <c r="F39" s="12"/>
      <c r="G39" s="12"/>
      <c r="H39" s="13"/>
      <c r="I39" s="13"/>
      <c r="J39" s="13"/>
      <c r="K39" s="13"/>
      <c r="L39" s="13"/>
      <c r="M39" s="13"/>
      <c r="N39" s="13"/>
    </row>
    <row r="40" spans="1:28" s="23" customFormat="1" ht="14.25" customHeight="1" x14ac:dyDescent="0.25">
      <c r="A40" s="25" t="s">
        <v>112</v>
      </c>
      <c r="B40" s="13"/>
      <c r="C40" s="13"/>
      <c r="D40" s="13"/>
      <c r="E40" s="10"/>
      <c r="F40" s="13"/>
      <c r="G40" s="13"/>
      <c r="H40" s="13"/>
      <c r="I40" s="13"/>
      <c r="J40" s="13"/>
      <c r="K40" s="13"/>
      <c r="L40" s="13"/>
      <c r="M40" s="14"/>
      <c r="N40" s="14"/>
      <c r="T40" s="10"/>
      <c r="U40" s="10"/>
      <c r="V40" s="10"/>
      <c r="W40" s="10"/>
      <c r="X40" s="10"/>
      <c r="Y40" s="10"/>
      <c r="Z40" s="10"/>
      <c r="AA40" s="10"/>
      <c r="AB40" s="10"/>
    </row>
    <row r="41" spans="1:28" s="23" customFormat="1" ht="14.25" customHeight="1" x14ac:dyDescent="0.25">
      <c r="A41" s="21" t="s">
        <v>22</v>
      </c>
      <c r="B41" s="22"/>
      <c r="C41" s="22"/>
      <c r="D41" s="21" t="s">
        <v>24</v>
      </c>
      <c r="E41" s="22"/>
      <c r="F41" s="22"/>
      <c r="G41" s="22"/>
      <c r="H41" s="13"/>
      <c r="I41" s="13"/>
      <c r="J41" s="13"/>
      <c r="K41" s="13"/>
      <c r="L41" s="13"/>
      <c r="M41" s="14"/>
      <c r="N41" s="14"/>
      <c r="T41" s="10"/>
      <c r="U41" s="10"/>
      <c r="V41" s="10"/>
      <c r="W41" s="10"/>
      <c r="X41" s="10"/>
      <c r="Y41" s="10"/>
      <c r="Z41" s="10"/>
      <c r="AA41" s="10"/>
      <c r="AB41" s="10"/>
    </row>
    <row r="42" spans="1:28" s="23" customFormat="1" ht="14.25" customHeight="1" x14ac:dyDescent="0.25">
      <c r="A42" s="14"/>
      <c r="B42" s="14"/>
      <c r="C42" s="14"/>
      <c r="D42" s="14"/>
      <c r="E42" s="14"/>
      <c r="F42" s="14"/>
      <c r="G42" s="14"/>
      <c r="H42" s="13"/>
      <c r="I42" s="13"/>
      <c r="J42" s="13"/>
      <c r="K42" s="13"/>
      <c r="L42" s="13"/>
      <c r="M42" s="14"/>
      <c r="N42" s="14"/>
      <c r="T42" s="13"/>
      <c r="U42" s="13"/>
      <c r="V42" s="13"/>
      <c r="W42" s="13"/>
      <c r="X42" s="13"/>
      <c r="Y42" s="13"/>
      <c r="Z42" s="13"/>
      <c r="AA42" s="10"/>
      <c r="AB42" s="10"/>
    </row>
    <row r="43" spans="1:28" s="23" customFormat="1" ht="14.25" customHeight="1" x14ac:dyDescent="0.25">
      <c r="A43" s="17" t="s">
        <v>44</v>
      </c>
      <c r="B43" s="17" t="s">
        <v>1</v>
      </c>
      <c r="C43" s="17" t="s">
        <v>11</v>
      </c>
      <c r="D43" s="17" t="s">
        <v>2</v>
      </c>
      <c r="E43" s="20" t="s">
        <v>10</v>
      </c>
      <c r="F43" s="20" t="s">
        <v>3</v>
      </c>
      <c r="G43" s="20" t="s">
        <v>4</v>
      </c>
      <c r="H43" s="13"/>
      <c r="I43" s="13"/>
      <c r="J43" s="13"/>
      <c r="K43" s="13"/>
      <c r="L43" s="13"/>
      <c r="M43" s="14"/>
      <c r="N43" s="14"/>
      <c r="T43" s="10"/>
      <c r="U43" s="10"/>
      <c r="V43" s="12"/>
      <c r="W43" s="12"/>
      <c r="X43" s="12"/>
      <c r="Y43" s="12"/>
      <c r="Z43" s="12"/>
      <c r="AA43" s="10"/>
      <c r="AB43" s="10"/>
    </row>
    <row r="44" spans="1:28" s="23" customFormat="1" ht="14.25" customHeight="1" x14ac:dyDescent="0.25">
      <c r="A44" s="10" t="s">
        <v>5</v>
      </c>
      <c r="B44" s="10">
        <f>HLOOKUP(B$43,$A$4:$G$11,ROWS($A$43:$A44),0)</f>
        <v>1000</v>
      </c>
      <c r="C44" s="10">
        <f>HLOOKUP(C$43,$A$4:$G$11,ROWS($A$43:$A44),0)</f>
        <v>1200</v>
      </c>
      <c r="D44" s="10">
        <f>HLOOKUP(D$43,$A$4:$G$11,ROWS($A$43:$A44),0)</f>
        <v>800</v>
      </c>
      <c r="E44" s="10">
        <f>HLOOKUP(E$43,$A$4:$G$11,ROWS($A$43:$A44),0)</f>
        <v>5400</v>
      </c>
      <c r="F44" s="10">
        <f>HLOOKUP(F$43,$A$4:$G$11,ROWS($A$43:$A44),0)</f>
        <v>7800</v>
      </c>
      <c r="G44" s="10">
        <f>HLOOKUP(G$43,$A$4:$G$11,ROWS($A$43:$A44),0)</f>
        <v>2300</v>
      </c>
      <c r="H44" s="13"/>
      <c r="I44" s="13"/>
      <c r="J44" s="71" t="s">
        <v>105</v>
      </c>
      <c r="K44" s="13"/>
      <c r="L44" s="13"/>
      <c r="M44" s="14"/>
      <c r="N44" s="14"/>
      <c r="T44" s="10"/>
      <c r="U44" s="12"/>
      <c r="V44" s="12"/>
      <c r="W44" s="12"/>
      <c r="X44" s="12"/>
      <c r="Y44" s="12"/>
      <c r="Z44" s="12"/>
      <c r="AA44" s="10"/>
      <c r="AB44" s="10"/>
    </row>
    <row r="45" spans="1:28" s="23" customFormat="1" ht="14.25" customHeight="1" x14ac:dyDescent="0.25">
      <c r="A45" s="10" t="s">
        <v>0</v>
      </c>
      <c r="B45" s="10">
        <f>HLOOKUP(B$43,$A$4:$G$11,ROWS($A$43:$A45),0)</f>
        <v>100</v>
      </c>
      <c r="C45" s="10">
        <f>HLOOKUP(C$43,$A$4:$G$11,ROWS($A$43:$A45),0)</f>
        <v>200</v>
      </c>
      <c r="D45" s="10">
        <f>HLOOKUP(D$43,$A$4:$G$11,ROWS($A$43:$A45),0)</f>
        <v>120</v>
      </c>
      <c r="E45" s="10">
        <f>HLOOKUP(E$43,$A$4:$G$11,ROWS($A$43:$A45),0)</f>
        <v>700</v>
      </c>
      <c r="F45" s="10">
        <f>HLOOKUP(F$43,$A$4:$G$11,ROWS($A$43:$A45),0)</f>
        <v>800</v>
      </c>
      <c r="G45" s="10">
        <f>HLOOKUP(G$43,$A$4:$G$11,ROWS($A$43:$A45),0)</f>
        <v>400</v>
      </c>
      <c r="H45" s="13"/>
      <c r="I45" s="13"/>
      <c r="J45" s="13"/>
      <c r="K45" s="13"/>
      <c r="L45" s="13"/>
      <c r="M45" s="14"/>
      <c r="N45" s="14"/>
      <c r="T45" s="10"/>
      <c r="U45" s="12"/>
      <c r="V45" s="12"/>
      <c r="W45" s="12"/>
      <c r="X45" s="12"/>
      <c r="Y45" s="12"/>
      <c r="Z45" s="12"/>
      <c r="AA45" s="10"/>
      <c r="AB45" s="10"/>
    </row>
    <row r="46" spans="1:28" s="23" customFormat="1" ht="14.25" customHeight="1" x14ac:dyDescent="0.25">
      <c r="A46" s="10" t="s">
        <v>6</v>
      </c>
      <c r="B46" s="10">
        <f>HLOOKUP(B$43,$A$4:$G$11,ROWS($A$43:$A46),0)</f>
        <v>900</v>
      </c>
      <c r="C46" s="10">
        <f>HLOOKUP(C$43,$A$4:$G$11,ROWS($A$43:$A46),0)</f>
        <v>1000</v>
      </c>
      <c r="D46" s="10">
        <f>HLOOKUP(D$43,$A$4:$G$11,ROWS($A$43:$A46),0)</f>
        <v>680</v>
      </c>
      <c r="E46" s="10">
        <f>HLOOKUP(E$43,$A$4:$G$11,ROWS($A$43:$A46),0)</f>
        <v>4700</v>
      </c>
      <c r="F46" s="10">
        <f>HLOOKUP(F$43,$A$4:$G$11,ROWS($A$43:$A46),0)</f>
        <v>7000</v>
      </c>
      <c r="G46" s="10">
        <f>HLOOKUP(G$43,$A$4:$G$11,ROWS($A$43:$A46),0)</f>
        <v>1900</v>
      </c>
      <c r="H46" s="29" t="s">
        <v>103</v>
      </c>
      <c r="I46" s="13"/>
      <c r="J46" s="13"/>
      <c r="K46" s="13"/>
      <c r="L46" s="13"/>
      <c r="M46" s="14"/>
      <c r="N46" s="14"/>
      <c r="T46" s="10"/>
      <c r="U46" s="12"/>
      <c r="V46" s="12"/>
      <c r="W46" s="12"/>
      <c r="X46" s="12"/>
      <c r="Y46" s="12"/>
      <c r="Z46" s="12"/>
      <c r="AA46" s="10"/>
      <c r="AB46" s="10"/>
    </row>
    <row r="47" spans="1:28" s="23" customFormat="1" ht="14.25" customHeight="1" x14ac:dyDescent="0.25">
      <c r="A47" s="10" t="s">
        <v>12</v>
      </c>
      <c r="B47" s="10">
        <f>HLOOKUP(B$43,$A$4:$G$11,ROWS($A$43:$A47),0)</f>
        <v>50</v>
      </c>
      <c r="C47" s="10">
        <f>HLOOKUP(C$43,$A$4:$G$11,ROWS($A$43:$A47),0)</f>
        <v>80</v>
      </c>
      <c r="D47" s="10">
        <f>HLOOKUP(D$43,$A$4:$G$11,ROWS($A$43:$A47),0)</f>
        <v>40</v>
      </c>
      <c r="E47" s="10">
        <f>HLOOKUP(E$43,$A$4:$G$11,ROWS($A$43:$A47),0)</f>
        <v>300</v>
      </c>
      <c r="F47" s="10">
        <f>HLOOKUP(F$43,$A$4:$G$11,ROWS($A$43:$A47),0)</f>
        <v>350</v>
      </c>
      <c r="G47" s="10">
        <f>HLOOKUP(G$43,$A$4:$G$11,ROWS($A$43:$A47),0)</f>
        <v>150</v>
      </c>
      <c r="H47" s="13"/>
      <c r="I47" s="13"/>
      <c r="J47" s="13"/>
      <c r="K47" s="13"/>
      <c r="L47" s="13"/>
      <c r="M47" s="14"/>
      <c r="N47" s="14"/>
      <c r="T47" s="10"/>
      <c r="U47" s="12"/>
      <c r="V47" s="12"/>
      <c r="W47" s="12"/>
      <c r="X47" s="12"/>
      <c r="Y47" s="12"/>
      <c r="Z47" s="12"/>
      <c r="AA47" s="10"/>
      <c r="AB47" s="10"/>
    </row>
    <row r="48" spans="1:28" s="23" customFormat="1" ht="14.25" customHeight="1" x14ac:dyDescent="0.25">
      <c r="A48" s="10" t="s">
        <v>7</v>
      </c>
      <c r="B48" s="10">
        <f>HLOOKUP(B$43,$A$4:$G$11,ROWS($A$43:$A48),0)</f>
        <v>850</v>
      </c>
      <c r="C48" s="10">
        <f>HLOOKUP(C$43,$A$4:$G$11,ROWS($A$43:$A48),0)</f>
        <v>920</v>
      </c>
      <c r="D48" s="10">
        <f>HLOOKUP(D$43,$A$4:$G$11,ROWS($A$43:$A48),0)</f>
        <v>640</v>
      </c>
      <c r="E48" s="10">
        <f>HLOOKUP(E$43,$A$4:$G$11,ROWS($A$43:$A48),0)</f>
        <v>4400</v>
      </c>
      <c r="F48" s="10">
        <f>HLOOKUP(F$43,$A$4:$G$11,ROWS($A$43:$A48),0)</f>
        <v>6650</v>
      </c>
      <c r="G48" s="10">
        <f>HLOOKUP(G$43,$A$4:$G$11,ROWS($A$43:$A48),0)</f>
        <v>1750</v>
      </c>
      <c r="H48" s="13"/>
      <c r="I48" s="13"/>
      <c r="J48" s="13"/>
      <c r="K48" s="13"/>
      <c r="L48" s="13"/>
      <c r="M48" s="14"/>
      <c r="N48" s="14"/>
      <c r="T48" s="10"/>
      <c r="U48" s="12"/>
      <c r="V48" s="12"/>
      <c r="W48" s="12"/>
      <c r="X48" s="12"/>
      <c r="Y48" s="12"/>
      <c r="Z48" s="12"/>
      <c r="AA48" s="10"/>
      <c r="AB48" s="10"/>
    </row>
    <row r="49" spans="1:28" s="23" customFormat="1" ht="14.25" customHeight="1" x14ac:dyDescent="0.25">
      <c r="A49" s="10" t="s">
        <v>8</v>
      </c>
      <c r="B49" s="10" t="str">
        <f>HLOOKUP(B$43,$A$4:$G$11,ROWS($A$43:$A49),0)</f>
        <v>Coffee</v>
      </c>
      <c r="C49" s="10" t="str">
        <f>HLOOKUP(C$43,$A$4:$G$11,ROWS($A$43:$A49),0)</f>
        <v>Software</v>
      </c>
      <c r="D49" s="10" t="str">
        <f>HLOOKUP(D$43,$A$4:$G$11,ROWS($A$43:$A49),0)</f>
        <v>Milk</v>
      </c>
      <c r="E49" s="10" t="str">
        <f>HLOOKUP(E$43,$A$4:$G$11,ROWS($A$43:$A49),0)</f>
        <v>Computers</v>
      </c>
      <c r="F49" s="10" t="str">
        <f>HLOOKUP(F$43,$A$4:$G$11,ROWS($A$43:$A49),0)</f>
        <v>Biscutes</v>
      </c>
      <c r="G49" s="10" t="str">
        <f>HLOOKUP(G$43,$A$4:$G$11,ROWS($A$43:$A49),0)</f>
        <v>Bread</v>
      </c>
      <c r="H49" s="13"/>
      <c r="I49" s="13"/>
      <c r="J49" s="13"/>
      <c r="K49" s="13"/>
      <c r="L49" s="13"/>
      <c r="M49" s="14"/>
      <c r="N49" s="14"/>
      <c r="T49" s="10"/>
      <c r="U49" s="12"/>
      <c r="V49" s="12"/>
      <c r="W49" s="12"/>
      <c r="X49" s="12"/>
      <c r="Y49" s="12"/>
      <c r="Z49" s="12"/>
      <c r="AA49" s="10"/>
      <c r="AB49" s="10"/>
    </row>
    <row r="50" spans="1:28" s="23" customFormat="1" ht="14.25" customHeight="1" x14ac:dyDescent="0.25">
      <c r="A50" s="10" t="s">
        <v>9</v>
      </c>
      <c r="B50" s="10" t="str">
        <f>HLOOKUP(B$43,$A$4:$G$11,ROWS($A$43:$A50),0)</f>
        <v>FMCG</v>
      </c>
      <c r="C50" s="10" t="str">
        <f>HLOOKUP(C$43,$A$4:$G$11,ROWS($A$43:$A50),0)</f>
        <v>IT</v>
      </c>
      <c r="D50" s="10" t="str">
        <f>HLOOKUP(D$43,$A$4:$G$11,ROWS($A$43:$A50),0)</f>
        <v>FMCG</v>
      </c>
      <c r="E50" s="10" t="str">
        <f>HLOOKUP(E$43,$A$4:$G$11,ROWS($A$43:$A50),0)</f>
        <v>IT</v>
      </c>
      <c r="F50" s="10" t="str">
        <f>HLOOKUP(F$43,$A$4:$G$11,ROWS($A$43:$A50),0)</f>
        <v>FMCG</v>
      </c>
      <c r="G50" s="10" t="str">
        <f>HLOOKUP(G$43,$A$4:$G$11,ROWS($A$43:$A50),0)</f>
        <v>FMCG</v>
      </c>
      <c r="H50" s="13"/>
      <c r="I50" s="13"/>
      <c r="J50" s="13"/>
      <c r="K50" s="13"/>
      <c r="L50" s="13"/>
      <c r="M50" s="14"/>
      <c r="N50" s="14"/>
      <c r="T50" s="10"/>
      <c r="U50" s="10"/>
      <c r="V50" s="10"/>
      <c r="W50" s="10"/>
      <c r="X50" s="10"/>
      <c r="Y50" s="10"/>
      <c r="Z50" s="10"/>
      <c r="AA50" s="10"/>
      <c r="AB50" s="10"/>
    </row>
    <row r="51" spans="1:28" s="61" customFormat="1" ht="12" customHeight="1" x14ac:dyDescent="0.25">
      <c r="A51" s="57"/>
      <c r="B51" s="58"/>
      <c r="C51" s="59"/>
      <c r="D51" s="60"/>
      <c r="E51" s="60"/>
      <c r="F51" s="60"/>
      <c r="G51" s="60"/>
      <c r="H51" s="59"/>
      <c r="I51" s="59"/>
      <c r="J51" s="57"/>
      <c r="K51" s="57"/>
      <c r="L51" s="57"/>
      <c r="M51" s="57"/>
      <c r="N51" s="57"/>
      <c r="T51" s="60"/>
      <c r="U51" s="60"/>
      <c r="V51" s="60"/>
      <c r="W51" s="60"/>
      <c r="X51" s="60"/>
      <c r="Y51" s="60"/>
      <c r="Z51" s="60"/>
      <c r="AA51" s="60"/>
      <c r="AB51" s="60"/>
    </row>
    <row r="52" spans="1:28" s="61" customFormat="1" ht="12.75" customHeight="1" x14ac:dyDescent="0.25">
      <c r="A52" s="59"/>
      <c r="B52" s="58"/>
      <c r="C52" s="59"/>
      <c r="D52" s="60"/>
      <c r="E52" s="60"/>
      <c r="F52" s="60"/>
      <c r="G52" s="60"/>
      <c r="H52" s="59"/>
      <c r="I52" s="59"/>
      <c r="J52" s="57"/>
      <c r="K52" s="57"/>
      <c r="L52" s="57"/>
      <c r="M52" s="57"/>
      <c r="N52" s="57"/>
      <c r="T52" s="60"/>
      <c r="U52" s="60"/>
      <c r="V52" s="60"/>
      <c r="W52" s="60"/>
      <c r="X52" s="60"/>
      <c r="Y52" s="60"/>
      <c r="Z52" s="60"/>
      <c r="AA52" s="60"/>
      <c r="AB52" s="60"/>
    </row>
    <row r="53" spans="1:28" s="23" customFormat="1" ht="13.5" customHeight="1" x14ac:dyDescent="0.25">
      <c r="A53" s="50"/>
      <c r="B53" s="13"/>
      <c r="C53" s="26"/>
      <c r="D53" s="10"/>
      <c r="E53" s="10"/>
      <c r="F53" s="26"/>
      <c r="G53" s="13"/>
      <c r="H53" s="13"/>
      <c r="I53" s="13"/>
      <c r="J53" s="14"/>
      <c r="K53" s="14"/>
      <c r="L53" s="14"/>
      <c r="M53" s="14"/>
      <c r="N53" s="14"/>
      <c r="T53" s="10"/>
      <c r="U53" s="10"/>
      <c r="V53" s="10"/>
      <c r="W53" s="10"/>
      <c r="X53" s="10"/>
      <c r="Y53" s="10"/>
      <c r="Z53" s="10"/>
      <c r="AA53" s="10"/>
      <c r="AB53" s="10"/>
    </row>
    <row r="54" spans="1:28" s="23" customFormat="1" ht="15.75" customHeight="1" x14ac:dyDescent="0.25">
      <c r="A54" s="50"/>
      <c r="B54" s="13"/>
      <c r="C54" s="13"/>
      <c r="D54" s="10"/>
      <c r="E54" s="10"/>
      <c r="F54" s="10"/>
      <c r="G54" s="13"/>
      <c r="H54" s="13"/>
      <c r="I54" s="13"/>
      <c r="J54" s="14"/>
      <c r="K54" s="14"/>
      <c r="L54" s="14"/>
      <c r="M54" s="14"/>
      <c r="N54" s="14"/>
      <c r="T54" s="10"/>
      <c r="U54" s="10"/>
      <c r="V54" s="10"/>
      <c r="W54" s="10"/>
      <c r="X54" s="10"/>
      <c r="Y54" s="10"/>
      <c r="Z54" s="10"/>
      <c r="AA54" s="10"/>
      <c r="AB54" s="10"/>
    </row>
    <row r="55" spans="1:28" s="23" customFormat="1" ht="15.75" customHeight="1" x14ac:dyDescent="0.25">
      <c r="A55" s="25" t="s">
        <v>80</v>
      </c>
      <c r="B55" s="13"/>
      <c r="C55" s="13"/>
      <c r="D55" s="13"/>
      <c r="E55" s="10"/>
      <c r="F55" s="10"/>
      <c r="G55" s="13"/>
      <c r="H55" s="13"/>
      <c r="I55" s="13"/>
      <c r="J55" s="14"/>
      <c r="K55" s="14"/>
      <c r="L55" s="14"/>
      <c r="M55" s="14"/>
      <c r="N55" s="14"/>
      <c r="T55" s="10"/>
      <c r="U55" s="10"/>
      <c r="V55" s="10"/>
      <c r="W55" s="10"/>
      <c r="X55" s="10"/>
      <c r="Y55" s="10"/>
      <c r="Z55" s="10"/>
      <c r="AA55" s="10"/>
      <c r="AB55" s="10"/>
    </row>
    <row r="56" spans="1:28" s="23" customFormat="1" ht="14.25" customHeight="1" x14ac:dyDescent="0.25">
      <c r="A56" s="13"/>
      <c r="B56" s="13"/>
      <c r="C56" s="13"/>
      <c r="D56" s="13"/>
      <c r="E56" s="13"/>
      <c r="F56" s="13"/>
      <c r="G56" s="13"/>
      <c r="H56" s="13"/>
      <c r="I56" s="13"/>
      <c r="J56" s="14"/>
      <c r="K56" s="14"/>
      <c r="L56" s="14"/>
      <c r="M56" s="14"/>
      <c r="N56" s="14"/>
      <c r="T56" s="10"/>
      <c r="U56" s="10"/>
      <c r="V56" s="10"/>
      <c r="W56" s="10"/>
      <c r="X56" s="10"/>
      <c r="Y56" s="10"/>
      <c r="Z56" s="10"/>
      <c r="AA56" s="10"/>
      <c r="AB56" s="10"/>
    </row>
    <row r="57" spans="1:28" s="23" customFormat="1" ht="14.25" customHeight="1" x14ac:dyDescent="0.25">
      <c r="A57" s="17" t="s">
        <v>44</v>
      </c>
      <c r="B57" s="17" t="s">
        <v>1</v>
      </c>
      <c r="C57" s="17" t="s">
        <v>11</v>
      </c>
      <c r="D57" s="17" t="s">
        <v>2</v>
      </c>
      <c r="E57" s="20" t="s">
        <v>10</v>
      </c>
      <c r="F57" s="20" t="s">
        <v>3</v>
      </c>
      <c r="G57" s="20" t="s">
        <v>4</v>
      </c>
      <c r="H57" s="13"/>
      <c r="I57" s="13"/>
      <c r="J57" s="14"/>
      <c r="K57" s="14"/>
      <c r="L57" s="14"/>
      <c r="M57" s="14"/>
      <c r="N57" s="14"/>
      <c r="T57" s="10"/>
      <c r="U57" s="10"/>
      <c r="V57" s="10"/>
      <c r="W57" s="10"/>
      <c r="X57" s="10"/>
      <c r="Y57" s="10"/>
      <c r="Z57" s="10"/>
      <c r="AA57" s="10"/>
      <c r="AB57" s="10"/>
    </row>
    <row r="58" spans="1:28" s="23" customFormat="1" ht="14.25" customHeight="1" x14ac:dyDescent="0.25">
      <c r="A58" s="10" t="s">
        <v>5</v>
      </c>
      <c r="B58" s="10">
        <f>HLOOKUP(B$57,$A$4:$G$11,MATCH($A58,$A$57:$A$64,0),0)</f>
        <v>1000</v>
      </c>
      <c r="C58" s="10">
        <f t="shared" ref="C58:G64" si="6">HLOOKUP(C$57,$A$4:$G$11,MATCH($A58,$A$57:$A$64,0),0)</f>
        <v>1200</v>
      </c>
      <c r="D58" s="10">
        <f t="shared" si="6"/>
        <v>800</v>
      </c>
      <c r="E58" s="10">
        <f t="shared" si="6"/>
        <v>5400</v>
      </c>
      <c r="F58" s="10">
        <f t="shared" si="6"/>
        <v>7800</v>
      </c>
      <c r="G58" s="10">
        <f t="shared" si="6"/>
        <v>2300</v>
      </c>
      <c r="H58" s="74" t="s">
        <v>111</v>
      </c>
      <c r="I58" s="13"/>
      <c r="J58" s="24"/>
      <c r="K58" s="14"/>
      <c r="L58" s="14"/>
      <c r="M58" s="14"/>
      <c r="N58" s="14"/>
      <c r="T58" s="10"/>
      <c r="U58" s="10"/>
      <c r="V58" s="10"/>
      <c r="W58" s="10"/>
      <c r="X58" s="10"/>
      <c r="Y58" s="10"/>
      <c r="Z58" s="10"/>
      <c r="AA58" s="10"/>
      <c r="AB58" s="10"/>
    </row>
    <row r="59" spans="1:28" s="23" customFormat="1" ht="14.25" customHeight="1" x14ac:dyDescent="0.25">
      <c r="A59" s="10" t="s">
        <v>0</v>
      </c>
      <c r="B59" s="10">
        <f t="shared" ref="B59:B64" si="7">HLOOKUP(B$57,$A$4:$G$11,MATCH($A59,$A$57:$A$64,0),0)</f>
        <v>100</v>
      </c>
      <c r="C59" s="10">
        <f t="shared" si="6"/>
        <v>200</v>
      </c>
      <c r="D59" s="10">
        <f t="shared" si="6"/>
        <v>120</v>
      </c>
      <c r="E59" s="10">
        <f t="shared" si="6"/>
        <v>700</v>
      </c>
      <c r="F59" s="10">
        <f t="shared" si="6"/>
        <v>800</v>
      </c>
      <c r="G59" s="10">
        <f t="shared" si="6"/>
        <v>400</v>
      </c>
      <c r="H59" s="13"/>
      <c r="I59" s="13"/>
      <c r="J59" s="14"/>
      <c r="K59" s="14"/>
      <c r="L59" s="14"/>
      <c r="M59" s="14"/>
      <c r="N59" s="14"/>
      <c r="T59" s="10"/>
      <c r="U59" s="10"/>
      <c r="V59" s="10"/>
      <c r="W59" s="10"/>
      <c r="X59" s="10"/>
      <c r="Y59" s="10"/>
      <c r="Z59" s="10"/>
      <c r="AA59" s="10"/>
      <c r="AB59" s="10"/>
    </row>
    <row r="60" spans="1:28" s="23" customFormat="1" ht="14.25" customHeight="1" x14ac:dyDescent="0.25">
      <c r="A60" s="10" t="s">
        <v>6</v>
      </c>
      <c r="B60" s="10">
        <f t="shared" si="7"/>
        <v>900</v>
      </c>
      <c r="C60" s="10">
        <f t="shared" si="6"/>
        <v>1000</v>
      </c>
      <c r="D60" s="10">
        <f t="shared" si="6"/>
        <v>680</v>
      </c>
      <c r="E60" s="10">
        <f t="shared" si="6"/>
        <v>4700</v>
      </c>
      <c r="F60" s="10">
        <f t="shared" si="6"/>
        <v>7000</v>
      </c>
      <c r="G60" s="10">
        <f t="shared" si="6"/>
        <v>1900</v>
      </c>
      <c r="H60" s="13"/>
      <c r="I60" s="13"/>
      <c r="J60" s="24"/>
      <c r="K60" s="14"/>
      <c r="L60" s="14"/>
      <c r="M60" s="14"/>
      <c r="N60" s="14"/>
      <c r="T60" s="10"/>
      <c r="U60" s="10"/>
      <c r="V60" s="10"/>
      <c r="W60" s="10"/>
      <c r="X60" s="10"/>
      <c r="Y60" s="10"/>
      <c r="Z60" s="10"/>
      <c r="AA60" s="10"/>
      <c r="AB60" s="10"/>
    </row>
    <row r="61" spans="1:28" s="23" customFormat="1" ht="14.25" customHeight="1" x14ac:dyDescent="0.25">
      <c r="A61" s="10" t="s">
        <v>12</v>
      </c>
      <c r="B61" s="10">
        <f t="shared" si="7"/>
        <v>50</v>
      </c>
      <c r="C61" s="10">
        <f t="shared" si="6"/>
        <v>80</v>
      </c>
      <c r="D61" s="10">
        <f t="shared" si="6"/>
        <v>40</v>
      </c>
      <c r="E61" s="10">
        <f t="shared" si="6"/>
        <v>300</v>
      </c>
      <c r="F61" s="10">
        <f t="shared" si="6"/>
        <v>350</v>
      </c>
      <c r="G61" s="10">
        <f t="shared" si="6"/>
        <v>150</v>
      </c>
      <c r="H61" s="13"/>
      <c r="I61" s="13"/>
      <c r="J61" s="14"/>
      <c r="K61" s="14"/>
      <c r="L61" s="14"/>
      <c r="M61" s="14"/>
      <c r="N61" s="14"/>
      <c r="T61" s="10"/>
      <c r="U61" s="10"/>
      <c r="V61" s="10"/>
      <c r="W61" s="10"/>
      <c r="X61" s="10"/>
      <c r="Y61" s="10"/>
      <c r="Z61" s="10"/>
      <c r="AA61" s="10"/>
      <c r="AB61" s="10"/>
    </row>
    <row r="62" spans="1:28" s="23" customFormat="1" ht="14.25" customHeight="1" x14ac:dyDescent="0.25">
      <c r="A62" s="10" t="s">
        <v>7</v>
      </c>
      <c r="B62" s="10">
        <f t="shared" si="7"/>
        <v>850</v>
      </c>
      <c r="C62" s="10">
        <f t="shared" si="6"/>
        <v>920</v>
      </c>
      <c r="D62" s="10">
        <f t="shared" si="6"/>
        <v>640</v>
      </c>
      <c r="E62" s="10">
        <f t="shared" si="6"/>
        <v>4400</v>
      </c>
      <c r="F62" s="10">
        <f t="shared" si="6"/>
        <v>6650</v>
      </c>
      <c r="G62" s="10">
        <f t="shared" si="6"/>
        <v>1750</v>
      </c>
      <c r="H62" s="13"/>
      <c r="I62" s="13"/>
      <c r="J62" s="14"/>
      <c r="K62" s="14"/>
      <c r="L62" s="14"/>
      <c r="M62" s="14"/>
      <c r="N62" s="14"/>
      <c r="T62" s="10"/>
      <c r="U62" s="10"/>
      <c r="V62" s="10"/>
      <c r="W62" s="10"/>
      <c r="X62" s="10"/>
      <c r="Y62" s="10"/>
      <c r="Z62" s="10"/>
      <c r="AA62" s="10"/>
      <c r="AB62" s="10"/>
    </row>
    <row r="63" spans="1:28" s="23" customFormat="1" ht="14.25" customHeight="1" x14ac:dyDescent="0.25">
      <c r="A63" s="10" t="s">
        <v>8</v>
      </c>
      <c r="B63" s="10" t="str">
        <f t="shared" si="7"/>
        <v>Coffee</v>
      </c>
      <c r="C63" s="10" t="str">
        <f t="shared" si="6"/>
        <v>Software</v>
      </c>
      <c r="D63" s="10" t="str">
        <f t="shared" si="6"/>
        <v>Milk</v>
      </c>
      <c r="E63" s="10" t="str">
        <f t="shared" si="6"/>
        <v>Computers</v>
      </c>
      <c r="F63" s="10" t="str">
        <f t="shared" si="6"/>
        <v>Biscutes</v>
      </c>
      <c r="G63" s="10" t="str">
        <f t="shared" si="6"/>
        <v>Bread</v>
      </c>
      <c r="H63" s="13"/>
      <c r="I63" s="13"/>
      <c r="J63" s="14"/>
      <c r="K63" s="14"/>
      <c r="L63" s="14"/>
      <c r="M63" s="14"/>
      <c r="N63" s="14"/>
      <c r="T63" s="10"/>
      <c r="U63" s="10"/>
      <c r="V63" s="10"/>
      <c r="W63" s="10"/>
      <c r="X63" s="10"/>
      <c r="Y63" s="10"/>
      <c r="Z63" s="10"/>
      <c r="AA63" s="10"/>
      <c r="AB63" s="10"/>
    </row>
    <row r="64" spans="1:28" s="23" customFormat="1" ht="14.25" customHeight="1" x14ac:dyDescent="0.25">
      <c r="A64" s="10" t="s">
        <v>9</v>
      </c>
      <c r="B64" s="10" t="str">
        <f t="shared" si="7"/>
        <v>FMCG</v>
      </c>
      <c r="C64" s="10" t="str">
        <f t="shared" si="6"/>
        <v>IT</v>
      </c>
      <c r="D64" s="10" t="str">
        <f t="shared" si="6"/>
        <v>FMCG</v>
      </c>
      <c r="E64" s="10" t="str">
        <f t="shared" si="6"/>
        <v>IT</v>
      </c>
      <c r="F64" s="10" t="str">
        <f t="shared" si="6"/>
        <v>FMCG</v>
      </c>
      <c r="G64" s="10" t="str">
        <f t="shared" si="6"/>
        <v>FMCG</v>
      </c>
      <c r="H64" s="13"/>
      <c r="I64" s="13"/>
      <c r="J64" s="14"/>
      <c r="K64" s="14"/>
      <c r="L64" s="14"/>
      <c r="M64" s="14"/>
      <c r="N64" s="14"/>
      <c r="T64" s="10"/>
      <c r="U64" s="10"/>
      <c r="V64" s="10"/>
      <c r="W64" s="10"/>
      <c r="X64" s="10"/>
      <c r="Y64" s="10"/>
      <c r="Z64" s="10"/>
      <c r="AA64" s="10"/>
      <c r="AB64" s="10"/>
    </row>
    <row r="65" spans="1:14" s="10" customFormat="1" ht="16.5" customHeight="1" x14ac:dyDescent="0.25">
      <c r="A65" s="25" t="s">
        <v>110</v>
      </c>
      <c r="C65" s="72" t="s">
        <v>107</v>
      </c>
      <c r="D65" s="70"/>
      <c r="E65" s="76"/>
      <c r="F65" s="76"/>
      <c r="G65" s="76"/>
      <c r="H65" s="15"/>
      <c r="I65" s="15"/>
      <c r="J65" s="15"/>
      <c r="K65" s="15"/>
      <c r="L65" s="15"/>
      <c r="M65" s="13"/>
      <c r="N65" s="13"/>
    </row>
    <row r="66" spans="1:14" s="10" customFormat="1" ht="14.25" customHeight="1" x14ac:dyDescent="0.25">
      <c r="B66" s="10">
        <f>MATCH(B68,A4:G4,0)</f>
        <v>2</v>
      </c>
      <c r="C66" s="75" t="s">
        <v>106</v>
      </c>
      <c r="D66" s="70"/>
      <c r="E66" s="73" t="s">
        <v>114</v>
      </c>
      <c r="F66" s="70"/>
      <c r="G66" s="70"/>
      <c r="H66" s="70"/>
      <c r="I66" s="15"/>
      <c r="J66" s="15"/>
      <c r="K66" s="15"/>
      <c r="L66" s="15"/>
      <c r="M66" s="13"/>
      <c r="N66" s="13"/>
    </row>
    <row r="67" spans="1:14" s="10" customFormat="1" ht="14.25" customHeight="1" x14ac:dyDescent="0.25">
      <c r="A67" s="14"/>
      <c r="B67" s="14"/>
      <c r="C67" s="73" t="s">
        <v>109</v>
      </c>
      <c r="D67" s="70"/>
      <c r="E67" s="15"/>
      <c r="F67" s="15"/>
      <c r="G67" s="15"/>
      <c r="H67" s="15"/>
      <c r="I67" s="15"/>
      <c r="J67" s="15"/>
      <c r="K67" s="15"/>
      <c r="L67" s="15"/>
      <c r="M67" s="13"/>
      <c r="N67" s="13"/>
    </row>
    <row r="68" spans="1:14" s="10" customFormat="1" ht="14.25" customHeight="1" x14ac:dyDescent="0.25">
      <c r="A68" s="17" t="s">
        <v>44</v>
      </c>
      <c r="B68" s="17" t="s">
        <v>1</v>
      </c>
      <c r="C68" s="17" t="s">
        <v>11</v>
      </c>
      <c r="D68" s="17" t="s">
        <v>2</v>
      </c>
      <c r="E68" s="20" t="s">
        <v>10</v>
      </c>
      <c r="F68" s="20" t="s">
        <v>3</v>
      </c>
      <c r="G68" s="20" t="s">
        <v>4</v>
      </c>
      <c r="H68" s="13"/>
      <c r="I68" s="13"/>
      <c r="J68" s="13"/>
      <c r="K68" s="13"/>
      <c r="L68" s="13"/>
      <c r="M68" s="13"/>
      <c r="N68" s="13"/>
    </row>
    <row r="69" spans="1:14" s="10" customFormat="1" ht="14.25" customHeight="1" x14ac:dyDescent="0.25">
      <c r="A69" s="10" t="s">
        <v>5</v>
      </c>
      <c r="B69" s="10">
        <f>VLOOKUP($A69,$A$4:$G$11,MATCH(B$68,$A$4:$G$4,0),0)</f>
        <v>1000</v>
      </c>
      <c r="C69" s="10">
        <f t="shared" ref="C69:G75" si="8">VLOOKUP($A69,$A$4:$G$11,MATCH(C$68,$A$4:$G$4,0),0)</f>
        <v>1200</v>
      </c>
      <c r="D69" s="10">
        <f t="shared" si="8"/>
        <v>800</v>
      </c>
      <c r="E69" s="10">
        <f t="shared" si="8"/>
        <v>5400</v>
      </c>
      <c r="F69" s="10">
        <f t="shared" si="8"/>
        <v>7800</v>
      </c>
      <c r="G69" s="10">
        <f t="shared" si="8"/>
        <v>2300</v>
      </c>
      <c r="H69" s="75" t="s">
        <v>108</v>
      </c>
      <c r="I69" s="15"/>
      <c r="J69" s="15"/>
      <c r="K69" s="15"/>
      <c r="L69" s="15"/>
      <c r="M69" s="13"/>
      <c r="N69" s="13"/>
    </row>
    <row r="70" spans="1:14" s="10" customFormat="1" ht="14.25" customHeight="1" x14ac:dyDescent="0.25">
      <c r="A70" s="10" t="s">
        <v>0</v>
      </c>
      <c r="B70" s="10">
        <f t="shared" ref="B70:B75" si="9">VLOOKUP($A70,$A$4:$G$11,MATCH(B$68,$A$4:$G$4,0),0)</f>
        <v>100</v>
      </c>
      <c r="C70" s="10">
        <f t="shared" si="8"/>
        <v>200</v>
      </c>
      <c r="D70" s="10">
        <f t="shared" si="8"/>
        <v>120</v>
      </c>
      <c r="E70" s="10">
        <f t="shared" si="8"/>
        <v>700</v>
      </c>
      <c r="F70" s="10">
        <f t="shared" si="8"/>
        <v>800</v>
      </c>
      <c r="G70" s="10">
        <f t="shared" si="8"/>
        <v>400</v>
      </c>
      <c r="I70" s="13"/>
      <c r="J70" s="13"/>
      <c r="K70" s="13"/>
      <c r="L70" s="13"/>
      <c r="M70" s="13"/>
      <c r="N70" s="13"/>
    </row>
    <row r="71" spans="1:14" s="10" customFormat="1" ht="14.25" customHeight="1" x14ac:dyDescent="0.25">
      <c r="A71" s="10" t="s">
        <v>6</v>
      </c>
      <c r="B71" s="10">
        <f t="shared" si="9"/>
        <v>900</v>
      </c>
      <c r="C71" s="10">
        <f t="shared" si="8"/>
        <v>1000</v>
      </c>
      <c r="D71" s="10">
        <f t="shared" si="8"/>
        <v>680</v>
      </c>
      <c r="E71" s="10">
        <f t="shared" si="8"/>
        <v>4700</v>
      </c>
      <c r="F71" s="10">
        <f t="shared" si="8"/>
        <v>7000</v>
      </c>
      <c r="G71" s="10">
        <f t="shared" si="8"/>
        <v>1900</v>
      </c>
      <c r="I71" s="13"/>
      <c r="J71" s="13"/>
      <c r="K71" s="13"/>
      <c r="L71" s="13"/>
      <c r="M71" s="13"/>
      <c r="N71" s="13"/>
    </row>
    <row r="72" spans="1:14" s="10" customFormat="1" ht="14.25" customHeight="1" x14ac:dyDescent="0.25">
      <c r="A72" s="10" t="s">
        <v>12</v>
      </c>
      <c r="B72" s="10">
        <f t="shared" si="9"/>
        <v>50</v>
      </c>
      <c r="C72" s="10">
        <f t="shared" si="8"/>
        <v>80</v>
      </c>
      <c r="D72" s="10">
        <f t="shared" si="8"/>
        <v>40</v>
      </c>
      <c r="E72" s="10">
        <f t="shared" si="8"/>
        <v>300</v>
      </c>
      <c r="F72" s="10">
        <f t="shared" si="8"/>
        <v>350</v>
      </c>
      <c r="G72" s="10">
        <f t="shared" si="8"/>
        <v>150</v>
      </c>
      <c r="I72" s="13"/>
      <c r="J72" s="13"/>
      <c r="K72" s="13"/>
      <c r="L72" s="13"/>
      <c r="M72" s="13"/>
      <c r="N72" s="13"/>
    </row>
    <row r="73" spans="1:14" s="10" customFormat="1" ht="14.25" customHeight="1" x14ac:dyDescent="0.25">
      <c r="A73" s="10" t="s">
        <v>7</v>
      </c>
      <c r="B73" s="10">
        <f t="shared" si="9"/>
        <v>850</v>
      </c>
      <c r="C73" s="10">
        <f t="shared" si="8"/>
        <v>920</v>
      </c>
      <c r="D73" s="10">
        <f t="shared" si="8"/>
        <v>640</v>
      </c>
      <c r="E73" s="10">
        <f t="shared" si="8"/>
        <v>4400</v>
      </c>
      <c r="F73" s="10">
        <f t="shared" si="8"/>
        <v>6650</v>
      </c>
      <c r="G73" s="10">
        <f t="shared" si="8"/>
        <v>1750</v>
      </c>
      <c r="I73" s="13"/>
      <c r="J73" s="13"/>
      <c r="K73" s="13"/>
      <c r="L73" s="13"/>
      <c r="M73" s="13"/>
      <c r="N73" s="13"/>
    </row>
    <row r="74" spans="1:14" s="10" customFormat="1" ht="14.25" customHeight="1" x14ac:dyDescent="0.25">
      <c r="A74" s="10" t="s">
        <v>8</v>
      </c>
      <c r="B74" s="10" t="str">
        <f t="shared" si="9"/>
        <v>Coffee</v>
      </c>
      <c r="C74" s="10" t="str">
        <f t="shared" si="8"/>
        <v>Software</v>
      </c>
      <c r="D74" s="10" t="str">
        <f t="shared" si="8"/>
        <v>Milk</v>
      </c>
      <c r="E74" s="10" t="str">
        <f t="shared" si="8"/>
        <v>Computers</v>
      </c>
      <c r="F74" s="10" t="str">
        <f t="shared" si="8"/>
        <v>Biscutes</v>
      </c>
      <c r="G74" s="10" t="str">
        <f t="shared" si="8"/>
        <v>Bread</v>
      </c>
      <c r="I74" s="13"/>
      <c r="J74" s="13"/>
      <c r="K74" s="13"/>
      <c r="L74" s="13"/>
      <c r="M74" s="13"/>
      <c r="N74" s="13"/>
    </row>
    <row r="75" spans="1:14" s="10" customFormat="1" ht="14.25" customHeight="1" x14ac:dyDescent="0.25">
      <c r="A75" s="10" t="s">
        <v>9</v>
      </c>
      <c r="B75" s="10" t="str">
        <f t="shared" si="9"/>
        <v>FMCG</v>
      </c>
      <c r="C75" s="10" t="str">
        <f t="shared" si="8"/>
        <v>IT</v>
      </c>
      <c r="D75" s="10" t="str">
        <f t="shared" si="8"/>
        <v>FMCG</v>
      </c>
      <c r="E75" s="10" t="str">
        <f t="shared" si="8"/>
        <v>IT</v>
      </c>
      <c r="F75" s="10" t="str">
        <f t="shared" si="8"/>
        <v>FMCG</v>
      </c>
      <c r="G75" s="10" t="str">
        <f t="shared" si="8"/>
        <v>FMCG</v>
      </c>
      <c r="I75" s="13"/>
      <c r="J75" s="13"/>
      <c r="K75" s="13"/>
      <c r="L75" s="13"/>
      <c r="M75" s="13"/>
      <c r="N75" s="13"/>
    </row>
    <row r="76" spans="1:14" s="10" customFormat="1" ht="18" customHeight="1" x14ac:dyDescent="0.25">
      <c r="A76" s="13"/>
      <c r="B76" s="27"/>
      <c r="C76" s="62"/>
      <c r="D76" s="27"/>
      <c r="E76" s="27"/>
      <c r="F76" s="27"/>
      <c r="G76" s="27"/>
      <c r="H76" s="13"/>
      <c r="I76" s="13"/>
      <c r="J76" s="13"/>
      <c r="K76" s="13"/>
      <c r="L76" s="13"/>
      <c r="M76" s="13"/>
      <c r="N76" s="13"/>
    </row>
    <row r="77" spans="1:14" s="10" customFormat="1" ht="14.25" customHeight="1" x14ac:dyDescent="0.25">
      <c r="A77" s="15" t="s">
        <v>78</v>
      </c>
      <c r="B77" s="15"/>
      <c r="C77" s="13"/>
      <c r="D77" s="13"/>
      <c r="E77" s="13"/>
      <c r="F77" s="13"/>
      <c r="G77" s="13"/>
      <c r="H77" s="13"/>
      <c r="I77" s="13"/>
      <c r="J77" s="13"/>
      <c r="K77" s="13"/>
      <c r="L77" s="13"/>
      <c r="M77" s="13"/>
      <c r="N77" s="13"/>
    </row>
    <row r="78" spans="1:14" s="10" customFormat="1" ht="18.75" customHeight="1" x14ac:dyDescent="0.25">
      <c r="A78" s="20"/>
      <c r="B78" s="20" t="s">
        <v>5</v>
      </c>
      <c r="C78" s="20" t="s">
        <v>0</v>
      </c>
      <c r="D78" s="20" t="s">
        <v>6</v>
      </c>
      <c r="E78" s="20" t="s">
        <v>12</v>
      </c>
      <c r="F78" s="20" t="s">
        <v>7</v>
      </c>
      <c r="G78" s="20" t="s">
        <v>8</v>
      </c>
      <c r="H78" s="20" t="s">
        <v>9</v>
      </c>
      <c r="I78" s="13"/>
      <c r="J78" s="13"/>
      <c r="K78" s="13"/>
      <c r="L78" s="13"/>
      <c r="M78" s="13"/>
      <c r="N78" s="13"/>
    </row>
    <row r="79" spans="1:14" s="10" customFormat="1" ht="14.25" customHeight="1" x14ac:dyDescent="0.25">
      <c r="A79" s="20" t="s">
        <v>1</v>
      </c>
      <c r="B79" s="26">
        <f>VLOOKUP(B$78,$A$4:$G$11,MATCH($A79,$A$4:$G$4,0),0)</f>
        <v>1000</v>
      </c>
      <c r="C79" s="26">
        <f t="shared" ref="C79:H84" si="10">VLOOKUP(C$78,$A$4:$G$11,MATCH($A79,$A$4:$G$4,0),0)</f>
        <v>100</v>
      </c>
      <c r="D79" s="26">
        <f t="shared" si="10"/>
        <v>900</v>
      </c>
      <c r="E79" s="26">
        <f t="shared" si="10"/>
        <v>50</v>
      </c>
      <c r="F79" s="26">
        <f t="shared" si="10"/>
        <v>850</v>
      </c>
      <c r="G79" s="26" t="str">
        <f t="shared" si="10"/>
        <v>Coffee</v>
      </c>
      <c r="H79" s="26" t="str">
        <f t="shared" si="10"/>
        <v>FMCG</v>
      </c>
      <c r="I79" s="74" t="s">
        <v>115</v>
      </c>
      <c r="J79" s="13"/>
      <c r="K79" s="13"/>
      <c r="L79" s="13"/>
      <c r="M79" s="13"/>
      <c r="N79" s="13"/>
    </row>
    <row r="80" spans="1:14" s="10" customFormat="1" ht="14.25" customHeight="1" x14ac:dyDescent="0.25">
      <c r="A80" s="20" t="s">
        <v>11</v>
      </c>
      <c r="B80" s="26">
        <f t="shared" ref="B80:B84" si="11">VLOOKUP(B$78,$A$4:$G$11,MATCH($A80,$A$4:$G$4,0),0)</f>
        <v>1200</v>
      </c>
      <c r="C80" s="26">
        <f t="shared" si="10"/>
        <v>200</v>
      </c>
      <c r="D80" s="26">
        <f t="shared" si="10"/>
        <v>1000</v>
      </c>
      <c r="E80" s="26">
        <f t="shared" si="10"/>
        <v>80</v>
      </c>
      <c r="F80" s="26">
        <f t="shared" si="10"/>
        <v>920</v>
      </c>
      <c r="G80" s="26" t="str">
        <f t="shared" si="10"/>
        <v>Software</v>
      </c>
      <c r="H80" s="26" t="str">
        <f t="shared" si="10"/>
        <v>IT</v>
      </c>
      <c r="I80" s="13"/>
      <c r="J80" s="13"/>
      <c r="K80" s="13"/>
      <c r="L80" s="13"/>
      <c r="M80" s="13"/>
      <c r="N80" s="13"/>
    </row>
    <row r="81" spans="1:34" s="10" customFormat="1" ht="14.25" customHeight="1" x14ac:dyDescent="0.25">
      <c r="A81" s="20" t="s">
        <v>2</v>
      </c>
      <c r="B81" s="26">
        <f t="shared" si="11"/>
        <v>800</v>
      </c>
      <c r="C81" s="26">
        <f t="shared" si="10"/>
        <v>120</v>
      </c>
      <c r="D81" s="26">
        <f t="shared" si="10"/>
        <v>680</v>
      </c>
      <c r="E81" s="26">
        <f t="shared" si="10"/>
        <v>40</v>
      </c>
      <c r="F81" s="26">
        <f t="shared" si="10"/>
        <v>640</v>
      </c>
      <c r="G81" s="26" t="str">
        <f t="shared" si="10"/>
        <v>Milk</v>
      </c>
      <c r="H81" s="26" t="str">
        <f t="shared" si="10"/>
        <v>FMCG</v>
      </c>
      <c r="I81" s="13"/>
      <c r="J81" s="13"/>
      <c r="K81" s="13"/>
      <c r="L81" s="13"/>
      <c r="M81" s="13"/>
      <c r="N81" s="13"/>
    </row>
    <row r="82" spans="1:34" s="10" customFormat="1" ht="14.25" customHeight="1" x14ac:dyDescent="0.25">
      <c r="A82" s="20" t="s">
        <v>10</v>
      </c>
      <c r="B82" s="26">
        <f t="shared" si="11"/>
        <v>5400</v>
      </c>
      <c r="C82" s="26">
        <f t="shared" si="10"/>
        <v>700</v>
      </c>
      <c r="D82" s="26">
        <f t="shared" si="10"/>
        <v>4700</v>
      </c>
      <c r="E82" s="26">
        <f t="shared" si="10"/>
        <v>300</v>
      </c>
      <c r="F82" s="26">
        <f t="shared" si="10"/>
        <v>4400</v>
      </c>
      <c r="G82" s="26" t="str">
        <f t="shared" si="10"/>
        <v>Computers</v>
      </c>
      <c r="H82" s="26" t="str">
        <f t="shared" si="10"/>
        <v>IT</v>
      </c>
      <c r="I82" s="13"/>
      <c r="J82" s="13"/>
      <c r="K82" s="13"/>
      <c r="L82" s="13"/>
      <c r="M82" s="13"/>
      <c r="N82" s="13"/>
    </row>
    <row r="83" spans="1:34" s="10" customFormat="1" ht="14.25" customHeight="1" x14ac:dyDescent="0.25">
      <c r="A83" s="20" t="s">
        <v>3</v>
      </c>
      <c r="B83" s="26">
        <f t="shared" si="11"/>
        <v>7800</v>
      </c>
      <c r="C83" s="26">
        <f t="shared" si="10"/>
        <v>800</v>
      </c>
      <c r="D83" s="26">
        <f t="shared" si="10"/>
        <v>7000</v>
      </c>
      <c r="E83" s="26">
        <f t="shared" si="10"/>
        <v>350</v>
      </c>
      <c r="F83" s="26">
        <f t="shared" si="10"/>
        <v>6650</v>
      </c>
      <c r="G83" s="26" t="str">
        <f t="shared" si="10"/>
        <v>Biscutes</v>
      </c>
      <c r="H83" s="26" t="str">
        <f t="shared" si="10"/>
        <v>FMCG</v>
      </c>
      <c r="I83" s="13"/>
      <c r="J83" s="13"/>
      <c r="K83" s="13"/>
      <c r="L83" s="13"/>
      <c r="M83" s="13"/>
      <c r="N83" s="13"/>
    </row>
    <row r="84" spans="1:34" s="10" customFormat="1" ht="16.5" customHeight="1" x14ac:dyDescent="0.25">
      <c r="A84" s="20" t="s">
        <v>4</v>
      </c>
      <c r="B84" s="26">
        <f t="shared" si="11"/>
        <v>2300</v>
      </c>
      <c r="C84" s="26">
        <f t="shared" si="10"/>
        <v>400</v>
      </c>
      <c r="D84" s="26">
        <f t="shared" si="10"/>
        <v>1900</v>
      </c>
      <c r="E84" s="26">
        <f t="shared" si="10"/>
        <v>150</v>
      </c>
      <c r="F84" s="26">
        <f t="shared" si="10"/>
        <v>1750</v>
      </c>
      <c r="G84" s="26" t="str">
        <f t="shared" si="10"/>
        <v>Bread</v>
      </c>
      <c r="H84" s="26" t="str">
        <f t="shared" si="10"/>
        <v>FMCG</v>
      </c>
      <c r="I84" s="13"/>
      <c r="J84" s="13"/>
      <c r="K84" s="13"/>
      <c r="L84" s="13"/>
      <c r="M84" s="13"/>
      <c r="N84" s="13"/>
    </row>
    <row r="85" spans="1:34" s="10" customFormat="1" ht="14.25" customHeight="1" x14ac:dyDescent="0.25">
      <c r="A85" s="13"/>
      <c r="I85" s="13"/>
      <c r="J85" s="13"/>
      <c r="K85" s="13"/>
      <c r="L85" s="13"/>
      <c r="M85" s="13"/>
      <c r="N85" s="13"/>
    </row>
    <row r="86" spans="1:34" s="10" customFormat="1" ht="14.25" customHeight="1" x14ac:dyDescent="0.25">
      <c r="A86" s="15" t="s">
        <v>79</v>
      </c>
      <c r="B86" s="29"/>
      <c r="C86" s="13"/>
      <c r="D86" s="13"/>
      <c r="E86" s="13"/>
      <c r="F86" s="13"/>
      <c r="G86" s="13"/>
      <c r="H86" s="13"/>
      <c r="I86" s="13"/>
      <c r="J86" s="13"/>
      <c r="K86" s="13"/>
      <c r="L86" s="13"/>
      <c r="M86" s="13"/>
      <c r="N86" s="13"/>
      <c r="P86" s="72" t="s">
        <v>117</v>
      </c>
      <c r="Q86" s="70"/>
      <c r="R86" s="70"/>
      <c r="S86" s="70"/>
      <c r="T86" s="70"/>
      <c r="U86" s="70"/>
      <c r="V86" s="70"/>
      <c r="W86" s="70"/>
      <c r="X86" s="70"/>
      <c r="Y86" s="70"/>
      <c r="Z86" s="70"/>
      <c r="AA86" s="70"/>
      <c r="AB86" s="70"/>
      <c r="AC86" s="70"/>
      <c r="AD86" s="70"/>
      <c r="AE86" s="70"/>
      <c r="AF86" s="70"/>
      <c r="AG86" s="70"/>
      <c r="AH86" s="70"/>
    </row>
    <row r="87" spans="1:34" s="10" customFormat="1" ht="18.75" customHeight="1" x14ac:dyDescent="0.25">
      <c r="A87" s="20"/>
      <c r="B87" s="20" t="s">
        <v>5</v>
      </c>
      <c r="C87" s="20" t="s">
        <v>0</v>
      </c>
      <c r="D87" s="20" t="s">
        <v>6</v>
      </c>
      <c r="E87" s="20" t="s">
        <v>12</v>
      </c>
      <c r="F87" s="20" t="s">
        <v>7</v>
      </c>
      <c r="G87" s="20" t="s">
        <v>8</v>
      </c>
      <c r="H87" s="20" t="s">
        <v>9</v>
      </c>
      <c r="I87" s="13"/>
      <c r="J87" s="13"/>
      <c r="K87" s="13"/>
      <c r="L87" s="13"/>
      <c r="M87" s="13"/>
      <c r="N87" s="13"/>
      <c r="T87" s="77" t="s">
        <v>119</v>
      </c>
      <c r="U87" s="63"/>
      <c r="V87" s="63"/>
      <c r="W87" s="63"/>
      <c r="X87" s="63"/>
      <c r="Y87" s="63"/>
    </row>
    <row r="88" spans="1:34" s="10" customFormat="1" ht="14.25" customHeight="1" x14ac:dyDescent="0.25">
      <c r="A88" s="20" t="s">
        <v>1</v>
      </c>
      <c r="B88" s="10">
        <f>HLOOKUP($A88,$A$4:$G$11,MATCH(B$87,$A$4:$A$11,0),0)</f>
        <v>1000</v>
      </c>
      <c r="C88" s="10">
        <f t="shared" ref="C88:H93" si="12">HLOOKUP($A88,$A$4:$G$11,MATCH(C$87,$A$4:$A$11,0),0)</f>
        <v>100</v>
      </c>
      <c r="D88" s="10">
        <f t="shared" si="12"/>
        <v>900</v>
      </c>
      <c r="E88" s="10">
        <f t="shared" si="12"/>
        <v>50</v>
      </c>
      <c r="F88" s="10">
        <f t="shared" si="12"/>
        <v>850</v>
      </c>
      <c r="G88" s="10" t="str">
        <f t="shared" si="12"/>
        <v>Coffee</v>
      </c>
      <c r="H88" s="10" t="str">
        <f t="shared" si="12"/>
        <v>FMCG</v>
      </c>
      <c r="I88" s="74" t="s">
        <v>116</v>
      </c>
      <c r="J88" s="13"/>
      <c r="K88" s="13"/>
      <c r="L88" s="13"/>
      <c r="M88" s="13"/>
      <c r="N88" s="13"/>
      <c r="T88" s="78">
        <f>VLOOKUP($Z88,$T$4:$Z$11,MATCH(T$95,$T$4:$Z$4,0),0)</f>
        <v>1000</v>
      </c>
      <c r="U88" s="78">
        <f t="shared" ref="U88:Y94" si="13">VLOOKUP($Z88,$T$4:$Z$11,MATCH(U$95,$T$4:$Z$4,0),0)</f>
        <v>1200</v>
      </c>
      <c r="V88" s="78">
        <f t="shared" si="13"/>
        <v>800</v>
      </c>
      <c r="W88" s="78">
        <f t="shared" si="13"/>
        <v>5400</v>
      </c>
      <c r="X88" s="78">
        <f t="shared" si="13"/>
        <v>7800</v>
      </c>
      <c r="Y88" s="78">
        <f t="shared" si="13"/>
        <v>2300</v>
      </c>
      <c r="Z88" s="79" t="s">
        <v>5</v>
      </c>
    </row>
    <row r="89" spans="1:34" s="10" customFormat="1" ht="14.25" customHeight="1" x14ac:dyDescent="0.25">
      <c r="A89" s="20" t="s">
        <v>11</v>
      </c>
      <c r="B89" s="10">
        <f t="shared" ref="B89:B93" si="14">HLOOKUP($A89,$A$4:$G$11,MATCH(B$87,$A$4:$A$11,0),0)</f>
        <v>1200</v>
      </c>
      <c r="C89" s="10">
        <f t="shared" si="12"/>
        <v>200</v>
      </c>
      <c r="D89" s="10">
        <f t="shared" si="12"/>
        <v>1000</v>
      </c>
      <c r="E89" s="10">
        <f t="shared" si="12"/>
        <v>80</v>
      </c>
      <c r="F89" s="10">
        <f t="shared" si="12"/>
        <v>920</v>
      </c>
      <c r="G89" s="10" t="str">
        <f t="shared" si="12"/>
        <v>Software</v>
      </c>
      <c r="H89" s="10" t="str">
        <f t="shared" si="12"/>
        <v>IT</v>
      </c>
      <c r="I89" s="12"/>
      <c r="J89" s="13"/>
      <c r="K89" s="13"/>
      <c r="L89" s="13"/>
      <c r="M89" s="13"/>
      <c r="N89" s="13"/>
      <c r="T89" s="78">
        <f t="shared" ref="T89:T94" si="15">VLOOKUP($Z89,$T$4:$Z$11,MATCH(T$95,$T$4:$Z$4,0),0)</f>
        <v>100</v>
      </c>
      <c r="U89" s="78">
        <f t="shared" si="13"/>
        <v>200</v>
      </c>
      <c r="V89" s="78">
        <f t="shared" si="13"/>
        <v>120</v>
      </c>
      <c r="W89" s="78">
        <f t="shared" si="13"/>
        <v>700</v>
      </c>
      <c r="X89" s="78">
        <f t="shared" si="13"/>
        <v>800</v>
      </c>
      <c r="Y89" s="78">
        <f t="shared" si="13"/>
        <v>400</v>
      </c>
      <c r="Z89" s="79" t="s">
        <v>0</v>
      </c>
    </row>
    <row r="90" spans="1:34" s="10" customFormat="1" ht="14.25" customHeight="1" x14ac:dyDescent="0.25">
      <c r="A90" s="20" t="s">
        <v>2</v>
      </c>
      <c r="B90" s="10">
        <f t="shared" si="14"/>
        <v>800</v>
      </c>
      <c r="C90" s="10">
        <f t="shared" si="12"/>
        <v>120</v>
      </c>
      <c r="D90" s="10">
        <f t="shared" si="12"/>
        <v>680</v>
      </c>
      <c r="E90" s="10">
        <f t="shared" si="12"/>
        <v>40</v>
      </c>
      <c r="F90" s="10">
        <f t="shared" si="12"/>
        <v>640</v>
      </c>
      <c r="G90" s="10" t="str">
        <f t="shared" si="12"/>
        <v>Milk</v>
      </c>
      <c r="H90" s="10" t="str">
        <f t="shared" si="12"/>
        <v>FMCG</v>
      </c>
      <c r="I90" s="12"/>
      <c r="J90" s="13"/>
      <c r="K90" s="13"/>
      <c r="L90" s="13"/>
      <c r="M90" s="13"/>
      <c r="N90" s="13"/>
      <c r="T90" s="78">
        <f t="shared" si="15"/>
        <v>900</v>
      </c>
      <c r="U90" s="78">
        <f t="shared" si="13"/>
        <v>1000</v>
      </c>
      <c r="V90" s="78">
        <f t="shared" si="13"/>
        <v>680</v>
      </c>
      <c r="W90" s="78">
        <f t="shared" si="13"/>
        <v>4700</v>
      </c>
      <c r="X90" s="78">
        <f t="shared" si="13"/>
        <v>7000</v>
      </c>
      <c r="Y90" s="78">
        <f t="shared" si="13"/>
        <v>1900</v>
      </c>
      <c r="Z90" s="79" t="s">
        <v>6</v>
      </c>
    </row>
    <row r="91" spans="1:34" s="10" customFormat="1" ht="14.25" customHeight="1" x14ac:dyDescent="0.25">
      <c r="A91" s="20" t="s">
        <v>10</v>
      </c>
      <c r="B91" s="10">
        <f t="shared" si="14"/>
        <v>5400</v>
      </c>
      <c r="C91" s="10">
        <f t="shared" si="12"/>
        <v>700</v>
      </c>
      <c r="D91" s="10">
        <f t="shared" si="12"/>
        <v>4700</v>
      </c>
      <c r="E91" s="10">
        <f t="shared" si="12"/>
        <v>300</v>
      </c>
      <c r="F91" s="10">
        <f t="shared" si="12"/>
        <v>4400</v>
      </c>
      <c r="G91" s="10" t="str">
        <f t="shared" si="12"/>
        <v>Computers</v>
      </c>
      <c r="H91" s="10" t="str">
        <f t="shared" si="12"/>
        <v>IT</v>
      </c>
      <c r="I91" s="12"/>
      <c r="J91" s="13"/>
      <c r="K91" s="13"/>
      <c r="L91" s="13"/>
      <c r="M91" s="13"/>
      <c r="N91" s="13"/>
      <c r="T91" s="78">
        <f t="shared" si="15"/>
        <v>50</v>
      </c>
      <c r="U91" s="78">
        <f t="shared" si="13"/>
        <v>80</v>
      </c>
      <c r="V91" s="78">
        <f t="shared" si="13"/>
        <v>40</v>
      </c>
      <c r="W91" s="78">
        <f t="shared" si="13"/>
        <v>300</v>
      </c>
      <c r="X91" s="78">
        <f t="shared" si="13"/>
        <v>350</v>
      </c>
      <c r="Y91" s="78">
        <f t="shared" si="13"/>
        <v>150</v>
      </c>
      <c r="Z91" s="79" t="s">
        <v>12</v>
      </c>
    </row>
    <row r="92" spans="1:34" s="10" customFormat="1" ht="14.25" customHeight="1" x14ac:dyDescent="0.25">
      <c r="A92" s="20" t="s">
        <v>3</v>
      </c>
      <c r="B92" s="10">
        <f t="shared" si="14"/>
        <v>7800</v>
      </c>
      <c r="C92" s="10">
        <f t="shared" si="12"/>
        <v>800</v>
      </c>
      <c r="D92" s="10">
        <f t="shared" si="12"/>
        <v>7000</v>
      </c>
      <c r="E92" s="10">
        <f t="shared" si="12"/>
        <v>350</v>
      </c>
      <c r="F92" s="10">
        <f t="shared" si="12"/>
        <v>6650</v>
      </c>
      <c r="G92" s="10" t="str">
        <f t="shared" si="12"/>
        <v>Biscutes</v>
      </c>
      <c r="H92" s="10" t="str">
        <f t="shared" si="12"/>
        <v>FMCG</v>
      </c>
      <c r="I92" s="12"/>
      <c r="J92" s="13"/>
      <c r="K92" s="13"/>
      <c r="L92" s="13"/>
      <c r="M92" s="13"/>
      <c r="N92" s="13"/>
      <c r="T92" s="78">
        <f t="shared" si="15"/>
        <v>850</v>
      </c>
      <c r="U92" s="78">
        <f t="shared" si="13"/>
        <v>920</v>
      </c>
      <c r="V92" s="78">
        <f t="shared" si="13"/>
        <v>640</v>
      </c>
      <c r="W92" s="78">
        <f t="shared" si="13"/>
        <v>4400</v>
      </c>
      <c r="X92" s="78">
        <f t="shared" si="13"/>
        <v>6650</v>
      </c>
      <c r="Y92" s="78">
        <f t="shared" si="13"/>
        <v>1750</v>
      </c>
      <c r="Z92" s="79" t="s">
        <v>7</v>
      </c>
    </row>
    <row r="93" spans="1:34" s="10" customFormat="1" ht="14.25" customHeight="1" x14ac:dyDescent="0.25">
      <c r="A93" s="20" t="s">
        <v>4</v>
      </c>
      <c r="B93" s="10">
        <f t="shared" si="14"/>
        <v>2300</v>
      </c>
      <c r="C93" s="10">
        <f t="shared" si="12"/>
        <v>400</v>
      </c>
      <c r="D93" s="10">
        <f t="shared" si="12"/>
        <v>1900</v>
      </c>
      <c r="E93" s="10">
        <f t="shared" si="12"/>
        <v>150</v>
      </c>
      <c r="F93" s="10">
        <f t="shared" si="12"/>
        <v>1750</v>
      </c>
      <c r="G93" s="10" t="str">
        <f t="shared" si="12"/>
        <v>Bread</v>
      </c>
      <c r="H93" s="10" t="str">
        <f t="shared" si="12"/>
        <v>FMCG</v>
      </c>
      <c r="I93" s="12"/>
      <c r="J93" s="13"/>
      <c r="K93" s="13"/>
      <c r="L93" s="13"/>
      <c r="M93" s="13"/>
      <c r="N93" s="13"/>
      <c r="T93" s="78" t="str">
        <f t="shared" si="15"/>
        <v>Coffee</v>
      </c>
      <c r="U93" s="78" t="str">
        <f t="shared" si="13"/>
        <v>Software</v>
      </c>
      <c r="V93" s="78" t="str">
        <f t="shared" si="13"/>
        <v>Milk</v>
      </c>
      <c r="W93" s="78" t="str">
        <f t="shared" si="13"/>
        <v>Computers</v>
      </c>
      <c r="X93" s="78" t="str">
        <f t="shared" si="13"/>
        <v>Biscutes</v>
      </c>
      <c r="Y93" s="78" t="str">
        <f t="shared" si="13"/>
        <v>Bread</v>
      </c>
      <c r="Z93" s="79" t="s">
        <v>8</v>
      </c>
    </row>
    <row r="94" spans="1:34" s="23" customFormat="1" ht="14.25" customHeight="1" x14ac:dyDescent="0.25">
      <c r="A94" s="13"/>
      <c r="B94" s="10"/>
      <c r="C94" s="10"/>
      <c r="D94" s="10"/>
      <c r="E94" s="10"/>
      <c r="F94" s="10"/>
      <c r="G94" s="10"/>
      <c r="H94" s="10"/>
      <c r="I94" s="13"/>
      <c r="J94" s="14"/>
      <c r="K94" s="14"/>
      <c r="L94" s="14"/>
      <c r="M94" s="14"/>
      <c r="N94" s="14"/>
      <c r="T94" s="78" t="str">
        <f t="shared" si="15"/>
        <v>FMCG</v>
      </c>
      <c r="U94" s="78" t="str">
        <f t="shared" si="13"/>
        <v>IT</v>
      </c>
      <c r="V94" s="78" t="str">
        <f t="shared" si="13"/>
        <v>FMCG</v>
      </c>
      <c r="W94" s="78" t="str">
        <f t="shared" si="13"/>
        <v>IT</v>
      </c>
      <c r="X94" s="78" t="str">
        <f t="shared" si="13"/>
        <v>FMCG</v>
      </c>
      <c r="Y94" s="78" t="str">
        <f t="shared" si="13"/>
        <v>FMCG</v>
      </c>
      <c r="Z94" s="79" t="s">
        <v>9</v>
      </c>
      <c r="AA94" s="10"/>
      <c r="AB94" s="10"/>
    </row>
    <row r="95" spans="1:34" s="23" customFormat="1" ht="14.25" customHeight="1" x14ac:dyDescent="0.25">
      <c r="A95" s="20" t="s">
        <v>38</v>
      </c>
      <c r="B95" s="13"/>
      <c r="C95" s="13"/>
      <c r="D95" s="13"/>
      <c r="E95" s="13"/>
      <c r="F95" s="13"/>
      <c r="G95" s="13"/>
      <c r="H95" s="13"/>
      <c r="I95" s="13"/>
      <c r="J95" s="14"/>
      <c r="K95" s="14"/>
      <c r="L95" s="14"/>
      <c r="M95" s="14"/>
      <c r="N95" s="14"/>
      <c r="T95" s="80" t="s">
        <v>1</v>
      </c>
      <c r="U95" s="80" t="s">
        <v>11</v>
      </c>
      <c r="V95" s="80" t="s">
        <v>2</v>
      </c>
      <c r="W95" s="80" t="s">
        <v>10</v>
      </c>
      <c r="X95" s="80" t="s">
        <v>3</v>
      </c>
      <c r="Y95" s="80" t="s">
        <v>4</v>
      </c>
      <c r="Z95" s="80" t="s">
        <v>44</v>
      </c>
      <c r="AA95" s="10"/>
      <c r="AB95" s="10"/>
    </row>
    <row r="96" spans="1:34" s="23" customFormat="1" ht="14.25" customHeight="1" x14ac:dyDescent="0.25">
      <c r="A96" s="13"/>
      <c r="B96" s="13"/>
      <c r="C96" s="13"/>
      <c r="D96" s="13"/>
      <c r="E96" s="13"/>
      <c r="F96" s="13"/>
      <c r="G96" s="13"/>
      <c r="H96" s="13"/>
      <c r="I96" s="13"/>
      <c r="J96" s="14"/>
      <c r="K96" s="14"/>
      <c r="L96" s="14"/>
      <c r="M96" s="14"/>
      <c r="N96" s="14"/>
      <c r="T96" s="10"/>
      <c r="U96" s="10"/>
      <c r="V96" s="10"/>
      <c r="W96" s="10"/>
      <c r="X96" s="10"/>
      <c r="Y96" s="10"/>
      <c r="Z96" s="10"/>
      <c r="AA96" s="10"/>
      <c r="AB96" s="10"/>
    </row>
    <row r="97" spans="1:28" s="10" customFormat="1" ht="14.25" customHeight="1" x14ac:dyDescent="0.25">
      <c r="A97" s="17" t="s">
        <v>44</v>
      </c>
      <c r="B97" s="17" t="s">
        <v>1</v>
      </c>
      <c r="C97" s="17" t="s">
        <v>11</v>
      </c>
      <c r="D97" s="17" t="s">
        <v>2</v>
      </c>
      <c r="E97" s="17" t="s">
        <v>10</v>
      </c>
      <c r="F97" s="17" t="s">
        <v>82</v>
      </c>
      <c r="G97" s="17" t="s">
        <v>4</v>
      </c>
      <c r="H97" s="13"/>
      <c r="I97" s="13"/>
      <c r="J97" s="13"/>
      <c r="K97" s="13"/>
      <c r="L97" s="13"/>
      <c r="M97" s="13"/>
      <c r="N97" s="13"/>
    </row>
    <row r="98" spans="1:28" s="10" customFormat="1" ht="14.25" customHeight="1" x14ac:dyDescent="0.25">
      <c r="A98" s="13" t="s">
        <v>5</v>
      </c>
      <c r="H98" s="13"/>
      <c r="I98" s="13"/>
      <c r="J98" s="13"/>
      <c r="K98" s="13"/>
      <c r="L98" s="13"/>
      <c r="M98" s="13"/>
      <c r="N98" s="13"/>
    </row>
    <row r="99" spans="1:28" s="23" customFormat="1" ht="14.25" customHeight="1" x14ac:dyDescent="0.25">
      <c r="A99" s="13" t="s">
        <v>81</v>
      </c>
      <c r="B99" s="10"/>
      <c r="C99" s="10"/>
      <c r="D99" s="10"/>
      <c r="E99" s="10"/>
      <c r="F99" s="10"/>
      <c r="G99" s="10"/>
      <c r="H99" s="13"/>
      <c r="I99" s="13"/>
      <c r="J99" s="14"/>
      <c r="K99" s="14"/>
      <c r="L99" s="14"/>
      <c r="M99" s="14"/>
      <c r="N99" s="14"/>
      <c r="T99" s="72" t="s">
        <v>118</v>
      </c>
      <c r="U99" s="10"/>
      <c r="V99" s="10"/>
      <c r="W99" s="10"/>
      <c r="X99" s="10"/>
      <c r="Y99" s="10"/>
      <c r="Z99" s="10"/>
      <c r="AA99" s="10"/>
      <c r="AB99" s="10"/>
    </row>
    <row r="100" spans="1:28" s="23" customFormat="1" ht="14.25" customHeight="1" x14ac:dyDescent="0.25">
      <c r="A100" s="13" t="s">
        <v>6</v>
      </c>
      <c r="B100" s="10"/>
      <c r="C100" s="10"/>
      <c r="D100" s="10"/>
      <c r="E100" s="10"/>
      <c r="F100" s="10"/>
      <c r="G100" s="10"/>
      <c r="H100" s="13"/>
      <c r="I100" s="13"/>
      <c r="J100" s="14"/>
      <c r="K100" s="14"/>
      <c r="L100" s="14"/>
      <c r="M100" s="14"/>
      <c r="N100" s="14"/>
      <c r="T100" s="78">
        <f>HLOOKUP(T$107,$T$4:$Z$11,MATCH($Z100,$T$4:$T$11,0),0)</f>
        <v>1000</v>
      </c>
      <c r="U100" s="78">
        <f t="shared" ref="U100:Y106" si="16">HLOOKUP(U$107,$T$4:$Z$11,MATCH($Z100,$T$4:$T$11,0),0)</f>
        <v>1200</v>
      </c>
      <c r="V100" s="78">
        <f t="shared" si="16"/>
        <v>800</v>
      </c>
      <c r="W100" s="78">
        <f t="shared" si="16"/>
        <v>5400</v>
      </c>
      <c r="X100" s="78">
        <f t="shared" si="16"/>
        <v>7800</v>
      </c>
      <c r="Y100" s="78">
        <f t="shared" si="16"/>
        <v>2300</v>
      </c>
      <c r="Z100" s="79" t="s">
        <v>5</v>
      </c>
      <c r="AA100" s="10"/>
      <c r="AB100" s="10"/>
    </row>
    <row r="101" spans="1:28" s="23" customFormat="1" ht="14.25" customHeight="1" x14ac:dyDescent="0.25">
      <c r="A101" s="13" t="s">
        <v>12</v>
      </c>
      <c r="B101" s="10"/>
      <c r="C101" s="10"/>
      <c r="D101" s="10"/>
      <c r="E101" s="10"/>
      <c r="F101" s="10"/>
      <c r="G101" s="10"/>
      <c r="H101" s="13"/>
      <c r="I101" s="13"/>
      <c r="J101" s="14"/>
      <c r="K101" s="14"/>
      <c r="L101" s="14"/>
      <c r="M101" s="14"/>
      <c r="N101" s="14"/>
      <c r="T101" s="78">
        <f t="shared" ref="T101:T106" si="17">HLOOKUP(T$107,$T$4:$Z$11,MATCH($Z101,$T$4:$T$11,0),0)</f>
        <v>100</v>
      </c>
      <c r="U101" s="78">
        <f t="shared" si="16"/>
        <v>200</v>
      </c>
      <c r="V101" s="78">
        <f t="shared" si="16"/>
        <v>120</v>
      </c>
      <c r="W101" s="78">
        <f t="shared" si="16"/>
        <v>700</v>
      </c>
      <c r="X101" s="78">
        <f t="shared" si="16"/>
        <v>800</v>
      </c>
      <c r="Y101" s="78">
        <f t="shared" si="16"/>
        <v>400</v>
      </c>
      <c r="Z101" s="79" t="s">
        <v>0</v>
      </c>
      <c r="AA101" s="10"/>
      <c r="AB101" s="10"/>
    </row>
    <row r="102" spans="1:28" s="23" customFormat="1" ht="14.25" customHeight="1" x14ac:dyDescent="0.25">
      <c r="A102" s="13" t="s">
        <v>7</v>
      </c>
      <c r="B102" s="10"/>
      <c r="C102" s="10"/>
      <c r="D102" s="10"/>
      <c r="E102" s="10"/>
      <c r="F102" s="10"/>
      <c r="G102" s="10"/>
      <c r="H102" s="13"/>
      <c r="I102" s="13"/>
      <c r="J102" s="14"/>
      <c r="K102" s="14"/>
      <c r="L102" s="14"/>
      <c r="M102" s="14"/>
      <c r="N102" s="14"/>
      <c r="T102" s="78">
        <f t="shared" si="17"/>
        <v>900</v>
      </c>
      <c r="U102" s="78">
        <f t="shared" si="16"/>
        <v>1000</v>
      </c>
      <c r="V102" s="78">
        <f t="shared" si="16"/>
        <v>680</v>
      </c>
      <c r="W102" s="78">
        <f t="shared" si="16"/>
        <v>4700</v>
      </c>
      <c r="X102" s="78">
        <f t="shared" si="16"/>
        <v>7000</v>
      </c>
      <c r="Y102" s="78">
        <f t="shared" si="16"/>
        <v>1900</v>
      </c>
      <c r="Z102" s="79" t="s">
        <v>6</v>
      </c>
      <c r="AA102" s="10"/>
      <c r="AB102" s="10"/>
    </row>
    <row r="103" spans="1:28" s="23" customFormat="1" ht="14.25" customHeight="1" x14ac:dyDescent="0.25">
      <c r="A103" s="13" t="s">
        <v>8</v>
      </c>
      <c r="B103" s="10"/>
      <c r="C103" s="10"/>
      <c r="D103" s="10"/>
      <c r="E103" s="10"/>
      <c r="F103" s="10"/>
      <c r="G103" s="10"/>
      <c r="H103" s="13"/>
      <c r="I103" s="13"/>
      <c r="J103" s="14"/>
      <c r="K103" s="14"/>
      <c r="L103" s="14"/>
      <c r="M103" s="14"/>
      <c r="N103" s="14"/>
      <c r="T103" s="78">
        <f t="shared" si="17"/>
        <v>50</v>
      </c>
      <c r="U103" s="78">
        <f t="shared" si="16"/>
        <v>80</v>
      </c>
      <c r="V103" s="78">
        <f t="shared" si="16"/>
        <v>40</v>
      </c>
      <c r="W103" s="78">
        <f t="shared" si="16"/>
        <v>300</v>
      </c>
      <c r="X103" s="78">
        <f t="shared" si="16"/>
        <v>350</v>
      </c>
      <c r="Y103" s="78">
        <f t="shared" si="16"/>
        <v>150</v>
      </c>
      <c r="Z103" s="79" t="s">
        <v>12</v>
      </c>
      <c r="AA103" s="10"/>
      <c r="AB103" s="10"/>
    </row>
    <row r="104" spans="1:28" s="23" customFormat="1" ht="14.25" customHeight="1" x14ac:dyDescent="0.25">
      <c r="A104" s="13" t="s">
        <v>9</v>
      </c>
      <c r="B104" s="10"/>
      <c r="C104" s="10"/>
      <c r="D104" s="10"/>
      <c r="E104" s="10"/>
      <c r="F104" s="10"/>
      <c r="G104" s="10"/>
      <c r="H104" s="13"/>
      <c r="I104" s="13"/>
      <c r="J104" s="14"/>
      <c r="K104" s="14"/>
      <c r="L104" s="14"/>
      <c r="M104" s="14"/>
      <c r="N104" s="14"/>
      <c r="T104" s="78">
        <f t="shared" si="17"/>
        <v>850</v>
      </c>
      <c r="U104" s="78">
        <f t="shared" si="16"/>
        <v>920</v>
      </c>
      <c r="V104" s="78">
        <f t="shared" si="16"/>
        <v>640</v>
      </c>
      <c r="W104" s="78">
        <f t="shared" si="16"/>
        <v>4400</v>
      </c>
      <c r="X104" s="78">
        <f t="shared" si="16"/>
        <v>6650</v>
      </c>
      <c r="Y104" s="78">
        <f t="shared" si="16"/>
        <v>1750</v>
      </c>
      <c r="Z104" s="79" t="s">
        <v>7</v>
      </c>
      <c r="AA104" s="10"/>
      <c r="AB104" s="10"/>
    </row>
    <row r="105" spans="1:28" s="23" customFormat="1" ht="14.25" customHeight="1" x14ac:dyDescent="0.25">
      <c r="A105" s="13"/>
      <c r="B105" s="13"/>
      <c r="C105" s="13"/>
      <c r="D105" s="13"/>
      <c r="E105" s="13"/>
      <c r="F105" s="13"/>
      <c r="G105" s="13"/>
      <c r="H105" s="13"/>
      <c r="I105" s="13"/>
      <c r="J105" s="14"/>
      <c r="K105" s="14"/>
      <c r="L105" s="14"/>
      <c r="M105" s="14"/>
      <c r="N105" s="14"/>
      <c r="T105" s="78" t="str">
        <f t="shared" si="17"/>
        <v>Coffee</v>
      </c>
      <c r="U105" s="78" t="str">
        <f t="shared" si="16"/>
        <v>Software</v>
      </c>
      <c r="V105" s="78" t="str">
        <f t="shared" si="16"/>
        <v>Milk</v>
      </c>
      <c r="W105" s="78" t="str">
        <f t="shared" si="16"/>
        <v>Computers</v>
      </c>
      <c r="X105" s="78" t="str">
        <f t="shared" si="16"/>
        <v>Biscutes</v>
      </c>
      <c r="Y105" s="78" t="str">
        <f t="shared" si="16"/>
        <v>Bread</v>
      </c>
      <c r="Z105" s="79" t="s">
        <v>8</v>
      </c>
      <c r="AA105" s="10"/>
      <c r="AB105" s="10"/>
    </row>
    <row r="106" spans="1:28" s="23" customFormat="1" ht="14.25" customHeight="1" x14ac:dyDescent="0.25">
      <c r="A106" s="99" t="s">
        <v>140</v>
      </c>
      <c r="B106" s="100"/>
      <c r="C106" s="100"/>
      <c r="D106" s="13"/>
      <c r="E106" s="13"/>
      <c r="F106" s="13"/>
      <c r="G106" s="13"/>
      <c r="H106" s="13"/>
      <c r="I106" s="13"/>
      <c r="J106" s="14"/>
      <c r="K106" s="14"/>
      <c r="L106" s="14"/>
      <c r="M106" s="14"/>
      <c r="N106" s="14"/>
      <c r="T106" s="78" t="str">
        <f t="shared" si="17"/>
        <v>FMCG</v>
      </c>
      <c r="U106" s="78" t="str">
        <f t="shared" si="16"/>
        <v>IT</v>
      </c>
      <c r="V106" s="78" t="str">
        <f t="shared" si="16"/>
        <v>FMCG</v>
      </c>
      <c r="W106" s="78" t="str">
        <f t="shared" si="16"/>
        <v>IT</v>
      </c>
      <c r="X106" s="78" t="str">
        <f t="shared" si="16"/>
        <v>FMCG</v>
      </c>
      <c r="Y106" s="78" t="str">
        <f t="shared" si="16"/>
        <v>FMCG</v>
      </c>
      <c r="Z106" s="79" t="s">
        <v>9</v>
      </c>
      <c r="AA106" s="10"/>
      <c r="AB106" s="10"/>
    </row>
    <row r="107" spans="1:28" s="23" customFormat="1" ht="14.25" customHeight="1" x14ac:dyDescent="0.25">
      <c r="A107" s="13"/>
      <c r="B107" s="13"/>
      <c r="C107" s="13"/>
      <c r="D107" s="13"/>
      <c r="E107" s="13"/>
      <c r="F107" s="13"/>
      <c r="G107" s="13"/>
      <c r="H107" s="13"/>
      <c r="I107" s="13"/>
      <c r="J107" s="14"/>
      <c r="K107" s="14"/>
      <c r="L107" s="14"/>
      <c r="M107" s="14"/>
      <c r="N107" s="14"/>
      <c r="T107" s="80" t="s">
        <v>1</v>
      </c>
      <c r="U107" s="80" t="s">
        <v>11</v>
      </c>
      <c r="V107" s="80" t="s">
        <v>2</v>
      </c>
      <c r="W107" s="80" t="s">
        <v>10</v>
      </c>
      <c r="X107" s="80" t="s">
        <v>3</v>
      </c>
      <c r="Y107" s="80" t="s">
        <v>4</v>
      </c>
      <c r="Z107" s="80" t="s">
        <v>44</v>
      </c>
      <c r="AA107" s="10"/>
      <c r="AB107" s="10"/>
    </row>
    <row r="108" spans="1:28" s="23" customFormat="1" ht="34.5" customHeight="1" x14ac:dyDescent="0.25">
      <c r="A108" s="13"/>
      <c r="B108" s="30" t="s">
        <v>28</v>
      </c>
      <c r="C108" s="31" t="s">
        <v>29</v>
      </c>
      <c r="D108" s="30" t="s">
        <v>30</v>
      </c>
      <c r="E108" s="13"/>
      <c r="F108" s="13"/>
      <c r="G108" s="13"/>
      <c r="H108" s="13"/>
      <c r="I108" s="13"/>
      <c r="J108" s="14"/>
      <c r="K108" s="14"/>
      <c r="L108" s="14"/>
      <c r="M108" s="14"/>
      <c r="N108" s="14"/>
      <c r="T108" s="10"/>
      <c r="U108" s="10"/>
      <c r="V108" s="10"/>
      <c r="W108" s="10"/>
      <c r="X108" s="10"/>
      <c r="Y108" s="10"/>
      <c r="Z108" s="10"/>
      <c r="AA108" s="10"/>
      <c r="AB108" s="10"/>
    </row>
    <row r="109" spans="1:28" s="23" customFormat="1" ht="14.25" customHeight="1" x14ac:dyDescent="0.25">
      <c r="B109" s="55">
        <v>0</v>
      </c>
      <c r="C109" s="51">
        <v>250000</v>
      </c>
      <c r="D109" s="3">
        <v>0</v>
      </c>
      <c r="E109" s="32"/>
      <c r="F109" s="48" t="s">
        <v>133</v>
      </c>
      <c r="G109" s="48"/>
      <c r="H109" s="48"/>
      <c r="I109" s="48"/>
      <c r="J109" s="14"/>
      <c r="K109" s="14"/>
      <c r="L109" s="14"/>
      <c r="M109" s="14"/>
      <c r="N109" s="14"/>
      <c r="T109" s="10"/>
      <c r="U109" s="10"/>
      <c r="V109" s="10"/>
      <c r="W109" s="10"/>
      <c r="X109" s="10"/>
      <c r="Y109" s="10"/>
      <c r="Z109" s="10"/>
      <c r="AA109" s="10"/>
      <c r="AB109" s="10"/>
    </row>
    <row r="110" spans="1:28" s="23" customFormat="1" ht="14.25" customHeight="1" x14ac:dyDescent="0.25">
      <c r="A110" s="13"/>
      <c r="B110" s="51">
        <v>250001</v>
      </c>
      <c r="C110" s="51">
        <v>500000</v>
      </c>
      <c r="D110" s="4">
        <v>5.1499999999999997E-2</v>
      </c>
      <c r="E110" s="13"/>
      <c r="F110" s="48" t="s">
        <v>134</v>
      </c>
      <c r="G110" s="48"/>
      <c r="H110" s="48"/>
      <c r="I110" s="48"/>
      <c r="J110" s="14"/>
      <c r="K110" s="14"/>
      <c r="L110" s="14"/>
      <c r="M110" s="14"/>
      <c r="N110" s="14"/>
      <c r="T110" s="10"/>
      <c r="U110" s="10"/>
      <c r="V110" s="10"/>
      <c r="W110" s="10"/>
      <c r="X110" s="10"/>
      <c r="Y110" s="10"/>
      <c r="Z110" s="10"/>
      <c r="AA110" s="10"/>
      <c r="AB110" s="10"/>
    </row>
    <row r="111" spans="1:28" s="23" customFormat="1" ht="14.25" customHeight="1" x14ac:dyDescent="0.25">
      <c r="A111" s="13"/>
      <c r="B111" s="51">
        <v>500001</v>
      </c>
      <c r="C111" s="51">
        <v>1000000</v>
      </c>
      <c r="D111" s="4">
        <v>0.20599999999999999</v>
      </c>
      <c r="E111" s="13"/>
      <c r="F111" s="48" t="s">
        <v>135</v>
      </c>
      <c r="G111" s="48"/>
      <c r="H111" s="48"/>
      <c r="I111" s="48"/>
      <c r="J111" s="14"/>
      <c r="K111" s="14"/>
      <c r="L111" s="14"/>
      <c r="M111" s="14"/>
      <c r="N111" s="14"/>
      <c r="T111" s="10"/>
      <c r="U111" s="10"/>
      <c r="V111" s="10"/>
      <c r="W111" s="10"/>
      <c r="X111" s="10"/>
      <c r="Y111" s="10"/>
      <c r="Z111" s="10"/>
      <c r="AA111" s="10"/>
      <c r="AB111" s="10"/>
    </row>
    <row r="112" spans="1:28" s="23" customFormat="1" ht="14.25" customHeight="1" x14ac:dyDescent="0.25">
      <c r="A112" s="13"/>
      <c r="B112" s="51">
        <v>1000001</v>
      </c>
      <c r="C112" s="51">
        <v>10000000</v>
      </c>
      <c r="D112" s="4">
        <v>0.309</v>
      </c>
      <c r="E112" s="13"/>
      <c r="F112" s="13"/>
      <c r="G112" s="13" t="s">
        <v>137</v>
      </c>
      <c r="H112" s="13"/>
      <c r="I112" s="13"/>
      <c r="J112" s="14"/>
      <c r="K112" s="14"/>
      <c r="L112" s="14"/>
      <c r="M112" s="14"/>
      <c r="N112" s="14"/>
      <c r="T112" s="10"/>
      <c r="U112" s="10"/>
      <c r="V112" s="10"/>
      <c r="W112" s="10"/>
      <c r="X112" s="10"/>
      <c r="Y112" s="10"/>
      <c r="Z112" s="10"/>
      <c r="AA112" s="10"/>
      <c r="AB112" s="10"/>
    </row>
    <row r="113" spans="1:28" s="23" customFormat="1" ht="14.25" customHeight="1" x14ac:dyDescent="0.25">
      <c r="A113" s="13"/>
      <c r="B113" s="51">
        <v>10000001</v>
      </c>
      <c r="C113" s="51"/>
      <c r="D113" s="4">
        <v>0.33989999999999998</v>
      </c>
      <c r="E113" s="13"/>
      <c r="F113" s="13"/>
      <c r="G113" s="97">
        <v>0</v>
      </c>
      <c r="H113" s="13"/>
      <c r="I113" s="13"/>
      <c r="J113" s="14"/>
      <c r="K113" s="14"/>
      <c r="L113" s="14"/>
      <c r="M113" s="14"/>
      <c r="N113" s="14"/>
      <c r="T113" s="10"/>
      <c r="U113" s="10"/>
      <c r="V113" s="10"/>
      <c r="W113" s="10"/>
      <c r="X113" s="10"/>
      <c r="Y113" s="10"/>
      <c r="Z113" s="10"/>
      <c r="AA113" s="10"/>
      <c r="AB113" s="10"/>
    </row>
    <row r="114" spans="1:28" s="23" customFormat="1" ht="14.25" customHeight="1" x14ac:dyDescent="0.25">
      <c r="A114" s="85" t="s">
        <v>132</v>
      </c>
      <c r="B114" s="13"/>
      <c r="C114" s="13"/>
      <c r="D114" s="13"/>
      <c r="E114" s="13"/>
      <c r="F114" s="13"/>
      <c r="G114" s="97">
        <v>10000001</v>
      </c>
      <c r="H114" s="14"/>
      <c r="I114" s="14"/>
      <c r="J114" s="14"/>
      <c r="K114" s="14"/>
      <c r="L114" s="14"/>
      <c r="M114" s="14"/>
      <c r="N114" s="14"/>
      <c r="T114" s="10"/>
      <c r="U114" s="10"/>
      <c r="V114" s="10"/>
      <c r="W114" s="10"/>
      <c r="X114" s="10"/>
      <c r="Y114" s="10"/>
      <c r="Z114" s="10"/>
      <c r="AA114" s="10"/>
      <c r="AB114" s="10"/>
    </row>
    <row r="115" spans="1:28" s="23" customFormat="1" ht="14.25" customHeight="1" x14ac:dyDescent="0.25">
      <c r="A115" s="13" t="s">
        <v>31</v>
      </c>
      <c r="B115" s="13"/>
      <c r="C115" s="13"/>
      <c r="D115" s="13"/>
      <c r="E115" s="13"/>
      <c r="F115" s="13"/>
      <c r="G115" s="97">
        <v>500001</v>
      </c>
      <c r="H115" s="14"/>
      <c r="I115" s="14"/>
      <c r="J115" s="14"/>
      <c r="K115" s="14"/>
      <c r="L115" s="14"/>
      <c r="M115" s="14"/>
      <c r="N115" s="14"/>
      <c r="T115" s="10"/>
      <c r="U115" s="10"/>
      <c r="V115" s="10"/>
      <c r="W115" s="10"/>
      <c r="X115" s="10"/>
      <c r="Y115" s="10"/>
      <c r="Z115" s="10"/>
      <c r="AA115" s="10"/>
      <c r="AB115" s="10"/>
    </row>
    <row r="116" spans="1:28" s="23" customFormat="1" ht="14.25" customHeight="1" x14ac:dyDescent="0.25">
      <c r="A116" s="33" t="s">
        <v>37</v>
      </c>
      <c r="B116" s="15" t="s">
        <v>43</v>
      </c>
      <c r="C116" s="13"/>
      <c r="D116" s="13"/>
      <c r="E116" s="13"/>
      <c r="F116" s="13"/>
      <c r="G116" s="97">
        <v>1000001</v>
      </c>
      <c r="H116" s="14"/>
      <c r="I116" s="14"/>
      <c r="J116" s="14"/>
      <c r="K116" s="14"/>
      <c r="L116" s="14"/>
      <c r="M116" s="14"/>
      <c r="N116" s="14"/>
      <c r="T116" s="10"/>
      <c r="U116" s="10"/>
      <c r="V116" s="10"/>
      <c r="W116" s="10"/>
      <c r="X116" s="10"/>
      <c r="Y116" s="10"/>
      <c r="Z116" s="10"/>
      <c r="AA116" s="10"/>
      <c r="AB116" s="10"/>
    </row>
    <row r="117" spans="1:28" s="23" customFormat="1" ht="14.25" customHeight="1" x14ac:dyDescent="0.25">
      <c r="A117" s="34">
        <v>350000</v>
      </c>
      <c r="B117" s="56">
        <f>VLOOKUP($A117,$B$108:$D$113,3,1)</f>
        <v>5.1499999999999997E-2</v>
      </c>
      <c r="C117" s="96" t="s">
        <v>136</v>
      </c>
      <c r="D117" s="13"/>
      <c r="E117" s="13"/>
      <c r="F117" s="36"/>
      <c r="G117" s="98">
        <v>250000</v>
      </c>
      <c r="H117" s="14"/>
      <c r="I117" s="14"/>
      <c r="J117" s="14"/>
      <c r="K117" s="14"/>
      <c r="L117" s="14"/>
      <c r="M117" s="14"/>
      <c r="N117" s="14"/>
      <c r="T117" s="10"/>
      <c r="U117" s="10"/>
      <c r="V117" s="10"/>
      <c r="W117" s="10"/>
      <c r="X117" s="10"/>
      <c r="Y117" s="10"/>
      <c r="Z117" s="10"/>
      <c r="AA117" s="10"/>
      <c r="AB117" s="10"/>
    </row>
    <row r="118" spans="1:28" s="23" customFormat="1" ht="14.25" customHeight="1" x14ac:dyDescent="0.25">
      <c r="A118" s="34">
        <v>648000</v>
      </c>
      <c r="B118" s="56">
        <f t="shared" ref="B118:B122" si="18">VLOOKUP($A118,$B$108:$D$113,3,1)</f>
        <v>0.20599999999999999</v>
      </c>
      <c r="C118" s="13"/>
      <c r="D118" s="13"/>
      <c r="E118" s="13"/>
      <c r="F118" s="36"/>
      <c r="G118" s="13"/>
      <c r="H118" s="14"/>
      <c r="I118" s="14"/>
      <c r="J118" s="14"/>
      <c r="K118" s="14"/>
      <c r="L118" s="14"/>
      <c r="M118" s="14"/>
      <c r="N118" s="14"/>
      <c r="T118" s="10"/>
      <c r="U118" s="10"/>
      <c r="V118" s="10"/>
      <c r="W118" s="10"/>
      <c r="X118" s="10"/>
      <c r="Y118" s="10"/>
      <c r="Z118" s="10"/>
      <c r="AA118" s="10"/>
      <c r="AB118" s="10"/>
    </row>
    <row r="119" spans="1:28" s="23" customFormat="1" ht="14.25" customHeight="1" x14ac:dyDescent="0.25">
      <c r="A119" s="34">
        <v>11600000</v>
      </c>
      <c r="B119" s="56">
        <f t="shared" si="18"/>
        <v>0.33989999999999998</v>
      </c>
      <c r="C119" s="13"/>
      <c r="D119" s="13"/>
      <c r="E119" s="13"/>
      <c r="F119" s="36"/>
      <c r="G119" s="13"/>
      <c r="H119" s="14"/>
      <c r="I119" s="14"/>
      <c r="J119" s="14"/>
      <c r="K119" s="14"/>
      <c r="L119" s="14"/>
      <c r="M119" s="14"/>
      <c r="N119" s="14"/>
      <c r="T119" s="10"/>
      <c r="U119" s="10"/>
      <c r="V119" s="10"/>
      <c r="W119" s="10"/>
      <c r="X119" s="10"/>
      <c r="Y119" s="10"/>
      <c r="Z119" s="10"/>
      <c r="AA119" s="10"/>
      <c r="AB119" s="10"/>
    </row>
    <row r="120" spans="1:28" s="23" customFormat="1" ht="14.25" customHeight="1" x14ac:dyDescent="0.25">
      <c r="A120" s="34">
        <v>1430001</v>
      </c>
      <c r="B120" s="56">
        <f t="shared" si="18"/>
        <v>0.309</v>
      </c>
      <c r="C120" s="13"/>
      <c r="D120" s="13"/>
      <c r="E120" s="13"/>
      <c r="F120" s="36"/>
      <c r="G120" s="13"/>
      <c r="H120" s="14"/>
      <c r="I120" s="14"/>
      <c r="J120" s="14"/>
      <c r="K120" s="14"/>
      <c r="L120" s="14"/>
      <c r="M120" s="14"/>
      <c r="N120" s="14"/>
      <c r="T120" s="10"/>
      <c r="U120" s="10"/>
      <c r="V120" s="10"/>
      <c r="W120" s="10"/>
      <c r="X120" s="10"/>
      <c r="Y120" s="10"/>
      <c r="Z120" s="10"/>
      <c r="AA120" s="10"/>
      <c r="AB120" s="10"/>
    </row>
    <row r="121" spans="1:28" s="23" customFormat="1" ht="14.25" customHeight="1" x14ac:dyDescent="0.25">
      <c r="A121" s="34">
        <v>149000</v>
      </c>
      <c r="B121" s="56">
        <f t="shared" si="18"/>
        <v>0</v>
      </c>
      <c r="C121" s="13"/>
      <c r="D121" s="13"/>
      <c r="E121" s="13"/>
      <c r="F121" s="36"/>
      <c r="G121" s="13"/>
      <c r="H121" s="14"/>
      <c r="I121" s="14"/>
      <c r="J121" s="14"/>
      <c r="K121" s="14"/>
      <c r="L121" s="14"/>
      <c r="M121" s="14"/>
      <c r="N121" s="14"/>
      <c r="T121" s="10"/>
      <c r="U121" s="10"/>
      <c r="V121" s="10"/>
      <c r="W121" s="10"/>
      <c r="X121" s="10"/>
      <c r="Y121" s="10"/>
      <c r="Z121" s="10"/>
      <c r="AA121" s="10"/>
      <c r="AB121" s="10"/>
    </row>
    <row r="122" spans="1:28" s="23" customFormat="1" ht="14.25" customHeight="1" x14ac:dyDescent="0.25">
      <c r="A122" s="34">
        <v>450000</v>
      </c>
      <c r="B122" s="56">
        <f t="shared" si="18"/>
        <v>5.1499999999999997E-2</v>
      </c>
      <c r="C122" s="13"/>
      <c r="D122" s="13"/>
      <c r="E122" s="13"/>
      <c r="F122" s="36"/>
      <c r="G122" s="13"/>
      <c r="H122" s="14"/>
      <c r="I122" s="14"/>
      <c r="J122" s="14"/>
      <c r="K122" s="14"/>
      <c r="L122" s="14"/>
      <c r="M122" s="14"/>
      <c r="N122" s="14"/>
      <c r="T122" s="10"/>
      <c r="U122" s="10"/>
      <c r="V122" s="10"/>
      <c r="W122" s="10"/>
      <c r="X122" s="10"/>
      <c r="Y122" s="10"/>
      <c r="Z122" s="10"/>
      <c r="AA122" s="10"/>
      <c r="AB122" s="10"/>
    </row>
    <row r="123" spans="1:28" s="23" customFormat="1" ht="14.25" customHeight="1" x14ac:dyDescent="0.25">
      <c r="A123" s="13"/>
      <c r="B123" s="35"/>
      <c r="C123" s="13"/>
      <c r="D123" s="13"/>
      <c r="E123" s="13"/>
      <c r="F123" s="13"/>
      <c r="G123" s="13"/>
      <c r="H123" s="14"/>
      <c r="I123" s="14"/>
      <c r="J123" s="14"/>
      <c r="K123" s="14"/>
      <c r="L123" s="14"/>
      <c r="M123" s="14"/>
      <c r="N123" s="14"/>
      <c r="T123" s="10"/>
      <c r="U123" s="10"/>
      <c r="V123" s="10"/>
      <c r="W123" s="10"/>
      <c r="X123" s="10"/>
      <c r="Y123" s="10"/>
      <c r="Z123" s="10"/>
      <c r="AA123" s="10"/>
      <c r="AB123" s="10"/>
    </row>
    <row r="124" spans="1:28" s="23" customFormat="1" ht="14.25" customHeight="1" x14ac:dyDescent="0.25">
      <c r="A124" s="73" t="s">
        <v>139</v>
      </c>
      <c r="B124" s="15"/>
      <c r="C124" s="15"/>
      <c r="D124" s="15"/>
      <c r="E124" s="15"/>
      <c r="F124" s="15"/>
      <c r="G124" s="14"/>
      <c r="H124" s="13"/>
      <c r="I124" s="13"/>
      <c r="J124" s="14"/>
      <c r="K124" s="14"/>
      <c r="L124" s="14"/>
      <c r="M124" s="14"/>
      <c r="N124" s="14"/>
      <c r="T124" s="10"/>
      <c r="U124" s="10"/>
      <c r="V124" s="10"/>
      <c r="W124" s="10"/>
      <c r="X124" s="10"/>
      <c r="Y124" s="10"/>
      <c r="Z124" s="10"/>
      <c r="AA124" s="10"/>
      <c r="AB124" s="10"/>
    </row>
    <row r="125" spans="1:28" s="23" customFormat="1" ht="14.25" customHeight="1" x14ac:dyDescent="0.25">
      <c r="A125" s="52"/>
      <c r="B125" s="52" t="s">
        <v>25</v>
      </c>
      <c r="C125" s="52" t="s">
        <v>26</v>
      </c>
      <c r="D125" s="52" t="s">
        <v>27</v>
      </c>
      <c r="E125" s="14"/>
      <c r="F125" s="14"/>
      <c r="G125" s="14"/>
      <c r="H125" s="14"/>
      <c r="I125" s="14"/>
      <c r="J125" s="14"/>
      <c r="K125" s="14"/>
      <c r="L125" s="14"/>
      <c r="M125" s="14"/>
      <c r="N125" s="14"/>
      <c r="T125" s="10"/>
      <c r="U125" s="10"/>
      <c r="V125" s="10"/>
      <c r="W125" s="10"/>
      <c r="X125" s="10"/>
      <c r="Y125" s="10"/>
      <c r="Z125" s="10"/>
      <c r="AA125" s="10"/>
      <c r="AB125" s="10"/>
    </row>
    <row r="126" spans="1:28" s="23" customFormat="1" ht="14.25" customHeight="1" x14ac:dyDescent="0.25">
      <c r="A126" s="52"/>
      <c r="B126" s="52" t="s">
        <v>5</v>
      </c>
      <c r="C126" s="52" t="s">
        <v>6</v>
      </c>
      <c r="D126" s="52" t="s">
        <v>7</v>
      </c>
      <c r="E126" s="29" t="s">
        <v>138</v>
      </c>
      <c r="F126" s="14"/>
      <c r="G126" s="14"/>
      <c r="H126" s="14"/>
      <c r="I126" s="14"/>
      <c r="J126" s="14"/>
      <c r="K126" s="14"/>
      <c r="L126" s="14"/>
      <c r="M126" s="14"/>
      <c r="N126" s="14"/>
      <c r="T126" s="10"/>
      <c r="U126" s="10"/>
      <c r="V126" s="10"/>
      <c r="W126" s="10"/>
      <c r="X126" s="10"/>
      <c r="Y126" s="10"/>
      <c r="Z126" s="10"/>
      <c r="AA126" s="10"/>
      <c r="AB126" s="10"/>
    </row>
    <row r="127" spans="1:28" s="23" customFormat="1" ht="14.25" customHeight="1" x14ac:dyDescent="0.25">
      <c r="A127" s="52" t="s">
        <v>1</v>
      </c>
      <c r="B127" s="37">
        <f ca="1">INDIRECT($A127&amp;"!"&amp;B$125)</f>
        <v>1000</v>
      </c>
      <c r="C127" s="37">
        <f t="shared" ref="C127:D130" ca="1" si="19">INDIRECT($A127&amp;"!"&amp;C$125)</f>
        <v>111111111</v>
      </c>
      <c r="D127" s="37">
        <f t="shared" ca="1" si="19"/>
        <v>100</v>
      </c>
      <c r="E127" s="221"/>
      <c r="F127" s="221"/>
      <c r="G127" s="14"/>
      <c r="H127" s="14"/>
      <c r="I127" s="14"/>
      <c r="J127" s="14"/>
      <c r="K127" s="14"/>
      <c r="L127" s="14"/>
      <c r="M127" s="14"/>
      <c r="N127" s="14"/>
      <c r="T127" s="10"/>
      <c r="U127" s="10"/>
      <c r="V127" s="10"/>
      <c r="W127" s="10"/>
      <c r="X127" s="10"/>
      <c r="Y127" s="10"/>
      <c r="Z127" s="10"/>
      <c r="AA127" s="10"/>
      <c r="AB127" s="10"/>
    </row>
    <row r="128" spans="1:28" s="23" customFormat="1" ht="14.25" customHeight="1" x14ac:dyDescent="0.25">
      <c r="A128" s="52" t="s">
        <v>11</v>
      </c>
      <c r="B128" s="37">
        <f t="shared" ref="B128:B130" ca="1" si="20">INDIRECT($A128&amp;"!"&amp;B$125)</f>
        <v>85555</v>
      </c>
      <c r="C128" s="37">
        <f t="shared" ca="1" si="19"/>
        <v>747474747</v>
      </c>
      <c r="D128" s="37">
        <f t="shared" ca="1" si="19"/>
        <v>6374896</v>
      </c>
      <c r="E128" s="221"/>
      <c r="F128" s="221"/>
      <c r="G128" s="14"/>
      <c r="H128" s="14"/>
      <c r="I128" s="14"/>
      <c r="J128" s="14"/>
      <c r="K128" s="14"/>
      <c r="L128" s="14"/>
      <c r="M128" s="14"/>
      <c r="N128" s="14"/>
      <c r="T128" s="10"/>
      <c r="U128" s="10"/>
      <c r="V128" s="10"/>
      <c r="W128" s="10"/>
      <c r="X128" s="10"/>
      <c r="Y128" s="10"/>
      <c r="Z128" s="10"/>
      <c r="AA128" s="10"/>
      <c r="AB128" s="10"/>
    </row>
    <row r="129" spans="1:28" s="23" customFormat="1" ht="14.25" customHeight="1" x14ac:dyDescent="0.25">
      <c r="A129" s="52" t="s">
        <v>3</v>
      </c>
      <c r="B129" s="37">
        <f t="shared" ca="1" si="20"/>
        <v>7800</v>
      </c>
      <c r="C129" s="37">
        <f t="shared" ca="1" si="19"/>
        <v>8000</v>
      </c>
      <c r="D129" s="37">
        <f t="shared" ca="1" si="19"/>
        <v>16161</v>
      </c>
      <c r="E129" s="28"/>
      <c r="F129" s="14"/>
      <c r="G129" s="14"/>
      <c r="H129" s="14"/>
      <c r="I129" s="14"/>
      <c r="J129" s="14"/>
      <c r="K129" s="14"/>
      <c r="L129" s="14"/>
      <c r="M129" s="14"/>
      <c r="N129" s="14"/>
      <c r="T129" s="10"/>
      <c r="U129" s="10"/>
      <c r="V129" s="10"/>
      <c r="W129" s="10"/>
      <c r="X129" s="10"/>
      <c r="Y129" s="10"/>
      <c r="Z129" s="10"/>
      <c r="AA129" s="10"/>
      <c r="AB129" s="10"/>
    </row>
    <row r="130" spans="1:28" s="23" customFormat="1" ht="14.25" customHeight="1" x14ac:dyDescent="0.25">
      <c r="A130" s="52" t="s">
        <v>2</v>
      </c>
      <c r="B130" s="37">
        <f t="shared" ca="1" si="20"/>
        <v>12121212</v>
      </c>
      <c r="C130" s="37">
        <f t="shared" ca="1" si="19"/>
        <v>9999999</v>
      </c>
      <c r="D130" s="37">
        <f t="shared" ca="1" si="19"/>
        <v>565656</v>
      </c>
      <c r="E130" s="14"/>
      <c r="F130" s="14"/>
      <c r="G130" s="14"/>
      <c r="H130" s="13"/>
      <c r="I130" s="13"/>
      <c r="J130" s="14"/>
      <c r="K130" s="14"/>
      <c r="L130" s="14"/>
      <c r="M130" s="14"/>
      <c r="N130" s="14"/>
      <c r="T130" s="10"/>
      <c r="U130" s="10"/>
      <c r="V130" s="10"/>
      <c r="W130" s="10"/>
      <c r="X130" s="10"/>
      <c r="Y130" s="10"/>
      <c r="Z130" s="10"/>
      <c r="AA130" s="10"/>
      <c r="AB130" s="10"/>
    </row>
    <row r="131" spans="1:28" s="23" customFormat="1" ht="14.25" customHeight="1" x14ac:dyDescent="0.25">
      <c r="A131" s="14"/>
      <c r="B131" s="14"/>
      <c r="C131" s="14"/>
      <c r="D131" s="14"/>
      <c r="E131" s="14"/>
      <c r="F131" s="14"/>
      <c r="G131" s="14"/>
      <c r="H131" s="13"/>
      <c r="I131" s="13"/>
      <c r="J131" s="14"/>
      <c r="K131" s="14"/>
      <c r="L131" s="14"/>
      <c r="M131" s="14"/>
      <c r="N131" s="14"/>
      <c r="T131" s="10"/>
      <c r="U131" s="10"/>
      <c r="V131" s="10"/>
      <c r="W131" s="10"/>
      <c r="X131" s="10"/>
      <c r="Y131" s="10"/>
      <c r="Z131" s="10"/>
      <c r="AA131" s="10"/>
      <c r="AB131" s="10"/>
    </row>
    <row r="132" spans="1:28" s="23" customFormat="1" ht="14.25" customHeight="1" x14ac:dyDescent="0.25">
      <c r="A132" s="20"/>
      <c r="B132" s="20" t="s">
        <v>25</v>
      </c>
      <c r="C132" s="20" t="s">
        <v>26</v>
      </c>
      <c r="D132" s="20" t="s">
        <v>27</v>
      </c>
      <c r="E132" s="14"/>
      <c r="F132" s="14"/>
      <c r="G132" s="14"/>
      <c r="H132" s="13"/>
      <c r="I132" s="13"/>
      <c r="J132" s="14"/>
      <c r="K132" s="14"/>
      <c r="L132" s="14"/>
      <c r="M132" s="14"/>
      <c r="N132" s="14"/>
      <c r="T132" s="10"/>
      <c r="U132" s="10"/>
      <c r="V132" s="10"/>
      <c r="W132" s="10"/>
      <c r="X132" s="10"/>
      <c r="Y132" s="10"/>
      <c r="Z132" s="10"/>
      <c r="AA132" s="10"/>
      <c r="AB132" s="10"/>
    </row>
    <row r="133" spans="1:28" s="23" customFormat="1" ht="14.25" customHeight="1" x14ac:dyDescent="0.25">
      <c r="A133" s="20"/>
      <c r="B133" s="20" t="s">
        <v>5</v>
      </c>
      <c r="C133" s="20" t="s">
        <v>6</v>
      </c>
      <c r="D133" s="20" t="s">
        <v>7</v>
      </c>
      <c r="E133" s="14"/>
      <c r="F133" s="14"/>
      <c r="G133" s="14"/>
      <c r="H133" s="13"/>
      <c r="I133" s="13"/>
      <c r="J133" s="14"/>
      <c r="K133" s="14"/>
      <c r="L133" s="14"/>
      <c r="M133" s="14"/>
      <c r="N133" s="14"/>
      <c r="T133" s="10"/>
      <c r="U133" s="10"/>
      <c r="V133" s="10"/>
      <c r="W133" s="10"/>
      <c r="X133" s="10"/>
      <c r="Y133" s="10"/>
      <c r="Z133" s="10"/>
      <c r="AA133" s="10"/>
      <c r="AB133" s="10"/>
    </row>
    <row r="134" spans="1:28" s="23" customFormat="1" ht="14.25" customHeight="1" x14ac:dyDescent="0.25">
      <c r="A134" s="20" t="s">
        <v>1</v>
      </c>
      <c r="B134" s="13"/>
      <c r="C134" s="13"/>
      <c r="D134" s="13"/>
      <c r="E134" s="28"/>
      <c r="F134" s="14"/>
      <c r="G134" s="14"/>
      <c r="H134" s="13"/>
      <c r="I134" s="13"/>
      <c r="J134" s="14"/>
      <c r="K134" s="14"/>
      <c r="L134" s="14"/>
      <c r="M134" s="14"/>
      <c r="N134" s="14"/>
      <c r="T134" s="10"/>
      <c r="U134" s="10"/>
      <c r="V134" s="10"/>
      <c r="W134" s="10"/>
      <c r="X134" s="10"/>
      <c r="Y134" s="10"/>
      <c r="Z134" s="10"/>
      <c r="AA134" s="10"/>
      <c r="AB134" s="10"/>
    </row>
    <row r="135" spans="1:28" s="23" customFormat="1" ht="14.25" customHeight="1" x14ac:dyDescent="0.25">
      <c r="A135" s="20" t="s">
        <v>11</v>
      </c>
      <c r="B135" s="13"/>
      <c r="C135" s="13"/>
      <c r="D135" s="13"/>
      <c r="E135" s="14"/>
      <c r="F135" s="14"/>
      <c r="G135" s="14"/>
      <c r="H135" s="13"/>
      <c r="I135" s="13"/>
      <c r="J135" s="14"/>
      <c r="K135" s="14"/>
      <c r="L135" s="14"/>
      <c r="M135" s="14"/>
      <c r="N135" s="14"/>
      <c r="T135" s="10"/>
      <c r="U135" s="10"/>
      <c r="V135" s="10"/>
      <c r="W135" s="10"/>
      <c r="X135" s="10"/>
      <c r="Y135" s="10"/>
      <c r="Z135" s="10"/>
      <c r="AA135" s="10"/>
      <c r="AB135" s="10"/>
    </row>
    <row r="136" spans="1:28" s="23" customFormat="1" ht="14.25" customHeight="1" x14ac:dyDescent="0.25">
      <c r="A136" s="20" t="s">
        <v>3</v>
      </c>
      <c r="B136" s="13"/>
      <c r="C136" s="13"/>
      <c r="D136" s="13"/>
      <c r="E136" s="14"/>
      <c r="F136" s="14"/>
      <c r="G136" s="14"/>
      <c r="H136" s="13"/>
      <c r="I136" s="13"/>
      <c r="J136" s="14"/>
      <c r="K136" s="14"/>
      <c r="L136" s="14"/>
      <c r="M136" s="14"/>
      <c r="N136" s="14"/>
      <c r="T136" s="10"/>
      <c r="U136" s="10"/>
      <c r="V136" s="10"/>
      <c r="W136" s="10"/>
      <c r="X136" s="10"/>
      <c r="Y136" s="10"/>
      <c r="Z136" s="10"/>
      <c r="AA136" s="10"/>
      <c r="AB136" s="10"/>
    </row>
    <row r="137" spans="1:28" s="23" customFormat="1" ht="14.25" customHeight="1" x14ac:dyDescent="0.25">
      <c r="A137" s="20" t="s">
        <v>2</v>
      </c>
      <c r="B137" s="13"/>
      <c r="C137" s="13"/>
      <c r="D137" s="13"/>
      <c r="E137" s="14"/>
      <c r="F137" s="14"/>
      <c r="G137" s="14"/>
      <c r="H137" s="13"/>
      <c r="I137" s="13"/>
      <c r="J137" s="14"/>
      <c r="K137" s="14"/>
      <c r="L137" s="14"/>
      <c r="M137" s="14"/>
      <c r="N137" s="14"/>
      <c r="T137" s="10"/>
      <c r="U137" s="10"/>
      <c r="V137" s="10"/>
      <c r="W137" s="10"/>
      <c r="X137" s="10"/>
      <c r="Y137" s="10"/>
      <c r="Z137" s="10"/>
      <c r="AA137" s="10"/>
      <c r="AB137" s="10"/>
    </row>
    <row r="138" spans="1:28" s="23" customFormat="1" ht="14.25" customHeight="1" x14ac:dyDescent="0.25">
      <c r="A138" s="14"/>
      <c r="B138" s="13"/>
      <c r="C138" s="13"/>
      <c r="D138" s="13"/>
      <c r="E138" s="14"/>
      <c r="F138" s="14"/>
      <c r="G138" s="14"/>
      <c r="H138" s="13"/>
      <c r="I138" s="13"/>
      <c r="J138" s="14"/>
      <c r="K138" s="14"/>
      <c r="L138" s="14"/>
      <c r="M138" s="14"/>
      <c r="N138" s="14"/>
      <c r="T138" s="10"/>
      <c r="U138" s="10"/>
      <c r="V138" s="10"/>
      <c r="W138" s="10"/>
      <c r="X138" s="10"/>
      <c r="Y138" s="10"/>
      <c r="Z138" s="10"/>
      <c r="AA138" s="10"/>
      <c r="AB138" s="10"/>
    </row>
    <row r="139" spans="1:28" s="23" customFormat="1" ht="14.25" customHeight="1" x14ac:dyDescent="0.25">
      <c r="A139" s="14"/>
      <c r="B139" s="13"/>
      <c r="C139" s="13"/>
      <c r="D139" s="13"/>
      <c r="E139" s="14"/>
      <c r="F139" s="14"/>
      <c r="G139" s="14"/>
      <c r="H139" s="13"/>
      <c r="I139" s="13"/>
      <c r="J139" s="14"/>
      <c r="K139" s="14"/>
      <c r="L139" s="14"/>
      <c r="M139" s="14"/>
      <c r="N139" s="14"/>
      <c r="T139" s="10"/>
      <c r="U139" s="10"/>
      <c r="V139" s="10"/>
      <c r="W139" s="10"/>
      <c r="X139" s="10"/>
      <c r="Y139" s="10"/>
      <c r="Z139" s="10"/>
      <c r="AA139" s="10"/>
      <c r="AB139" s="10"/>
    </row>
    <row r="140" spans="1:28" s="23" customFormat="1" ht="14.25" customHeight="1" x14ac:dyDescent="0.25">
      <c r="A140" s="14"/>
      <c r="B140" s="14"/>
      <c r="C140" s="14"/>
      <c r="D140" s="14"/>
      <c r="E140" s="14"/>
      <c r="F140" s="14"/>
      <c r="G140" s="14"/>
      <c r="H140" s="13"/>
      <c r="I140" s="13"/>
      <c r="J140" s="14"/>
      <c r="K140" s="14"/>
      <c r="L140" s="14"/>
      <c r="M140" s="14"/>
      <c r="N140" s="14"/>
      <c r="T140" s="10"/>
      <c r="U140" s="10"/>
      <c r="V140" s="10"/>
      <c r="W140" s="10"/>
      <c r="X140" s="10"/>
      <c r="Y140" s="10"/>
      <c r="Z140" s="10"/>
      <c r="AA140" s="10"/>
      <c r="AB140" s="10"/>
    </row>
    <row r="141" spans="1:28" s="10" customFormat="1" ht="14.25" customHeight="1" x14ac:dyDescent="0.25">
      <c r="A141" s="14"/>
      <c r="B141" s="14"/>
      <c r="C141" s="14"/>
      <c r="D141" s="14"/>
      <c r="E141" s="14"/>
      <c r="F141" s="14"/>
      <c r="G141" s="14"/>
      <c r="H141" s="13"/>
      <c r="I141" s="13"/>
      <c r="J141" s="14"/>
      <c r="K141" s="14"/>
      <c r="L141" s="13"/>
      <c r="M141" s="13"/>
      <c r="N141" s="13"/>
    </row>
    <row r="142" spans="1:28" s="10" customFormat="1" ht="14.25" customHeight="1" x14ac:dyDescent="0.25">
      <c r="A142" s="13"/>
      <c r="B142" s="14"/>
      <c r="C142" s="14"/>
      <c r="D142" s="14"/>
      <c r="E142" s="14"/>
      <c r="F142" s="14"/>
      <c r="G142" s="14"/>
      <c r="H142" s="13"/>
      <c r="I142" s="13"/>
      <c r="J142" s="14"/>
      <c r="K142" s="14"/>
      <c r="L142" s="13"/>
      <c r="M142" s="13"/>
      <c r="N142" s="13"/>
    </row>
    <row r="143" spans="1:28" s="10" customFormat="1" ht="14.25" customHeight="1" x14ac:dyDescent="0.25">
      <c r="A143" s="13"/>
      <c r="B143" s="23"/>
      <c r="C143" s="23"/>
      <c r="D143" s="23"/>
      <c r="E143" s="23"/>
      <c r="F143" s="23"/>
      <c r="G143" s="23"/>
      <c r="H143" s="23"/>
      <c r="I143" s="13"/>
      <c r="J143" s="14"/>
      <c r="K143" s="14"/>
      <c r="L143" s="13"/>
      <c r="M143" s="13"/>
      <c r="N143" s="13"/>
    </row>
    <row r="144" spans="1:28" ht="14.25" customHeight="1" x14ac:dyDescent="0.25">
      <c r="A144" s="13"/>
      <c r="B144" s="12">
        <v>1000</v>
      </c>
      <c r="C144" s="12">
        <v>1200</v>
      </c>
      <c r="D144" s="12">
        <v>800</v>
      </c>
      <c r="E144" s="12">
        <v>5400</v>
      </c>
      <c r="F144" s="12">
        <v>7800</v>
      </c>
      <c r="G144" s="12">
        <v>2300</v>
      </c>
      <c r="H144" s="20" t="s">
        <v>5</v>
      </c>
      <c r="M144" s="12"/>
      <c r="N144" s="12"/>
    </row>
    <row r="145" spans="1:28" ht="14.25" customHeight="1" x14ac:dyDescent="0.25">
      <c r="A145" s="13"/>
      <c r="B145" s="12">
        <v>100</v>
      </c>
      <c r="C145" s="12">
        <v>200</v>
      </c>
      <c r="D145" s="12">
        <v>120</v>
      </c>
      <c r="E145" s="12">
        <v>700</v>
      </c>
      <c r="F145" s="12">
        <v>800</v>
      </c>
      <c r="G145" s="12">
        <v>400</v>
      </c>
      <c r="H145" s="20" t="s">
        <v>0</v>
      </c>
      <c r="J145" s="91"/>
      <c r="K145" s="90" t="s">
        <v>5</v>
      </c>
      <c r="L145" s="90" t="s">
        <v>0</v>
      </c>
      <c r="M145" s="90" t="s">
        <v>6</v>
      </c>
      <c r="N145" s="90" t="s">
        <v>12</v>
      </c>
      <c r="O145" s="90" t="s">
        <v>7</v>
      </c>
      <c r="P145" s="90" t="s">
        <v>8</v>
      </c>
      <c r="Q145" s="90" t="s">
        <v>9</v>
      </c>
    </row>
    <row r="146" spans="1:28" ht="14.25" customHeight="1" x14ac:dyDescent="0.25">
      <c r="A146" s="13"/>
      <c r="B146" s="12">
        <f t="shared" ref="B146:G146" si="21">B144-B145</f>
        <v>900</v>
      </c>
      <c r="C146" s="12">
        <f t="shared" si="21"/>
        <v>1000</v>
      </c>
      <c r="D146" s="12">
        <f t="shared" si="21"/>
        <v>680</v>
      </c>
      <c r="E146" s="12">
        <f t="shared" si="21"/>
        <v>4700</v>
      </c>
      <c r="F146" s="12">
        <f t="shared" si="21"/>
        <v>7000</v>
      </c>
      <c r="G146" s="12">
        <f t="shared" si="21"/>
        <v>1900</v>
      </c>
      <c r="H146" s="20" t="s">
        <v>6</v>
      </c>
      <c r="J146" s="90" t="s">
        <v>1</v>
      </c>
      <c r="K146" s="92">
        <v>1000</v>
      </c>
      <c r="L146" s="92">
        <v>100</v>
      </c>
      <c r="M146" s="92">
        <v>900</v>
      </c>
      <c r="N146" s="92">
        <v>50</v>
      </c>
      <c r="O146" s="92">
        <v>850</v>
      </c>
      <c r="P146" s="92" t="s">
        <v>13</v>
      </c>
      <c r="Q146" s="92" t="s">
        <v>19</v>
      </c>
    </row>
    <row r="147" spans="1:28" ht="14.25" customHeight="1" x14ac:dyDescent="0.25">
      <c r="A147" s="13"/>
      <c r="B147" s="12">
        <v>50</v>
      </c>
      <c r="C147" s="12">
        <v>80</v>
      </c>
      <c r="D147" s="12">
        <v>40</v>
      </c>
      <c r="E147" s="12">
        <v>300</v>
      </c>
      <c r="F147" s="12">
        <v>350</v>
      </c>
      <c r="G147" s="12">
        <v>150</v>
      </c>
      <c r="H147" s="20" t="s">
        <v>12</v>
      </c>
      <c r="J147" s="90" t="s">
        <v>11</v>
      </c>
      <c r="K147" s="92">
        <v>1200</v>
      </c>
      <c r="L147" s="92">
        <v>200</v>
      </c>
      <c r="M147" s="92">
        <v>1000</v>
      </c>
      <c r="N147" s="92">
        <v>80</v>
      </c>
      <c r="O147" s="92">
        <v>920</v>
      </c>
      <c r="P147" s="92" t="s">
        <v>14</v>
      </c>
      <c r="Q147" s="92" t="s">
        <v>20</v>
      </c>
    </row>
    <row r="148" spans="1:28" ht="14.25" customHeight="1" x14ac:dyDescent="0.25">
      <c r="A148" s="13"/>
      <c r="B148" s="12">
        <f t="shared" ref="B148:G148" si="22">B146-B147</f>
        <v>850</v>
      </c>
      <c r="C148" s="12">
        <f t="shared" si="22"/>
        <v>920</v>
      </c>
      <c r="D148" s="12">
        <f t="shared" si="22"/>
        <v>640</v>
      </c>
      <c r="E148" s="12">
        <f t="shared" si="22"/>
        <v>4400</v>
      </c>
      <c r="F148" s="12">
        <f t="shared" si="22"/>
        <v>6650</v>
      </c>
      <c r="G148" s="12">
        <f t="shared" si="22"/>
        <v>1750</v>
      </c>
      <c r="H148" s="20" t="s">
        <v>7</v>
      </c>
      <c r="I148" s="14"/>
      <c r="J148" s="90" t="s">
        <v>2</v>
      </c>
      <c r="K148" s="92">
        <v>800</v>
      </c>
      <c r="L148" s="92">
        <v>120</v>
      </c>
      <c r="M148" s="92">
        <v>680</v>
      </c>
      <c r="N148" s="92">
        <v>40</v>
      </c>
      <c r="O148" s="92">
        <v>640</v>
      </c>
      <c r="P148" s="92" t="s">
        <v>15</v>
      </c>
      <c r="Q148" s="92" t="s">
        <v>19</v>
      </c>
    </row>
    <row r="149" spans="1:28" ht="14.25" customHeight="1" x14ac:dyDescent="0.25">
      <c r="A149" s="13"/>
      <c r="B149" s="12" t="s">
        <v>13</v>
      </c>
      <c r="C149" s="12" t="s">
        <v>14</v>
      </c>
      <c r="D149" s="12" t="s">
        <v>15</v>
      </c>
      <c r="E149" s="12" t="s">
        <v>16</v>
      </c>
      <c r="F149" s="12" t="s">
        <v>17</v>
      </c>
      <c r="G149" s="12" t="s">
        <v>18</v>
      </c>
      <c r="H149" s="20" t="s">
        <v>8</v>
      </c>
      <c r="I149" s="14"/>
      <c r="J149" s="90" t="s">
        <v>10</v>
      </c>
      <c r="K149" s="92">
        <v>5400</v>
      </c>
      <c r="L149" s="92">
        <v>700</v>
      </c>
      <c r="M149" s="92">
        <v>4700</v>
      </c>
      <c r="N149" s="92">
        <v>300</v>
      </c>
      <c r="O149" s="92">
        <v>4400</v>
      </c>
      <c r="P149" s="92" t="s">
        <v>16</v>
      </c>
      <c r="Q149" s="92" t="s">
        <v>20</v>
      </c>
    </row>
    <row r="150" spans="1:28" ht="14.25" customHeight="1" x14ac:dyDescent="0.25">
      <c r="A150" s="13"/>
      <c r="B150" s="12" t="s">
        <v>19</v>
      </c>
      <c r="C150" s="12" t="s">
        <v>20</v>
      </c>
      <c r="D150" s="12" t="s">
        <v>19</v>
      </c>
      <c r="E150" s="12" t="s">
        <v>20</v>
      </c>
      <c r="F150" s="12" t="s">
        <v>21</v>
      </c>
      <c r="G150" s="12" t="s">
        <v>19</v>
      </c>
      <c r="H150" s="20" t="s">
        <v>9</v>
      </c>
      <c r="I150" s="14"/>
      <c r="J150" s="90" t="s">
        <v>3</v>
      </c>
      <c r="K150" s="92">
        <v>7800</v>
      </c>
      <c r="L150" s="92">
        <v>800</v>
      </c>
      <c r="M150" s="92">
        <v>7000</v>
      </c>
      <c r="N150" s="92">
        <v>350</v>
      </c>
      <c r="O150" s="92">
        <v>6650</v>
      </c>
      <c r="P150" s="92" t="s">
        <v>17</v>
      </c>
      <c r="Q150" s="92" t="s">
        <v>19</v>
      </c>
      <c r="AB150" s="15"/>
    </row>
    <row r="151" spans="1:28" ht="14.25" customHeight="1" x14ac:dyDescent="0.25">
      <c r="B151" s="20" t="s">
        <v>1</v>
      </c>
      <c r="C151" s="20" t="s">
        <v>11</v>
      </c>
      <c r="D151" s="20" t="s">
        <v>2</v>
      </c>
      <c r="E151" s="20" t="s">
        <v>10</v>
      </c>
      <c r="F151" s="20" t="s">
        <v>3</v>
      </c>
      <c r="G151" s="20" t="s">
        <v>4</v>
      </c>
      <c r="H151" s="20"/>
      <c r="I151" s="14"/>
      <c r="J151" s="90" t="s">
        <v>4</v>
      </c>
      <c r="K151" s="92">
        <v>2300</v>
      </c>
      <c r="L151" s="92">
        <v>400</v>
      </c>
      <c r="M151" s="92">
        <v>1900</v>
      </c>
      <c r="N151" s="92">
        <v>150</v>
      </c>
      <c r="O151" s="92">
        <v>1750</v>
      </c>
      <c r="P151" s="92" t="s">
        <v>18</v>
      </c>
      <c r="Q151" s="92" t="s">
        <v>19</v>
      </c>
    </row>
    <row r="152" spans="1:28" ht="14.25" customHeight="1" x14ac:dyDescent="0.25">
      <c r="A152" s="13"/>
      <c r="B152" s="13"/>
      <c r="C152" s="13"/>
      <c r="D152" s="13"/>
      <c r="E152" s="13"/>
      <c r="F152" s="13"/>
      <c r="G152" s="13"/>
      <c r="J152" s="82" t="s">
        <v>130</v>
      </c>
      <c r="K152" s="73"/>
      <c r="L152" s="73"/>
      <c r="M152" s="73"/>
      <c r="N152" s="73"/>
      <c r="O152" s="73"/>
      <c r="P152" s="73"/>
      <c r="Q152" s="95" t="s">
        <v>131</v>
      </c>
    </row>
    <row r="153" spans="1:28" ht="14.25" customHeight="1" x14ac:dyDescent="0.25">
      <c r="A153" s="13"/>
      <c r="B153" s="82" t="s">
        <v>120</v>
      </c>
      <c r="C153" s="15"/>
      <c r="D153" s="15"/>
      <c r="E153" s="15"/>
      <c r="F153" s="15"/>
      <c r="G153" s="15"/>
      <c r="J153" s="87" t="s">
        <v>123</v>
      </c>
      <c r="K153" s="19"/>
      <c r="L153" s="19"/>
      <c r="M153" s="19"/>
      <c r="N153" s="19"/>
      <c r="O153" s="19"/>
      <c r="P153" s="19"/>
    </row>
    <row r="154" spans="1:28" ht="14.25" customHeight="1" x14ac:dyDescent="0.25">
      <c r="A154" s="20" t="s">
        <v>40</v>
      </c>
      <c r="B154" s="86" t="s">
        <v>121</v>
      </c>
      <c r="C154" s="86"/>
      <c r="D154" s="86"/>
      <c r="E154" s="86"/>
      <c r="F154" s="86"/>
      <c r="G154" s="86"/>
      <c r="I154" s="14"/>
      <c r="J154" s="89">
        <f>INDEX($J$145:$Q$151,MATCH(J$161,$J$145:$J$151,0),MATCH($P154,$J$145:$Q$145,0))</f>
        <v>1000</v>
      </c>
      <c r="K154" s="89">
        <f t="shared" ref="K154:O160" si="23">INDEX($J$145:$Q$151,MATCH(K$161,$J$145:$J$151,0),MATCH($P154,$J$145:$Q$145,0))</f>
        <v>1200</v>
      </c>
      <c r="L154" s="89">
        <f t="shared" si="23"/>
        <v>800</v>
      </c>
      <c r="M154" s="89">
        <f t="shared" si="23"/>
        <v>5400</v>
      </c>
      <c r="N154" s="89">
        <f t="shared" si="23"/>
        <v>7800</v>
      </c>
      <c r="O154" s="89">
        <f t="shared" si="23"/>
        <v>2300</v>
      </c>
      <c r="P154" s="90" t="s">
        <v>5</v>
      </c>
      <c r="Q154" s="94"/>
      <c r="R154" s="94"/>
      <c r="S154" s="94"/>
      <c r="T154" s="94"/>
      <c r="U154" s="94"/>
      <c r="V154" s="94"/>
      <c r="W154" s="94"/>
      <c r="X154" s="94"/>
      <c r="Y154" s="94"/>
      <c r="Z154" s="94"/>
      <c r="AA154" s="94"/>
      <c r="AB154" s="19"/>
    </row>
    <row r="155" spans="1:28" ht="14.25" customHeight="1" x14ac:dyDescent="0.25">
      <c r="C155" s="73" t="str">
        <f>INDEX($B$144:$H$151,6,2)</f>
        <v>Software</v>
      </c>
      <c r="D155" s="83" t="s">
        <v>122</v>
      </c>
      <c r="E155" s="84"/>
      <c r="F155" s="84"/>
      <c r="I155" s="14"/>
      <c r="J155" s="89">
        <f t="shared" ref="J155:J160" si="24">INDEX($J$145:$Q$151,MATCH(J$161,$J$145:$J$151,0),MATCH($P155,$J$145:$Q$145,0))</f>
        <v>100</v>
      </c>
      <c r="K155" s="89">
        <f t="shared" si="23"/>
        <v>200</v>
      </c>
      <c r="L155" s="89">
        <f t="shared" si="23"/>
        <v>120</v>
      </c>
      <c r="M155" s="89">
        <f t="shared" si="23"/>
        <v>700</v>
      </c>
      <c r="N155" s="89">
        <f t="shared" si="23"/>
        <v>800</v>
      </c>
      <c r="O155" s="89">
        <f t="shared" si="23"/>
        <v>400</v>
      </c>
      <c r="P155" s="90" t="s">
        <v>0</v>
      </c>
      <c r="Q155" s="94"/>
      <c r="R155" s="94"/>
      <c r="S155" s="94"/>
      <c r="T155" s="94"/>
      <c r="U155" s="94"/>
      <c r="V155" s="94"/>
      <c r="W155" s="94"/>
      <c r="X155" s="94"/>
      <c r="Y155" s="94"/>
      <c r="Z155" s="94"/>
      <c r="AA155" s="94"/>
      <c r="AB155" s="19"/>
    </row>
    <row r="156" spans="1:28" ht="14.25" customHeight="1" x14ac:dyDescent="0.25">
      <c r="A156" s="15" t="s">
        <v>44</v>
      </c>
      <c r="B156" s="20" t="s">
        <v>1</v>
      </c>
      <c r="C156" s="20" t="s">
        <v>11</v>
      </c>
      <c r="D156" s="20" t="s">
        <v>2</v>
      </c>
      <c r="E156" s="20" t="s">
        <v>10</v>
      </c>
      <c r="F156" s="20" t="s">
        <v>3</v>
      </c>
      <c r="G156" s="20" t="s">
        <v>4</v>
      </c>
      <c r="I156" s="14"/>
      <c r="J156" s="89">
        <f t="shared" si="24"/>
        <v>900</v>
      </c>
      <c r="K156" s="89">
        <f t="shared" si="23"/>
        <v>1000</v>
      </c>
      <c r="L156" s="89">
        <f t="shared" si="23"/>
        <v>680</v>
      </c>
      <c r="M156" s="89">
        <f t="shared" si="23"/>
        <v>4700</v>
      </c>
      <c r="N156" s="89">
        <f t="shared" si="23"/>
        <v>7000</v>
      </c>
      <c r="O156" s="89">
        <f t="shared" si="23"/>
        <v>1900</v>
      </c>
      <c r="P156" s="90" t="s">
        <v>6</v>
      </c>
      <c r="Q156" s="94"/>
      <c r="R156" s="94"/>
      <c r="S156" s="94"/>
      <c r="T156" s="94"/>
      <c r="U156" s="94"/>
      <c r="V156" s="94"/>
      <c r="W156" s="94"/>
      <c r="X156" s="94"/>
      <c r="Y156" s="94"/>
      <c r="Z156" s="94"/>
      <c r="AA156" s="94"/>
      <c r="AB156" s="19"/>
    </row>
    <row r="157" spans="1:28" ht="14.25" customHeight="1" x14ac:dyDescent="0.25">
      <c r="A157" s="13" t="s">
        <v>5</v>
      </c>
      <c r="B157" s="26">
        <f>INDEX($B$144:$H$151,MATCH($A157,$H$144:$H$151,0),MATCH(B$156,$B$151:$H$151,0))</f>
        <v>1000</v>
      </c>
      <c r="C157" s="26">
        <f t="shared" ref="C157:G163" si="25">INDEX($B$144:$H$151,MATCH($A157,$H$144:$H$151,0),MATCH(C$156,$B$151:$H$151,0))</f>
        <v>1200</v>
      </c>
      <c r="D157" s="26">
        <f t="shared" si="25"/>
        <v>800</v>
      </c>
      <c r="E157" s="26">
        <f t="shared" si="25"/>
        <v>5400</v>
      </c>
      <c r="F157" s="26">
        <f t="shared" si="25"/>
        <v>7800</v>
      </c>
      <c r="G157" s="26">
        <f t="shared" si="25"/>
        <v>2300</v>
      </c>
      <c r="I157" s="14"/>
      <c r="J157" s="89">
        <f t="shared" si="24"/>
        <v>50</v>
      </c>
      <c r="K157" s="89">
        <f t="shared" si="23"/>
        <v>80</v>
      </c>
      <c r="L157" s="89">
        <f t="shared" si="23"/>
        <v>40</v>
      </c>
      <c r="M157" s="89">
        <f t="shared" si="23"/>
        <v>300</v>
      </c>
      <c r="N157" s="89">
        <f t="shared" si="23"/>
        <v>350</v>
      </c>
      <c r="O157" s="89">
        <f t="shared" si="23"/>
        <v>150</v>
      </c>
      <c r="P157" s="90" t="s">
        <v>12</v>
      </c>
    </row>
    <row r="158" spans="1:28" ht="14.25" customHeight="1" x14ac:dyDescent="0.25">
      <c r="A158" s="13" t="s">
        <v>0</v>
      </c>
      <c r="B158" s="26">
        <f t="shared" ref="B158:B163" si="26">INDEX($B$144:$H$151,MATCH($A158,$H$144:$H$151,0),MATCH(B$156,$B$151:$H$151,0))</f>
        <v>100</v>
      </c>
      <c r="C158" s="26">
        <f t="shared" si="25"/>
        <v>200</v>
      </c>
      <c r="D158" s="26">
        <f t="shared" si="25"/>
        <v>120</v>
      </c>
      <c r="E158" s="26">
        <f t="shared" si="25"/>
        <v>700</v>
      </c>
      <c r="F158" s="26">
        <f t="shared" si="25"/>
        <v>800</v>
      </c>
      <c r="G158" s="26">
        <f t="shared" si="25"/>
        <v>400</v>
      </c>
      <c r="I158" s="14"/>
      <c r="J158" s="89">
        <f t="shared" si="24"/>
        <v>850</v>
      </c>
      <c r="K158" s="89">
        <f t="shared" si="23"/>
        <v>920</v>
      </c>
      <c r="L158" s="89">
        <f t="shared" si="23"/>
        <v>640</v>
      </c>
      <c r="M158" s="89">
        <f t="shared" si="23"/>
        <v>4400</v>
      </c>
      <c r="N158" s="89">
        <f t="shared" si="23"/>
        <v>6650</v>
      </c>
      <c r="O158" s="89">
        <f t="shared" si="23"/>
        <v>1750</v>
      </c>
      <c r="P158" s="90" t="s">
        <v>7</v>
      </c>
    </row>
    <row r="159" spans="1:28" ht="14.25" customHeight="1" x14ac:dyDescent="0.25">
      <c r="A159" s="13" t="s">
        <v>6</v>
      </c>
      <c r="B159" s="26">
        <f t="shared" si="26"/>
        <v>900</v>
      </c>
      <c r="C159" s="26">
        <f t="shared" si="25"/>
        <v>1000</v>
      </c>
      <c r="D159" s="26">
        <f t="shared" si="25"/>
        <v>680</v>
      </c>
      <c r="E159" s="26">
        <f t="shared" si="25"/>
        <v>4700</v>
      </c>
      <c r="F159" s="26">
        <f t="shared" si="25"/>
        <v>7000</v>
      </c>
      <c r="G159" s="26">
        <f t="shared" si="25"/>
        <v>1900</v>
      </c>
      <c r="I159" s="14"/>
      <c r="J159" s="89" t="str">
        <f t="shared" si="24"/>
        <v>Coffee</v>
      </c>
      <c r="K159" s="89" t="str">
        <f t="shared" si="23"/>
        <v>Software</v>
      </c>
      <c r="L159" s="89" t="str">
        <f t="shared" si="23"/>
        <v>Milk</v>
      </c>
      <c r="M159" s="89" t="str">
        <f t="shared" si="23"/>
        <v>Computers</v>
      </c>
      <c r="N159" s="89" t="str">
        <f t="shared" si="23"/>
        <v>Biscutes</v>
      </c>
      <c r="O159" s="89" t="str">
        <f t="shared" si="23"/>
        <v>Bread</v>
      </c>
      <c r="P159" s="90" t="s">
        <v>8</v>
      </c>
    </row>
    <row r="160" spans="1:28" ht="14.25" customHeight="1" x14ac:dyDescent="0.25">
      <c r="A160" s="13" t="s">
        <v>12</v>
      </c>
      <c r="B160" s="26">
        <f t="shared" si="26"/>
        <v>50</v>
      </c>
      <c r="C160" s="26">
        <f t="shared" si="25"/>
        <v>80</v>
      </c>
      <c r="D160" s="26">
        <f t="shared" si="25"/>
        <v>40</v>
      </c>
      <c r="E160" s="26">
        <f t="shared" si="25"/>
        <v>300</v>
      </c>
      <c r="F160" s="26">
        <f t="shared" si="25"/>
        <v>350</v>
      </c>
      <c r="G160" s="26">
        <f t="shared" si="25"/>
        <v>150</v>
      </c>
      <c r="I160" s="14"/>
      <c r="J160" s="89" t="str">
        <f t="shared" si="24"/>
        <v>FMCG</v>
      </c>
      <c r="K160" s="89" t="str">
        <f t="shared" si="23"/>
        <v>IT</v>
      </c>
      <c r="L160" s="89" t="str">
        <f t="shared" si="23"/>
        <v>FMCG</v>
      </c>
      <c r="M160" s="89" t="str">
        <f t="shared" si="23"/>
        <v>IT</v>
      </c>
      <c r="N160" s="89" t="str">
        <f t="shared" si="23"/>
        <v>FMCG</v>
      </c>
      <c r="O160" s="89" t="str">
        <f t="shared" si="23"/>
        <v>FMCG</v>
      </c>
      <c r="P160" s="90" t="s">
        <v>9</v>
      </c>
    </row>
    <row r="161" spans="1:20" ht="14.25" customHeight="1" x14ac:dyDescent="0.25">
      <c r="A161" s="13" t="s">
        <v>7</v>
      </c>
      <c r="B161" s="26">
        <f t="shared" si="26"/>
        <v>850</v>
      </c>
      <c r="C161" s="26">
        <f t="shared" si="25"/>
        <v>920</v>
      </c>
      <c r="D161" s="26">
        <f t="shared" si="25"/>
        <v>640</v>
      </c>
      <c r="E161" s="26">
        <f t="shared" si="25"/>
        <v>4400</v>
      </c>
      <c r="F161" s="26">
        <f t="shared" si="25"/>
        <v>6650</v>
      </c>
      <c r="G161" s="26">
        <f t="shared" si="25"/>
        <v>1750</v>
      </c>
      <c r="I161" s="14"/>
      <c r="J161" s="90" t="s">
        <v>1</v>
      </c>
      <c r="K161" s="90" t="s">
        <v>11</v>
      </c>
      <c r="L161" s="90" t="s">
        <v>2</v>
      </c>
      <c r="M161" s="90" t="s">
        <v>10</v>
      </c>
      <c r="N161" s="90" t="s">
        <v>3</v>
      </c>
      <c r="O161" s="90" t="s">
        <v>4</v>
      </c>
      <c r="P161" s="90"/>
    </row>
    <row r="162" spans="1:20" ht="14.25" customHeight="1" x14ac:dyDescent="0.25">
      <c r="A162" s="13" t="s">
        <v>8</v>
      </c>
      <c r="B162" s="26" t="str">
        <f t="shared" si="26"/>
        <v>Coffee</v>
      </c>
      <c r="C162" s="26" t="str">
        <f t="shared" si="25"/>
        <v>Software</v>
      </c>
      <c r="D162" s="26" t="str">
        <f t="shared" si="25"/>
        <v>Milk</v>
      </c>
      <c r="E162" s="26" t="str">
        <f t="shared" si="25"/>
        <v>Computers</v>
      </c>
      <c r="F162" s="26" t="str">
        <f t="shared" si="25"/>
        <v>Biscutes</v>
      </c>
      <c r="G162" s="26" t="str">
        <f t="shared" si="25"/>
        <v>Bread</v>
      </c>
      <c r="I162" s="14"/>
      <c r="J162" s="88" t="s">
        <v>124</v>
      </c>
      <c r="K162" s="19"/>
      <c r="L162" s="93"/>
      <c r="M162" s="93"/>
      <c r="N162" s="93"/>
      <c r="O162" s="19"/>
      <c r="P162" s="19"/>
      <c r="Q162" s="19"/>
      <c r="R162" s="19"/>
      <c r="S162" s="19"/>
      <c r="T162" s="19"/>
    </row>
    <row r="163" spans="1:20" ht="14.25" customHeight="1" x14ac:dyDescent="0.25">
      <c r="A163" s="13" t="s">
        <v>9</v>
      </c>
      <c r="B163" s="26" t="str">
        <f t="shared" si="26"/>
        <v>FMCG</v>
      </c>
      <c r="C163" s="26" t="str">
        <f t="shared" si="25"/>
        <v>IT</v>
      </c>
      <c r="D163" s="26" t="str">
        <f t="shared" si="25"/>
        <v>FMCG</v>
      </c>
      <c r="E163" s="26" t="str">
        <f t="shared" si="25"/>
        <v>IT</v>
      </c>
      <c r="F163" s="26" t="str">
        <f t="shared" si="25"/>
        <v>Consumables</v>
      </c>
      <c r="G163" s="26" t="str">
        <f t="shared" si="25"/>
        <v>FMCG</v>
      </c>
      <c r="I163" s="14"/>
      <c r="J163" s="88" t="s">
        <v>125</v>
      </c>
      <c r="K163" s="88"/>
      <c r="L163" s="88"/>
      <c r="M163" s="88"/>
      <c r="N163" s="88"/>
      <c r="O163" s="88"/>
      <c r="P163" s="88"/>
      <c r="Q163" s="88"/>
      <c r="R163" s="88"/>
      <c r="S163" s="88"/>
      <c r="T163" s="88"/>
    </row>
    <row r="164" spans="1:20" ht="14.25" customHeight="1" x14ac:dyDescent="0.25">
      <c r="A164" s="13"/>
      <c r="B164" s="38"/>
      <c r="C164" s="38"/>
      <c r="D164" s="38"/>
      <c r="E164" s="38"/>
      <c r="F164" s="38"/>
      <c r="G164" s="38"/>
      <c r="I164" s="14"/>
      <c r="J164" s="87" t="s">
        <v>127</v>
      </c>
      <c r="K164" s="19"/>
      <c r="L164" s="19"/>
      <c r="M164" s="19"/>
      <c r="N164" s="19"/>
      <c r="O164" s="19"/>
      <c r="P164" s="19"/>
      <c r="Q164" s="85" t="s">
        <v>128</v>
      </c>
    </row>
    <row r="165" spans="1:20" ht="14.25" customHeight="1" x14ac:dyDescent="0.25">
      <c r="A165" s="20" t="s">
        <v>41</v>
      </c>
      <c r="B165" s="11"/>
      <c r="C165" s="38"/>
      <c r="D165" s="11"/>
      <c r="E165" s="54"/>
      <c r="F165" s="13"/>
      <c r="G165" s="38"/>
      <c r="I165" s="14"/>
      <c r="J165" s="10">
        <f ca="1">OFFSET($J$145,MATCH(J$172,$J$145:$J$151,0)-1,MATCH($P165,$J$145:$Q$145,0)-1)</f>
        <v>1000</v>
      </c>
      <c r="K165" s="10">
        <f t="shared" ref="K165:O171" ca="1" si="27">OFFSET($J$145,MATCH(K$172,$J$145:$J$151,0)-1,MATCH($P165,$J$145:$Q$145,0)-1)</f>
        <v>1200</v>
      </c>
      <c r="L165" s="10">
        <f t="shared" ca="1" si="27"/>
        <v>800</v>
      </c>
      <c r="M165" s="10">
        <f t="shared" ca="1" si="27"/>
        <v>5400</v>
      </c>
      <c r="N165" s="10">
        <f t="shared" ca="1" si="27"/>
        <v>7800</v>
      </c>
      <c r="O165" s="10">
        <f t="shared" ca="1" si="27"/>
        <v>2300</v>
      </c>
      <c r="P165" s="20" t="s">
        <v>5</v>
      </c>
      <c r="Q165" s="85" t="s">
        <v>129</v>
      </c>
    </row>
    <row r="166" spans="1:20" ht="14.25" customHeight="1" x14ac:dyDescent="0.25">
      <c r="A166" s="13"/>
      <c r="B166" s="74" t="s">
        <v>126</v>
      </c>
      <c r="C166" s="38"/>
      <c r="D166" s="38"/>
      <c r="E166" s="38"/>
      <c r="F166" s="38"/>
      <c r="G166" s="38"/>
      <c r="H166" s="14"/>
      <c r="I166" s="14"/>
      <c r="J166" s="10">
        <f t="shared" ref="J166:J171" ca="1" si="28">OFFSET($J$145,MATCH(J$172,$J$145:$J$151,0)-1,MATCH($P166,$J$145:$Q$145,0)-1)</f>
        <v>100</v>
      </c>
      <c r="K166" s="10">
        <f t="shared" ca="1" si="27"/>
        <v>200</v>
      </c>
      <c r="L166" s="10">
        <f t="shared" ca="1" si="27"/>
        <v>120</v>
      </c>
      <c r="M166" s="10">
        <f t="shared" ca="1" si="27"/>
        <v>700</v>
      </c>
      <c r="N166" s="10">
        <f t="shared" ca="1" si="27"/>
        <v>800</v>
      </c>
      <c r="O166" s="10">
        <f t="shared" ca="1" si="27"/>
        <v>400</v>
      </c>
      <c r="P166" s="20" t="s">
        <v>0</v>
      </c>
    </row>
    <row r="167" spans="1:20" ht="14.25" customHeight="1" x14ac:dyDescent="0.25">
      <c r="A167" s="15" t="s">
        <v>44</v>
      </c>
      <c r="B167" s="20" t="s">
        <v>1</v>
      </c>
      <c r="C167" s="20" t="s">
        <v>11</v>
      </c>
      <c r="D167" s="20" t="s">
        <v>2</v>
      </c>
      <c r="E167" s="20" t="s">
        <v>10</v>
      </c>
      <c r="F167" s="20" t="s">
        <v>3</v>
      </c>
      <c r="G167" s="20" t="s">
        <v>4</v>
      </c>
      <c r="H167" s="14"/>
      <c r="I167" s="14"/>
      <c r="J167" s="10">
        <f t="shared" ca="1" si="28"/>
        <v>900</v>
      </c>
      <c r="K167" s="10">
        <f t="shared" ca="1" si="27"/>
        <v>1000</v>
      </c>
      <c r="L167" s="10">
        <f t="shared" ca="1" si="27"/>
        <v>680</v>
      </c>
      <c r="M167" s="10">
        <f t="shared" ca="1" si="27"/>
        <v>4700</v>
      </c>
      <c r="N167" s="10">
        <f t="shared" ca="1" si="27"/>
        <v>7000</v>
      </c>
      <c r="O167" s="10">
        <f t="shared" ca="1" si="27"/>
        <v>1900</v>
      </c>
      <c r="P167" s="20" t="s">
        <v>6</v>
      </c>
    </row>
    <row r="168" spans="1:20" ht="14.25" customHeight="1" x14ac:dyDescent="0.25">
      <c r="A168" s="13" t="s">
        <v>5</v>
      </c>
      <c r="B168" s="10">
        <f ca="1">OFFSET($B$144,MATCH($A168,$H$144:$H$151,0)-1,MATCH(B$167,$B$151:$H$151,0)-1)</f>
        <v>1000</v>
      </c>
      <c r="C168" s="10">
        <f t="shared" ref="C168:G174" ca="1" si="29">OFFSET($B$144,MATCH($A168,$H$144:$H$151,0)-1,MATCH(C$167,$B$151:$H$151,0)-1)</f>
        <v>1200</v>
      </c>
      <c r="D168" s="10">
        <f t="shared" ca="1" si="29"/>
        <v>800</v>
      </c>
      <c r="E168" s="10">
        <f t="shared" ca="1" si="29"/>
        <v>5400</v>
      </c>
      <c r="F168" s="10">
        <f t="shared" ca="1" si="29"/>
        <v>7800</v>
      </c>
      <c r="G168" s="10">
        <f t="shared" ca="1" si="29"/>
        <v>2300</v>
      </c>
      <c r="H168" s="14"/>
      <c r="I168" s="14"/>
      <c r="J168" s="10">
        <f t="shared" ca="1" si="28"/>
        <v>50</v>
      </c>
      <c r="K168" s="10">
        <f t="shared" ca="1" si="27"/>
        <v>80</v>
      </c>
      <c r="L168" s="10">
        <f t="shared" ca="1" si="27"/>
        <v>40</v>
      </c>
      <c r="M168" s="10">
        <f t="shared" ca="1" si="27"/>
        <v>300</v>
      </c>
      <c r="N168" s="10">
        <f t="shared" ca="1" si="27"/>
        <v>350</v>
      </c>
      <c r="O168" s="10">
        <f t="shared" ca="1" si="27"/>
        <v>150</v>
      </c>
      <c r="P168" s="20" t="s">
        <v>12</v>
      </c>
    </row>
    <row r="169" spans="1:20" ht="14.25" customHeight="1" x14ac:dyDescent="0.25">
      <c r="A169" s="13" t="s">
        <v>0</v>
      </c>
      <c r="B169" s="10">
        <f t="shared" ref="B169:B174" ca="1" si="30">OFFSET($B$144,MATCH($A169,$H$144:$H$151,0)-1,MATCH(B$167,$B$151:$H$151,0)-1)</f>
        <v>100</v>
      </c>
      <c r="C169" s="10">
        <f t="shared" ca="1" si="29"/>
        <v>200</v>
      </c>
      <c r="D169" s="10">
        <f t="shared" ca="1" si="29"/>
        <v>120</v>
      </c>
      <c r="E169" s="10">
        <f t="shared" ca="1" si="29"/>
        <v>700</v>
      </c>
      <c r="F169" s="10">
        <f t="shared" ca="1" si="29"/>
        <v>800</v>
      </c>
      <c r="G169" s="10">
        <f t="shared" ca="1" si="29"/>
        <v>400</v>
      </c>
      <c r="H169" s="14"/>
      <c r="I169" s="14"/>
      <c r="J169" s="10">
        <f t="shared" ca="1" si="28"/>
        <v>850</v>
      </c>
      <c r="K169" s="10">
        <f t="shared" ca="1" si="27"/>
        <v>920</v>
      </c>
      <c r="L169" s="10">
        <f t="shared" ca="1" si="27"/>
        <v>640</v>
      </c>
      <c r="M169" s="10">
        <f t="shared" ca="1" si="27"/>
        <v>4400</v>
      </c>
      <c r="N169" s="10">
        <f t="shared" ca="1" si="27"/>
        <v>6650</v>
      </c>
      <c r="O169" s="10">
        <f t="shared" ca="1" si="27"/>
        <v>1750</v>
      </c>
      <c r="P169" s="20" t="s">
        <v>7</v>
      </c>
    </row>
    <row r="170" spans="1:20" ht="14.25" customHeight="1" x14ac:dyDescent="0.25">
      <c r="A170" s="13" t="s">
        <v>6</v>
      </c>
      <c r="B170" s="10">
        <f t="shared" ca="1" si="30"/>
        <v>900</v>
      </c>
      <c r="C170" s="10">
        <f t="shared" ca="1" si="29"/>
        <v>1000</v>
      </c>
      <c r="D170" s="10">
        <f t="shared" ca="1" si="29"/>
        <v>680</v>
      </c>
      <c r="E170" s="10">
        <f t="shared" ca="1" si="29"/>
        <v>4700</v>
      </c>
      <c r="F170" s="10">
        <f t="shared" ca="1" si="29"/>
        <v>7000</v>
      </c>
      <c r="G170" s="10">
        <f t="shared" ca="1" si="29"/>
        <v>1900</v>
      </c>
      <c r="H170" s="14"/>
      <c r="I170" s="14"/>
      <c r="J170" s="10" t="str">
        <f t="shared" ca="1" si="28"/>
        <v>Coffee</v>
      </c>
      <c r="K170" s="10" t="str">
        <f t="shared" ca="1" si="27"/>
        <v>Software</v>
      </c>
      <c r="L170" s="10" t="str">
        <f t="shared" ca="1" si="27"/>
        <v>Milk</v>
      </c>
      <c r="M170" s="10" t="str">
        <f t="shared" ca="1" si="27"/>
        <v>Computers</v>
      </c>
      <c r="N170" s="10" t="str">
        <f t="shared" ca="1" si="27"/>
        <v>Biscutes</v>
      </c>
      <c r="O170" s="10" t="str">
        <f t="shared" ca="1" si="27"/>
        <v>Bread</v>
      </c>
      <c r="P170" s="20" t="s">
        <v>8</v>
      </c>
    </row>
    <row r="171" spans="1:20" ht="14.25" customHeight="1" x14ac:dyDescent="0.25">
      <c r="A171" s="13" t="s">
        <v>12</v>
      </c>
      <c r="B171" s="10">
        <f t="shared" ca="1" si="30"/>
        <v>50</v>
      </c>
      <c r="C171" s="10">
        <f t="shared" ca="1" si="29"/>
        <v>80</v>
      </c>
      <c r="D171" s="10">
        <f t="shared" ca="1" si="29"/>
        <v>40</v>
      </c>
      <c r="E171" s="10">
        <f t="shared" ca="1" si="29"/>
        <v>300</v>
      </c>
      <c r="F171" s="10">
        <f t="shared" ca="1" si="29"/>
        <v>350</v>
      </c>
      <c r="G171" s="10">
        <f t="shared" ca="1" si="29"/>
        <v>150</v>
      </c>
      <c r="H171" s="14"/>
      <c r="I171" s="14"/>
      <c r="J171" s="10" t="str">
        <f t="shared" ca="1" si="28"/>
        <v>FMCG</v>
      </c>
      <c r="K171" s="10" t="str">
        <f t="shared" ca="1" si="27"/>
        <v>IT</v>
      </c>
      <c r="L171" s="10" t="str">
        <f t="shared" ca="1" si="27"/>
        <v>FMCG</v>
      </c>
      <c r="M171" s="10" t="str">
        <f t="shared" ca="1" si="27"/>
        <v>IT</v>
      </c>
      <c r="N171" s="10" t="str">
        <f t="shared" ca="1" si="27"/>
        <v>FMCG</v>
      </c>
      <c r="O171" s="10" t="str">
        <f t="shared" ca="1" si="27"/>
        <v>FMCG</v>
      </c>
      <c r="P171" s="20" t="s">
        <v>9</v>
      </c>
    </row>
    <row r="172" spans="1:20" ht="14.25" customHeight="1" x14ac:dyDescent="0.25">
      <c r="A172" s="13" t="s">
        <v>7</v>
      </c>
      <c r="B172" s="10">
        <f t="shared" ca="1" si="30"/>
        <v>850</v>
      </c>
      <c r="C172" s="10">
        <f t="shared" ca="1" si="29"/>
        <v>920</v>
      </c>
      <c r="D172" s="10">
        <f t="shared" ca="1" si="29"/>
        <v>640</v>
      </c>
      <c r="E172" s="10">
        <f t="shared" ca="1" si="29"/>
        <v>4400</v>
      </c>
      <c r="F172" s="10">
        <f t="shared" ca="1" si="29"/>
        <v>6650</v>
      </c>
      <c r="G172" s="10">
        <f t="shared" ca="1" si="29"/>
        <v>1750</v>
      </c>
      <c r="H172" s="14"/>
      <c r="I172" s="14"/>
      <c r="J172" s="20" t="s">
        <v>1</v>
      </c>
      <c r="K172" s="20" t="s">
        <v>11</v>
      </c>
      <c r="L172" s="20" t="s">
        <v>2</v>
      </c>
      <c r="M172" s="20" t="s">
        <v>10</v>
      </c>
      <c r="N172" s="20" t="s">
        <v>3</v>
      </c>
      <c r="O172" s="20" t="s">
        <v>4</v>
      </c>
      <c r="P172" s="20"/>
    </row>
    <row r="173" spans="1:20" ht="14.25" customHeight="1" x14ac:dyDescent="0.25">
      <c r="A173" s="13" t="s">
        <v>8</v>
      </c>
      <c r="B173" s="10" t="str">
        <f t="shared" ca="1" si="30"/>
        <v>Coffee</v>
      </c>
      <c r="C173" s="10" t="str">
        <f t="shared" ca="1" si="29"/>
        <v>Software</v>
      </c>
      <c r="D173" s="10" t="str">
        <f t="shared" ca="1" si="29"/>
        <v>Milk</v>
      </c>
      <c r="E173" s="10" t="str">
        <f t="shared" ca="1" si="29"/>
        <v>Computers</v>
      </c>
      <c r="F173" s="10" t="str">
        <f t="shared" ca="1" si="29"/>
        <v>Biscutes</v>
      </c>
      <c r="G173" s="10" t="str">
        <f t="shared" ca="1" si="29"/>
        <v>Bread</v>
      </c>
      <c r="H173" s="14"/>
      <c r="I173" s="14"/>
    </row>
    <row r="174" spans="1:20" ht="14.25" customHeight="1" x14ac:dyDescent="0.25">
      <c r="A174" s="13" t="s">
        <v>9</v>
      </c>
      <c r="B174" s="10" t="str">
        <f t="shared" ca="1" si="30"/>
        <v>FMCG</v>
      </c>
      <c r="C174" s="10" t="str">
        <f t="shared" ca="1" si="29"/>
        <v>IT</v>
      </c>
      <c r="D174" s="10" t="str">
        <f t="shared" ca="1" si="29"/>
        <v>FMCG</v>
      </c>
      <c r="E174" s="10" t="str">
        <f t="shared" ca="1" si="29"/>
        <v>IT</v>
      </c>
      <c r="F174" s="10" t="str">
        <f t="shared" ca="1" si="29"/>
        <v>Consumables</v>
      </c>
      <c r="G174" s="10" t="str">
        <f t="shared" ca="1" si="29"/>
        <v>FMCG</v>
      </c>
      <c r="H174" s="14"/>
      <c r="I174" s="14"/>
    </row>
    <row r="175" spans="1:20" ht="14.25" customHeight="1" x14ac:dyDescent="0.25">
      <c r="A175" s="13"/>
      <c r="B175" s="38"/>
      <c r="C175" s="38"/>
      <c r="D175" s="38"/>
      <c r="E175" s="38"/>
      <c r="F175" s="38"/>
      <c r="G175" s="38"/>
      <c r="H175" s="14"/>
      <c r="I175" s="14"/>
    </row>
    <row r="176" spans="1:20" ht="14.25" customHeight="1" x14ac:dyDescent="0.25">
      <c r="D176" s="39"/>
      <c r="H176" s="14"/>
    </row>
    <row r="177" spans="1:9" ht="14.25" customHeight="1" x14ac:dyDescent="0.25">
      <c r="D177" s="39"/>
      <c r="H177" s="14"/>
    </row>
    <row r="178" spans="1:9" ht="14.25" customHeight="1" x14ac:dyDescent="0.25">
      <c r="A178" s="14" t="s">
        <v>33</v>
      </c>
      <c r="D178" s="39"/>
      <c r="H178" s="14"/>
    </row>
    <row r="179" spans="1:9" ht="14.25" customHeight="1" x14ac:dyDescent="0.25">
      <c r="D179" s="39"/>
      <c r="H179" s="14"/>
    </row>
    <row r="180" spans="1:9" ht="14.25" customHeight="1" x14ac:dyDescent="0.25">
      <c r="A180" s="19"/>
      <c r="B180" s="19" t="s">
        <v>33</v>
      </c>
      <c r="C180" s="42"/>
      <c r="D180" s="39"/>
      <c r="H180" s="14"/>
    </row>
    <row r="181" spans="1:9" ht="14.25" customHeight="1" x14ac:dyDescent="0.25">
      <c r="A181" s="41">
        <v>0</v>
      </c>
      <c r="B181" s="19"/>
      <c r="C181" s="42"/>
      <c r="D181" s="39"/>
      <c r="H181" s="14"/>
    </row>
    <row r="182" spans="1:9" ht="14.25" customHeight="1" x14ac:dyDescent="0.25">
      <c r="A182" s="40"/>
      <c r="C182" s="42"/>
      <c r="D182" s="39"/>
      <c r="H182" s="14"/>
    </row>
    <row r="183" spans="1:9" ht="14.25" customHeight="1" x14ac:dyDescent="0.25">
      <c r="A183" s="40"/>
      <c r="D183" s="39"/>
    </row>
    <row r="184" spans="1:9" ht="14.25" customHeight="1" x14ac:dyDescent="0.25">
      <c r="A184" s="40">
        <v>0.1</v>
      </c>
      <c r="C184" s="40">
        <v>0.5</v>
      </c>
      <c r="D184" s="39"/>
      <c r="E184" s="40">
        <v>0.44</v>
      </c>
    </row>
    <row r="185" spans="1:9" ht="14.25" customHeight="1" x14ac:dyDescent="0.25">
      <c r="A185" s="40">
        <v>0.25</v>
      </c>
      <c r="C185" s="40">
        <v>0.6</v>
      </c>
      <c r="E185" s="40">
        <v>0.55000000000000004</v>
      </c>
    </row>
    <row r="186" spans="1:9" ht="14.25" customHeight="1" x14ac:dyDescent="0.25">
      <c r="A186" s="40">
        <v>0.4</v>
      </c>
      <c r="C186" s="40">
        <v>0.7</v>
      </c>
      <c r="E186" s="40">
        <v>0.66</v>
      </c>
      <c r="I186" s="36"/>
    </row>
    <row r="187" spans="1:9" ht="14.25" customHeight="1" x14ac:dyDescent="0.25">
      <c r="A187" s="43"/>
      <c r="B187" s="44">
        <f>A181</f>
        <v>0</v>
      </c>
      <c r="C187" s="44">
        <f>B187+1%</f>
        <v>0.01</v>
      </c>
      <c r="D187" s="44">
        <f>C187+1%</f>
        <v>0.02</v>
      </c>
      <c r="E187" s="44">
        <f>D187+1%</f>
        <v>0.03</v>
      </c>
      <c r="F187" s="44">
        <f>E187+1%</f>
        <v>0.04</v>
      </c>
      <c r="I187" s="36"/>
    </row>
    <row r="188" spans="1:9" ht="14.25" customHeight="1" x14ac:dyDescent="0.25">
      <c r="A188" s="20" t="s">
        <v>42</v>
      </c>
      <c r="B188" s="45">
        <v>2011</v>
      </c>
      <c r="C188" s="45">
        <v>2012</v>
      </c>
      <c r="D188" s="45">
        <v>2013</v>
      </c>
      <c r="E188" s="45">
        <v>2014</v>
      </c>
      <c r="F188" s="45">
        <v>2015</v>
      </c>
      <c r="I188" s="36"/>
    </row>
    <row r="189" spans="1:9" ht="14.25" customHeight="1" x14ac:dyDescent="0.25">
      <c r="A189" s="46" t="s">
        <v>5</v>
      </c>
      <c r="B189" s="47">
        <v>2000</v>
      </c>
      <c r="C189" s="47">
        <v>3420</v>
      </c>
      <c r="D189" s="47">
        <v>5882.4</v>
      </c>
      <c r="E189" s="47">
        <v>10176.552</v>
      </c>
      <c r="F189" s="47">
        <v>17707.20048</v>
      </c>
    </row>
    <row r="190" spans="1:9" ht="14.25" customHeight="1" x14ac:dyDescent="0.25">
      <c r="A190" s="46" t="s">
        <v>34</v>
      </c>
      <c r="B190" s="47">
        <f>B189*B187</f>
        <v>0</v>
      </c>
      <c r="C190" s="47">
        <f>C189*C187</f>
        <v>34.200000000000003</v>
      </c>
      <c r="D190" s="47">
        <f>D189*D187</f>
        <v>117.648</v>
      </c>
      <c r="E190" s="47">
        <f>E189*E187</f>
        <v>305.29656</v>
      </c>
      <c r="F190" s="47">
        <f>F189*F187</f>
        <v>708.28801920000001</v>
      </c>
    </row>
    <row r="191" spans="1:9" ht="14.25" customHeight="1" x14ac:dyDescent="0.25">
      <c r="A191" s="48" t="s">
        <v>6</v>
      </c>
      <c r="B191" s="49">
        <f>B189-B190</f>
        <v>2000</v>
      </c>
      <c r="C191" s="49">
        <f>C189-C190</f>
        <v>3385.8</v>
      </c>
      <c r="D191" s="49">
        <f>D189-D190</f>
        <v>5764.7519999999995</v>
      </c>
      <c r="E191" s="49">
        <f>E189-E190</f>
        <v>9871.255439999999</v>
      </c>
      <c r="F191" s="49">
        <f>F189-F190</f>
        <v>16998.912460799998</v>
      </c>
    </row>
    <row r="192" spans="1:9" ht="14.25" customHeight="1" x14ac:dyDescent="0.25">
      <c r="A192" s="46" t="s">
        <v>35</v>
      </c>
      <c r="B192" s="47">
        <f>B191*25%</f>
        <v>500</v>
      </c>
      <c r="C192" s="47">
        <f>C191*25%</f>
        <v>846.45</v>
      </c>
      <c r="D192" s="47">
        <f>D191*25%</f>
        <v>1441.1879999999999</v>
      </c>
      <c r="E192" s="47">
        <f>E191*25%</f>
        <v>2467.8138599999997</v>
      </c>
      <c r="F192" s="47">
        <f>F191*25%</f>
        <v>4249.7281151999996</v>
      </c>
    </row>
    <row r="193" spans="1:6" ht="14.25" customHeight="1" x14ac:dyDescent="0.25">
      <c r="A193" s="48" t="s">
        <v>7</v>
      </c>
      <c r="B193" s="49">
        <f>B191-B192</f>
        <v>1500</v>
      </c>
      <c r="C193" s="49">
        <f>C191-C192</f>
        <v>2539.3500000000004</v>
      </c>
      <c r="D193" s="49">
        <f>D191-D192</f>
        <v>4323.5639999999994</v>
      </c>
      <c r="E193" s="49">
        <f>E191-E192</f>
        <v>7403.4415799999988</v>
      </c>
      <c r="F193" s="49">
        <f>F191-F192</f>
        <v>12749.184345599999</v>
      </c>
    </row>
    <row r="194" spans="1:6" ht="14.25" customHeight="1" x14ac:dyDescent="0.25"/>
    <row r="195" spans="1:6" ht="14.25" customHeight="1" x14ac:dyDescent="0.25"/>
    <row r="196" spans="1:6" ht="14.25" customHeight="1" x14ac:dyDescent="0.25"/>
    <row r="197" spans="1:6" ht="14.25" customHeight="1" x14ac:dyDescent="0.25">
      <c r="A197" s="13"/>
      <c r="B197" s="13"/>
      <c r="C197" s="13"/>
    </row>
    <row r="198" spans="1:6" x14ac:dyDescent="0.25">
      <c r="A198" s="13"/>
      <c r="B198" s="13"/>
      <c r="C198" s="13"/>
    </row>
    <row r="199" spans="1:6" x14ac:dyDescent="0.25">
      <c r="A199" s="13"/>
      <c r="B199" s="10"/>
      <c r="C199" s="36"/>
    </row>
    <row r="215" spans="1:7" x14ac:dyDescent="0.25">
      <c r="A215" s="15" t="s">
        <v>44</v>
      </c>
      <c r="B215" s="20" t="s">
        <v>1</v>
      </c>
      <c r="C215" s="20" t="s">
        <v>11</v>
      </c>
      <c r="D215" s="20" t="s">
        <v>2</v>
      </c>
      <c r="E215" s="20" t="s">
        <v>10</v>
      </c>
      <c r="F215" s="20" t="s">
        <v>3</v>
      </c>
      <c r="G215" s="20" t="s">
        <v>4</v>
      </c>
    </row>
    <row r="216" spans="1:7" x14ac:dyDescent="0.25">
      <c r="A216" s="13" t="s">
        <v>5</v>
      </c>
      <c r="B216" s="10"/>
      <c r="C216" s="10"/>
      <c r="D216" s="10"/>
      <c r="E216" s="10"/>
      <c r="F216" s="10"/>
      <c r="G216" s="10"/>
    </row>
    <row r="217" spans="1:7" x14ac:dyDescent="0.25">
      <c r="A217" s="13" t="s">
        <v>0</v>
      </c>
      <c r="B217" s="10"/>
      <c r="C217" s="10"/>
      <c r="D217" s="10"/>
      <c r="E217" s="10"/>
      <c r="F217" s="10"/>
      <c r="G217" s="10"/>
    </row>
    <row r="218" spans="1:7" x14ac:dyDescent="0.25">
      <c r="A218" s="13" t="s">
        <v>6</v>
      </c>
      <c r="B218" s="10"/>
      <c r="C218" s="10"/>
      <c r="D218" s="10"/>
      <c r="E218" s="10"/>
      <c r="F218" s="10"/>
      <c r="G218" s="10"/>
    </row>
    <row r="219" spans="1:7" x14ac:dyDescent="0.25">
      <c r="A219" s="13" t="s">
        <v>12</v>
      </c>
      <c r="B219" s="10"/>
      <c r="C219" s="10"/>
      <c r="D219" s="10"/>
      <c r="E219" s="10"/>
      <c r="F219" s="10"/>
      <c r="G219" s="10"/>
    </row>
    <row r="220" spans="1:7" x14ac:dyDescent="0.25">
      <c r="A220" s="13" t="s">
        <v>7</v>
      </c>
      <c r="B220" s="10"/>
      <c r="C220" s="10"/>
      <c r="D220" s="10"/>
      <c r="E220" s="10"/>
      <c r="F220" s="10"/>
      <c r="G220" s="10"/>
    </row>
    <row r="221" spans="1:7" x14ac:dyDescent="0.25">
      <c r="A221" s="13" t="s">
        <v>8</v>
      </c>
      <c r="B221" s="10"/>
      <c r="C221" s="10"/>
      <c r="D221" s="10"/>
      <c r="E221" s="10"/>
      <c r="F221" s="10"/>
      <c r="G221" s="10"/>
    </row>
    <row r="222" spans="1:7" x14ac:dyDescent="0.25">
      <c r="A222" s="13" t="s">
        <v>9</v>
      </c>
      <c r="B222" s="10"/>
      <c r="C222" s="10"/>
      <c r="D222" s="10"/>
      <c r="E222" s="10"/>
      <c r="F222" s="10"/>
      <c r="G222" s="10"/>
    </row>
    <row r="226" spans="1:2" x14ac:dyDescent="0.25">
      <c r="A226" s="13" t="s">
        <v>0</v>
      </c>
      <c r="B226" s="14">
        <f ca="1">SUM(OFFSET(A215,MATCH(A226,A216:A222,0),1,1,COUNTA(B215:G215)))</f>
        <v>0</v>
      </c>
    </row>
  </sheetData>
  <sortState ref="J5:K11">
    <sortCondition ref="J5:J11"/>
  </sortState>
  <mergeCells count="1">
    <mergeCell ref="E127:F128"/>
  </mergeCells>
  <dataValidations count="3">
    <dataValidation type="list" allowBlank="1" showInputMessage="1" showErrorMessage="1" sqref="E181">
      <formula1>$G$178:$G$186</formula1>
    </dataValidation>
    <dataValidation type="list" allowBlank="1" showInputMessage="1" showErrorMessage="1" sqref="Q5">
      <formula1>$T$5:$T$11</formula1>
    </dataValidation>
    <dataValidation type="list" allowBlank="1" showInputMessage="1" showErrorMessage="1" sqref="Q7:Q29">
      <formula1>$U$4:$Z$4</formula1>
    </dataValidation>
  </dataValidation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
  <sheetViews>
    <sheetView workbookViewId="0">
      <selection activeCell="B6" sqref="B6"/>
    </sheetView>
  </sheetViews>
  <sheetFormatPr defaultRowHeight="15" x14ac:dyDescent="0.25"/>
  <cols>
    <col min="1" max="1" width="12.85546875" bestFit="1" customWidth="1"/>
    <col min="2" max="2" width="30.140625" customWidth="1"/>
    <col min="3" max="3" width="6.5703125" bestFit="1" customWidth="1"/>
    <col min="5" max="5" width="12.85546875" bestFit="1" customWidth="1"/>
    <col min="6" max="6" width="7.28515625" bestFit="1" customWidth="1"/>
    <col min="7" max="7" width="6.5703125" bestFit="1" customWidth="1"/>
    <col min="9" max="9" width="11.85546875" bestFit="1" customWidth="1"/>
    <col min="10" max="10" width="7.5703125" bestFit="1" customWidth="1"/>
    <col min="11" max="11" width="6.5703125" bestFit="1" customWidth="1"/>
  </cols>
  <sheetData>
    <row r="1" spans="1:11" x14ac:dyDescent="0.25">
      <c r="A1" s="153" t="s">
        <v>359</v>
      </c>
      <c r="B1" s="153" t="s">
        <v>360</v>
      </c>
      <c r="C1" s="153"/>
      <c r="D1" s="153"/>
      <c r="E1" s="153"/>
      <c r="F1" s="153"/>
      <c r="G1" s="153"/>
      <c r="H1" s="153"/>
      <c r="I1" s="153"/>
      <c r="J1" s="153"/>
      <c r="K1" s="154"/>
    </row>
    <row r="2" spans="1:11" ht="15.75" thickBot="1" x14ac:dyDescent="0.3">
      <c r="A2" s="155" t="s">
        <v>361</v>
      </c>
      <c r="B2" s="155" t="s">
        <v>362</v>
      </c>
    </row>
    <row r="3" spans="1:11" ht="15.75" thickBot="1" x14ac:dyDescent="0.3">
      <c r="A3" s="156" t="s">
        <v>363</v>
      </c>
      <c r="B3" s="1" t="s">
        <v>361</v>
      </c>
    </row>
    <row r="4" spans="1:11" x14ac:dyDescent="0.25">
      <c r="F4" s="153" t="s">
        <v>361</v>
      </c>
      <c r="J4" s="153" t="s">
        <v>362</v>
      </c>
    </row>
    <row r="5" spans="1:11" x14ac:dyDescent="0.25">
      <c r="A5" s="157" t="s">
        <v>364</v>
      </c>
      <c r="B5" s="157" t="s">
        <v>365</v>
      </c>
      <c r="C5" s="157" t="s">
        <v>366</v>
      </c>
      <c r="E5" s="157" t="s">
        <v>364</v>
      </c>
      <c r="F5" s="157" t="s">
        <v>365</v>
      </c>
      <c r="G5" s="157" t="s">
        <v>366</v>
      </c>
      <c r="I5" s="157" t="s">
        <v>364</v>
      </c>
      <c r="J5" s="157" t="s">
        <v>365</v>
      </c>
      <c r="K5" s="157" t="s">
        <v>366</v>
      </c>
    </row>
    <row r="6" spans="1:11" x14ac:dyDescent="0.25">
      <c r="A6" s="158" t="s">
        <v>367</v>
      </c>
      <c r="B6" s="159">
        <f ca="1">IF($D$156="Noida",INDEX($G$159:$I$162,MATCH($C6,$G$159:$G$162,0),MATCH(B$158,$G$158:$I$158,0)),INDEX($K$159:$M$162,MATCH($C6,$G$159:$G$162,0),MATCH(B$158,$G$158:$I$158,0)))</f>
        <v>155</v>
      </c>
      <c r="C6" s="159">
        <f ca="1">IF($D$156="Noida",INDEX($G$159:$I$162,MATCH($C6,$G$159:$G$162,0),MATCH(C$158,$G$158:$I$158,0)),INDEX($K$159:$M$162,MATCH($C6,$G$159:$G$162,0),MATCH(C$158,$G$158:$I$158,0)))</f>
        <v>403</v>
      </c>
      <c r="E6" s="158" t="s">
        <v>368</v>
      </c>
      <c r="F6" s="160">
        <v>561</v>
      </c>
      <c r="G6" s="160">
        <v>178</v>
      </c>
      <c r="I6" s="161" t="s">
        <v>368</v>
      </c>
      <c r="J6" s="160">
        <v>202</v>
      </c>
      <c r="K6" s="160">
        <v>377</v>
      </c>
    </row>
    <row r="7" spans="1:11" x14ac:dyDescent="0.25">
      <c r="A7" s="158" t="s">
        <v>369</v>
      </c>
      <c r="B7" s="159">
        <f t="shared" ref="B7:C9" ca="1" si="0">IF($D$156="Noida",INDEX($G$159:$I$162,MATCH($C7,$G$159:$G$162,0),MATCH(B$158,$G$158:$I$158,0)),INDEX($K$159:$M$162,MATCH($C7,$G$159:$G$162,0),MATCH(B$158,$G$158:$I$158,0)))</f>
        <v>446</v>
      </c>
      <c r="C7" s="159">
        <f t="shared" ca="1" si="0"/>
        <v>180</v>
      </c>
      <c r="E7" s="158" t="s">
        <v>369</v>
      </c>
      <c r="F7" s="160">
        <v>446</v>
      </c>
      <c r="G7" s="160">
        <v>180</v>
      </c>
      <c r="I7" s="158" t="s">
        <v>369</v>
      </c>
      <c r="J7" s="160">
        <v>476</v>
      </c>
      <c r="K7" s="160">
        <v>322</v>
      </c>
    </row>
    <row r="8" spans="1:11" x14ac:dyDescent="0.25">
      <c r="A8" s="158" t="s">
        <v>368</v>
      </c>
      <c r="B8" s="159">
        <f t="shared" ca="1" si="0"/>
        <v>561</v>
      </c>
      <c r="C8" s="159">
        <f t="shared" ca="1" si="0"/>
        <v>178</v>
      </c>
      <c r="E8" s="158" t="s">
        <v>367</v>
      </c>
      <c r="F8" s="160">
        <v>155</v>
      </c>
      <c r="G8" s="160">
        <v>403</v>
      </c>
      <c r="I8" s="158" t="s">
        <v>367</v>
      </c>
      <c r="J8" s="160">
        <v>539</v>
      </c>
      <c r="K8" s="160">
        <v>121</v>
      </c>
    </row>
    <row r="9" spans="1:11" x14ac:dyDescent="0.25">
      <c r="A9" s="158" t="s">
        <v>369</v>
      </c>
      <c r="B9" s="159">
        <f t="shared" ca="1" si="0"/>
        <v>446</v>
      </c>
      <c r="C9" s="159">
        <f t="shared" ca="1" si="0"/>
        <v>180</v>
      </c>
      <c r="E9" s="158" t="s">
        <v>369</v>
      </c>
      <c r="F9" s="160">
        <v>369</v>
      </c>
      <c r="G9" s="160">
        <v>525</v>
      </c>
      <c r="I9" s="158" t="s">
        <v>369</v>
      </c>
      <c r="J9" s="160">
        <v>208</v>
      </c>
      <c r="K9" s="160">
        <v>433</v>
      </c>
    </row>
  </sheetData>
  <dataValidations count="1">
    <dataValidation type="list" allowBlank="1" showInputMessage="1" showErrorMessage="1" sqref="B3">
      <formula1>$C$155:$D$155</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workbookViewId="0">
      <selection activeCell="A16" sqref="A16"/>
    </sheetView>
  </sheetViews>
  <sheetFormatPr defaultRowHeight="15" x14ac:dyDescent="0.25"/>
  <cols>
    <col min="1" max="1" width="8" bestFit="1" customWidth="1"/>
    <col min="2" max="2" width="24.85546875" customWidth="1"/>
    <col min="3" max="4" width="14.5703125" bestFit="1" customWidth="1"/>
    <col min="5" max="5" width="9.85546875" bestFit="1" customWidth="1"/>
    <col min="7" max="7" width="9.85546875" bestFit="1" customWidth="1"/>
    <col min="8" max="8" width="12.85546875" bestFit="1" customWidth="1"/>
    <col min="9" max="10" width="14.5703125" bestFit="1" customWidth="1"/>
    <col min="11" max="11" width="7.28515625" bestFit="1" customWidth="1"/>
  </cols>
  <sheetData>
    <row r="1" spans="1:11" x14ac:dyDescent="0.25">
      <c r="A1" s="153" t="s">
        <v>370</v>
      </c>
      <c r="B1" s="153" t="s">
        <v>371</v>
      </c>
      <c r="C1" s="153"/>
      <c r="D1" s="153"/>
      <c r="E1" s="153"/>
      <c r="F1" s="153"/>
      <c r="G1" s="153"/>
      <c r="H1" s="153"/>
      <c r="I1" s="153"/>
      <c r="J1" s="153"/>
      <c r="K1" s="154"/>
    </row>
    <row r="2" spans="1:11" x14ac:dyDescent="0.25">
      <c r="A2" s="162" t="s">
        <v>372</v>
      </c>
      <c r="B2" s="149"/>
      <c r="C2" s="149"/>
      <c r="D2" s="149"/>
      <c r="E2" s="149"/>
      <c r="F2" s="149"/>
      <c r="G2" s="162" t="s">
        <v>373</v>
      </c>
      <c r="H2" s="149"/>
      <c r="J2" s="163"/>
      <c r="K2" s="163"/>
    </row>
    <row r="3" spans="1:11" x14ac:dyDescent="0.25">
      <c r="A3" s="164" t="s">
        <v>374</v>
      </c>
      <c r="B3" s="165" t="s">
        <v>364</v>
      </c>
      <c r="C3" s="165" t="s">
        <v>375</v>
      </c>
      <c r="D3" s="165" t="s">
        <v>376</v>
      </c>
      <c r="E3" s="165" t="s">
        <v>377</v>
      </c>
      <c r="G3" s="165" t="s">
        <v>377</v>
      </c>
      <c r="H3" s="165" t="s">
        <v>364</v>
      </c>
      <c r="I3" s="165" t="s">
        <v>375</v>
      </c>
      <c r="J3" s="165" t="s">
        <v>376</v>
      </c>
      <c r="K3" s="166" t="s">
        <v>378</v>
      </c>
    </row>
    <row r="4" spans="1:11" x14ac:dyDescent="0.25">
      <c r="A4" s="112">
        <v>120</v>
      </c>
      <c r="B4" s="167" t="str">
        <f ca="1">INDEX($I$170:$L$189,MATCH($C4,$M$170:$M$189,0),MATCH(B$169,$I$169:$L$169,0))</f>
        <v>Facility</v>
      </c>
      <c r="C4" s="167">
        <f t="shared" ref="C4:E11" ca="1" si="0">INDEX($I$170:$L$189,MATCH($C4,$M$170:$M$189,0),MATCH(C$169,$I$169:$L$169,0))</f>
        <v>1197</v>
      </c>
      <c r="D4" s="167">
        <f t="shared" ca="1" si="0"/>
        <v>1397</v>
      </c>
      <c r="E4" s="167" t="str">
        <f t="shared" ca="1" si="0"/>
        <v>HYD 1</v>
      </c>
      <c r="G4" s="168" t="s">
        <v>361</v>
      </c>
      <c r="H4" s="168" t="s">
        <v>368</v>
      </c>
      <c r="I4" s="169">
        <v>1054</v>
      </c>
      <c r="J4" s="169">
        <f>I4+200</f>
        <v>1254</v>
      </c>
      <c r="K4" s="109">
        <v>101</v>
      </c>
    </row>
    <row r="5" spans="1:11" x14ac:dyDescent="0.25">
      <c r="A5" s="112">
        <v>115</v>
      </c>
      <c r="B5" s="167" t="str">
        <f t="shared" ref="B5:B11" ca="1" si="1">INDEX($I$170:$L$189,MATCH($C5,$M$170:$M$189,0),MATCH(B$169,$I$169:$L$169,0))</f>
        <v>Operations</v>
      </c>
      <c r="C5" s="167">
        <f t="shared" ca="1" si="0"/>
        <v>1161</v>
      </c>
      <c r="D5" s="167">
        <f t="shared" ca="1" si="0"/>
        <v>1361</v>
      </c>
      <c r="E5" s="167" t="str">
        <f t="shared" ca="1" si="0"/>
        <v>Noida</v>
      </c>
      <c r="G5" s="168" t="s">
        <v>379</v>
      </c>
      <c r="H5" s="168" t="s">
        <v>369</v>
      </c>
      <c r="I5" s="169">
        <v>1065</v>
      </c>
      <c r="J5" s="168">
        <f t="shared" ref="J5:J23" si="2">I5+200</f>
        <v>1265</v>
      </c>
      <c r="K5" s="109">
        <v>102</v>
      </c>
    </row>
    <row r="6" spans="1:11" x14ac:dyDescent="0.25">
      <c r="A6" s="112">
        <v>106</v>
      </c>
      <c r="B6" s="167" t="str">
        <f t="shared" ca="1" si="1"/>
        <v>Training</v>
      </c>
      <c r="C6" s="167">
        <f t="shared" ca="1" si="0"/>
        <v>1096.2</v>
      </c>
      <c r="D6" s="167">
        <f t="shared" ca="1" si="0"/>
        <v>1296.2</v>
      </c>
      <c r="E6" s="167" t="str">
        <f t="shared" ca="1" si="0"/>
        <v>Gurgaon 2</v>
      </c>
      <c r="G6" s="168" t="s">
        <v>380</v>
      </c>
      <c r="H6" s="168" t="s">
        <v>367</v>
      </c>
      <c r="I6" s="169">
        <v>1098</v>
      </c>
      <c r="J6" s="168">
        <f t="shared" si="2"/>
        <v>1298</v>
      </c>
      <c r="K6" s="109">
        <v>103</v>
      </c>
    </row>
    <row r="7" spans="1:11" x14ac:dyDescent="0.25">
      <c r="A7" s="112">
        <v>105</v>
      </c>
      <c r="B7" s="167" t="str">
        <f t="shared" ca="1" si="1"/>
        <v>Operations</v>
      </c>
      <c r="C7" s="167">
        <f t="shared" ca="1" si="0"/>
        <v>1089</v>
      </c>
      <c r="D7" s="167">
        <f t="shared" ca="1" si="0"/>
        <v>1289</v>
      </c>
      <c r="E7" s="167" t="str">
        <f t="shared" ca="1" si="0"/>
        <v>HYD 2</v>
      </c>
      <c r="G7" s="168" t="s">
        <v>381</v>
      </c>
      <c r="H7" s="168" t="s">
        <v>369</v>
      </c>
      <c r="I7" s="169">
        <v>1067</v>
      </c>
      <c r="J7" s="168">
        <f t="shared" si="2"/>
        <v>1267</v>
      </c>
      <c r="K7" s="109">
        <v>104</v>
      </c>
    </row>
    <row r="8" spans="1:11" x14ac:dyDescent="0.25">
      <c r="A8" s="112">
        <v>111</v>
      </c>
      <c r="B8" s="167" t="str">
        <f t="shared" ca="1" si="1"/>
        <v>Training</v>
      </c>
      <c r="C8" s="167">
        <f t="shared" ca="1" si="0"/>
        <v>1132.2</v>
      </c>
      <c r="D8" s="167">
        <f t="shared" ca="1" si="0"/>
        <v>1332.2</v>
      </c>
      <c r="E8" s="167" t="str">
        <f t="shared" ca="1" si="0"/>
        <v>Gurgaon 1</v>
      </c>
      <c r="G8" s="168" t="s">
        <v>382</v>
      </c>
      <c r="H8" s="168" t="s">
        <v>367</v>
      </c>
      <c r="I8" s="169">
        <v>1089</v>
      </c>
      <c r="J8" s="168">
        <f t="shared" si="2"/>
        <v>1289</v>
      </c>
      <c r="K8" s="109">
        <v>105</v>
      </c>
    </row>
    <row r="9" spans="1:11" x14ac:dyDescent="0.25">
      <c r="A9" s="112">
        <v>101</v>
      </c>
      <c r="B9" s="167" t="str">
        <f t="shared" ca="1" si="1"/>
        <v>Claim Quality</v>
      </c>
      <c r="C9" s="167">
        <f t="shared" ca="1" si="0"/>
        <v>1054</v>
      </c>
      <c r="D9" s="167">
        <f t="shared" ca="1" si="0"/>
        <v>1254</v>
      </c>
      <c r="E9" s="167" t="str">
        <f t="shared" ca="1" si="0"/>
        <v>Noida</v>
      </c>
      <c r="G9" s="168" t="s">
        <v>380</v>
      </c>
      <c r="H9" s="168" t="s">
        <v>369</v>
      </c>
      <c r="I9" s="169">
        <v>1096.2</v>
      </c>
      <c r="J9" s="168">
        <f t="shared" si="2"/>
        <v>1296.2</v>
      </c>
      <c r="K9" s="109">
        <v>106</v>
      </c>
    </row>
    <row r="10" spans="1:11" x14ac:dyDescent="0.25">
      <c r="A10" s="112">
        <v>106</v>
      </c>
      <c r="B10" s="167" t="str">
        <f t="shared" ca="1" si="1"/>
        <v>Training</v>
      </c>
      <c r="C10" s="167">
        <f t="shared" ca="1" si="0"/>
        <v>1096.2</v>
      </c>
      <c r="D10" s="167">
        <f t="shared" ca="1" si="0"/>
        <v>1296.2</v>
      </c>
      <c r="E10" s="167" t="str">
        <f t="shared" ca="1" si="0"/>
        <v>Gurgaon 2</v>
      </c>
      <c r="G10" s="168" t="s">
        <v>381</v>
      </c>
      <c r="H10" s="168" t="s">
        <v>368</v>
      </c>
      <c r="I10" s="169">
        <v>1103.4000000000001</v>
      </c>
      <c r="J10" s="168">
        <f t="shared" si="2"/>
        <v>1303.4000000000001</v>
      </c>
      <c r="K10" s="109">
        <v>107</v>
      </c>
    </row>
    <row r="11" spans="1:11" x14ac:dyDescent="0.25">
      <c r="A11" s="112">
        <v>103</v>
      </c>
      <c r="B11" s="167" t="str">
        <f t="shared" ca="1" si="1"/>
        <v>Operations</v>
      </c>
      <c r="C11" s="167">
        <f t="shared" ca="1" si="0"/>
        <v>1098</v>
      </c>
      <c r="D11" s="167">
        <f t="shared" ca="1" si="0"/>
        <v>1298</v>
      </c>
      <c r="E11" s="167" t="str">
        <f t="shared" ca="1" si="0"/>
        <v>Gurgaon 2</v>
      </c>
      <c r="G11" s="168" t="s">
        <v>380</v>
      </c>
      <c r="H11" s="168" t="s">
        <v>367</v>
      </c>
      <c r="I11" s="169">
        <v>1110.5999999999999</v>
      </c>
      <c r="J11" s="168">
        <f t="shared" si="2"/>
        <v>1310.5999999999999</v>
      </c>
      <c r="K11" s="109">
        <v>108</v>
      </c>
    </row>
    <row r="12" spans="1:11" x14ac:dyDescent="0.25">
      <c r="G12" s="168" t="s">
        <v>381</v>
      </c>
      <c r="H12" s="168" t="s">
        <v>368</v>
      </c>
      <c r="I12" s="169">
        <v>1117.8</v>
      </c>
      <c r="J12" s="168">
        <f t="shared" si="2"/>
        <v>1317.8</v>
      </c>
      <c r="K12" s="109">
        <v>109</v>
      </c>
    </row>
    <row r="13" spans="1:11" x14ac:dyDescent="0.25">
      <c r="B13" s="170"/>
      <c r="C13" s="170"/>
      <c r="D13" s="171"/>
      <c r="G13" s="168" t="s">
        <v>361</v>
      </c>
      <c r="H13" s="168" t="s">
        <v>368</v>
      </c>
      <c r="I13" s="169">
        <v>1125</v>
      </c>
      <c r="J13" s="168">
        <f t="shared" si="2"/>
        <v>1325</v>
      </c>
      <c r="K13" s="109">
        <v>110</v>
      </c>
    </row>
    <row r="14" spans="1:11" x14ac:dyDescent="0.25">
      <c r="A14" s="129" t="s">
        <v>384</v>
      </c>
      <c r="B14" s="1"/>
      <c r="C14" s="1"/>
      <c r="D14" s="172"/>
      <c r="E14" s="173"/>
      <c r="G14" s="168" t="s">
        <v>379</v>
      </c>
      <c r="H14" s="168" t="s">
        <v>369</v>
      </c>
      <c r="I14" s="169">
        <v>1132.2</v>
      </c>
      <c r="J14" s="168">
        <f t="shared" si="2"/>
        <v>1332.2</v>
      </c>
      <c r="K14" s="109">
        <v>111</v>
      </c>
    </row>
    <row r="15" spans="1:11" x14ac:dyDescent="0.25">
      <c r="G15" s="168" t="s">
        <v>380</v>
      </c>
      <c r="H15" s="168" t="s">
        <v>369</v>
      </c>
      <c r="I15" s="169">
        <v>1139.4000000000001</v>
      </c>
      <c r="J15" s="168">
        <f t="shared" si="2"/>
        <v>1339.4</v>
      </c>
      <c r="K15" s="109">
        <v>112</v>
      </c>
    </row>
    <row r="16" spans="1:11" x14ac:dyDescent="0.25">
      <c r="G16" s="168" t="s">
        <v>380</v>
      </c>
      <c r="H16" s="168" t="s">
        <v>368</v>
      </c>
      <c r="I16" s="169">
        <v>1146.5999999999999</v>
      </c>
      <c r="J16" s="168">
        <f t="shared" si="2"/>
        <v>1346.6</v>
      </c>
      <c r="K16" s="109">
        <v>113</v>
      </c>
    </row>
    <row r="17" spans="7:11" x14ac:dyDescent="0.25">
      <c r="G17" s="168" t="s">
        <v>380</v>
      </c>
      <c r="H17" s="168" t="s">
        <v>383</v>
      </c>
      <c r="I17" s="169">
        <v>1153.8</v>
      </c>
      <c r="J17" s="168">
        <f t="shared" si="2"/>
        <v>1353.8</v>
      </c>
      <c r="K17" s="109">
        <v>114</v>
      </c>
    </row>
    <row r="18" spans="7:11" x14ac:dyDescent="0.25">
      <c r="G18" s="168" t="s">
        <v>361</v>
      </c>
      <c r="H18" s="168" t="s">
        <v>367</v>
      </c>
      <c r="I18" s="169">
        <v>1161</v>
      </c>
      <c r="J18" s="168">
        <f t="shared" si="2"/>
        <v>1361</v>
      </c>
      <c r="K18" s="109">
        <v>115</v>
      </c>
    </row>
    <row r="19" spans="7:11" x14ac:dyDescent="0.25">
      <c r="G19" s="168" t="s">
        <v>361</v>
      </c>
      <c r="H19" s="168" t="s">
        <v>383</v>
      </c>
      <c r="I19" s="169">
        <v>1168.2</v>
      </c>
      <c r="J19" s="168">
        <f t="shared" si="2"/>
        <v>1368.2</v>
      </c>
      <c r="K19" s="109">
        <v>116</v>
      </c>
    </row>
    <row r="20" spans="7:11" x14ac:dyDescent="0.25">
      <c r="G20" s="168" t="s">
        <v>381</v>
      </c>
      <c r="H20" s="168" t="s">
        <v>367</v>
      </c>
      <c r="I20" s="169">
        <v>1175.4000000000001</v>
      </c>
      <c r="J20" s="168">
        <f t="shared" si="2"/>
        <v>1375.4</v>
      </c>
      <c r="K20" s="109">
        <v>117</v>
      </c>
    </row>
    <row r="21" spans="7:11" x14ac:dyDescent="0.25">
      <c r="G21" s="168" t="s">
        <v>381</v>
      </c>
      <c r="H21" s="168" t="s">
        <v>383</v>
      </c>
      <c r="I21" s="169">
        <v>1182.5999999999999</v>
      </c>
      <c r="J21" s="168">
        <f t="shared" si="2"/>
        <v>1382.6</v>
      </c>
      <c r="K21" s="109">
        <v>118</v>
      </c>
    </row>
    <row r="22" spans="7:11" x14ac:dyDescent="0.25">
      <c r="G22" s="168" t="s">
        <v>382</v>
      </c>
      <c r="H22" s="168" t="s">
        <v>369</v>
      </c>
      <c r="I22" s="169">
        <v>1189.8</v>
      </c>
      <c r="J22" s="168">
        <f t="shared" si="2"/>
        <v>1389.8</v>
      </c>
      <c r="K22" s="109">
        <v>119</v>
      </c>
    </row>
    <row r="23" spans="7:11" x14ac:dyDescent="0.25">
      <c r="G23" s="168" t="s">
        <v>381</v>
      </c>
      <c r="H23" s="168" t="s">
        <v>383</v>
      </c>
      <c r="I23" s="169">
        <v>1197</v>
      </c>
      <c r="J23" s="168">
        <f t="shared" si="2"/>
        <v>1397</v>
      </c>
      <c r="K23" s="109">
        <v>120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4"/>
  <sheetViews>
    <sheetView topLeftCell="A5" workbookViewId="0">
      <selection activeCell="J9" sqref="J9"/>
    </sheetView>
  </sheetViews>
  <sheetFormatPr defaultRowHeight="15" x14ac:dyDescent="0.25"/>
  <sheetData>
    <row r="1" spans="1:14" x14ac:dyDescent="0.25">
      <c r="A1" s="153" t="s">
        <v>385</v>
      </c>
      <c r="B1" s="153" t="s">
        <v>386</v>
      </c>
      <c r="C1" s="153"/>
      <c r="D1" s="153"/>
      <c r="E1" s="153"/>
      <c r="F1" s="153"/>
      <c r="G1" s="153"/>
      <c r="H1" s="153"/>
      <c r="I1" s="153"/>
    </row>
    <row r="3" spans="1:14" x14ac:dyDescent="0.25">
      <c r="A3" s="171"/>
      <c r="B3" s="171"/>
    </row>
    <row r="4" spans="1:14" ht="15.75" thickBot="1" x14ac:dyDescent="0.3"/>
    <row r="5" spans="1:14" ht="15.75" thickBot="1" x14ac:dyDescent="0.3">
      <c r="A5" s="166" t="s">
        <v>374</v>
      </c>
      <c r="B5" s="166" t="s">
        <v>205</v>
      </c>
      <c r="D5" s="183" t="s">
        <v>378</v>
      </c>
      <c r="E5" s="184" t="s">
        <v>387</v>
      </c>
      <c r="F5" s="184" t="s">
        <v>205</v>
      </c>
      <c r="G5" s="185" t="s">
        <v>5</v>
      </c>
    </row>
    <row r="6" spans="1:14" x14ac:dyDescent="0.25">
      <c r="A6" s="186" t="s">
        <v>388</v>
      </c>
      <c r="B6" s="187" t="str">
        <f>LOOKUP(--$A6,$D$6:$F$25)</f>
        <v>Ravi</v>
      </c>
      <c r="D6" s="188">
        <v>101</v>
      </c>
      <c r="E6" s="189" t="s">
        <v>72</v>
      </c>
      <c r="F6" s="189" t="s">
        <v>328</v>
      </c>
      <c r="G6" s="190">
        <v>15000</v>
      </c>
      <c r="I6" s="129" t="s">
        <v>395</v>
      </c>
      <c r="J6" s="1"/>
      <c r="K6" s="1"/>
      <c r="L6" s="1"/>
      <c r="M6" s="1"/>
      <c r="N6" s="1"/>
    </row>
    <row r="7" spans="1:14" x14ac:dyDescent="0.25">
      <c r="A7" s="186" t="s">
        <v>389</v>
      </c>
      <c r="B7" s="187" t="str">
        <f t="shared" ref="B7:B14" si="0">LOOKUP(--$A7,$D$6:$F$25)</f>
        <v>Neeraj</v>
      </c>
      <c r="D7" s="191">
        <v>102</v>
      </c>
      <c r="E7" s="114" t="s">
        <v>73</v>
      </c>
      <c r="F7" s="114" t="s">
        <v>390</v>
      </c>
      <c r="G7" s="192">
        <v>45000</v>
      </c>
    </row>
    <row r="8" spans="1:14" x14ac:dyDescent="0.25">
      <c r="A8" s="112">
        <v>106</v>
      </c>
      <c r="B8" s="187" t="str">
        <f t="shared" si="0"/>
        <v>Gopal</v>
      </c>
      <c r="D8" s="191">
        <v>103</v>
      </c>
      <c r="E8" s="114" t="s">
        <v>72</v>
      </c>
      <c r="F8" s="114" t="s">
        <v>336</v>
      </c>
      <c r="G8" s="192">
        <v>63200</v>
      </c>
    </row>
    <row r="9" spans="1:14" x14ac:dyDescent="0.25">
      <c r="A9" s="112">
        <v>105</v>
      </c>
      <c r="B9" s="187" t="str">
        <f t="shared" si="0"/>
        <v>Vipin_RJ</v>
      </c>
      <c r="D9" s="191">
        <v>104</v>
      </c>
      <c r="E9" s="114" t="s">
        <v>71</v>
      </c>
      <c r="F9" s="114" t="s">
        <v>323</v>
      </c>
      <c r="G9" s="192">
        <v>18000</v>
      </c>
    </row>
    <row r="10" spans="1:14" x14ac:dyDescent="0.25">
      <c r="A10" s="186" t="s">
        <v>391</v>
      </c>
      <c r="B10" s="187" t="str">
        <f t="shared" si="0"/>
        <v>Vipin_RJ</v>
      </c>
      <c r="D10" s="191">
        <v>105</v>
      </c>
      <c r="E10" s="114" t="s">
        <v>72</v>
      </c>
      <c r="F10" s="114" t="s">
        <v>320</v>
      </c>
      <c r="G10" s="192">
        <v>32000</v>
      </c>
    </row>
    <row r="11" spans="1:14" x14ac:dyDescent="0.25">
      <c r="A11" s="112">
        <v>101</v>
      </c>
      <c r="B11" s="187" t="str">
        <f t="shared" si="0"/>
        <v>Tamanna</v>
      </c>
      <c r="D11" s="191">
        <v>106</v>
      </c>
      <c r="E11" s="114" t="s">
        <v>73</v>
      </c>
      <c r="F11" s="114" t="s">
        <v>331</v>
      </c>
      <c r="G11" s="192">
        <v>45000</v>
      </c>
    </row>
    <row r="12" spans="1:14" x14ac:dyDescent="0.25">
      <c r="A12" s="186" t="s">
        <v>392</v>
      </c>
      <c r="B12" s="187" t="str">
        <f t="shared" si="0"/>
        <v>Gopal</v>
      </c>
      <c r="D12" s="191">
        <v>107</v>
      </c>
      <c r="E12" s="114" t="s">
        <v>72</v>
      </c>
      <c r="F12" s="114" t="s">
        <v>328</v>
      </c>
      <c r="G12" s="192">
        <v>230000</v>
      </c>
    </row>
    <row r="13" spans="1:14" x14ac:dyDescent="0.25">
      <c r="A13" s="112">
        <v>103</v>
      </c>
      <c r="B13" s="187" t="str">
        <f t="shared" si="0"/>
        <v>Sunil_RJ</v>
      </c>
      <c r="D13" s="191">
        <v>108</v>
      </c>
      <c r="E13" s="114" t="s">
        <v>73</v>
      </c>
      <c r="F13" s="114" t="s">
        <v>393</v>
      </c>
      <c r="G13" s="192">
        <v>15000</v>
      </c>
    </row>
    <row r="14" spans="1:14" x14ac:dyDescent="0.25">
      <c r="A14" s="112">
        <v>105</v>
      </c>
      <c r="B14" s="187" t="str">
        <f t="shared" si="0"/>
        <v>Vipin_RJ</v>
      </c>
      <c r="D14" s="191">
        <v>109</v>
      </c>
      <c r="E14" s="114" t="s">
        <v>72</v>
      </c>
      <c r="F14" s="114" t="s">
        <v>336</v>
      </c>
      <c r="G14" s="192">
        <v>42000</v>
      </c>
    </row>
    <row r="15" spans="1:14" x14ac:dyDescent="0.25">
      <c r="D15" s="191">
        <v>110</v>
      </c>
      <c r="E15" s="114" t="s">
        <v>71</v>
      </c>
      <c r="F15" s="114" t="s">
        <v>323</v>
      </c>
      <c r="G15" s="192">
        <v>32000</v>
      </c>
    </row>
    <row r="16" spans="1:14" x14ac:dyDescent="0.25">
      <c r="D16" s="191">
        <v>111</v>
      </c>
      <c r="E16" s="114" t="s">
        <v>72</v>
      </c>
      <c r="F16" s="114" t="s">
        <v>320</v>
      </c>
      <c r="G16" s="192">
        <v>42500</v>
      </c>
    </row>
    <row r="17" spans="4:7" x14ac:dyDescent="0.25">
      <c r="D17" s="191">
        <v>112</v>
      </c>
      <c r="E17" s="114" t="s">
        <v>73</v>
      </c>
      <c r="F17" s="114" t="s">
        <v>320</v>
      </c>
      <c r="G17" s="192">
        <v>62300</v>
      </c>
    </row>
    <row r="18" spans="4:7" x14ac:dyDescent="0.25">
      <c r="D18" s="191">
        <v>113</v>
      </c>
      <c r="E18" s="114" t="s">
        <v>72</v>
      </c>
      <c r="F18" s="114" t="s">
        <v>328</v>
      </c>
      <c r="G18" s="192">
        <v>78200</v>
      </c>
    </row>
    <row r="19" spans="4:7" x14ac:dyDescent="0.25">
      <c r="D19" s="191">
        <v>114</v>
      </c>
      <c r="E19" s="114" t="s">
        <v>73</v>
      </c>
      <c r="F19" s="114" t="s">
        <v>393</v>
      </c>
      <c r="G19" s="192">
        <v>95200</v>
      </c>
    </row>
    <row r="20" spans="4:7" x14ac:dyDescent="0.25">
      <c r="D20" s="191">
        <v>115</v>
      </c>
      <c r="E20" s="114" t="s">
        <v>72</v>
      </c>
      <c r="F20" s="114" t="s">
        <v>394</v>
      </c>
      <c r="G20" s="192">
        <v>45200</v>
      </c>
    </row>
    <row r="21" spans="4:7" x14ac:dyDescent="0.25">
      <c r="D21" s="191">
        <v>116</v>
      </c>
      <c r="E21" s="114" t="s">
        <v>71</v>
      </c>
      <c r="F21" s="114" t="s">
        <v>323</v>
      </c>
      <c r="G21" s="192">
        <v>62000</v>
      </c>
    </row>
    <row r="22" spans="4:7" x14ac:dyDescent="0.25">
      <c r="D22" s="191">
        <v>117</v>
      </c>
      <c r="E22" s="114" t="s">
        <v>72</v>
      </c>
      <c r="F22" s="114" t="s">
        <v>394</v>
      </c>
      <c r="G22" s="192">
        <v>63000</v>
      </c>
    </row>
    <row r="23" spans="4:7" x14ac:dyDescent="0.25">
      <c r="D23" s="191">
        <v>118</v>
      </c>
      <c r="E23" s="114" t="s">
        <v>73</v>
      </c>
      <c r="F23" s="114" t="s">
        <v>331</v>
      </c>
      <c r="G23" s="192">
        <v>75000</v>
      </c>
    </row>
    <row r="24" spans="4:7" x14ac:dyDescent="0.25">
      <c r="D24" s="191">
        <v>119</v>
      </c>
      <c r="E24" s="114" t="s">
        <v>72</v>
      </c>
      <c r="F24" s="114" t="s">
        <v>328</v>
      </c>
      <c r="G24" s="192">
        <v>86553</v>
      </c>
    </row>
    <row r="25" spans="4:7" ht="15.75" thickBot="1" x14ac:dyDescent="0.3">
      <c r="D25" s="193">
        <v>120</v>
      </c>
      <c r="E25" s="194" t="s">
        <v>73</v>
      </c>
      <c r="F25" s="194" t="s">
        <v>393</v>
      </c>
      <c r="G25" s="195">
        <v>455653</v>
      </c>
    </row>
    <row r="193" spans="3:12" x14ac:dyDescent="0.25">
      <c r="C193" s="153"/>
      <c r="D193" s="153"/>
      <c r="E193" s="153"/>
      <c r="F193" s="153"/>
      <c r="G193" s="153"/>
      <c r="H193" s="153"/>
      <c r="I193" s="146"/>
      <c r="J193" s="146"/>
      <c r="K193" s="146"/>
      <c r="L193" s="146"/>
    </row>
    <row r="195" spans="3:12" ht="15.75" thickBot="1" x14ac:dyDescent="0.3"/>
    <row r="196" spans="3:12" ht="15.75" thickBot="1" x14ac:dyDescent="0.3">
      <c r="C196" s="174"/>
      <c r="D196" s="174"/>
      <c r="E196" s="174"/>
      <c r="F196" s="174"/>
      <c r="H196" s="174"/>
      <c r="I196" s="174"/>
      <c r="J196" s="174"/>
      <c r="L196" s="175"/>
    </row>
    <row r="197" spans="3:12" ht="16.5" thickBot="1" x14ac:dyDescent="0.35">
      <c r="C197" s="176"/>
      <c r="D197" s="177"/>
      <c r="E197" s="178"/>
      <c r="F197" s="177"/>
      <c r="H197" s="179"/>
      <c r="I197" s="180"/>
      <c r="J197" s="181"/>
      <c r="L197" s="182"/>
    </row>
    <row r="198" spans="3:12" ht="15.75" x14ac:dyDescent="0.3">
      <c r="C198" s="176"/>
      <c r="D198" s="177"/>
      <c r="E198" s="178"/>
      <c r="F198" s="177"/>
      <c r="L198" s="182"/>
    </row>
    <row r="199" spans="3:12" ht="15.75" x14ac:dyDescent="0.3">
      <c r="C199" s="176"/>
      <c r="D199" s="177"/>
      <c r="E199" s="178"/>
      <c r="F199" s="177"/>
      <c r="L199" s="182"/>
    </row>
    <row r="200" spans="3:12" ht="15.75" x14ac:dyDescent="0.3">
      <c r="C200" s="176"/>
      <c r="D200" s="177"/>
      <c r="E200" s="178"/>
      <c r="F200" s="177"/>
      <c r="L200" s="182"/>
    </row>
    <row r="201" spans="3:12" ht="15.75" x14ac:dyDescent="0.3">
      <c r="C201" s="176"/>
      <c r="D201" s="177"/>
      <c r="E201" s="178"/>
      <c r="F201" s="177"/>
      <c r="L201" s="182"/>
    </row>
    <row r="202" spans="3:12" ht="15.75" x14ac:dyDescent="0.3">
      <c r="C202" s="176"/>
      <c r="D202" s="177"/>
      <c r="E202" s="178"/>
      <c r="F202" s="177"/>
      <c r="L202" s="182"/>
    </row>
    <row r="203" spans="3:12" ht="15.75" x14ac:dyDescent="0.3">
      <c r="C203" s="176"/>
      <c r="D203" s="177"/>
      <c r="E203" s="178"/>
      <c r="F203" s="177"/>
    </row>
    <row r="204" spans="3:12" ht="15.75" x14ac:dyDescent="0.3">
      <c r="C204" s="176"/>
      <c r="D204" s="177"/>
      <c r="E204" s="178"/>
      <c r="F204" s="177"/>
    </row>
  </sheetData>
  <dataValidations count="2">
    <dataValidation type="list" allowBlank="1" showInputMessage="1" showErrorMessage="1" sqref="I197">
      <formula1>$L$197:$L$202</formula1>
    </dataValidation>
    <dataValidation type="list" allowBlank="1" showInputMessage="1" showErrorMessage="1" sqref="H197">
      <formula1>$M$197:$M$202</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workbookViewId="0">
      <selection activeCell="B6" sqref="B6"/>
    </sheetView>
  </sheetViews>
  <sheetFormatPr defaultRowHeight="15" x14ac:dyDescent="0.25"/>
  <cols>
    <col min="1" max="1" width="8.5703125" customWidth="1"/>
    <col min="2" max="2" width="13" customWidth="1"/>
    <col min="4" max="4" width="20.5703125" bestFit="1" customWidth="1"/>
    <col min="5" max="5" width="6" customWidth="1"/>
  </cols>
  <sheetData>
    <row r="1" spans="1:13" x14ac:dyDescent="0.25">
      <c r="A1" s="153" t="s">
        <v>396</v>
      </c>
      <c r="B1" s="153" t="s">
        <v>397</v>
      </c>
      <c r="C1" s="153"/>
      <c r="D1" s="153"/>
      <c r="E1" s="153"/>
      <c r="F1" s="153"/>
    </row>
    <row r="4" spans="1:13" ht="15.75" thickBot="1" x14ac:dyDescent="0.3"/>
    <row r="5" spans="1:13" ht="15.75" thickBot="1" x14ac:dyDescent="0.3">
      <c r="A5" s="183" t="s">
        <v>205</v>
      </c>
      <c r="B5" s="185" t="s">
        <v>5</v>
      </c>
      <c r="D5" s="183" t="s">
        <v>205</v>
      </c>
      <c r="E5" s="185" t="s">
        <v>5</v>
      </c>
      <c r="G5" s="197" t="s">
        <v>403</v>
      </c>
      <c r="H5" s="1"/>
      <c r="I5" s="1"/>
      <c r="J5" s="1"/>
      <c r="K5" s="1"/>
      <c r="L5" s="1"/>
      <c r="M5" s="1"/>
    </row>
    <row r="6" spans="1:13" x14ac:dyDescent="0.25">
      <c r="A6" s="188" t="s">
        <v>398</v>
      </c>
      <c r="B6" s="196">
        <f>VLOOKUP("*"&amp;A6&amp;"*",$D$6:$E$11,2,0)</f>
        <v>15000</v>
      </c>
      <c r="D6" s="188" t="s">
        <v>399</v>
      </c>
      <c r="E6" s="190">
        <v>15000</v>
      </c>
    </row>
    <row r="7" spans="1:13" x14ac:dyDescent="0.25">
      <c r="A7" s="191" t="s">
        <v>195</v>
      </c>
      <c r="B7" s="196">
        <f t="shared" ref="B7:B10" si="0">VLOOKUP("*"&amp;A7&amp;"*",$D$6:$E$11,2,0)</f>
        <v>45000</v>
      </c>
      <c r="D7" s="191" t="s">
        <v>400</v>
      </c>
      <c r="E7" s="192">
        <v>45000</v>
      </c>
    </row>
    <row r="8" spans="1:13" x14ac:dyDescent="0.25">
      <c r="A8" s="191" t="s">
        <v>291</v>
      </c>
      <c r="B8" s="196">
        <f t="shared" si="0"/>
        <v>63200</v>
      </c>
      <c r="D8" s="191" t="s">
        <v>401</v>
      </c>
      <c r="E8" s="192">
        <v>63200</v>
      </c>
    </row>
    <row r="9" spans="1:13" x14ac:dyDescent="0.25">
      <c r="A9" s="191" t="s">
        <v>323</v>
      </c>
      <c r="B9" s="196">
        <f t="shared" si="0"/>
        <v>18000</v>
      </c>
      <c r="D9" s="191" t="s">
        <v>323</v>
      </c>
      <c r="E9" s="192">
        <v>18000</v>
      </c>
    </row>
    <row r="10" spans="1:13" ht="15.75" thickBot="1" x14ac:dyDescent="0.3">
      <c r="A10" s="193" t="s">
        <v>320</v>
      </c>
      <c r="B10" s="196">
        <f t="shared" si="0"/>
        <v>32000</v>
      </c>
      <c r="D10" s="191" t="s">
        <v>402</v>
      </c>
      <c r="E10" s="192">
        <v>32000</v>
      </c>
    </row>
    <row r="11" spans="1:13" ht="15.75" thickBot="1" x14ac:dyDescent="0.3">
      <c r="D11" s="193" t="s">
        <v>331</v>
      </c>
      <c r="E11" s="195">
        <v>45000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selection activeCell="B6" sqref="B6"/>
    </sheetView>
  </sheetViews>
  <sheetFormatPr defaultRowHeight="15" x14ac:dyDescent="0.25"/>
  <cols>
    <col min="1" max="1" width="8.28515625" bestFit="1" customWidth="1"/>
    <col min="2" max="2" width="32.42578125" bestFit="1" customWidth="1"/>
    <col min="3" max="3" width="6.85546875" bestFit="1" customWidth="1"/>
    <col min="4" max="4" width="7.140625" bestFit="1" customWidth="1"/>
    <col min="5" max="5" width="7.28515625" bestFit="1" customWidth="1"/>
    <col min="6" max="6" width="6.140625" bestFit="1" customWidth="1"/>
    <col min="7" max="7" width="7.28515625" bestFit="1" customWidth="1"/>
    <col min="8" max="8" width="6" bestFit="1" customWidth="1"/>
  </cols>
  <sheetData>
    <row r="1" spans="1:10" x14ac:dyDescent="0.25">
      <c r="A1" s="153" t="s">
        <v>404</v>
      </c>
      <c r="B1" s="153" t="s">
        <v>405</v>
      </c>
      <c r="C1" s="153"/>
      <c r="D1" s="153"/>
      <c r="E1" s="153"/>
      <c r="F1" s="153"/>
      <c r="G1" s="153"/>
      <c r="H1" s="153"/>
      <c r="I1" s="153"/>
      <c r="J1" s="153"/>
    </row>
    <row r="4" spans="1:10" ht="15.75" thickBot="1" x14ac:dyDescent="0.3"/>
    <row r="5" spans="1:10" ht="15.75" thickBot="1" x14ac:dyDescent="0.3">
      <c r="A5" s="183" t="s">
        <v>378</v>
      </c>
      <c r="B5" s="185" t="s">
        <v>406</v>
      </c>
      <c r="D5" s="183" t="s">
        <v>205</v>
      </c>
      <c r="E5" s="185" t="s">
        <v>378</v>
      </c>
    </row>
    <row r="6" spans="1:10" x14ac:dyDescent="0.25">
      <c r="A6" s="198">
        <v>101</v>
      </c>
      <c r="B6" s="196" t="str">
        <f>HLOOKUP(VLOOKUP($A6,CHOOSE({1,2},$E$6:$E$12,$D$6:$D$12),2,0),$A$15:$H$16,2,0)</f>
        <v>IBM</v>
      </c>
      <c r="D6" s="188" t="s">
        <v>407</v>
      </c>
      <c r="E6" s="199">
        <v>101</v>
      </c>
    </row>
    <row r="7" spans="1:10" x14ac:dyDescent="0.25">
      <c r="A7" s="200">
        <v>102</v>
      </c>
      <c r="B7" s="196" t="str">
        <f>HLOOKUP(VLOOKUP($A7,CHOOSE({1,2},$E$6:$E$12,$D$6:$D$12),2,0),$A$15:$H$16,2,0)</f>
        <v>OSC</v>
      </c>
      <c r="D7" s="191" t="s">
        <v>408</v>
      </c>
      <c r="E7" s="201">
        <v>102</v>
      </c>
    </row>
    <row r="8" spans="1:10" x14ac:dyDescent="0.25">
      <c r="A8" s="200">
        <v>103</v>
      </c>
      <c r="B8" s="196" t="str">
        <f>HLOOKUP(VLOOKUP($A8,CHOOSE({1,2},$E$6:$E$12,$D$6:$D$12),2,0),$A$15:$H$16,2,0)</f>
        <v>HSBC</v>
      </c>
      <c r="D8" s="191" t="s">
        <v>409</v>
      </c>
      <c r="E8" s="201">
        <v>103</v>
      </c>
    </row>
    <row r="9" spans="1:10" x14ac:dyDescent="0.25">
      <c r="A9" s="200">
        <v>104</v>
      </c>
      <c r="B9" s="196" t="str">
        <f>HLOOKUP(VLOOKUP($A9,CHOOSE({1,2},$E$6:$E$12,$D$6:$D$12),2,0),$A$15:$H$16,2,0)</f>
        <v>KPMG</v>
      </c>
      <c r="D9" s="191" t="s">
        <v>410</v>
      </c>
      <c r="E9" s="201">
        <v>104</v>
      </c>
    </row>
    <row r="10" spans="1:10" x14ac:dyDescent="0.25">
      <c r="A10" s="200">
        <v>105</v>
      </c>
      <c r="B10" s="196" t="str">
        <f>HLOOKUP(VLOOKUP($A10,CHOOSE({1,2},$E$6:$E$12,$D$6:$D$12),2,0),$A$15:$H$16,2,0)</f>
        <v>UHG</v>
      </c>
      <c r="D10" s="191" t="s">
        <v>411</v>
      </c>
      <c r="E10" s="201">
        <v>105</v>
      </c>
    </row>
    <row r="11" spans="1:10" x14ac:dyDescent="0.25">
      <c r="A11" s="200">
        <v>106</v>
      </c>
      <c r="B11" s="196" t="str">
        <f>HLOOKUP(VLOOKUP($A11,CHOOSE({1,2},$E$6:$E$12,$D$6:$D$12),2,0),$A$15:$H$16,2,0)</f>
        <v>Sunlife</v>
      </c>
      <c r="D11" s="191" t="s">
        <v>393</v>
      </c>
      <c r="E11" s="201">
        <v>106</v>
      </c>
    </row>
    <row r="12" spans="1:10" ht="15.75" thickBot="1" x14ac:dyDescent="0.3">
      <c r="A12" s="202">
        <v>107</v>
      </c>
      <c r="B12" s="196" t="str">
        <f>HLOOKUP(VLOOKUP($A12,CHOOSE({1,2},$E$6:$E$12,$D$6:$D$12),2,0),$A$15:$H$16,2,0)</f>
        <v>FIS</v>
      </c>
      <c r="D12" s="193" t="s">
        <v>412</v>
      </c>
      <c r="E12" s="203">
        <v>107</v>
      </c>
    </row>
    <row r="15" spans="1:10" x14ac:dyDescent="0.25">
      <c r="A15" s="166" t="s">
        <v>205</v>
      </c>
      <c r="B15" s="114" t="s">
        <v>407</v>
      </c>
      <c r="C15" s="114" t="s">
        <v>408</v>
      </c>
      <c r="D15" s="114" t="s">
        <v>409</v>
      </c>
      <c r="E15" s="114" t="s">
        <v>410</v>
      </c>
      <c r="F15" s="114" t="s">
        <v>411</v>
      </c>
      <c r="G15" s="114" t="s">
        <v>393</v>
      </c>
      <c r="H15" s="114" t="s">
        <v>412</v>
      </c>
    </row>
    <row r="16" spans="1:10" x14ac:dyDescent="0.25">
      <c r="A16" s="166" t="s">
        <v>406</v>
      </c>
      <c r="B16" s="114" t="s">
        <v>11</v>
      </c>
      <c r="C16" s="114" t="s">
        <v>413</v>
      </c>
      <c r="D16" s="114" t="s">
        <v>414</v>
      </c>
      <c r="E16" s="114" t="s">
        <v>415</v>
      </c>
      <c r="F16" s="114" t="s">
        <v>416</v>
      </c>
      <c r="G16" s="114" t="s">
        <v>417</v>
      </c>
      <c r="H16" s="114" t="s">
        <v>418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48576"/>
  <sheetViews>
    <sheetView tabSelected="1" workbookViewId="0">
      <selection activeCell="C17" sqref="C17"/>
    </sheetView>
  </sheetViews>
  <sheetFormatPr defaultRowHeight="15" x14ac:dyDescent="0.25"/>
  <cols>
    <col min="1" max="1" width="7.42578125" bestFit="1" customWidth="1"/>
    <col min="2" max="2" width="19.85546875" customWidth="1"/>
    <col min="3" max="3" width="19.5703125" bestFit="1" customWidth="1"/>
    <col min="4" max="4" width="19.42578125" customWidth="1"/>
    <col min="5" max="5" width="18.5703125" customWidth="1"/>
    <col min="6" max="6" width="19.5703125" bestFit="1" customWidth="1"/>
    <col min="8" max="8" width="15.7109375" bestFit="1" customWidth="1"/>
    <col min="9" max="9" width="19.5703125" bestFit="1" customWidth="1"/>
  </cols>
  <sheetData>
    <row r="1" spans="1:17" x14ac:dyDescent="0.25">
      <c r="A1" s="153" t="s">
        <v>419</v>
      </c>
      <c r="B1" s="153" t="s">
        <v>420</v>
      </c>
      <c r="C1" s="153"/>
      <c r="D1" s="153"/>
      <c r="E1" s="153"/>
      <c r="F1" s="153"/>
      <c r="G1" s="153"/>
      <c r="H1" s="153"/>
      <c r="I1" s="146"/>
      <c r="J1" s="146"/>
    </row>
    <row r="2" spans="1:17" x14ac:dyDescent="0.25">
      <c r="G2" s="205"/>
    </row>
    <row r="3" spans="1:17" x14ac:dyDescent="0.25">
      <c r="B3" s="227" t="s">
        <v>421</v>
      </c>
      <c r="C3" s="227"/>
      <c r="E3" s="227" t="s">
        <v>422</v>
      </c>
      <c r="F3" s="227"/>
      <c r="H3" s="227" t="s">
        <v>423</v>
      </c>
      <c r="I3" s="227"/>
    </row>
    <row r="4" spans="1:17" x14ac:dyDescent="0.25">
      <c r="B4" s="206" t="s">
        <v>424</v>
      </c>
      <c r="C4" s="206" t="s">
        <v>425</v>
      </c>
      <c r="E4" s="206" t="s">
        <v>424</v>
      </c>
      <c r="F4" s="206" t="s">
        <v>425</v>
      </c>
      <c r="H4" s="206" t="s">
        <v>424</v>
      </c>
      <c r="I4" s="206" t="s">
        <v>425</v>
      </c>
    </row>
    <row r="5" spans="1:17" x14ac:dyDescent="0.25">
      <c r="B5" s="207" t="s">
        <v>335</v>
      </c>
      <c r="C5" s="112" t="s">
        <v>426</v>
      </c>
      <c r="E5" s="207" t="s">
        <v>335</v>
      </c>
      <c r="F5" s="112" t="s">
        <v>427</v>
      </c>
      <c r="H5" s="207" t="s">
        <v>335</v>
      </c>
      <c r="I5" s="112" t="s">
        <v>427</v>
      </c>
      <c r="Q5" t="s">
        <v>421</v>
      </c>
    </row>
    <row r="6" spans="1:17" x14ac:dyDescent="0.25">
      <c r="B6" s="207" t="s">
        <v>428</v>
      </c>
      <c r="C6" s="112" t="s">
        <v>429</v>
      </c>
      <c r="E6" s="207" t="s">
        <v>428</v>
      </c>
      <c r="F6" s="112" t="s">
        <v>427</v>
      </c>
      <c r="H6" s="207" t="s">
        <v>428</v>
      </c>
      <c r="I6" s="112" t="s">
        <v>426</v>
      </c>
      <c r="Q6" t="s">
        <v>434</v>
      </c>
    </row>
    <row r="7" spans="1:17" x14ac:dyDescent="0.25">
      <c r="B7" s="207" t="s">
        <v>430</v>
      </c>
      <c r="C7" s="112" t="s">
        <v>427</v>
      </c>
      <c r="E7" s="207" t="s">
        <v>430</v>
      </c>
      <c r="F7" s="112" t="s">
        <v>429</v>
      </c>
      <c r="H7" s="207" t="s">
        <v>430</v>
      </c>
      <c r="I7" s="112" t="s">
        <v>429</v>
      </c>
      <c r="Q7" t="s">
        <v>423</v>
      </c>
    </row>
    <row r="8" spans="1:17" x14ac:dyDescent="0.25">
      <c r="B8" s="207" t="s">
        <v>431</v>
      </c>
      <c r="C8" s="112" t="s">
        <v>429</v>
      </c>
      <c r="E8" s="207" t="s">
        <v>431</v>
      </c>
      <c r="F8" s="112" t="s">
        <v>427</v>
      </c>
      <c r="H8" s="207" t="s">
        <v>431</v>
      </c>
      <c r="I8" s="112" t="s">
        <v>426</v>
      </c>
    </row>
    <row r="9" spans="1:17" x14ac:dyDescent="0.25">
      <c r="B9" s="207" t="s">
        <v>432</v>
      </c>
      <c r="C9" s="112" t="s">
        <v>429</v>
      </c>
      <c r="E9" s="207" t="s">
        <v>432</v>
      </c>
      <c r="F9" s="112" t="s">
        <v>429</v>
      </c>
      <c r="H9" s="207" t="s">
        <v>432</v>
      </c>
      <c r="I9" s="112" t="s">
        <v>427</v>
      </c>
    </row>
    <row r="10" spans="1:17" x14ac:dyDescent="0.25">
      <c r="C10" s="208"/>
      <c r="D10" s="209"/>
      <c r="G10" s="205"/>
    </row>
    <row r="11" spans="1:17" x14ac:dyDescent="0.25">
      <c r="C11" s="208"/>
      <c r="D11" s="209"/>
      <c r="G11" s="205"/>
    </row>
    <row r="12" spans="1:17" x14ac:dyDescent="0.25">
      <c r="B12" s="210" t="s">
        <v>433</v>
      </c>
      <c r="C12" s="210" t="s">
        <v>424</v>
      </c>
      <c r="D12" s="210" t="s">
        <v>425</v>
      </c>
      <c r="E12" s="231" t="str">
        <f>IF(B13="January",VLOOKUP(C13,$B$5:$C$9,2,0),IF(B13="February",VLOOKUP(C13,$E$5:$F$9,2,0),VLOOKUP(C13,$H$5:$I$9,2,0)))</f>
        <v>Met Expectation</v>
      </c>
      <c r="G12" s="205"/>
    </row>
    <row r="13" spans="1:17" x14ac:dyDescent="0.25">
      <c r="B13" s="1" t="s">
        <v>423</v>
      </c>
      <c r="C13" s="1" t="s">
        <v>335</v>
      </c>
      <c r="D13" s="211" t="str">
        <f>LOOKUP($C$13,CHOOSE(IF($B$13=$B$3,1,IF($B$13=$E$3,2,IF($B$13=$H$3,3,""))),$B$5:$C$9,$E$5:$F$9,$H$5:$I$9))</f>
        <v>Met Expectation</v>
      </c>
      <c r="G13" s="205"/>
    </row>
    <row r="17" spans="2:2" x14ac:dyDescent="0.25">
      <c r="B17" s="115" t="s">
        <v>436</v>
      </c>
    </row>
    <row r="1048575" spans="2:8" x14ac:dyDescent="0.25">
      <c r="B1048575" s="232" t="s">
        <v>440</v>
      </c>
      <c r="C1048575" s="1"/>
      <c r="D1048575" s="1"/>
      <c r="E1048575" s="1"/>
      <c r="F1048575" s="1"/>
      <c r="G1048575" s="1"/>
      <c r="H1048575" s="1"/>
    </row>
    <row r="1048576" spans="2:8" x14ac:dyDescent="0.25">
      <c r="B1048576" s="212" t="s">
        <v>435</v>
      </c>
      <c r="C1048576" s="129"/>
      <c r="D1048576" s="129"/>
      <c r="E1048576" s="129"/>
      <c r="F1048576" s="129"/>
      <c r="G1048576" s="129"/>
    </row>
  </sheetData>
  <mergeCells count="3">
    <mergeCell ref="B3:C3"/>
    <mergeCell ref="E3:F3"/>
    <mergeCell ref="H3:I3"/>
  </mergeCells>
  <dataValidations disablePrompts="1" count="2">
    <dataValidation type="list" allowBlank="1" showInputMessage="1" showErrorMessage="1" sqref="B13">
      <formula1>$Q$5:$Q$7</formula1>
    </dataValidation>
    <dataValidation type="list" allowBlank="1" showInputMessage="1" showErrorMessage="1" sqref="C13">
      <formula1>$E$5:$E$9</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3"/>
  <sheetViews>
    <sheetView topLeftCell="A3" zoomScale="205" zoomScaleNormal="205" workbookViewId="0">
      <selection activeCell="B3" sqref="B3"/>
    </sheetView>
  </sheetViews>
  <sheetFormatPr defaultRowHeight="15" x14ac:dyDescent="0.25"/>
  <cols>
    <col min="2" max="2" width="11.28515625" bestFit="1" customWidth="1"/>
    <col min="3" max="3" width="12.85546875" customWidth="1"/>
    <col min="4" max="4" width="10.28515625" customWidth="1"/>
  </cols>
  <sheetData>
    <row r="1" spans="1:4" x14ac:dyDescent="0.25">
      <c r="A1" s="53">
        <v>0.18</v>
      </c>
    </row>
    <row r="2" spans="1:4" x14ac:dyDescent="0.25">
      <c r="A2" s="7"/>
      <c r="B2" s="7" t="s">
        <v>5</v>
      </c>
      <c r="C2" s="7" t="s">
        <v>6</v>
      </c>
      <c r="D2" s="7" t="s">
        <v>7</v>
      </c>
    </row>
    <row r="3" spans="1:4" x14ac:dyDescent="0.25">
      <c r="A3" s="7" t="s">
        <v>1</v>
      </c>
      <c r="B3">
        <v>1000</v>
      </c>
      <c r="C3">
        <v>111111111</v>
      </c>
      <c r="D3">
        <v>100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3"/>
  <sheetViews>
    <sheetView zoomScale="190" zoomScaleNormal="190" workbookViewId="0">
      <selection activeCell="C3" sqref="C3"/>
    </sheetView>
  </sheetViews>
  <sheetFormatPr defaultRowHeight="15" x14ac:dyDescent="0.25"/>
  <cols>
    <col min="3" max="3" width="11.28515625" bestFit="1" customWidth="1"/>
  </cols>
  <sheetData>
    <row r="1" spans="1:4" x14ac:dyDescent="0.25">
      <c r="A1" s="53">
        <v>0.2</v>
      </c>
    </row>
    <row r="2" spans="1:4" x14ac:dyDescent="0.25">
      <c r="A2" s="7"/>
      <c r="B2" s="7" t="s">
        <v>5</v>
      </c>
      <c r="C2" s="7" t="s">
        <v>6</v>
      </c>
      <c r="D2" s="7" t="s">
        <v>7</v>
      </c>
    </row>
    <row r="3" spans="1:4" x14ac:dyDescent="0.25">
      <c r="A3" s="7" t="s">
        <v>2</v>
      </c>
      <c r="B3">
        <v>12121212</v>
      </c>
      <c r="C3">
        <v>9999999</v>
      </c>
      <c r="D3">
        <v>565656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3"/>
  <sheetViews>
    <sheetView zoomScale="205" zoomScaleNormal="205" workbookViewId="0">
      <selection activeCell="B4" sqref="B4"/>
    </sheetView>
  </sheetViews>
  <sheetFormatPr defaultRowHeight="15" x14ac:dyDescent="0.25"/>
  <cols>
    <col min="3" max="3" width="17.42578125" customWidth="1"/>
    <col min="4" max="4" width="11.5703125" customWidth="1"/>
  </cols>
  <sheetData>
    <row r="1" spans="1:4" x14ac:dyDescent="0.25">
      <c r="A1" s="53">
        <v>0.3</v>
      </c>
    </row>
    <row r="2" spans="1:4" x14ac:dyDescent="0.25">
      <c r="A2" s="7"/>
      <c r="B2" s="7" t="s">
        <v>5</v>
      </c>
      <c r="C2" s="7" t="s">
        <v>6</v>
      </c>
      <c r="D2" s="7" t="s">
        <v>7</v>
      </c>
    </row>
    <row r="3" spans="1:4" x14ac:dyDescent="0.25">
      <c r="A3" s="7" t="s">
        <v>11</v>
      </c>
      <c r="B3">
        <v>85555</v>
      </c>
      <c r="C3">
        <v>747474747</v>
      </c>
      <c r="D3">
        <v>6374896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E8"/>
  <sheetViews>
    <sheetView zoomScale="205" zoomScaleNormal="205" workbookViewId="0">
      <selection activeCell="D4" sqref="D4"/>
    </sheetView>
  </sheetViews>
  <sheetFormatPr defaultRowHeight="15" x14ac:dyDescent="0.25"/>
  <cols>
    <col min="2" max="2" width="10.5703125" customWidth="1"/>
    <col min="3" max="3" width="11.85546875" customWidth="1"/>
    <col min="4" max="4" width="10.28515625" bestFit="1" customWidth="1"/>
  </cols>
  <sheetData>
    <row r="2" spans="1:5" x14ac:dyDescent="0.25">
      <c r="A2" s="7"/>
      <c r="B2" s="7" t="s">
        <v>5</v>
      </c>
      <c r="C2" s="7" t="s">
        <v>6</v>
      </c>
      <c r="D2" s="7" t="s">
        <v>7</v>
      </c>
    </row>
    <row r="3" spans="1:5" x14ac:dyDescent="0.25">
      <c r="A3" s="7" t="s">
        <v>3</v>
      </c>
      <c r="B3">
        <v>7800</v>
      </c>
      <c r="C3">
        <v>8000</v>
      </c>
      <c r="D3">
        <v>16161</v>
      </c>
      <c r="E3" s="6"/>
    </row>
    <row r="5" spans="1:5" x14ac:dyDescent="0.25">
      <c r="E5" s="6"/>
    </row>
    <row r="8" spans="1:5" x14ac:dyDescent="0.25">
      <c r="E8" s="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K10"/>
  <sheetViews>
    <sheetView zoomScale="235" zoomScaleNormal="235" workbookViewId="0">
      <selection activeCell="H12" sqref="H12"/>
    </sheetView>
  </sheetViews>
  <sheetFormatPr defaultRowHeight="15" x14ac:dyDescent="0.25"/>
  <cols>
    <col min="1" max="2" width="5.5703125" customWidth="1"/>
    <col min="3" max="3" width="1.42578125" customWidth="1"/>
    <col min="4" max="5" width="5.5703125" customWidth="1"/>
    <col min="6" max="6" width="1.5703125" customWidth="1"/>
    <col min="7" max="8" width="5.5703125" customWidth="1"/>
  </cols>
  <sheetData>
    <row r="2" spans="1:11" x14ac:dyDescent="0.25">
      <c r="A2" t="s">
        <v>66</v>
      </c>
      <c r="D2" t="s">
        <v>67</v>
      </c>
      <c r="G2" t="s">
        <v>68</v>
      </c>
    </row>
    <row r="3" spans="1:11" x14ac:dyDescent="0.25">
      <c r="J3" t="s">
        <v>8</v>
      </c>
      <c r="K3" t="s">
        <v>69</v>
      </c>
    </row>
    <row r="4" spans="1:11" x14ac:dyDescent="0.25">
      <c r="A4" s="1" t="s">
        <v>45</v>
      </c>
      <c r="B4" s="1">
        <v>10</v>
      </c>
      <c r="D4" s="7" t="s">
        <v>52</v>
      </c>
      <c r="E4" s="7">
        <v>10</v>
      </c>
      <c r="G4" s="5" t="s">
        <v>59</v>
      </c>
      <c r="H4" s="5">
        <v>10</v>
      </c>
      <c r="J4" t="s">
        <v>64</v>
      </c>
    </row>
    <row r="5" spans="1:11" x14ac:dyDescent="0.25">
      <c r="A5" s="1" t="s">
        <v>46</v>
      </c>
      <c r="B5" s="1">
        <v>20</v>
      </c>
      <c r="D5" s="7" t="s">
        <v>53</v>
      </c>
      <c r="E5" s="7">
        <v>20</v>
      </c>
      <c r="G5" s="5" t="s">
        <v>60</v>
      </c>
      <c r="H5" s="5">
        <v>20</v>
      </c>
      <c r="J5" t="s">
        <v>53</v>
      </c>
    </row>
    <row r="6" spans="1:11" x14ac:dyDescent="0.25">
      <c r="A6" s="1" t="s">
        <v>47</v>
      </c>
      <c r="B6" s="1">
        <v>30</v>
      </c>
      <c r="D6" s="7" t="s">
        <v>54</v>
      </c>
      <c r="E6" s="7">
        <v>30</v>
      </c>
      <c r="G6" s="5" t="s">
        <v>61</v>
      </c>
      <c r="H6" s="5">
        <v>30</v>
      </c>
      <c r="J6" t="s">
        <v>61</v>
      </c>
    </row>
    <row r="7" spans="1:11" x14ac:dyDescent="0.25">
      <c r="A7" s="1" t="s">
        <v>48</v>
      </c>
      <c r="B7" s="1">
        <v>40</v>
      </c>
      <c r="D7" s="7" t="s">
        <v>55</v>
      </c>
      <c r="E7" s="7">
        <v>40</v>
      </c>
      <c r="G7" s="5" t="s">
        <v>62</v>
      </c>
      <c r="H7" s="5">
        <v>40</v>
      </c>
      <c r="J7" t="s">
        <v>48</v>
      </c>
    </row>
    <row r="8" spans="1:11" x14ac:dyDescent="0.25">
      <c r="A8" s="1" t="s">
        <v>49</v>
      </c>
      <c r="B8" s="1">
        <v>50</v>
      </c>
      <c r="D8" s="7" t="s">
        <v>56</v>
      </c>
      <c r="E8" s="7">
        <v>50</v>
      </c>
      <c r="G8" s="5" t="s">
        <v>63</v>
      </c>
      <c r="H8" s="5">
        <v>50</v>
      </c>
      <c r="J8" t="s">
        <v>63</v>
      </c>
    </row>
    <row r="9" spans="1:11" x14ac:dyDescent="0.25">
      <c r="A9" s="1" t="s">
        <v>50</v>
      </c>
      <c r="B9" s="1">
        <v>60</v>
      </c>
      <c r="D9" s="7" t="s">
        <v>57</v>
      </c>
      <c r="E9" s="7">
        <v>60</v>
      </c>
      <c r="G9" s="5" t="s">
        <v>64</v>
      </c>
      <c r="H9" s="5">
        <v>60</v>
      </c>
      <c r="J9" t="s">
        <v>57</v>
      </c>
    </row>
    <row r="10" spans="1:11" x14ac:dyDescent="0.25">
      <c r="A10" s="1" t="s">
        <v>51</v>
      </c>
      <c r="B10" s="1">
        <v>70</v>
      </c>
      <c r="D10" s="7" t="s">
        <v>58</v>
      </c>
      <c r="E10" s="7">
        <v>70</v>
      </c>
      <c r="G10" s="5" t="s">
        <v>65</v>
      </c>
      <c r="H10" s="5">
        <v>70</v>
      </c>
      <c r="J10" t="s">
        <v>50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2:M32"/>
  <sheetViews>
    <sheetView zoomScale="205" zoomScaleNormal="205" workbookViewId="0">
      <selection activeCell="A8" sqref="A8"/>
    </sheetView>
  </sheetViews>
  <sheetFormatPr defaultRowHeight="15" x14ac:dyDescent="0.25"/>
  <cols>
    <col min="1" max="1" width="7.85546875" customWidth="1"/>
    <col min="2" max="2" width="8.28515625" customWidth="1"/>
    <col min="3" max="3" width="6.140625" bestFit="1" customWidth="1"/>
    <col min="4" max="4" width="6.140625" style="2" customWidth="1"/>
    <col min="5" max="5" width="7.85546875" style="2" customWidth="1"/>
    <col min="6" max="6" width="1.140625" style="2" customWidth="1"/>
    <col min="7" max="7" width="1.5703125" style="2" customWidth="1"/>
    <col min="8" max="8" width="9" style="2" customWidth="1"/>
    <col min="9" max="9" width="7.28515625" style="2" customWidth="1"/>
    <col min="10" max="10" width="9.140625" style="2"/>
    <col min="11" max="11" width="11.7109375" customWidth="1"/>
  </cols>
  <sheetData>
    <row r="2" spans="1:13" x14ac:dyDescent="0.25">
      <c r="A2" t="s">
        <v>66</v>
      </c>
    </row>
    <row r="3" spans="1:13" x14ac:dyDescent="0.25">
      <c r="A3" s="7" t="s">
        <v>77</v>
      </c>
      <c r="B3" s="7" t="s">
        <v>73</v>
      </c>
      <c r="C3" s="7" t="s">
        <v>70</v>
      </c>
      <c r="D3" s="7" t="s">
        <v>72</v>
      </c>
      <c r="E3" s="7" t="s">
        <v>71</v>
      </c>
      <c r="H3" s="7" t="s">
        <v>76</v>
      </c>
      <c r="I3" s="7" t="s">
        <v>8</v>
      </c>
      <c r="J3" s="7" t="s">
        <v>72</v>
      </c>
      <c r="K3" s="7" t="s">
        <v>71</v>
      </c>
      <c r="L3" s="7" t="s">
        <v>72</v>
      </c>
      <c r="M3" s="7" t="s">
        <v>73</v>
      </c>
    </row>
    <row r="4" spans="1:13" x14ac:dyDescent="0.25">
      <c r="A4" s="7" t="s">
        <v>45</v>
      </c>
      <c r="B4" s="2">
        <v>277</v>
      </c>
      <c r="C4" s="2">
        <v>344</v>
      </c>
      <c r="D4" s="2">
        <v>483</v>
      </c>
      <c r="E4" s="2">
        <v>244</v>
      </c>
      <c r="H4" s="8" t="s">
        <v>67</v>
      </c>
      <c r="I4" s="7" t="s">
        <v>48</v>
      </c>
      <c r="K4" s="2"/>
      <c r="L4" s="2"/>
      <c r="M4" s="2"/>
    </row>
    <row r="5" spans="1:13" x14ac:dyDescent="0.25">
      <c r="A5" s="7" t="s">
        <v>64</v>
      </c>
      <c r="B5" s="2">
        <v>449</v>
      </c>
      <c r="C5" s="2">
        <v>189</v>
      </c>
      <c r="D5" s="2">
        <v>276</v>
      </c>
      <c r="E5" s="2">
        <v>331</v>
      </c>
      <c r="H5" s="8" t="s">
        <v>68</v>
      </c>
      <c r="I5" s="7" t="s">
        <v>64</v>
      </c>
      <c r="K5" s="2"/>
      <c r="L5" s="2"/>
      <c r="M5" s="2"/>
    </row>
    <row r="6" spans="1:13" x14ac:dyDescent="0.25">
      <c r="A6" s="7" t="s">
        <v>47</v>
      </c>
      <c r="B6" s="2">
        <v>419</v>
      </c>
      <c r="C6" s="2">
        <v>58</v>
      </c>
      <c r="D6" s="2">
        <v>198</v>
      </c>
      <c r="E6" s="2">
        <v>490</v>
      </c>
      <c r="H6" s="8" t="s">
        <v>67</v>
      </c>
      <c r="I6" s="7" t="s">
        <v>45</v>
      </c>
      <c r="K6" s="2"/>
      <c r="L6" s="2"/>
      <c r="M6" s="2"/>
    </row>
    <row r="7" spans="1:13" x14ac:dyDescent="0.25">
      <c r="A7" s="7" t="s">
        <v>48</v>
      </c>
      <c r="B7" s="2">
        <v>113</v>
      </c>
      <c r="C7" s="2">
        <v>427</v>
      </c>
      <c r="D7" s="2">
        <v>322</v>
      </c>
      <c r="E7" s="2">
        <v>190</v>
      </c>
      <c r="H7" s="8" t="s">
        <v>68</v>
      </c>
      <c r="I7" s="7" t="s">
        <v>56</v>
      </c>
      <c r="K7" s="2"/>
      <c r="L7" s="2"/>
      <c r="M7" s="2"/>
    </row>
    <row r="8" spans="1:13" x14ac:dyDescent="0.25">
      <c r="A8" s="7" t="s">
        <v>56</v>
      </c>
      <c r="B8" s="2">
        <v>73</v>
      </c>
      <c r="C8" s="2">
        <v>104</v>
      </c>
      <c r="D8" s="2">
        <v>117</v>
      </c>
      <c r="E8" s="2">
        <v>406</v>
      </c>
      <c r="H8" s="8" t="s">
        <v>67</v>
      </c>
      <c r="I8" s="7" t="s">
        <v>56</v>
      </c>
      <c r="K8" s="2"/>
      <c r="L8" s="2"/>
      <c r="M8" s="2"/>
    </row>
    <row r="9" spans="1:13" x14ac:dyDescent="0.25">
      <c r="A9" s="7" t="s">
        <v>50</v>
      </c>
      <c r="B9" s="2">
        <v>470</v>
      </c>
      <c r="C9" s="2">
        <v>402</v>
      </c>
      <c r="D9" s="2">
        <v>427</v>
      </c>
      <c r="E9" s="2">
        <v>333</v>
      </c>
      <c r="H9" s="8" t="s">
        <v>66</v>
      </c>
      <c r="I9" s="7" t="s">
        <v>64</v>
      </c>
      <c r="K9" s="2"/>
      <c r="L9" s="2"/>
      <c r="M9" s="2"/>
    </row>
    <row r="10" spans="1:13" x14ac:dyDescent="0.25">
      <c r="A10" s="7" t="s">
        <v>65</v>
      </c>
      <c r="B10" s="2">
        <v>388</v>
      </c>
      <c r="C10" s="2">
        <v>170</v>
      </c>
      <c r="D10" s="2">
        <v>234</v>
      </c>
      <c r="E10" s="2">
        <v>313</v>
      </c>
      <c r="H10" s="8" t="s">
        <v>67</v>
      </c>
      <c r="I10" s="7" t="s">
        <v>65</v>
      </c>
      <c r="K10" s="2"/>
      <c r="L10" s="2"/>
      <c r="M10" s="2"/>
    </row>
    <row r="11" spans="1:13" x14ac:dyDescent="0.25">
      <c r="H11" s="8" t="s">
        <v>68</v>
      </c>
      <c r="I11" s="7" t="s">
        <v>47</v>
      </c>
      <c r="K11" s="2"/>
      <c r="L11" s="2"/>
      <c r="M11" s="2"/>
    </row>
    <row r="12" spans="1:13" x14ac:dyDescent="0.25">
      <c r="H12" s="8" t="s">
        <v>66</v>
      </c>
      <c r="I12" s="7" t="s">
        <v>50</v>
      </c>
      <c r="K12" s="2"/>
      <c r="L12" s="2"/>
      <c r="M12" s="2"/>
    </row>
    <row r="13" spans="1:13" x14ac:dyDescent="0.25">
      <c r="A13" t="s">
        <v>74</v>
      </c>
    </row>
    <row r="14" spans="1:13" x14ac:dyDescent="0.25">
      <c r="A14" s="1" t="s">
        <v>77</v>
      </c>
      <c r="B14" s="1" t="s">
        <v>70</v>
      </c>
      <c r="C14" s="1" t="s">
        <v>71</v>
      </c>
      <c r="D14" s="1" t="s">
        <v>72</v>
      </c>
      <c r="E14" s="1" t="s">
        <v>73</v>
      </c>
    </row>
    <row r="15" spans="1:13" x14ac:dyDescent="0.25">
      <c r="A15" s="1" t="s">
        <v>45</v>
      </c>
      <c r="B15" s="2">
        <v>735</v>
      </c>
      <c r="C15" s="2">
        <v>4592</v>
      </c>
      <c r="D15" s="2">
        <v>3626</v>
      </c>
      <c r="E15" s="2">
        <v>2088</v>
      </c>
      <c r="H15" s="8" t="s">
        <v>66</v>
      </c>
      <c r="I15" s="2">
        <v>1</v>
      </c>
    </row>
    <row r="16" spans="1:13" x14ac:dyDescent="0.25">
      <c r="A16" s="1" t="s">
        <v>64</v>
      </c>
      <c r="B16" s="2">
        <v>4974</v>
      </c>
      <c r="C16" s="2">
        <v>1325</v>
      </c>
      <c r="D16" s="2">
        <v>4759</v>
      </c>
      <c r="E16" s="2">
        <v>1696</v>
      </c>
      <c r="H16" s="8" t="s">
        <v>67</v>
      </c>
      <c r="I16" s="2">
        <v>2</v>
      </c>
    </row>
    <row r="17" spans="1:9" x14ac:dyDescent="0.25">
      <c r="A17" s="1" t="s">
        <v>47</v>
      </c>
      <c r="B17" s="2">
        <v>2157</v>
      </c>
      <c r="C17" s="2">
        <v>1086</v>
      </c>
      <c r="D17" s="2">
        <v>1970</v>
      </c>
      <c r="E17" s="2">
        <v>4996</v>
      </c>
      <c r="H17" s="8" t="s">
        <v>68</v>
      </c>
      <c r="I17" s="2">
        <v>3</v>
      </c>
    </row>
    <row r="18" spans="1:9" x14ac:dyDescent="0.25">
      <c r="A18" s="1" t="s">
        <v>48</v>
      </c>
      <c r="B18" s="2">
        <v>4451</v>
      </c>
      <c r="C18" s="2">
        <v>4954</v>
      </c>
      <c r="D18" s="2">
        <v>3092</v>
      </c>
      <c r="E18" s="2">
        <v>1246</v>
      </c>
    </row>
    <row r="19" spans="1:9" x14ac:dyDescent="0.25">
      <c r="A19" s="1" t="s">
        <v>56</v>
      </c>
      <c r="B19" s="2">
        <v>4276</v>
      </c>
      <c r="C19" s="2">
        <v>963</v>
      </c>
      <c r="D19" s="2">
        <v>1757</v>
      </c>
      <c r="E19" s="2">
        <v>1570</v>
      </c>
    </row>
    <row r="20" spans="1:9" x14ac:dyDescent="0.25">
      <c r="A20" s="1" t="s">
        <v>50</v>
      </c>
      <c r="B20" s="2">
        <v>1649</v>
      </c>
      <c r="C20" s="2">
        <v>3226</v>
      </c>
      <c r="D20" s="2">
        <v>3320</v>
      </c>
      <c r="E20" s="2">
        <v>3929</v>
      </c>
    </row>
    <row r="21" spans="1:9" x14ac:dyDescent="0.25">
      <c r="A21" s="1" t="s">
        <v>65</v>
      </c>
      <c r="B21" s="2">
        <v>745</v>
      </c>
      <c r="C21" s="2">
        <v>1078</v>
      </c>
      <c r="D21" s="2">
        <v>2683</v>
      </c>
      <c r="E21" s="2">
        <v>1070</v>
      </c>
    </row>
    <row r="24" spans="1:9" x14ac:dyDescent="0.25">
      <c r="A24" t="s">
        <v>75</v>
      </c>
    </row>
    <row r="25" spans="1:9" x14ac:dyDescent="0.25">
      <c r="A25" s="9" t="s">
        <v>77</v>
      </c>
      <c r="B25" s="9" t="s">
        <v>72</v>
      </c>
      <c r="C25" s="9" t="s">
        <v>71</v>
      </c>
      <c r="D25" s="9" t="s">
        <v>70</v>
      </c>
      <c r="E25" s="9" t="s">
        <v>73</v>
      </c>
    </row>
    <row r="26" spans="1:9" x14ac:dyDescent="0.25">
      <c r="A26" s="9" t="s">
        <v>45</v>
      </c>
      <c r="B26" s="2">
        <v>14198</v>
      </c>
      <c r="C26" s="2">
        <v>13654</v>
      </c>
      <c r="D26" s="2">
        <v>12384</v>
      </c>
      <c r="E26" s="2">
        <v>11814</v>
      </c>
    </row>
    <row r="27" spans="1:9" x14ac:dyDescent="0.25">
      <c r="A27" s="9" t="s">
        <v>64</v>
      </c>
      <c r="B27" s="2">
        <v>11898</v>
      </c>
      <c r="C27" s="2">
        <v>12055</v>
      </c>
      <c r="D27" s="2">
        <v>14042</v>
      </c>
      <c r="E27" s="2">
        <v>12126</v>
      </c>
    </row>
    <row r="28" spans="1:9" x14ac:dyDescent="0.25">
      <c r="A28" s="9" t="s">
        <v>47</v>
      </c>
      <c r="B28" s="2">
        <v>13679</v>
      </c>
      <c r="C28" s="2">
        <v>10099</v>
      </c>
      <c r="D28" s="2">
        <v>10631</v>
      </c>
      <c r="E28" s="2">
        <v>10269</v>
      </c>
    </row>
    <row r="29" spans="1:9" x14ac:dyDescent="0.25">
      <c r="A29" s="9" t="s">
        <v>48</v>
      </c>
      <c r="B29" s="2">
        <v>12371</v>
      </c>
      <c r="C29" s="2">
        <v>12782</v>
      </c>
      <c r="D29" s="2">
        <v>14900</v>
      </c>
      <c r="E29" s="2">
        <v>13234</v>
      </c>
    </row>
    <row r="30" spans="1:9" x14ac:dyDescent="0.25">
      <c r="A30" s="9" t="s">
        <v>56</v>
      </c>
      <c r="B30" s="2">
        <v>10158</v>
      </c>
      <c r="C30" s="2">
        <v>14991</v>
      </c>
      <c r="D30" s="2">
        <v>11140</v>
      </c>
      <c r="E30" s="2">
        <v>13585</v>
      </c>
    </row>
    <row r="31" spans="1:9" x14ac:dyDescent="0.25">
      <c r="A31" s="9" t="s">
        <v>50</v>
      </c>
      <c r="B31" s="2">
        <v>12959</v>
      </c>
      <c r="C31" s="2">
        <v>13341</v>
      </c>
      <c r="D31" s="2">
        <v>12801</v>
      </c>
      <c r="E31" s="2">
        <v>14439</v>
      </c>
    </row>
    <row r="32" spans="1:9" x14ac:dyDescent="0.25">
      <c r="A32" s="9" t="s">
        <v>65</v>
      </c>
      <c r="B32" s="2">
        <v>14436</v>
      </c>
      <c r="C32" s="2">
        <v>14200</v>
      </c>
      <c r="D32" s="2">
        <v>10462</v>
      </c>
      <c r="E32" s="2">
        <v>10236</v>
      </c>
    </row>
  </sheetData>
  <dataValidations count="3">
    <dataValidation type="list" allowBlank="1" showInputMessage="1" showErrorMessage="1" sqref="J3">
      <formula1>$B$3:$E$3</formula1>
    </dataValidation>
    <dataValidation type="list" allowBlank="1" showInputMessage="1" showErrorMessage="1" sqref="H4">
      <formula1>$H$15:$H$17</formula1>
    </dataValidation>
    <dataValidation type="list" allowBlank="1" showInputMessage="1" showErrorMessage="1" sqref="I4">
      <formula1>$A$4:$A$10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2:K13"/>
  <sheetViews>
    <sheetView topLeftCell="A2" zoomScale="200" zoomScaleNormal="200" workbookViewId="0">
      <selection activeCell="K3" sqref="K3:K13"/>
    </sheetView>
  </sheetViews>
  <sheetFormatPr defaultRowHeight="15" x14ac:dyDescent="0.25"/>
  <cols>
    <col min="1" max="1" width="3.28515625" customWidth="1"/>
    <col min="2" max="2" width="4.42578125" customWidth="1"/>
    <col min="3" max="3" width="2.7109375" customWidth="1"/>
    <col min="4" max="4" width="5.5703125" customWidth="1"/>
    <col min="5" max="5" width="5.85546875" customWidth="1"/>
    <col min="6" max="7" width="4" customWidth="1"/>
    <col min="8" max="8" width="6.140625" customWidth="1"/>
    <col min="9" max="9" width="4.5703125" customWidth="1"/>
  </cols>
  <sheetData>
    <row r="2" spans="1:11" x14ac:dyDescent="0.25">
      <c r="A2" t="s">
        <v>66</v>
      </c>
      <c r="D2" t="s">
        <v>67</v>
      </c>
      <c r="G2" t="s">
        <v>68</v>
      </c>
      <c r="J2" s="1" t="s">
        <v>85</v>
      </c>
      <c r="K2" s="1" t="s">
        <v>86</v>
      </c>
    </row>
    <row r="3" spans="1:11" x14ac:dyDescent="0.25">
      <c r="A3" s="1" t="s">
        <v>45</v>
      </c>
      <c r="B3" s="1">
        <v>10</v>
      </c>
      <c r="D3" s="1" t="s">
        <v>51</v>
      </c>
      <c r="E3" s="1">
        <v>111</v>
      </c>
      <c r="G3" s="1" t="s">
        <v>56</v>
      </c>
      <c r="H3" s="1">
        <v>89</v>
      </c>
      <c r="J3" t="s">
        <v>56</v>
      </c>
    </row>
    <row r="4" spans="1:11" x14ac:dyDescent="0.25">
      <c r="A4" s="1" t="s">
        <v>46</v>
      </c>
      <c r="B4" s="1">
        <v>20</v>
      </c>
      <c r="D4" s="1" t="s">
        <v>83</v>
      </c>
      <c r="E4" s="1">
        <v>222</v>
      </c>
      <c r="G4" s="1" t="s">
        <v>57</v>
      </c>
      <c r="H4" s="1">
        <v>69</v>
      </c>
      <c r="J4" t="s">
        <v>57</v>
      </c>
    </row>
    <row r="5" spans="1:11" x14ac:dyDescent="0.25">
      <c r="A5" s="1" t="s">
        <v>47</v>
      </c>
      <c r="B5" s="1">
        <v>30</v>
      </c>
      <c r="D5" s="1" t="s">
        <v>52</v>
      </c>
      <c r="E5" s="1">
        <v>333</v>
      </c>
      <c r="G5" s="1" t="s">
        <v>58</v>
      </c>
      <c r="H5" s="1">
        <v>36</v>
      </c>
      <c r="J5" t="s">
        <v>83</v>
      </c>
    </row>
    <row r="6" spans="1:11" x14ac:dyDescent="0.25">
      <c r="A6" s="1" t="s">
        <v>48</v>
      </c>
      <c r="B6" s="1">
        <v>40</v>
      </c>
      <c r="D6" s="1" t="s">
        <v>53</v>
      </c>
      <c r="E6" s="1">
        <v>444</v>
      </c>
      <c r="G6" s="1" t="s">
        <v>84</v>
      </c>
      <c r="H6" s="1">
        <v>25</v>
      </c>
      <c r="J6" t="s">
        <v>52</v>
      </c>
    </row>
    <row r="7" spans="1:11" x14ac:dyDescent="0.25">
      <c r="A7" s="1" t="s">
        <v>49</v>
      </c>
      <c r="B7" s="1">
        <v>50</v>
      </c>
      <c r="D7" s="1" t="s">
        <v>54</v>
      </c>
      <c r="E7" s="1">
        <v>555</v>
      </c>
      <c r="G7" s="1" t="s">
        <v>59</v>
      </c>
      <c r="H7" s="1">
        <v>14</v>
      </c>
      <c r="J7" t="s">
        <v>54</v>
      </c>
    </row>
    <row r="8" spans="1:11" x14ac:dyDescent="0.25">
      <c r="A8" s="1" t="s">
        <v>50</v>
      </c>
      <c r="B8" s="1">
        <v>60</v>
      </c>
      <c r="D8" s="1" t="s">
        <v>55</v>
      </c>
      <c r="E8" s="1">
        <v>666</v>
      </c>
      <c r="G8" s="1" t="s">
        <v>60</v>
      </c>
      <c r="H8" s="1">
        <v>85</v>
      </c>
      <c r="J8" t="s">
        <v>50</v>
      </c>
    </row>
    <row r="9" spans="1:11" x14ac:dyDescent="0.25">
      <c r="J9" t="s">
        <v>59</v>
      </c>
    </row>
    <row r="10" spans="1:11" x14ac:dyDescent="0.25">
      <c r="J10" t="s">
        <v>60</v>
      </c>
    </row>
    <row r="11" spans="1:11" x14ac:dyDescent="0.25">
      <c r="J11" t="s">
        <v>58</v>
      </c>
    </row>
    <row r="12" spans="1:11" x14ac:dyDescent="0.25">
      <c r="J12" t="s">
        <v>53</v>
      </c>
    </row>
    <row r="13" spans="1:11" x14ac:dyDescent="0.25">
      <c r="J13" t="s">
        <v>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Home</vt:lpstr>
      <vt:lpstr>DATA</vt:lpstr>
      <vt:lpstr>NESTLE</vt:lpstr>
      <vt:lpstr>Amul</vt:lpstr>
      <vt:lpstr>IBM</vt:lpstr>
      <vt:lpstr>Parle</vt:lpstr>
      <vt:lpstr>IFERRORLOKUP</vt:lpstr>
      <vt:lpstr>CHOOSE-LOOKUP</vt:lpstr>
      <vt:lpstr>Sheet2</vt:lpstr>
      <vt:lpstr>SUMPRODUCT</vt:lpstr>
      <vt:lpstr>P 1</vt:lpstr>
      <vt:lpstr>P 2</vt:lpstr>
      <vt:lpstr>P 3</vt:lpstr>
      <vt:lpstr>P 4</vt:lpstr>
      <vt:lpstr>P 5</vt:lpstr>
      <vt:lpstr>P 6</vt:lpstr>
      <vt:lpstr>P 7</vt:lpstr>
      <vt:lpstr>P8</vt:lpstr>
      <vt:lpstr>P9</vt:lpstr>
      <vt:lpstr>P10</vt:lpstr>
      <vt:lpstr>P11</vt:lpstr>
      <vt:lpstr>P12</vt:lpstr>
      <vt:lpstr>P13</vt:lpstr>
      <vt:lpstr>P14</vt:lpstr>
      <vt:lpstr>P15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2018-11-12T14:23:10Z</dcterms:modified>
</cp:coreProperties>
</file>