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f34a0771613c8495/Desktop/Data Science Plan/Personal Projects/Excel/"/>
    </mc:Choice>
  </mc:AlternateContent>
  <xr:revisionPtr revIDLastSave="615" documentId="13_ncr:1_{C69D2694-286C-4A36-ABB6-670D266C642E}" xr6:coauthVersionLast="47" xr6:coauthVersionMax="47" xr10:uidLastSave="{22688D14-F5E9-4A49-95DA-D62B0A9DE9BF}"/>
  <bookViews>
    <workbookView xWindow="-98" yWindow="-98" windowWidth="19396" windowHeight="11475" firstSheet="3" activeTab="4" xr2:uid="{26D4546B-D2A1-4444-8EAF-A6228F96F0C1}"/>
  </bookViews>
  <sheets>
    <sheet name="Data" sheetId="1" r:id="rId1"/>
    <sheet name="Amount of sales by region" sheetId="5" r:id="rId2"/>
    <sheet name="Top 5 price per unit" sheetId="6" r:id="rId3"/>
    <sheet name="top 3 sales person, anomalies" sheetId="8" r:id="rId4"/>
    <sheet name="Which product to remove counry-" sheetId="10" r:id="rId5"/>
    <sheet name="Dynamic Report" sheetId="11" r:id="rId6"/>
    <sheet name="Analysis steps" sheetId="2" r:id="rId7"/>
  </sheets>
  <definedNames>
    <definedName name="_xlnm._FilterDatabase" localSheetId="1" hidden="1">'Amount of sales by region'!$G$2:$J$8</definedName>
    <definedName name="_xlnm._FilterDatabase" localSheetId="0" hidden="1">Data!$C$11:$G$11</definedName>
    <definedName name="_xlchart.v1.0" hidden="1">'top 3 sales person, anomalies'!$F$4:$F$303</definedName>
    <definedName name="_xlchart.v1.1" hidden="1">'top 3 sales person, anomalies'!$H$3</definedName>
    <definedName name="_xlchart.v1.2" hidden="1">'top 3 sales person, anomalies'!$H$4:$H$303</definedName>
    <definedName name="_xlcn.WorksheetConnection_beginnerDAcourseblank.xlsxData1" hidden="1">Data[]</definedName>
    <definedName name="Slicer_Geography">#N/A</definedName>
  </definedNames>
  <calcPr calcId="191029"/>
  <pivotCaches>
    <pivotCache cacheId="0" r:id="rId8"/>
    <pivotCache cacheId="1" r:id="rId9"/>
    <pivotCache cacheId="2" r:id="rId10"/>
  </pivotCaches>
  <extLst>
    <ext xmlns:x14="http://schemas.microsoft.com/office/spreadsheetml/2009/9/main" uri="{876F7934-8845-4945-9796-88D515C7AA90}">
      <x14:pivotCaches>
        <pivotCache cacheId="3"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1" i="11" l="1"/>
  <c r="K19" i="11"/>
  <c r="K18" i="11"/>
  <c r="K20" i="11" s="1"/>
  <c r="J21" i="11"/>
  <c r="J19" i="11"/>
  <c r="J18" i="11"/>
  <c r="J20" i="11" s="1"/>
  <c r="J14" i="11"/>
  <c r="F15" i="11"/>
  <c r="F16" i="11"/>
  <c r="F17" i="11"/>
  <c r="F18" i="11"/>
  <c r="F19" i="11"/>
  <c r="F20" i="11"/>
  <c r="F21" i="11"/>
  <c r="F22" i="11"/>
  <c r="F23" i="11"/>
  <c r="F14" i="11"/>
  <c r="E15" i="11"/>
  <c r="G15" i="11" s="1"/>
  <c r="E16" i="11"/>
  <c r="G16" i="11" s="1"/>
  <c r="E17" i="11"/>
  <c r="G17" i="11" s="1"/>
  <c r="E18" i="11"/>
  <c r="G18" i="11" s="1"/>
  <c r="E19" i="11"/>
  <c r="G19" i="11" s="1"/>
  <c r="E20" i="11"/>
  <c r="G20" i="11" s="1"/>
  <c r="E21" i="11"/>
  <c r="G21" i="11" s="1"/>
  <c r="E22" i="11"/>
  <c r="G22" i="11" s="1"/>
  <c r="E23" i="11"/>
  <c r="G23" i="11" s="1"/>
  <c r="E14" i="11"/>
  <c r="G14" i="11" s="1"/>
  <c r="M5" i="11" a="1"/>
  <c r="M5" i="11" s="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12" i="1"/>
  <c r="C13" i="2"/>
  <c r="C11" i="2"/>
  <c r="C10" i="2"/>
  <c r="D7" i="2"/>
  <c r="D6" i="2"/>
  <c r="D5" i="2"/>
  <c r="D4" i="2"/>
  <c r="C7" i="2"/>
  <c r="C6" i="2"/>
  <c r="C5" i="2"/>
  <c r="C4" i="2"/>
  <c r="D8" i="2" l="1"/>
  <c r="C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1B326B-0012-4A67-A144-5D3462C559C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E4360AA-1F57-4A54-B14D-6BF3430D64F7}"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<sst xmlns="http://schemas.openxmlformats.org/spreadsheetml/2006/main" count="2008" uniqueCount="116">
  <si>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</si>
  <si>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</si>
  <si>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</si>
  <si>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</si>
  <si>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</si>
  <si>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</si>
  <si>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</si>
  <si>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</si>
  <si>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</si>
  <si>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</si>
  <si>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</si>
  <si>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</si>
  <si>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</si>
  <si>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</si>
  <si>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</si>
  <si>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</si>
  <si>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</si>
  <si>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</si>
  <si>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</si>
  <si>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</si>
  <si>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</si>
  <si>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</si>
  <si>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</si>
  <si>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</si>
  <si>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</si>
  <si>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</si>
  <si>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</si>
  <si>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</si>
  <si>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</si>
  <si>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</si>
  <si>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</si>
  <si>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</si>
  <si>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</si>
  <si>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</si>
  <si>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</si>
  <si>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</si>
  <si>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</si>
  <si>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</si>
  <si>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</si>
  <si>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</si>
  <si>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</si>
  <si>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</si>
  <si>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</si>
  <si>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</si>
  <si>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</si>
  <si>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</si>
  <si>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</si>
  <si>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</si>
  <si>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</si>
  <si>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</si>
  <si>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</si>
  <si>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</si>
  <si>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</si>
  <si>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</si>
  <si>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</si>
  <si>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</si>
  <si>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</si>
  <si>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</si>
  <si>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</si>
  <si>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</si>
  <si>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</si>
  <si>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First Quartile</t>
  </si>
  <si>
    <t>Second Quartile</t>
  </si>
  <si>
    <t>Unique Count of products</t>
  </si>
  <si>
    <t>Quick Statistical Analysis to understand the data and check for any data anamoliy</t>
  </si>
  <si>
    <t>Exploratory Data Analysis using Conditional Formatting</t>
  </si>
  <si>
    <t>Greater than , less than average , other kinds of formatting options</t>
  </si>
  <si>
    <t>Use sorting and filtering top 10 or 5 rows for insights</t>
  </si>
  <si>
    <t>Data Analysis using Formulas</t>
  </si>
  <si>
    <t>Data Analysis using pivot tables</t>
  </si>
  <si>
    <t>Sales by region/ Country</t>
  </si>
  <si>
    <t>Row Labels</t>
  </si>
  <si>
    <t>Grand Total</t>
  </si>
  <si>
    <t>Sum of Amount</t>
  </si>
  <si>
    <t>Sum of Units</t>
  </si>
  <si>
    <t>Finding Data anomalies</t>
  </si>
  <si>
    <t>Use scatter plot</t>
  </si>
  <si>
    <t>use box plot</t>
  </si>
  <si>
    <t>Best sales person according to country using pivot table</t>
  </si>
  <si>
    <t>Sales by region/ country use sumifs</t>
  </si>
  <si>
    <t>profit % = total profit / sum of amount  put in precentage format</t>
  </si>
  <si>
    <t>Dynamic country level sales report</t>
  </si>
  <si>
    <t>1/4th of the values are equal to or above this value</t>
  </si>
  <si>
    <t xml:space="preserve"> </t>
  </si>
  <si>
    <t>Region</t>
  </si>
  <si>
    <t>Price per Unit</t>
  </si>
  <si>
    <t>Cost Price</t>
  </si>
  <si>
    <t>Sum of Cost Price</t>
  </si>
  <si>
    <t xml:space="preserve">Total profit = sum of Amount - Sum of Cost (SP-CP) </t>
  </si>
  <si>
    <t>If SP &gt; CP then profit</t>
  </si>
  <si>
    <t>Total Profit</t>
  </si>
  <si>
    <t>Profit percent</t>
  </si>
  <si>
    <t>Dynamic  country-level Sales Report</t>
  </si>
  <si>
    <t>Sales incurred by different regions</t>
  </si>
  <si>
    <t>Choose a country</t>
  </si>
  <si>
    <t>Countries</t>
  </si>
  <si>
    <t>by Sales person</t>
  </si>
  <si>
    <t>sales person</t>
  </si>
  <si>
    <t>SALES PERSON</t>
  </si>
  <si>
    <t>REVENUE</t>
  </si>
  <si>
    <t>UNITS</t>
  </si>
  <si>
    <t>Number of transactions</t>
  </si>
  <si>
    <t>Total</t>
  </si>
  <si>
    <t>Sales</t>
  </si>
  <si>
    <t>Cost</t>
  </si>
  <si>
    <t>Profit</t>
  </si>
  <si>
    <t>Quantity</t>
  </si>
  <si>
    <t>PERFORMANCE</t>
  </si>
  <si>
    <t>Use coditional formatting to check the color scales, Data bars</t>
  </si>
  <si>
    <t>In order to create a calculated field that is part of the pivot table add data to the data model</t>
  </si>
  <si>
    <t>Combine tables using  lookups - use cost per unit from product table to find the CP and combine with the original table</t>
  </si>
  <si>
    <t>Which products need to be discontinued?</t>
  </si>
  <si>
    <t>Products to be discontinued</t>
  </si>
  <si>
    <t>Backer's Choco Chips</t>
  </si>
  <si>
    <t>White Choco</t>
  </si>
  <si>
    <t>something wrong? Min Amount and min units for two different records are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</si>
</sst>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quot;£&quot;#,##0"/>
    <numFmt numFmtId="164" formatCode="&quot;$&quot;#,##0_);[Red]\(&quot;$&quot;#,##0\)"/>
    <numFmt numFmtId="165" formatCode="&quot;$&quot;#,##0.00_);[Red]\(&quot;$&quot;#,##0.00\)"/>
    <numFmt numFmtId="166" formatCode="&quot;£&quot;#,##0.0"/>
    <numFmt numFmtId="167" formatCode="&quot;£&quot;#,##0"/>
    <numFmt numFmtId="168" formatCode="0%;\-0%;0%"/>
  </numFmts>
  <fonts count="11" x14ac:knownFonts="1">
    <font>
      <sz val="11"/>
      <color theme="1"/>
      <name val="Calibri"/>
      <family val="2"/>
      <scheme val="minor"/>
    </font>
    <font>
      <sz val="28"/>
      <color theme="1"/>
      <name val="Segoe UI Light"/>
      <family val="2"/>
    </font>
    <font>
      <b/>
      <sz val="11"/>
      <color theme="1"/>
      <name val="Calibri"/>
      <family val="2"/>
      <scheme val="minor"/>
    </font>
    <font>
      <b/>
      <sz val="11"/>
      <color theme="3"/>
      <name val="Calibri"/>
      <family val="2"/>
      <scheme val="minor"/>
    </font>
    <font>
      <sz val="11"/>
      <color theme="0"/>
      <name val="Calibri"/>
      <family val="2"/>
      <scheme val="minor"/>
    </font>
    <font>
      <sz val="11"/>
      <color theme="1" tint="0.34998626667073579"/>
      <name val="Calibri"/>
      <family val="2"/>
      <scheme val="minor"/>
    </font>
    <font>
      <i/>
      <sz val="11"/>
      <color theme="1"/>
      <name val="Calibri"/>
      <family val="2"/>
      <scheme val="minor"/>
    </font>
    <font>
      <sz val="11"/>
      <color theme="1" tint="4.9989318521683403E-2"/>
      <name val="Calibri"/>
      <family val="2"/>
      <scheme val="minor"/>
    </font>
    <font>
      <sz val="20"/>
      <color theme="4" tint="-0.499984740745262"/>
      <name val="Calibri"/>
      <family val="2"/>
      <scheme val="minor"/>
    </font>
    <font>
      <sz val="11"/>
      <color theme="4" tint="-0.499984740745262"/>
      <name val="Calibri"/>
      <family val="2"/>
      <scheme val="minor"/>
    </font>
    <font>
      <b/>
      <sz val="11"/>
      <color theme="1" tint="0.34998626667073579"/>
      <name val="Calibri"/>
      <family val="2"/>
      <scheme val="minor"/>
    </font>
  </fonts>
  <fills count="1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0.249977111117893"/>
        <bgColor indexed="64"/>
      </patternFill>
    </fill>
  </fills>
  <borders count="40">
    <border>
      <left/>
      <right/>
      <top/>
      <bottom/>
      <diagonal/>
    </border>
    <border>
      <left/>
      <right/>
      <top style="dotted">
        <color theme="0" tint="-0.24994659260841701"/>
      </top>
      <bottom style="dotted">
        <color theme="0" tint="-0.2499465926084170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bottom style="thin">
        <color theme="0" tint="-0.14999847407452621"/>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4.9989318521683403E-2"/>
      </right>
      <top style="medium">
        <color theme="0" tint="-4.9989318521683403E-2"/>
      </top>
      <bottom/>
      <diagonal/>
    </border>
    <border>
      <left style="medium">
        <color theme="0" tint="-4.9989318521683403E-2"/>
      </left>
      <right/>
      <top/>
      <bottom/>
      <diagonal/>
    </border>
    <border>
      <left/>
      <right style="medium">
        <color theme="0" tint="-4.9989318521683403E-2"/>
      </right>
      <top/>
      <bottom/>
      <diagonal/>
    </border>
    <border>
      <left style="medium">
        <color theme="0" tint="-4.9989318521683403E-2"/>
      </left>
      <right/>
      <top/>
      <bottom style="medium">
        <color theme="0" tint="-4.9989318521683403E-2"/>
      </bottom>
      <diagonal/>
    </border>
    <border>
      <left/>
      <right/>
      <top/>
      <bottom style="medium">
        <color theme="0" tint="-4.9989318521683403E-2"/>
      </bottom>
      <diagonal/>
    </border>
    <border>
      <left/>
      <right style="medium">
        <color theme="0" tint="-4.9989318521683403E-2"/>
      </right>
      <top/>
      <bottom style="medium">
        <color theme="0" tint="-4.9989318521683403E-2"/>
      </bottom>
      <diagonal/>
    </border>
    <border>
      <left/>
      <right/>
      <top/>
      <bottom style="medium">
        <color theme="0" tint="-0.34998626667073579"/>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right style="thin">
        <color theme="0" tint="-0.14999847407452621"/>
      </right>
      <top style="medium">
        <color theme="0" tint="-0.34998626667073579"/>
      </top>
      <bottom style="medium">
        <color theme="0" tint="-0.34998626667073579"/>
      </bottom>
      <diagonal/>
    </border>
    <border>
      <left style="thin">
        <color theme="0"/>
      </left>
      <right/>
      <top style="medium">
        <color theme="0" tint="-0.34998626667073579"/>
      </top>
      <bottom style="double">
        <color theme="0" tint="-0.34998626667073579"/>
      </bottom>
      <diagonal/>
    </border>
    <border>
      <left/>
      <right/>
      <top style="medium">
        <color theme="0" tint="-0.34998626667073579"/>
      </top>
      <bottom style="double">
        <color theme="0" tint="-0.34998626667073579"/>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medium">
        <color theme="0" tint="-0.14999847407452621"/>
      </bottom>
      <diagonal/>
    </border>
    <border>
      <left/>
      <right style="medium">
        <color theme="0" tint="-0.14999847407452621"/>
      </right>
      <top/>
      <bottom style="medium">
        <color theme="0" tint="-0.14999847407452621"/>
      </bottom>
      <diagonal/>
    </border>
  </borders>
  <cellStyleXfs count="1">
    <xf numFmtId="0" fontId="0" fillId="0" borderId="0"/>
  </cellStyleXfs>
  <cellXfs count="9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166" fontId="0" fillId="0" borderId="0" xfId="0" applyNumberFormat="1"/>
    <xf numFmtId="167" fontId="0" fillId="0" borderId="0" xfId="0" applyNumberFormat="1"/>
    <xf numFmtId="0" fontId="3" fillId="0" borderId="0" xfId="0" applyFont="1" applyAlignment="1">
      <alignment horizontal="left"/>
    </xf>
    <xf numFmtId="167" fontId="3" fillId="0" borderId="0" xfId="0" applyNumberFormat="1" applyFont="1"/>
    <xf numFmtId="3" fontId="3" fillId="0" borderId="6" xfId="0" applyNumberFormat="1" applyFont="1" applyBorder="1"/>
    <xf numFmtId="167" fontId="3" fillId="0" borderId="5" xfId="0" applyNumberFormat="1" applyFont="1" applyBorder="1"/>
    <xf numFmtId="167" fontId="3" fillId="0" borderId="7" xfId="0" applyNumberFormat="1" applyFont="1" applyBorder="1"/>
    <xf numFmtId="3" fontId="3" fillId="0" borderId="8" xfId="0" applyNumberFormat="1" applyFont="1" applyBorder="1"/>
    <xf numFmtId="167" fontId="3" fillId="0" borderId="6" xfId="0" applyNumberFormat="1" applyFont="1" applyBorder="1"/>
    <xf numFmtId="167" fontId="3" fillId="0" borderId="8" xfId="0" applyNumberFormat="1" applyFont="1" applyBorder="1"/>
    <xf numFmtId="0" fontId="0" fillId="4" borderId="0" xfId="0" applyFill="1"/>
    <xf numFmtId="167" fontId="0" fillId="4" borderId="0" xfId="0" applyNumberFormat="1" applyFill="1"/>
    <xf numFmtId="0" fontId="0" fillId="5" borderId="12" xfId="0" applyFill="1" applyBorder="1"/>
    <xf numFmtId="167" fontId="0" fillId="5" borderId="13" xfId="0" applyNumberFormat="1" applyFill="1" applyBorder="1"/>
    <xf numFmtId="0" fontId="0" fillId="5" borderId="13" xfId="0" applyFill="1" applyBorder="1"/>
    <xf numFmtId="3" fontId="0" fillId="5" borderId="14" xfId="0" applyNumberFormat="1" applyFill="1" applyBorder="1"/>
    <xf numFmtId="0" fontId="0" fillId="4" borderId="15" xfId="0" applyFill="1" applyBorder="1"/>
    <xf numFmtId="3" fontId="0" fillId="4" borderId="16" xfId="0" applyNumberFormat="1" applyFill="1" applyBorder="1"/>
    <xf numFmtId="0" fontId="0" fillId="4" borderId="17" xfId="0" applyFill="1" applyBorder="1"/>
    <xf numFmtId="167" fontId="0" fillId="4" borderId="18" xfId="0" applyNumberFormat="1" applyFill="1" applyBorder="1"/>
    <xf numFmtId="0" fontId="0" fillId="4" borderId="18" xfId="0" applyFill="1" applyBorder="1"/>
    <xf numFmtId="3" fontId="0" fillId="4" borderId="19" xfId="0" applyNumberFormat="1" applyFill="1" applyBorder="1"/>
    <xf numFmtId="0" fontId="0" fillId="0" borderId="0" xfId="0" applyAlignment="1">
      <alignment horizontal="left" indent="1"/>
    </xf>
    <xf numFmtId="167" fontId="3" fillId="0" borderId="3" xfId="0" applyNumberFormat="1" applyFont="1" applyBorder="1"/>
    <xf numFmtId="3" fontId="3" fillId="0" borderId="4" xfId="0" applyNumberFormat="1" applyFont="1" applyBorder="1"/>
    <xf numFmtId="167" fontId="3" fillId="0" borderId="10" xfId="0" applyNumberFormat="1" applyFont="1" applyBorder="1"/>
    <xf numFmtId="167" fontId="3" fillId="0" borderId="11" xfId="0" applyNumberFormat="1" applyFont="1" applyBorder="1"/>
    <xf numFmtId="0" fontId="3" fillId="0" borderId="11" xfId="0" applyFont="1" applyBorder="1" applyAlignment="1">
      <alignment horizontal="left"/>
    </xf>
    <xf numFmtId="0" fontId="3" fillId="6" borderId="9" xfId="0" applyFont="1" applyFill="1" applyBorder="1"/>
    <xf numFmtId="0" fontId="3" fillId="6" borderId="10" xfId="0" applyFont="1" applyFill="1" applyBorder="1"/>
    <xf numFmtId="3" fontId="3" fillId="6" borderId="10" xfId="0" applyNumberFormat="1" applyFont="1" applyFill="1" applyBorder="1"/>
    <xf numFmtId="5" fontId="0" fillId="0" borderId="0" xfId="0" applyNumberFormat="1"/>
    <xf numFmtId="168" fontId="0" fillId="0" borderId="0" xfId="0" applyNumberFormat="1"/>
    <xf numFmtId="0" fontId="0" fillId="10" borderId="20" xfId="0" applyFill="1" applyBorder="1"/>
    <xf numFmtId="0" fontId="4" fillId="11" borderId="0" xfId="0" applyFont="1" applyFill="1"/>
    <xf numFmtId="0" fontId="0" fillId="11" borderId="0" xfId="0" applyFill="1"/>
    <xf numFmtId="0" fontId="2" fillId="10" borderId="20" xfId="0" applyFont="1" applyFill="1" applyBorder="1"/>
    <xf numFmtId="0" fontId="0" fillId="0" borderId="24" xfId="0" applyBorder="1"/>
    <xf numFmtId="167" fontId="0" fillId="0" borderId="25" xfId="0" applyNumberFormat="1" applyBorder="1"/>
    <xf numFmtId="167" fontId="0" fillId="0" borderId="26" xfId="0" applyNumberFormat="1" applyBorder="1"/>
    <xf numFmtId="0" fontId="0" fillId="0" borderId="30" xfId="0" applyBorder="1"/>
    <xf numFmtId="167" fontId="0" fillId="0" borderId="31" xfId="0" applyNumberFormat="1" applyBorder="1"/>
    <xf numFmtId="0" fontId="0" fillId="0" borderId="32" xfId="0" applyBorder="1"/>
    <xf numFmtId="1" fontId="0" fillId="0" borderId="20" xfId="0" applyNumberFormat="1" applyBorder="1"/>
    <xf numFmtId="1" fontId="0" fillId="0" borderId="33" xfId="0" applyNumberFormat="1" applyBorder="1"/>
    <xf numFmtId="0" fontId="0" fillId="4" borderId="21" xfId="0" applyFill="1" applyBorder="1"/>
    <xf numFmtId="0" fontId="2" fillId="4" borderId="22" xfId="0" applyFont="1" applyFill="1" applyBorder="1"/>
    <xf numFmtId="0" fontId="2" fillId="4" borderId="23" xfId="0" applyFont="1" applyFill="1" applyBorder="1"/>
    <xf numFmtId="0" fontId="0" fillId="0" borderId="31" xfId="0" applyBorder="1"/>
    <xf numFmtId="167" fontId="0" fillId="0" borderId="20" xfId="0" applyNumberFormat="1" applyBorder="1"/>
    <xf numFmtId="0" fontId="0" fillId="0" borderId="20" xfId="0" applyBorder="1"/>
    <xf numFmtId="0" fontId="2" fillId="10" borderId="21" xfId="0" applyFont="1" applyFill="1" applyBorder="1"/>
    <xf numFmtId="0" fontId="2" fillId="10" borderId="22" xfId="0" applyFont="1" applyFill="1" applyBorder="1"/>
    <xf numFmtId="0" fontId="2" fillId="10" borderId="23" xfId="0" applyFont="1" applyFill="1" applyBorder="1"/>
    <xf numFmtId="0" fontId="2" fillId="11" borderId="0" xfId="0" applyFont="1" applyFill="1"/>
    <xf numFmtId="0" fontId="6" fillId="9" borderId="2" xfId="0" applyFont="1" applyFill="1" applyBorder="1"/>
    <xf numFmtId="0" fontId="9" fillId="12" borderId="22" xfId="0" applyFont="1" applyFill="1" applyBorder="1"/>
    <xf numFmtId="0" fontId="9" fillId="12" borderId="23" xfId="0" applyFont="1" applyFill="1" applyBorder="1"/>
    <xf numFmtId="0" fontId="9" fillId="12" borderId="0" xfId="0" applyFont="1" applyFill="1"/>
    <xf numFmtId="0" fontId="0" fillId="12" borderId="0" xfId="0" applyFill="1"/>
    <xf numFmtId="0" fontId="0" fillId="12" borderId="0" xfId="0" applyFill="1" applyAlignment="1">
      <alignment wrapText="1"/>
    </xf>
    <xf numFmtId="0" fontId="0" fillId="10" borderId="35" xfId="0" applyFill="1" applyBorder="1"/>
    <xf numFmtId="0" fontId="0" fillId="9" borderId="37" xfId="0" applyFill="1" applyBorder="1"/>
    <xf numFmtId="0" fontId="5" fillId="0" borderId="36" xfId="0" applyFont="1" applyBorder="1"/>
    <xf numFmtId="0" fontId="5" fillId="0" borderId="37" xfId="0" applyFont="1" applyBorder="1"/>
    <xf numFmtId="0" fontId="5" fillId="0" borderId="38" xfId="0" applyFont="1" applyBorder="1"/>
    <xf numFmtId="0" fontId="5" fillId="0" borderId="39" xfId="0" applyFont="1" applyBorder="1"/>
    <xf numFmtId="0" fontId="10" fillId="10" borderId="34" xfId="0" applyFont="1" applyFill="1" applyBorder="1"/>
    <xf numFmtId="0" fontId="10" fillId="9" borderId="36" xfId="0" applyFont="1" applyFill="1" applyBorder="1"/>
    <xf numFmtId="0" fontId="8" fillId="12" borderId="21" xfId="0" applyFont="1" applyFill="1" applyBorder="1" applyAlignment="1">
      <alignment horizontal="center"/>
    </xf>
    <xf numFmtId="0" fontId="8" fillId="12" borderId="22" xfId="0" applyFont="1" applyFill="1" applyBorder="1" applyAlignment="1">
      <alignment horizontal="center"/>
    </xf>
    <xf numFmtId="0" fontId="8" fillId="12" borderId="27" xfId="0" applyFont="1" applyFill="1" applyBorder="1" applyAlignment="1">
      <alignment horizontal="center"/>
    </xf>
    <xf numFmtId="0" fontId="7" fillId="7" borderId="28" xfId="0" applyFont="1" applyFill="1" applyBorder="1" applyAlignment="1">
      <alignment horizontal="center"/>
    </xf>
    <xf numFmtId="0" fontId="7" fillId="7" borderId="29" xfId="0" applyFont="1" applyFill="1" applyBorder="1" applyAlignment="1">
      <alignment horizontal="center"/>
    </xf>
    <xf numFmtId="0" fontId="2" fillId="8" borderId="21" xfId="0" applyFont="1" applyFill="1" applyBorder="1" applyAlignment="1">
      <alignment horizontal="center"/>
    </xf>
    <xf numFmtId="0" fontId="2" fillId="8" borderId="22" xfId="0" applyFont="1" applyFill="1" applyBorder="1" applyAlignment="1">
      <alignment horizontal="center"/>
    </xf>
    <xf numFmtId="0" fontId="2" fillId="8" borderId="23" xfId="0" applyFont="1" applyFill="1" applyBorder="1" applyAlignment="1">
      <alignment horizontal="center"/>
    </xf>
  </cellXfs>
  <cellStyles count="1">
    <cellStyle name="Normal" xfId="0" builtinId="0"/>
  </cellStyles>
  <dxfs count="52">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6" formatCode="&quot;£&quot;#,##0.0"/>
    </dxf>
    <dxf>
      <numFmt numFmtId="166" formatCode="&quot;£&quot;#,##0.0"/>
    </dxf>
    <dxf>
      <numFmt numFmtId="167" formatCode="&quot;£&quot;#,##0"/>
    </dxf>
    <dxf>
      <numFmt numFmtId="167" formatCode="&quot;£&quot;#,##0"/>
    </dxf>
    <dxf>
      <fill>
        <patternFill>
          <bgColor theme="8" tint="0.59999389629810485"/>
        </patternFill>
      </fill>
    </dxf>
    <dxf>
      <fill>
        <patternFill>
          <bgColor theme="8" tint="0.59999389629810485"/>
        </patternFill>
      </fill>
    </dxf>
    <dxf>
      <fill>
        <patternFill patternType="solid">
          <bgColor theme="4" tint="0.59999389629810485"/>
        </patternFill>
      </fill>
    </dxf>
    <dxf>
      <fill>
        <patternFill patternType="solid">
          <bgColor theme="4" tint="0.59999389629810485"/>
        </patternFill>
      </fill>
    </dxf>
    <dxf>
      <border>
        <left/>
        <right/>
      </border>
    </dxf>
    <dxf>
      <border>
        <left/>
        <right/>
      </border>
    </dxf>
    <dxf>
      <border>
        <left/>
        <right/>
      </border>
    </dxf>
    <dxf>
      <border>
        <left/>
        <right/>
      </border>
    </dxf>
    <dxf>
      <border>
        <right style="thin">
          <color theme="0" tint="-0.14999847407452621"/>
        </right>
        <bottom style="thin">
          <color theme="0" tint="-0.14999847407452621"/>
        </bottom>
      </border>
    </dxf>
    <dxf>
      <border>
        <right style="thin">
          <color theme="0" tint="-0.14999847407452621"/>
        </right>
        <bottom style="thin">
          <color theme="0" tint="-0.14999847407452621"/>
        </bottom>
      </border>
    </dxf>
    <dxf>
      <border>
        <right style="thin">
          <color theme="0" tint="-0.14999847407452621"/>
        </right>
        <bottom style="thin">
          <color theme="0" tint="-0.14999847407452621"/>
        </bottom>
      </border>
    </dxf>
    <dxf>
      <border>
        <right style="thin">
          <color theme="0" tint="-0.14999847407452621"/>
        </right>
        <bottom style="thin">
          <color theme="0" tint="-0.14999847407452621"/>
        </bottom>
      </border>
    </dxf>
    <dxf>
      <border>
        <left style="thin">
          <color theme="0" tint="-0.14999847407452621"/>
        </left>
        <right style="thin">
          <color theme="0" tint="-0.14999847407452621"/>
        </right>
        <bottom style="thin">
          <color theme="0" tint="-0.14999847407452621"/>
        </bottom>
      </border>
    </dxf>
    <dxf>
      <border>
        <left style="thin">
          <color theme="0" tint="-0.14999847407452621"/>
        </left>
        <right style="thin">
          <color theme="0" tint="-0.14999847407452621"/>
        </right>
        <bottom style="thin">
          <color theme="0" tint="-0.14999847407452621"/>
        </bottom>
      </border>
    </dxf>
    <dxf>
      <border>
        <left style="thin">
          <color theme="0" tint="-0.14999847407452621"/>
        </left>
        <right style="thin">
          <color theme="0" tint="-0.14999847407452621"/>
        </right>
        <bottom style="thin">
          <color theme="0" tint="-0.14999847407452621"/>
        </bottom>
      </border>
    </dxf>
    <dxf>
      <border>
        <left style="thin">
          <color theme="0" tint="-0.14999847407452621"/>
        </left>
        <right style="thin">
          <color theme="0" tint="-0.14999847407452621"/>
        </right>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right/>
      </border>
    </dxf>
    <dxf>
      <border>
        <right/>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right/>
        <top/>
        <bottom/>
        <vertical/>
        <horizontal/>
      </border>
    </dxf>
    <dxf>
      <border>
        <left/>
        <right/>
        <top/>
        <bottom/>
        <vertical/>
        <horizontal/>
      </border>
    </dxf>
    <dxf>
      <border>
        <left/>
        <right/>
        <top/>
        <bottom/>
        <vertical/>
        <horizontal/>
      </border>
    </dxf>
    <dxf>
      <font>
        <b/>
      </font>
    </dxf>
    <dxf>
      <font>
        <b/>
      </font>
    </dxf>
    <dxf>
      <font>
        <b/>
      </font>
    </dxf>
    <dxf>
      <font>
        <b/>
      </font>
    </dxf>
    <dxf>
      <font>
        <b/>
      </font>
    </dxf>
    <dxf>
      <font>
        <color theme="3"/>
      </font>
    </dxf>
    <dxf>
      <font>
        <color theme="3"/>
      </font>
    </dxf>
    <dxf>
      <font>
        <color theme="3"/>
      </font>
    </dxf>
    <dxf>
      <font>
        <color theme="3"/>
      </font>
    </dxf>
    <dxf>
      <font>
        <color theme="3"/>
      </font>
    </dxf>
    <dxf>
      <numFmt numFmtId="3" formatCode="#,##0"/>
    </dxf>
    <dxf>
      <numFmt numFmtId="3" formatCode="#,##0"/>
    </dxf>
    <dxf>
      <numFmt numFmtId="167" formatCode="&quot;£&quot;#,##0"/>
    </dxf>
    <dxf>
      <numFmt numFmtId="167" formatCode="&quot;£&quot;#,##0"/>
    </dxf>
    <dxf>
      <numFmt numFmtId="169" formatCode="&quot;£&quot;#,##0.00"/>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7.9247594050743664E-2"/>
          <c:y val="0.13930555555555557"/>
          <c:w val="0.84625240594925633"/>
          <c:h val="0.75329505686789155"/>
        </c:manualLayout>
      </c:layout>
      <c:scatterChart>
        <c:scatterStyle val="lineMarker"/>
        <c:varyColors val="0"/>
        <c:ser>
          <c:idx val="0"/>
          <c:order val="0"/>
          <c:tx>
            <c:strRef>
              <c:f>'top 3 sales person, anomalies'!$I$3</c:f>
              <c:strCache>
                <c:ptCount val="1"/>
                <c:pt idx="0">
                  <c:v>Units</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'top 3 sales person, anomalies'!$H$5:$H$304</c:f>
              <c:numCache>
                <c:formatCode>"$"#,##0_);[Red]\("$"#,##0\)</c:formatCode>
                <c:ptCount val="300"/>
                <c:pt idx="0">
                  <c:v>15610</c:v>
                </c:pt>
                <c:pt idx="1">
                  <c:v>14329</c:v>
                </c:pt>
                <c:pt idx="2">
                  <c:v>13391</c:v>
                </c:pt>
                <c:pt idx="3">
                  <c:v>12950</c:v>
                </c:pt>
                <c:pt idx="4">
                  <c:v>12348</c:v>
                </c:pt>
                <c:pt idx="5">
                  <c:v>11571</c:v>
                </c:pt>
                <c:pt idx="6">
                  <c:v>11522</c:v>
                </c:pt>
                <c:pt idx="7">
                  <c:v>11417</c:v>
                </c:pt>
                <c:pt idx="8">
                  <c:v>10311</c:v>
                </c:pt>
                <c:pt idx="9">
                  <c:v>10304</c:v>
                </c:pt>
                <c:pt idx="10">
                  <c:v>10129</c:v>
                </c:pt>
                <c:pt idx="11">
                  <c:v>10073</c:v>
                </c:pt>
                <c:pt idx="12">
                  <c:v>9926</c:v>
                </c:pt>
                <c:pt idx="13">
                  <c:v>9835</c:v>
                </c:pt>
                <c:pt idx="14">
                  <c:v>9772</c:v>
                </c:pt>
                <c:pt idx="15">
                  <c:v>9709</c:v>
                </c:pt>
                <c:pt idx="16">
                  <c:v>9660</c:v>
                </c:pt>
                <c:pt idx="17">
                  <c:v>9632</c:v>
                </c:pt>
                <c:pt idx="18">
                  <c:v>9506</c:v>
                </c:pt>
                <c:pt idx="19">
                  <c:v>9443</c:v>
                </c:pt>
                <c:pt idx="20">
                  <c:v>9198</c:v>
                </c:pt>
                <c:pt idx="21">
                  <c:v>9051</c:v>
                </c:pt>
                <c:pt idx="22">
                  <c:v>9002</c:v>
                </c:pt>
                <c:pt idx="23">
                  <c:v>8890</c:v>
                </c:pt>
                <c:pt idx="24">
                  <c:v>8869</c:v>
                </c:pt>
                <c:pt idx="25">
                  <c:v>8862</c:v>
                </c:pt>
                <c:pt idx="26">
                  <c:v>8841</c:v>
                </c:pt>
                <c:pt idx="27">
                  <c:v>8813</c:v>
                </c:pt>
                <c:pt idx="28">
                  <c:v>8463</c:v>
                </c:pt>
                <c:pt idx="29">
                  <c:v>8435</c:v>
                </c:pt>
                <c:pt idx="30">
                  <c:v>8211</c:v>
                </c:pt>
                <c:pt idx="31">
                  <c:v>8155</c:v>
                </c:pt>
                <c:pt idx="32">
                  <c:v>8008</c:v>
                </c:pt>
                <c:pt idx="33">
                  <c:v>7847</c:v>
                </c:pt>
                <c:pt idx="34">
                  <c:v>7833</c:v>
                </c:pt>
                <c:pt idx="35">
                  <c:v>7812</c:v>
                </c:pt>
                <c:pt idx="36">
                  <c:v>7777</c:v>
                </c:pt>
                <c:pt idx="37">
                  <c:v>7777</c:v>
                </c:pt>
                <c:pt idx="38">
                  <c:v>7693</c:v>
                </c:pt>
                <c:pt idx="39">
                  <c:v>7693</c:v>
                </c:pt>
                <c:pt idx="40">
                  <c:v>7651</c:v>
                </c:pt>
                <c:pt idx="41">
                  <c:v>7511</c:v>
                </c:pt>
                <c:pt idx="42">
                  <c:v>7483</c:v>
                </c:pt>
                <c:pt idx="43">
                  <c:v>7455</c:v>
                </c:pt>
                <c:pt idx="44">
                  <c:v>7322</c:v>
                </c:pt>
                <c:pt idx="45">
                  <c:v>7308</c:v>
                </c:pt>
                <c:pt idx="46">
                  <c:v>7280</c:v>
                </c:pt>
                <c:pt idx="47">
                  <c:v>7273</c:v>
                </c:pt>
                <c:pt idx="48">
                  <c:v>7259</c:v>
                </c:pt>
                <c:pt idx="49">
                  <c:v>7189</c:v>
                </c:pt>
                <c:pt idx="50">
                  <c:v>7021</c:v>
                </c:pt>
                <c:pt idx="51">
                  <c:v>6986</c:v>
                </c:pt>
                <c:pt idx="52">
                  <c:v>6909</c:v>
                </c:pt>
                <c:pt idx="53">
                  <c:v>6860</c:v>
                </c:pt>
                <c:pt idx="54">
                  <c:v>6853</c:v>
                </c:pt>
                <c:pt idx="55">
                  <c:v>6832</c:v>
                </c:pt>
                <c:pt idx="56">
                  <c:v>6818</c:v>
                </c:pt>
                <c:pt idx="57">
                  <c:v>6755</c:v>
                </c:pt>
                <c:pt idx="58">
                  <c:v>6748</c:v>
                </c:pt>
                <c:pt idx="59">
                  <c:v>6734</c:v>
                </c:pt>
                <c:pt idx="60">
                  <c:v>6706</c:v>
                </c:pt>
                <c:pt idx="61">
                  <c:v>6657</c:v>
                </c:pt>
                <c:pt idx="62">
                  <c:v>6657</c:v>
                </c:pt>
                <c:pt idx="63">
                  <c:v>6608</c:v>
                </c:pt>
                <c:pt idx="64">
                  <c:v>6580</c:v>
                </c:pt>
                <c:pt idx="65">
                  <c:v>6454</c:v>
                </c:pt>
                <c:pt idx="66">
                  <c:v>6433</c:v>
                </c:pt>
                <c:pt idx="67">
                  <c:v>6398</c:v>
                </c:pt>
                <c:pt idx="68">
                  <c:v>6391</c:v>
                </c:pt>
                <c:pt idx="69">
                  <c:v>6370</c:v>
                </c:pt>
                <c:pt idx="70">
                  <c:v>6314</c:v>
                </c:pt>
                <c:pt idx="71">
                  <c:v>6300</c:v>
                </c:pt>
                <c:pt idx="72">
                  <c:v>6279</c:v>
                </c:pt>
                <c:pt idx="73">
                  <c:v>6279</c:v>
                </c:pt>
                <c:pt idx="74">
                  <c:v>6146</c:v>
                </c:pt>
                <c:pt idx="75">
                  <c:v>6132</c:v>
                </c:pt>
                <c:pt idx="76">
                  <c:v>6125</c:v>
                </c:pt>
                <c:pt idx="77">
                  <c:v>6118</c:v>
                </c:pt>
                <c:pt idx="78">
                  <c:v>6118</c:v>
                </c:pt>
                <c:pt idx="79">
                  <c:v>6111</c:v>
                </c:pt>
                <c:pt idx="80">
                  <c:v>6048</c:v>
                </c:pt>
                <c:pt idx="81">
                  <c:v>6027</c:v>
                </c:pt>
                <c:pt idx="82">
                  <c:v>5915</c:v>
                </c:pt>
                <c:pt idx="83">
                  <c:v>5817</c:v>
                </c:pt>
                <c:pt idx="84">
                  <c:v>5775</c:v>
                </c:pt>
                <c:pt idx="85">
                  <c:v>5677</c:v>
                </c:pt>
                <c:pt idx="86">
                  <c:v>5670</c:v>
                </c:pt>
                <c:pt idx="87">
                  <c:v>5586</c:v>
                </c:pt>
                <c:pt idx="88">
                  <c:v>5551</c:v>
                </c:pt>
                <c:pt idx="89">
                  <c:v>5474</c:v>
                </c:pt>
                <c:pt idx="90">
                  <c:v>5439</c:v>
                </c:pt>
                <c:pt idx="91">
                  <c:v>5355</c:v>
                </c:pt>
                <c:pt idx="92">
                  <c:v>5306</c:v>
                </c:pt>
                <c:pt idx="93">
                  <c:v>5236</c:v>
                </c:pt>
                <c:pt idx="94">
                  <c:v>5194</c:v>
                </c:pt>
                <c:pt idx="95">
                  <c:v>5075</c:v>
                </c:pt>
                <c:pt idx="96">
                  <c:v>5019</c:v>
                </c:pt>
                <c:pt idx="97">
                  <c:v>5019</c:v>
                </c:pt>
                <c:pt idx="98">
                  <c:v>5012</c:v>
                </c:pt>
                <c:pt idx="99">
                  <c:v>4991</c:v>
                </c:pt>
                <c:pt idx="100">
                  <c:v>4991</c:v>
                </c:pt>
                <c:pt idx="101">
                  <c:v>4970</c:v>
                </c:pt>
                <c:pt idx="102">
                  <c:v>4956</c:v>
                </c:pt>
                <c:pt idx="103">
                  <c:v>4949</c:v>
                </c:pt>
                <c:pt idx="104">
                  <c:v>4935</c:v>
                </c:pt>
                <c:pt idx="105">
                  <c:v>4858</c:v>
                </c:pt>
                <c:pt idx="106">
                  <c:v>4802</c:v>
                </c:pt>
                <c:pt idx="107">
                  <c:v>4781</c:v>
                </c:pt>
                <c:pt idx="108">
                  <c:v>4760</c:v>
                </c:pt>
                <c:pt idx="109">
                  <c:v>4753</c:v>
                </c:pt>
                <c:pt idx="110">
                  <c:v>4753</c:v>
                </c:pt>
                <c:pt idx="111">
                  <c:v>4725</c:v>
                </c:pt>
                <c:pt idx="112">
                  <c:v>4683</c:v>
                </c:pt>
                <c:pt idx="113">
                  <c:v>4606</c:v>
                </c:pt>
                <c:pt idx="114">
                  <c:v>4592</c:v>
                </c:pt>
                <c:pt idx="115">
                  <c:v>4585</c:v>
                </c:pt>
                <c:pt idx="116">
                  <c:v>4487</c:v>
                </c:pt>
                <c:pt idx="117">
                  <c:v>4487</c:v>
                </c:pt>
                <c:pt idx="118">
                  <c:v>4480</c:v>
                </c:pt>
                <c:pt idx="119">
                  <c:v>4438</c:v>
                </c:pt>
                <c:pt idx="120">
                  <c:v>4424</c:v>
                </c:pt>
                <c:pt idx="121">
                  <c:v>4417</c:v>
                </c:pt>
                <c:pt idx="122">
                  <c:v>4326</c:v>
                </c:pt>
                <c:pt idx="123">
                  <c:v>4319</c:v>
                </c:pt>
                <c:pt idx="124">
                  <c:v>4305</c:v>
                </c:pt>
                <c:pt idx="125">
                  <c:v>4242</c:v>
                </c:pt>
                <c:pt idx="126">
                  <c:v>4137</c:v>
                </c:pt>
                <c:pt idx="127">
                  <c:v>4053</c:v>
                </c:pt>
                <c:pt idx="128">
                  <c:v>4018</c:v>
                </c:pt>
                <c:pt idx="129">
                  <c:v>4018</c:v>
                </c:pt>
                <c:pt idx="130">
                  <c:v>4018</c:v>
                </c:pt>
                <c:pt idx="131">
                  <c:v>3983</c:v>
                </c:pt>
                <c:pt idx="132">
                  <c:v>3976</c:v>
                </c:pt>
                <c:pt idx="133">
                  <c:v>3920</c:v>
                </c:pt>
                <c:pt idx="134">
                  <c:v>3864</c:v>
                </c:pt>
                <c:pt idx="135">
                  <c:v>3850</c:v>
                </c:pt>
                <c:pt idx="136">
                  <c:v>3829</c:v>
                </c:pt>
                <c:pt idx="137">
                  <c:v>3808</c:v>
                </c:pt>
                <c:pt idx="138">
                  <c:v>3794</c:v>
                </c:pt>
                <c:pt idx="139">
                  <c:v>3773</c:v>
                </c:pt>
                <c:pt idx="140">
                  <c:v>3759</c:v>
                </c:pt>
                <c:pt idx="141">
                  <c:v>3752</c:v>
                </c:pt>
                <c:pt idx="142">
                  <c:v>3689</c:v>
                </c:pt>
                <c:pt idx="143">
                  <c:v>3640</c:v>
                </c:pt>
                <c:pt idx="144">
                  <c:v>3598</c:v>
                </c:pt>
                <c:pt idx="145">
                  <c:v>3556</c:v>
                </c:pt>
                <c:pt idx="146">
                  <c:v>3549</c:v>
                </c:pt>
                <c:pt idx="147">
                  <c:v>3507</c:v>
                </c:pt>
                <c:pt idx="148">
                  <c:v>3472</c:v>
                </c:pt>
                <c:pt idx="149">
                  <c:v>3402</c:v>
                </c:pt>
                <c:pt idx="150">
                  <c:v>3388</c:v>
                </c:pt>
                <c:pt idx="151">
                  <c:v>3339</c:v>
                </c:pt>
                <c:pt idx="152">
                  <c:v>3339</c:v>
                </c:pt>
                <c:pt idx="153">
                  <c:v>3339</c:v>
                </c:pt>
                <c:pt idx="154">
                  <c:v>3262</c:v>
                </c:pt>
                <c:pt idx="155">
                  <c:v>3192</c:v>
                </c:pt>
                <c:pt idx="156">
                  <c:v>3164</c:v>
                </c:pt>
                <c:pt idx="157">
                  <c:v>3108</c:v>
                </c:pt>
                <c:pt idx="158">
                  <c:v>3101</c:v>
                </c:pt>
                <c:pt idx="159">
                  <c:v>3094</c:v>
                </c:pt>
                <c:pt idx="160">
                  <c:v>3059</c:v>
                </c:pt>
                <c:pt idx="161">
                  <c:v>3052</c:v>
                </c:pt>
                <c:pt idx="162">
                  <c:v>2989</c:v>
                </c:pt>
                <c:pt idx="163">
                  <c:v>2954</c:v>
                </c:pt>
                <c:pt idx="164">
                  <c:v>2933</c:v>
                </c:pt>
                <c:pt idx="165">
                  <c:v>2919</c:v>
                </c:pt>
                <c:pt idx="166">
                  <c:v>2919</c:v>
                </c:pt>
                <c:pt idx="167">
                  <c:v>2891</c:v>
                </c:pt>
                <c:pt idx="168">
                  <c:v>2870</c:v>
                </c:pt>
                <c:pt idx="169">
                  <c:v>2863</c:v>
                </c:pt>
                <c:pt idx="170">
                  <c:v>2856</c:v>
                </c:pt>
                <c:pt idx="171">
                  <c:v>2793</c:v>
                </c:pt>
                <c:pt idx="172">
                  <c:v>2779</c:v>
                </c:pt>
                <c:pt idx="173">
                  <c:v>2744</c:v>
                </c:pt>
                <c:pt idx="174">
                  <c:v>2737</c:v>
                </c:pt>
                <c:pt idx="175">
                  <c:v>2702</c:v>
                </c:pt>
                <c:pt idx="176">
                  <c:v>2681</c:v>
                </c:pt>
                <c:pt idx="177">
                  <c:v>2646</c:v>
                </c:pt>
                <c:pt idx="178">
                  <c:v>2646</c:v>
                </c:pt>
                <c:pt idx="179">
                  <c:v>2639</c:v>
                </c:pt>
                <c:pt idx="180">
                  <c:v>2583</c:v>
                </c:pt>
                <c:pt idx="181">
                  <c:v>2562</c:v>
                </c:pt>
                <c:pt idx="182">
                  <c:v>2541</c:v>
                </c:pt>
                <c:pt idx="183">
                  <c:v>2541</c:v>
                </c:pt>
                <c:pt idx="184">
                  <c:v>2478</c:v>
                </c:pt>
                <c:pt idx="185">
                  <c:v>2471</c:v>
                </c:pt>
                <c:pt idx="186">
                  <c:v>2464</c:v>
                </c:pt>
                <c:pt idx="187">
                  <c:v>2436</c:v>
                </c:pt>
                <c:pt idx="188">
                  <c:v>2429</c:v>
                </c:pt>
                <c:pt idx="189">
                  <c:v>2415</c:v>
                </c:pt>
                <c:pt idx="190">
                  <c:v>2415</c:v>
                </c:pt>
                <c:pt idx="191">
                  <c:v>2408</c:v>
                </c:pt>
                <c:pt idx="192">
                  <c:v>2324</c:v>
                </c:pt>
                <c:pt idx="193">
                  <c:v>2317</c:v>
                </c:pt>
                <c:pt idx="194">
                  <c:v>2317</c:v>
                </c:pt>
                <c:pt idx="195">
                  <c:v>2289</c:v>
                </c:pt>
                <c:pt idx="196">
                  <c:v>2275</c:v>
                </c:pt>
                <c:pt idx="197">
                  <c:v>2268</c:v>
                </c:pt>
                <c:pt idx="198">
                  <c:v>2226</c:v>
                </c:pt>
                <c:pt idx="199">
                  <c:v>2219</c:v>
                </c:pt>
                <c:pt idx="200">
                  <c:v>2212</c:v>
                </c:pt>
                <c:pt idx="201">
                  <c:v>2205</c:v>
                </c:pt>
                <c:pt idx="202">
                  <c:v>2205</c:v>
                </c:pt>
                <c:pt idx="203">
                  <c:v>2149</c:v>
                </c:pt>
                <c:pt idx="204">
                  <c:v>2142</c:v>
                </c:pt>
                <c:pt idx="205">
                  <c:v>2135</c:v>
                </c:pt>
                <c:pt idx="206">
                  <c:v>2114</c:v>
                </c:pt>
                <c:pt idx="207">
                  <c:v>2114</c:v>
                </c:pt>
                <c:pt idx="208">
                  <c:v>2100</c:v>
                </c:pt>
                <c:pt idx="209">
                  <c:v>2023</c:v>
                </c:pt>
                <c:pt idx="210">
                  <c:v>2023</c:v>
                </c:pt>
                <c:pt idx="211">
                  <c:v>2016</c:v>
                </c:pt>
                <c:pt idx="212">
                  <c:v>2009</c:v>
                </c:pt>
                <c:pt idx="213">
                  <c:v>1988</c:v>
                </c:pt>
                <c:pt idx="214">
                  <c:v>1974</c:v>
                </c:pt>
                <c:pt idx="215">
                  <c:v>1932</c:v>
                </c:pt>
                <c:pt idx="216">
                  <c:v>1925</c:v>
                </c:pt>
                <c:pt idx="217">
                  <c:v>1904</c:v>
                </c:pt>
                <c:pt idx="218">
                  <c:v>1890</c:v>
                </c:pt>
                <c:pt idx="219">
                  <c:v>1785</c:v>
                </c:pt>
                <c:pt idx="220">
                  <c:v>1778</c:v>
                </c:pt>
                <c:pt idx="221">
                  <c:v>1771</c:v>
                </c:pt>
                <c:pt idx="222">
                  <c:v>1701</c:v>
                </c:pt>
                <c:pt idx="223">
                  <c:v>1652</c:v>
                </c:pt>
                <c:pt idx="224">
                  <c:v>1652</c:v>
                </c:pt>
                <c:pt idx="225">
                  <c:v>1638</c:v>
                </c:pt>
                <c:pt idx="226">
                  <c:v>1638</c:v>
                </c:pt>
                <c:pt idx="227">
                  <c:v>1624</c:v>
                </c:pt>
                <c:pt idx="228">
                  <c:v>1617</c:v>
                </c:pt>
                <c:pt idx="229">
                  <c:v>1589</c:v>
                </c:pt>
                <c:pt idx="230">
                  <c:v>1568</c:v>
                </c:pt>
                <c:pt idx="231">
                  <c:v>1568</c:v>
                </c:pt>
                <c:pt idx="232">
                  <c:v>1561</c:v>
                </c:pt>
                <c:pt idx="233">
                  <c:v>1526</c:v>
                </c:pt>
                <c:pt idx="234">
                  <c:v>1526</c:v>
                </c:pt>
                <c:pt idx="235">
                  <c:v>1505</c:v>
                </c:pt>
                <c:pt idx="236">
                  <c:v>1463</c:v>
                </c:pt>
                <c:pt idx="237">
                  <c:v>1442</c:v>
                </c:pt>
                <c:pt idx="238">
                  <c:v>1428</c:v>
                </c:pt>
                <c:pt idx="239">
                  <c:v>1407</c:v>
                </c:pt>
                <c:pt idx="240">
                  <c:v>1400</c:v>
                </c:pt>
                <c:pt idx="241">
                  <c:v>1302</c:v>
                </c:pt>
                <c:pt idx="242">
                  <c:v>1281</c:v>
                </c:pt>
                <c:pt idx="243">
                  <c:v>1281</c:v>
                </c:pt>
                <c:pt idx="244">
                  <c:v>1274</c:v>
                </c:pt>
                <c:pt idx="245">
                  <c:v>1134</c:v>
                </c:pt>
                <c:pt idx="246">
                  <c:v>1085</c:v>
                </c:pt>
                <c:pt idx="247">
                  <c:v>1071</c:v>
                </c:pt>
                <c:pt idx="248">
                  <c:v>1057</c:v>
                </c:pt>
                <c:pt idx="249">
                  <c:v>973</c:v>
                </c:pt>
                <c:pt idx="250">
                  <c:v>966</c:v>
                </c:pt>
                <c:pt idx="251">
                  <c:v>959</c:v>
                </c:pt>
                <c:pt idx="252">
                  <c:v>959</c:v>
                </c:pt>
                <c:pt idx="253">
                  <c:v>945</c:v>
                </c:pt>
                <c:pt idx="254">
                  <c:v>938</c:v>
                </c:pt>
                <c:pt idx="255">
                  <c:v>938</c:v>
                </c:pt>
                <c:pt idx="256">
                  <c:v>938</c:v>
                </c:pt>
                <c:pt idx="257">
                  <c:v>861</c:v>
                </c:pt>
                <c:pt idx="258">
                  <c:v>854</c:v>
                </c:pt>
                <c:pt idx="259">
                  <c:v>847</c:v>
                </c:pt>
                <c:pt idx="260">
                  <c:v>819</c:v>
                </c:pt>
                <c:pt idx="261">
                  <c:v>819</c:v>
                </c:pt>
                <c:pt idx="262">
                  <c:v>798</c:v>
                </c:pt>
                <c:pt idx="263">
                  <c:v>714</c:v>
                </c:pt>
                <c:pt idx="264">
                  <c:v>707</c:v>
                </c:pt>
                <c:pt idx="265">
                  <c:v>700</c:v>
                </c:pt>
                <c:pt idx="266">
                  <c:v>630</c:v>
                </c:pt>
                <c:pt idx="267">
                  <c:v>623</c:v>
                </c:pt>
                <c:pt idx="268">
                  <c:v>609</c:v>
                </c:pt>
                <c:pt idx="269">
                  <c:v>609</c:v>
                </c:pt>
                <c:pt idx="270">
                  <c:v>567</c:v>
                </c:pt>
                <c:pt idx="271">
                  <c:v>560</c:v>
                </c:pt>
                <c:pt idx="272">
                  <c:v>553</c:v>
                </c:pt>
                <c:pt idx="273">
                  <c:v>525</c:v>
                </c:pt>
                <c:pt idx="274">
                  <c:v>518</c:v>
                </c:pt>
                <c:pt idx="275">
                  <c:v>497</c:v>
                </c:pt>
                <c:pt idx="276">
                  <c:v>490</c:v>
                </c:pt>
                <c:pt idx="277">
                  <c:v>469</c:v>
                </c:pt>
                <c:pt idx="278">
                  <c:v>434</c:v>
                </c:pt>
                <c:pt idx="279">
                  <c:v>385</c:v>
                </c:pt>
                <c:pt idx="280">
                  <c:v>357</c:v>
                </c:pt>
                <c:pt idx="281">
                  <c:v>336</c:v>
                </c:pt>
                <c:pt idx="282">
                  <c:v>280</c:v>
                </c:pt>
                <c:pt idx="283">
                  <c:v>259</c:v>
                </c:pt>
                <c:pt idx="284">
                  <c:v>252</c:v>
                </c:pt>
                <c:pt idx="285">
                  <c:v>245</c:v>
                </c:pt>
                <c:pt idx="286">
                  <c:v>238</c:v>
                </c:pt>
                <c:pt idx="287">
                  <c:v>217</c:v>
                </c:pt>
                <c:pt idx="288">
                  <c:v>189</c:v>
                </c:pt>
                <c:pt idx="289">
                  <c:v>182</c:v>
                </c:pt>
                <c:pt idx="290">
                  <c:v>168</c:v>
                </c:pt>
                <c:pt idx="291">
                  <c:v>154</c:v>
                </c:pt>
                <c:pt idx="292">
                  <c:v>98</c:v>
                </c:pt>
                <c:pt idx="293">
                  <c:v>98</c:v>
                </c:pt>
                <c:pt idx="294">
                  <c:v>63</c:v>
                </c:pt>
                <c:pt idx="295">
                  <c:v>56</c:v>
                </c:pt>
                <c:pt idx="296">
                  <c:v>42</c:v>
                </c:pt>
                <c:pt idx="297">
                  <c:v>21</c:v>
                </c:pt>
                <c:pt idx="298">
                  <c:v>0</c:v>
                </c:pt>
              </c:numCache>
            </c:numRef>
          </c:xVal>
          <c:yVal>
            <c:numRef>
              <c:f>'top 3 sales person, anomalies'!$I$5:$I$304</c:f>
              <c:numCache>
                <c:formatCode>#,##0</c:formatCode>
                <c:ptCount val="300"/>
                <c:pt idx="0">
                  <c:v>339</c:v>
                </c:pt>
                <c:pt idx="1">
                  <c:v>150</c:v>
                </c:pt>
                <c:pt idx="2">
                  <c:v>201</c:v>
                </c:pt>
                <c:pt idx="3">
                  <c:v>30</c:v>
                </c:pt>
                <c:pt idx="4">
                  <c:v>234</c:v>
                </c:pt>
                <c:pt idx="5">
                  <c:v>138</c:v>
                </c:pt>
                <c:pt idx="6">
                  <c:v>204</c:v>
                </c:pt>
                <c:pt idx="7">
                  <c:v>21</c:v>
                </c:pt>
                <c:pt idx="8">
                  <c:v>231</c:v>
                </c:pt>
                <c:pt idx="9">
                  <c:v>84</c:v>
                </c:pt>
                <c:pt idx="10">
                  <c:v>312</c:v>
                </c:pt>
                <c:pt idx="11">
                  <c:v>120</c:v>
                </c:pt>
                <c:pt idx="12">
                  <c:v>201</c:v>
                </c:pt>
                <c:pt idx="13">
                  <c:v>207</c:v>
                </c:pt>
                <c:pt idx="14">
                  <c:v>90</c:v>
                </c:pt>
                <c:pt idx="15">
                  <c:v>30</c:v>
                </c:pt>
                <c:pt idx="16">
                  <c:v>27</c:v>
                </c:pt>
                <c:pt idx="17">
                  <c:v>288</c:v>
                </c:pt>
                <c:pt idx="18">
                  <c:v>87</c:v>
                </c:pt>
                <c:pt idx="19">
                  <c:v>162</c:v>
                </c:pt>
                <c:pt idx="20">
                  <c:v>36</c:v>
                </c:pt>
                <c:pt idx="21">
                  <c:v>57</c:v>
                </c:pt>
                <c:pt idx="22">
                  <c:v>72</c:v>
                </c:pt>
                <c:pt idx="23">
                  <c:v>210</c:v>
                </c:pt>
                <c:pt idx="24">
                  <c:v>432</c:v>
                </c:pt>
                <c:pt idx="25">
                  <c:v>189</c:v>
                </c:pt>
                <c:pt idx="26">
                  <c:v>303</c:v>
                </c:pt>
                <c:pt idx="27">
                  <c:v>21</c:v>
                </c:pt>
                <c:pt idx="28">
                  <c:v>492</c:v>
                </c:pt>
                <c:pt idx="29">
                  <c:v>42</c:v>
                </c:pt>
                <c:pt idx="30">
                  <c:v>75</c:v>
                </c:pt>
                <c:pt idx="31">
                  <c:v>90</c:v>
                </c:pt>
                <c:pt idx="32">
                  <c:v>456</c:v>
                </c:pt>
                <c:pt idx="33">
                  <c:v>174</c:v>
                </c:pt>
                <c:pt idx="34">
                  <c:v>243</c:v>
                </c:pt>
                <c:pt idx="35">
                  <c:v>81</c:v>
                </c:pt>
                <c:pt idx="36">
                  <c:v>504</c:v>
                </c:pt>
                <c:pt idx="37">
                  <c:v>39</c:v>
                </c:pt>
                <c:pt idx="38">
                  <c:v>87</c:v>
                </c:pt>
                <c:pt idx="39">
                  <c:v>21</c:v>
                </c:pt>
                <c:pt idx="40">
                  <c:v>213</c:v>
                </c:pt>
                <c:pt idx="41">
                  <c:v>120</c:v>
                </c:pt>
                <c:pt idx="42">
                  <c:v>45</c:v>
                </c:pt>
                <c:pt idx="43">
                  <c:v>216</c:v>
                </c:pt>
                <c:pt idx="44">
                  <c:v>36</c:v>
                </c:pt>
                <c:pt idx="45">
                  <c:v>327</c:v>
                </c:pt>
                <c:pt idx="46">
                  <c:v>201</c:v>
                </c:pt>
                <c:pt idx="47">
                  <c:v>96</c:v>
                </c:pt>
                <c:pt idx="48">
                  <c:v>276</c:v>
                </c:pt>
                <c:pt idx="49">
                  <c:v>54</c:v>
                </c:pt>
                <c:pt idx="50">
                  <c:v>183</c:v>
                </c:pt>
                <c:pt idx="51">
                  <c:v>21</c:v>
                </c:pt>
                <c:pt idx="52">
                  <c:v>81</c:v>
                </c:pt>
                <c:pt idx="53">
                  <c:v>126</c:v>
                </c:pt>
                <c:pt idx="54">
                  <c:v>372</c:v>
                </c:pt>
                <c:pt idx="55">
                  <c:v>27</c:v>
                </c:pt>
                <c:pt idx="56">
                  <c:v>6</c:v>
                </c:pt>
                <c:pt idx="57">
                  <c:v>252</c:v>
                </c:pt>
                <c:pt idx="58">
                  <c:v>48</c:v>
                </c:pt>
                <c:pt idx="59">
                  <c:v>123</c:v>
                </c:pt>
                <c:pt idx="60">
                  <c:v>459</c:v>
                </c:pt>
                <c:pt idx="61">
                  <c:v>303</c:v>
                </c:pt>
                <c:pt idx="62">
                  <c:v>276</c:v>
                </c:pt>
                <c:pt idx="63">
                  <c:v>225</c:v>
                </c:pt>
                <c:pt idx="64">
                  <c:v>183</c:v>
                </c:pt>
                <c:pt idx="65">
                  <c:v>54</c:v>
                </c:pt>
                <c:pt idx="66">
                  <c:v>78</c:v>
                </c:pt>
                <c:pt idx="67">
                  <c:v>102</c:v>
                </c:pt>
                <c:pt idx="68">
                  <c:v>48</c:v>
                </c:pt>
                <c:pt idx="69">
                  <c:v>30</c:v>
                </c:pt>
                <c:pt idx="70">
                  <c:v>15</c:v>
                </c:pt>
                <c:pt idx="71">
                  <c:v>42</c:v>
                </c:pt>
                <c:pt idx="72">
                  <c:v>237</c:v>
                </c:pt>
                <c:pt idx="73">
                  <c:v>45</c:v>
                </c:pt>
                <c:pt idx="74">
                  <c:v>63</c:v>
                </c:pt>
                <c:pt idx="75">
                  <c:v>93</c:v>
                </c:pt>
                <c:pt idx="76">
                  <c:v>102</c:v>
                </c:pt>
                <c:pt idx="77">
                  <c:v>174</c:v>
                </c:pt>
                <c:pt idx="78">
                  <c:v>9</c:v>
                </c:pt>
                <c:pt idx="79">
                  <c:v>3</c:v>
                </c:pt>
                <c:pt idx="80">
                  <c:v>27</c:v>
                </c:pt>
                <c:pt idx="81">
                  <c:v>144</c:v>
                </c:pt>
                <c:pt idx="82">
                  <c:v>3</c:v>
                </c:pt>
                <c:pt idx="83">
                  <c:v>12</c:v>
                </c:pt>
                <c:pt idx="84">
                  <c:v>42</c:v>
                </c:pt>
                <c:pt idx="85">
                  <c:v>258</c:v>
                </c:pt>
                <c:pt idx="86">
                  <c:v>297</c:v>
                </c:pt>
                <c:pt idx="87">
                  <c:v>525</c:v>
                </c:pt>
                <c:pt idx="88">
                  <c:v>252</c:v>
                </c:pt>
                <c:pt idx="89">
                  <c:v>168</c:v>
                </c:pt>
                <c:pt idx="90">
                  <c:v>30</c:v>
                </c:pt>
                <c:pt idx="91">
                  <c:v>204</c:v>
                </c:pt>
                <c:pt idx="92">
                  <c:v>0</c:v>
                </c:pt>
                <c:pt idx="93">
                  <c:v>51</c:v>
                </c:pt>
                <c:pt idx="94">
                  <c:v>288</c:v>
                </c:pt>
                <c:pt idx="95">
                  <c:v>21</c:v>
                </c:pt>
                <c:pt idx="96">
                  <c:v>156</c:v>
                </c:pt>
                <c:pt idx="97">
                  <c:v>150</c:v>
                </c:pt>
                <c:pt idx="98">
                  <c:v>210</c:v>
                </c:pt>
                <c:pt idx="99">
                  <c:v>12</c:v>
                </c:pt>
                <c:pt idx="100">
                  <c:v>9</c:v>
                </c:pt>
                <c:pt idx="101">
                  <c:v>156</c:v>
                </c:pt>
                <c:pt idx="102">
                  <c:v>171</c:v>
                </c:pt>
                <c:pt idx="103">
                  <c:v>189</c:v>
                </c:pt>
                <c:pt idx="104">
                  <c:v>126</c:v>
                </c:pt>
                <c:pt idx="105">
                  <c:v>279</c:v>
                </c:pt>
                <c:pt idx="106">
                  <c:v>36</c:v>
                </c:pt>
                <c:pt idx="107">
                  <c:v>123</c:v>
                </c:pt>
                <c:pt idx="108">
                  <c:v>69</c:v>
                </c:pt>
                <c:pt idx="109">
                  <c:v>300</c:v>
                </c:pt>
                <c:pt idx="110">
                  <c:v>246</c:v>
                </c:pt>
                <c:pt idx="111">
                  <c:v>174</c:v>
                </c:pt>
                <c:pt idx="112">
                  <c:v>30</c:v>
                </c:pt>
                <c:pt idx="113">
                  <c:v>63</c:v>
                </c:pt>
                <c:pt idx="114">
                  <c:v>324</c:v>
                </c:pt>
                <c:pt idx="115">
                  <c:v>240</c:v>
                </c:pt>
                <c:pt idx="116">
                  <c:v>333</c:v>
                </c:pt>
                <c:pt idx="117">
                  <c:v>111</c:v>
                </c:pt>
                <c:pt idx="118">
                  <c:v>357</c:v>
                </c:pt>
                <c:pt idx="119">
                  <c:v>246</c:v>
                </c:pt>
                <c:pt idx="120">
                  <c:v>201</c:v>
                </c:pt>
                <c:pt idx="121">
                  <c:v>153</c:v>
                </c:pt>
                <c:pt idx="122">
                  <c:v>348</c:v>
                </c:pt>
                <c:pt idx="123">
                  <c:v>30</c:v>
                </c:pt>
                <c:pt idx="124">
                  <c:v>156</c:v>
                </c:pt>
                <c:pt idx="125">
                  <c:v>207</c:v>
                </c:pt>
                <c:pt idx="126">
                  <c:v>60</c:v>
                </c:pt>
                <c:pt idx="127">
                  <c:v>24</c:v>
                </c:pt>
                <c:pt idx="128">
                  <c:v>171</c:v>
                </c:pt>
                <c:pt idx="129">
                  <c:v>162</c:v>
                </c:pt>
                <c:pt idx="130">
                  <c:v>126</c:v>
                </c:pt>
                <c:pt idx="131">
                  <c:v>144</c:v>
                </c:pt>
                <c:pt idx="132">
                  <c:v>72</c:v>
                </c:pt>
                <c:pt idx="133">
                  <c:v>306</c:v>
                </c:pt>
                <c:pt idx="134">
                  <c:v>177</c:v>
                </c:pt>
                <c:pt idx="135">
                  <c:v>102</c:v>
                </c:pt>
                <c:pt idx="136">
                  <c:v>24</c:v>
                </c:pt>
                <c:pt idx="137">
                  <c:v>279</c:v>
                </c:pt>
                <c:pt idx="138">
                  <c:v>159</c:v>
                </c:pt>
                <c:pt idx="139">
                  <c:v>165</c:v>
                </c:pt>
                <c:pt idx="140">
                  <c:v>150</c:v>
                </c:pt>
                <c:pt idx="141">
                  <c:v>213</c:v>
                </c:pt>
                <c:pt idx="142">
                  <c:v>312</c:v>
                </c:pt>
                <c:pt idx="143">
                  <c:v>51</c:v>
                </c:pt>
                <c:pt idx="144">
                  <c:v>81</c:v>
                </c:pt>
                <c:pt idx="145">
                  <c:v>459</c:v>
                </c:pt>
                <c:pt idx="146">
                  <c:v>3</c:v>
                </c:pt>
                <c:pt idx="147">
                  <c:v>288</c:v>
                </c:pt>
                <c:pt idx="148">
                  <c:v>96</c:v>
                </c:pt>
                <c:pt idx="149">
                  <c:v>366</c:v>
                </c:pt>
                <c:pt idx="150">
                  <c:v>123</c:v>
                </c:pt>
                <c:pt idx="151">
                  <c:v>348</c:v>
                </c:pt>
                <c:pt idx="152">
                  <c:v>75</c:v>
                </c:pt>
                <c:pt idx="153">
                  <c:v>39</c:v>
                </c:pt>
                <c:pt idx="154">
                  <c:v>75</c:v>
                </c:pt>
                <c:pt idx="155">
                  <c:v>72</c:v>
                </c:pt>
                <c:pt idx="156">
                  <c:v>306</c:v>
                </c:pt>
                <c:pt idx="157">
                  <c:v>54</c:v>
                </c:pt>
                <c:pt idx="158">
                  <c:v>225</c:v>
                </c:pt>
                <c:pt idx="159">
                  <c:v>246</c:v>
                </c:pt>
                <c:pt idx="160">
                  <c:v>27</c:v>
                </c:pt>
                <c:pt idx="161">
                  <c:v>378</c:v>
                </c:pt>
                <c:pt idx="162">
                  <c:v>3</c:v>
                </c:pt>
                <c:pt idx="163">
                  <c:v>189</c:v>
                </c:pt>
                <c:pt idx="164">
                  <c:v>9</c:v>
                </c:pt>
                <c:pt idx="165">
                  <c:v>93</c:v>
                </c:pt>
                <c:pt idx="166">
                  <c:v>45</c:v>
                </c:pt>
                <c:pt idx="167">
                  <c:v>102</c:v>
                </c:pt>
                <c:pt idx="168">
                  <c:v>300</c:v>
                </c:pt>
                <c:pt idx="169">
                  <c:v>42</c:v>
                </c:pt>
                <c:pt idx="170">
                  <c:v>246</c:v>
                </c:pt>
                <c:pt idx="171">
                  <c:v>114</c:v>
                </c:pt>
                <c:pt idx="172">
                  <c:v>75</c:v>
                </c:pt>
                <c:pt idx="173">
                  <c:v>9</c:v>
                </c:pt>
                <c:pt idx="174">
                  <c:v>93</c:v>
                </c:pt>
                <c:pt idx="175">
                  <c:v>363</c:v>
                </c:pt>
                <c:pt idx="176">
                  <c:v>54</c:v>
                </c:pt>
                <c:pt idx="177">
                  <c:v>177</c:v>
                </c:pt>
                <c:pt idx="178">
                  <c:v>120</c:v>
                </c:pt>
                <c:pt idx="179">
                  <c:v>204</c:v>
                </c:pt>
                <c:pt idx="180">
                  <c:v>18</c:v>
                </c:pt>
                <c:pt idx="181">
                  <c:v>6</c:v>
                </c:pt>
                <c:pt idx="182">
                  <c:v>90</c:v>
                </c:pt>
                <c:pt idx="183">
                  <c:v>45</c:v>
                </c:pt>
                <c:pt idx="184">
                  <c:v>21</c:v>
                </c:pt>
                <c:pt idx="185">
                  <c:v>342</c:v>
                </c:pt>
                <c:pt idx="186">
                  <c:v>234</c:v>
                </c:pt>
                <c:pt idx="187">
                  <c:v>99</c:v>
                </c:pt>
                <c:pt idx="188">
                  <c:v>144</c:v>
                </c:pt>
                <c:pt idx="189">
                  <c:v>255</c:v>
                </c:pt>
                <c:pt idx="190">
                  <c:v>15</c:v>
                </c:pt>
                <c:pt idx="191">
                  <c:v>9</c:v>
                </c:pt>
                <c:pt idx="192">
                  <c:v>177</c:v>
                </c:pt>
                <c:pt idx="193">
                  <c:v>261</c:v>
                </c:pt>
                <c:pt idx="194">
                  <c:v>123</c:v>
                </c:pt>
                <c:pt idx="195">
                  <c:v>135</c:v>
                </c:pt>
                <c:pt idx="196">
                  <c:v>447</c:v>
                </c:pt>
                <c:pt idx="197">
                  <c:v>63</c:v>
                </c:pt>
                <c:pt idx="198">
                  <c:v>48</c:v>
                </c:pt>
                <c:pt idx="199">
                  <c:v>75</c:v>
                </c:pt>
                <c:pt idx="200">
                  <c:v>117</c:v>
                </c:pt>
                <c:pt idx="201">
                  <c:v>141</c:v>
                </c:pt>
                <c:pt idx="202">
                  <c:v>138</c:v>
                </c:pt>
                <c:pt idx="203">
                  <c:v>117</c:v>
                </c:pt>
                <c:pt idx="204">
                  <c:v>114</c:v>
                </c:pt>
                <c:pt idx="205">
                  <c:v>27</c:v>
                </c:pt>
                <c:pt idx="206">
                  <c:v>186</c:v>
                </c:pt>
                <c:pt idx="207">
                  <c:v>66</c:v>
                </c:pt>
                <c:pt idx="208">
                  <c:v>414</c:v>
                </c:pt>
                <c:pt idx="209">
                  <c:v>168</c:v>
                </c:pt>
                <c:pt idx="210">
                  <c:v>78</c:v>
                </c:pt>
                <c:pt idx="211">
                  <c:v>117</c:v>
                </c:pt>
                <c:pt idx="212">
                  <c:v>219</c:v>
                </c:pt>
                <c:pt idx="213">
                  <c:v>39</c:v>
                </c:pt>
                <c:pt idx="214">
                  <c:v>195</c:v>
                </c:pt>
                <c:pt idx="215">
                  <c:v>369</c:v>
                </c:pt>
                <c:pt idx="216">
                  <c:v>192</c:v>
                </c:pt>
                <c:pt idx="217">
                  <c:v>405</c:v>
                </c:pt>
                <c:pt idx="218">
                  <c:v>195</c:v>
                </c:pt>
                <c:pt idx="219">
                  <c:v>462</c:v>
                </c:pt>
                <c:pt idx="220">
                  <c:v>270</c:v>
                </c:pt>
                <c:pt idx="221">
                  <c:v>204</c:v>
                </c:pt>
                <c:pt idx="222">
                  <c:v>234</c:v>
                </c:pt>
                <c:pt idx="223">
                  <c:v>102</c:v>
                </c:pt>
                <c:pt idx="224">
                  <c:v>93</c:v>
                </c:pt>
                <c:pt idx="225">
                  <c:v>63</c:v>
                </c:pt>
                <c:pt idx="226">
                  <c:v>48</c:v>
                </c:pt>
                <c:pt idx="227">
                  <c:v>114</c:v>
                </c:pt>
                <c:pt idx="228">
                  <c:v>126</c:v>
                </c:pt>
                <c:pt idx="229">
                  <c:v>303</c:v>
                </c:pt>
                <c:pt idx="230">
                  <c:v>141</c:v>
                </c:pt>
                <c:pt idx="231">
                  <c:v>96</c:v>
                </c:pt>
                <c:pt idx="232">
                  <c:v>27</c:v>
                </c:pt>
                <c:pt idx="233">
                  <c:v>240</c:v>
                </c:pt>
                <c:pt idx="234">
                  <c:v>105</c:v>
                </c:pt>
                <c:pt idx="235">
                  <c:v>102</c:v>
                </c:pt>
                <c:pt idx="236">
                  <c:v>39</c:v>
                </c:pt>
                <c:pt idx="237">
                  <c:v>15</c:v>
                </c:pt>
                <c:pt idx="238">
                  <c:v>93</c:v>
                </c:pt>
                <c:pt idx="239">
                  <c:v>72</c:v>
                </c:pt>
                <c:pt idx="240">
                  <c:v>135</c:v>
                </c:pt>
                <c:pt idx="241">
                  <c:v>402</c:v>
                </c:pt>
                <c:pt idx="242">
                  <c:v>75</c:v>
                </c:pt>
                <c:pt idx="243">
                  <c:v>18</c:v>
                </c:pt>
                <c:pt idx="244">
                  <c:v>225</c:v>
                </c:pt>
                <c:pt idx="245">
                  <c:v>282</c:v>
                </c:pt>
                <c:pt idx="246">
                  <c:v>273</c:v>
                </c:pt>
                <c:pt idx="247">
                  <c:v>270</c:v>
                </c:pt>
                <c:pt idx="248">
                  <c:v>54</c:v>
                </c:pt>
                <c:pt idx="249">
                  <c:v>162</c:v>
                </c:pt>
                <c:pt idx="250">
                  <c:v>198</c:v>
                </c:pt>
                <c:pt idx="251">
                  <c:v>147</c:v>
                </c:pt>
                <c:pt idx="252">
                  <c:v>135</c:v>
                </c:pt>
                <c:pt idx="253">
                  <c:v>75</c:v>
                </c:pt>
                <c:pt idx="254">
                  <c:v>366</c:v>
                </c:pt>
                <c:pt idx="255">
                  <c:v>189</c:v>
                </c:pt>
                <c:pt idx="256">
                  <c:v>6</c:v>
                </c:pt>
                <c:pt idx="257">
                  <c:v>195</c:v>
                </c:pt>
                <c:pt idx="258">
                  <c:v>309</c:v>
                </c:pt>
                <c:pt idx="259">
                  <c:v>129</c:v>
                </c:pt>
                <c:pt idx="260">
                  <c:v>510</c:v>
                </c:pt>
                <c:pt idx="261">
                  <c:v>306</c:v>
                </c:pt>
                <c:pt idx="262">
                  <c:v>519</c:v>
                </c:pt>
                <c:pt idx="263">
                  <c:v>231</c:v>
                </c:pt>
                <c:pt idx="264">
                  <c:v>174</c:v>
                </c:pt>
                <c:pt idx="265">
                  <c:v>87</c:v>
                </c:pt>
                <c:pt idx="266">
                  <c:v>36</c:v>
                </c:pt>
                <c:pt idx="267">
                  <c:v>51</c:v>
                </c:pt>
                <c:pt idx="268">
                  <c:v>99</c:v>
                </c:pt>
                <c:pt idx="269">
                  <c:v>87</c:v>
                </c:pt>
                <c:pt idx="270">
                  <c:v>228</c:v>
                </c:pt>
                <c:pt idx="271">
                  <c:v>81</c:v>
                </c:pt>
                <c:pt idx="272">
                  <c:v>15</c:v>
                </c:pt>
                <c:pt idx="273">
                  <c:v>48</c:v>
                </c:pt>
                <c:pt idx="274">
                  <c:v>75</c:v>
                </c:pt>
                <c:pt idx="275">
                  <c:v>63</c:v>
                </c:pt>
                <c:pt idx="276">
                  <c:v>84</c:v>
                </c:pt>
                <c:pt idx="277">
                  <c:v>75</c:v>
                </c:pt>
                <c:pt idx="278">
                  <c:v>87</c:v>
                </c:pt>
                <c:pt idx="279">
                  <c:v>249</c:v>
                </c:pt>
                <c:pt idx="280">
                  <c:v>126</c:v>
                </c:pt>
                <c:pt idx="281">
                  <c:v>144</c:v>
                </c:pt>
                <c:pt idx="282">
                  <c:v>87</c:v>
                </c:pt>
                <c:pt idx="283">
                  <c:v>207</c:v>
                </c:pt>
                <c:pt idx="284">
                  <c:v>54</c:v>
                </c:pt>
                <c:pt idx="285">
                  <c:v>288</c:v>
                </c:pt>
                <c:pt idx="286">
                  <c:v>18</c:v>
                </c:pt>
                <c:pt idx="287">
                  <c:v>36</c:v>
                </c:pt>
                <c:pt idx="288">
                  <c:v>48</c:v>
                </c:pt>
                <c:pt idx="289">
                  <c:v>48</c:v>
                </c:pt>
                <c:pt idx="290">
                  <c:v>84</c:v>
                </c:pt>
                <c:pt idx="291">
                  <c:v>21</c:v>
                </c:pt>
                <c:pt idx="292">
                  <c:v>204</c:v>
                </c:pt>
                <c:pt idx="293">
                  <c:v>159</c:v>
                </c:pt>
                <c:pt idx="294">
                  <c:v>123</c:v>
                </c:pt>
                <c:pt idx="295">
                  <c:v>51</c:v>
                </c:pt>
                <c:pt idx="296">
                  <c:v>150</c:v>
                </c:pt>
                <c:pt idx="297">
                  <c:v>168</c:v>
                </c:pt>
                <c:pt idx="298">
                  <c:v>135</c:v>
                </c:pt>
              </c:numCache>
            </c:numRef>
          </c:yVal>
          <c:smooth val="0"/>
          <c:extLst>
            <c:ext xmlns:c16="http://schemas.microsoft.com/office/drawing/2014/chart" uri="{C3380CC4-5D6E-409C-BE32-E72D297353CC}">
              <c16:uniqueId val="{00000000-E82C-4633-A0C4-3738F3EC8C66}"/>
            </c:ext>
          </c:extLst>
        </c:ser>
        <c:dLbls>
          <c:showLegendKey val="0"/>
          <c:showVal val="0"/>
          <c:showCatName val="0"/>
          <c:showSerName val="0"/>
          <c:showPercent val="0"/>
          <c:showBubbleSize val="0"/>
        </c:dLbls>
        <c:axId val="1346971663"/>
        <c:axId val="1346975503"/>
      </c:scatterChart>
      <c:valAx>
        <c:axId val="1346971663"/>
        <c:scaling>
          <c:orientation val="minMax"/>
        </c:scaling>
        <c:delete val="0"/>
        <c:axPos val="b"/>
        <c:numFmt formatCode="&quot;$&quot;#,##0_);[Red]\(&quot;$&quot;#,##0\)" sourceLinked="1"/>
        <c:majorTickMark val="out"/>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346975503"/>
        <c:crosses val="autoZero"/>
        <c:crossBetween val="midCat"/>
      </c:valAx>
      <c:valAx>
        <c:axId val="1346975503"/>
        <c:scaling>
          <c:orientation val="minMax"/>
        </c:scaling>
        <c:delete val="0"/>
        <c:axPos val="l"/>
        <c:numFmt formatCode="#,##0" sourceLinked="1"/>
        <c:majorTickMark val="out"/>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346971663"/>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boxWhisker" uniqueId="{460C2DBD-62E2-4C9F-8B69-FE55C21DB92B}">
          <cx:tx>
            <cx:txData>
              <cx:f>_xlchart.v1.1</cx:f>
              <cx:v>Amount</cx:v>
            </cx:txData>
          </cx:tx>
          <cx:dataLabels>
            <cx:visibility seriesName="0" categoryName="0" value="1"/>
          </cx:dataLabels>
          <cx:dataId val="0"/>
          <cx:layoutPr>
            <cx:visibility meanLine="1" meanMarker="1" nonoutliers="0" outliers="1"/>
            <cx:statistics quartileMethod="exclusive"/>
          </cx:layoutPr>
        </cx:series>
      </cx:plotAreaRegion>
      <cx:axis id="0">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328</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176212</xdr:colOff>
      <xdr:row>0</xdr:row>
      <xdr:rowOff>114300</xdr:rowOff>
    </xdr:from>
    <xdr:to>
      <xdr:col>16</xdr:col>
      <xdr:colOff>502443</xdr:colOff>
      <xdr:row>15</xdr:row>
      <xdr:rowOff>142875</xdr:rowOff>
    </xdr:to>
    <xdr:graphicFrame macro="">
      <xdr:nvGraphicFramePr>
        <xdr:cNvPr id="2" name="Chart 1">
          <a:extLst>
            <a:ext uri="{FF2B5EF4-FFF2-40B4-BE49-F238E27FC236}">
              <a16:creationId xmlns:a16="http://schemas.microsoft.com/office/drawing/2014/main" id="{3E75D695-B3E6-677D-ADCA-ACE115FA9F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16</xdr:row>
      <xdr:rowOff>166689</xdr:rowOff>
    </xdr:from>
    <xdr:to>
      <xdr:col>16</xdr:col>
      <xdr:colOff>469106</xdr:colOff>
      <xdr:row>36</xdr:row>
      <xdr:rowOff>85723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E501EDB-1835-4352-36A2-DC3852B9A6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034213" y="3062289"/>
              <a:ext cx="4812506" cy="353853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581025</xdr:colOff>
      <xdr:row>1</xdr:row>
      <xdr:rowOff>157163</xdr:rowOff>
    </xdr:from>
    <xdr:to>
      <xdr:col>9</xdr:col>
      <xdr:colOff>66675</xdr:colOff>
      <xdr:row>15</xdr:row>
      <xdr:rowOff>138113</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B7087130-CD82-6E60-E64D-557EE31E7726}"/>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329363" y="338138"/>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a Arugula" refreshedDate="45474.633277893518" createdVersion="8" refreshedVersion="8" minRefreshableVersion="3" recordCount="300" xr:uid="{040043E9-4BB0-4FA1-BDAF-42F1BA9DDC26}">
  <cacheSource type="worksheet">
    <worksheetSource name="Data"/>
  </cacheSource>
  <cacheFields count="6">
    <cacheField name="Sales Person" numFmtId="0">
      <sharedItems count="10">
        <s v="Gigi Bohling"/>
        <s v="Husein Augar"/>
        <s v="Oby Sorrel"/>
        <s v="Ram Mahesh"/>
        <s v="Barr Faughny"/>
        <s v="Carla Molina"/>
        <s v="Ches Bonnell"/>
        <s v="Curtice Advani"/>
        <s v="Brien Boise"/>
        <s v="Gunar Cockshoot"/>
      </sharedItems>
    </cacheField>
    <cacheField name="Geography" numFmtId="0">
      <sharedItems count="6">
        <s v="Canada"/>
        <s v="India"/>
        <s v="USA"/>
        <s v="UK"/>
        <s v="New Zealand"/>
        <s v="Australia"/>
      </sharedItems>
    </cacheField>
    <cacheField name="Product" numFmtId="0">
      <sharedItems count="22">
        <s v="Mint Chip Choco"/>
        <s v="Orange Choco"/>
        <s v="Caramel Stuffed Bars"/>
        <s v="Raspberry Choco"/>
        <s v="Peanut Butter Cubes"/>
        <s v="Choco Coated Almonds"/>
        <s v="Drinking Coco"/>
        <s v="Organic Choco Syrup"/>
        <s v="Milk Bars"/>
        <s v="70% Dark Bites"/>
        <s v="Almond Choco"/>
        <s v="Eclairs"/>
        <s v="After Nines"/>
        <s v="Manuka Honey Choco"/>
        <s v="Smooth Sliky Salty"/>
        <s v="85% Dark Bars"/>
        <s v="Baker's Choco Chips"/>
        <s v="White Choc"/>
        <s v="Fruit &amp; Nut Bars"/>
        <s v="99% Dark &amp; Pure"/>
        <s v="Spicy Special Slims"/>
        <s v="50% Dark Bite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rice" numFmtId="0">
      <sharedItems containsSemiMixedTypes="0" containsString="0" containsNumber="1" minValue="3.11" maxValue="16.7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sha Arugula" refreshedDate="45474.639452777781" backgroundQuery="1" createdVersion="8" refreshedVersion="8" minRefreshableVersion="3" recordCount="0" supportSubquery="1" supportAdvancedDrill="1" xr:uid="{241FF9AA-ACA5-4CC6-8EED-6D39837949D7}">
  <cacheSource type="external" connectionId="1"/>
  <cacheFields count="4">
    <cacheField name="[Measures].[Sum of Amount]" caption="Sum of Amount" numFmtId="0" hierarchy="6" level="32767"/>
    <cacheField name="[Data].[Product].[Product]" caption="Product" numFmtId="0" hierarchy="2" level="1">
      <sharedItems count="5">
        <s v="85% Dark Bars"/>
        <s v="After Nines"/>
        <s v="Baker's Choco Chips"/>
        <s v="Peanut Butter Cubes"/>
        <s v="Raspberry Choco"/>
      </sharedItems>
    </cacheField>
    <cacheField name="[Measures].[Sum of Units]" caption="Sum of Units" numFmtId="0" hierarchy="7" level="32767"/>
    <cacheField name="[Measures].[Price per Unit]" caption="Price per Unit" numFmtId="0" hierarchy="9" level="32767"/>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1"/>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5"/>
        </ext>
      </extLst>
    </cacheHierarchy>
    <cacheHierarchy uniqueName="[Measures].[Price per Unit]" caption="Price per Unit" measure="1" displayFolder="" measureGroup="Data" count="0" oneField="1">
      <fieldsUsage count="1">
        <fieldUsage x="3"/>
      </fieldsUsage>
    </cacheHierarchy>
    <cacheHierarchy uniqueName="[Measures].[Total Profit]" caption="Total 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sha Arugula" refreshedDate="45474.904481365738" backgroundQuery="1" createdVersion="8" refreshedVersion="8" minRefreshableVersion="3" recordCount="0" supportSubquery="1" supportAdvancedDrill="1" xr:uid="{FB322A90-5D00-4008-BECF-835D9FF7EF30}">
  <cacheSource type="external" connectionId="1"/>
  <cacheFields count="7">
    <cacheField name="[Data].[Product].[Product]" caption="Product" numFmtId="0" hierarchy="2"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6" level="32767"/>
    <cacheField name="[Measures].[Sum of Cost Price]" caption="Sum of Cost Price" numFmtId="0" hierarchy="8" level="32767"/>
    <cacheField name="[Measures].[Total Profit]" caption="Total Profit" numFmtId="0" hierarchy="10" level="32767"/>
    <cacheField name="[Measures].[Sum of Units]" caption="Sum of Units" numFmtId="0" hierarchy="7" level="32767"/>
    <cacheField name="[Measures].[Profit percent]" caption="Profit percent" numFmtId="0" hierarchy="11" level="32767"/>
    <cacheField name="[Data].[Geography].[Geography]" caption="Geography" numFmtId="0" hierarchy="1" level="1">
      <sharedItems containsSemiMixedTypes="0" containsNonDate="0" containsString="0"/>
    </cacheField>
  </cacheFields>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6"/>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4"/>
      </fieldsUsage>
      <extLst>
        <ext xmlns:x15="http://schemas.microsoft.com/office/spreadsheetml/2010/11/main" uri="{B97F6D7D-B522-45F9-BDA1-12C45D357490}">
          <x15:cacheHierarchy aggregatedColumn="4"/>
        </ext>
      </extLst>
    </cacheHierarchy>
    <cacheHierarchy uniqueName="[Measures].[Sum of Cost Price]" caption="Sum of Cost Price" measure="1" displayFolder="" measureGroup="Data" count="0" oneField="1">
      <fieldsUsage count="1">
        <fieldUsage x="2"/>
      </fieldsUsage>
      <extLst>
        <ext xmlns:x15="http://schemas.microsoft.com/office/spreadsheetml/2010/11/main" uri="{B97F6D7D-B522-45F9-BDA1-12C45D357490}">
          <x15:cacheHierarchy aggregatedColumn="5"/>
        </ext>
      </extLst>
    </cacheHierarchy>
    <cacheHierarchy uniqueName="[Measures].[Price per Unit]" caption="Price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percent]" caption="Profit percent" measure="1" displayFolder="" measureGroup="Data" count="0" oneField="1">
      <fieldsUsage count="1">
        <fieldUsage x="5"/>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isha Arugula" refreshedDate="45474.640032407406" backgroundQuery="1" createdVersion="3" refreshedVersion="8" minRefreshableVersion="3" recordCount="0" supportSubquery="1" supportAdvancedDrill="1" xr:uid="{E3AACB7E-C391-46E4-B433-B2360DAFE108}">
  <cacheSource type="external" connectionId="1">
    <extLst>
      <ext xmlns:x14="http://schemas.microsoft.com/office/spreadsheetml/2009/9/main" uri="{F057638F-6D5F-4e77-A914-E7F072B9BCA8}">
        <x14:sourceConnection name="ThisWorkbookDataModel"/>
      </ext>
    </extLst>
  </cacheSource>
  <cacheFields count="0"/>
  <cacheHierarchies count="13">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5"/>
        </ext>
      </extLst>
    </cacheHierarchy>
    <cacheHierarchy uniqueName="[Measures].[Price per Unit]" caption="Price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0722227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184"/>
    <n v="39"/>
    <n v="8.7899999999999991"/>
  </r>
  <r>
    <x v="0"/>
    <x v="1"/>
    <x v="1"/>
    <n v="15610"/>
    <n v="339"/>
    <n v="10.62"/>
  </r>
  <r>
    <x v="1"/>
    <x v="1"/>
    <x v="2"/>
    <n v="14329"/>
    <n v="150"/>
    <n v="10.38"/>
  </r>
  <r>
    <x v="0"/>
    <x v="2"/>
    <x v="3"/>
    <n v="13391"/>
    <n v="201"/>
    <n v="11.73"/>
  </r>
  <r>
    <x v="2"/>
    <x v="3"/>
    <x v="4"/>
    <n v="12950"/>
    <n v="30"/>
    <n v="12.37"/>
  </r>
  <r>
    <x v="3"/>
    <x v="2"/>
    <x v="5"/>
    <n v="12348"/>
    <n v="234"/>
    <n v="8.65"/>
  </r>
  <r>
    <x v="4"/>
    <x v="4"/>
    <x v="6"/>
    <n v="11571"/>
    <n v="138"/>
    <n v="6.47"/>
  </r>
  <r>
    <x v="1"/>
    <x v="0"/>
    <x v="7"/>
    <n v="11522"/>
    <n v="204"/>
    <n v="16.73"/>
  </r>
  <r>
    <x v="4"/>
    <x v="0"/>
    <x v="0"/>
    <n v="11417"/>
    <n v="21"/>
    <n v="8.7899999999999991"/>
  </r>
  <r>
    <x v="5"/>
    <x v="0"/>
    <x v="8"/>
    <n v="10311"/>
    <n v="231"/>
    <n v="9.33"/>
  </r>
  <r>
    <x v="5"/>
    <x v="0"/>
    <x v="5"/>
    <n v="10304"/>
    <n v="84"/>
    <n v="8.65"/>
  </r>
  <r>
    <x v="6"/>
    <x v="5"/>
    <x v="9"/>
    <n v="10129"/>
    <n v="312"/>
    <n v="14.49"/>
  </r>
  <r>
    <x v="7"/>
    <x v="0"/>
    <x v="10"/>
    <n v="10073"/>
    <n v="120"/>
    <n v="11.88"/>
  </r>
  <r>
    <x v="4"/>
    <x v="4"/>
    <x v="11"/>
    <n v="9926"/>
    <n v="201"/>
    <n v="3.11"/>
  </r>
  <r>
    <x v="6"/>
    <x v="4"/>
    <x v="12"/>
    <n v="9835"/>
    <n v="207"/>
    <n v="9.77"/>
  </r>
  <r>
    <x v="3"/>
    <x v="0"/>
    <x v="4"/>
    <n v="9772"/>
    <n v="90"/>
    <n v="12.37"/>
  </r>
  <r>
    <x v="8"/>
    <x v="4"/>
    <x v="3"/>
    <n v="9709"/>
    <n v="30"/>
    <n v="11.73"/>
  </r>
  <r>
    <x v="8"/>
    <x v="3"/>
    <x v="6"/>
    <n v="9660"/>
    <n v="27"/>
    <n v="6.47"/>
  </r>
  <r>
    <x v="5"/>
    <x v="0"/>
    <x v="6"/>
    <n v="9632"/>
    <n v="288"/>
    <n v="6.47"/>
  </r>
  <r>
    <x v="1"/>
    <x v="5"/>
    <x v="4"/>
    <n v="9506"/>
    <n v="87"/>
    <n v="12.37"/>
  </r>
  <r>
    <x v="4"/>
    <x v="3"/>
    <x v="1"/>
    <n v="9443"/>
    <n v="162"/>
    <n v="10.62"/>
  </r>
  <r>
    <x v="9"/>
    <x v="0"/>
    <x v="0"/>
    <n v="9198"/>
    <n v="36"/>
    <n v="8.7899999999999991"/>
  </r>
  <r>
    <x v="1"/>
    <x v="0"/>
    <x v="9"/>
    <n v="9051"/>
    <n v="57"/>
    <n v="14.49"/>
  </r>
  <r>
    <x v="3"/>
    <x v="4"/>
    <x v="13"/>
    <n v="9002"/>
    <n v="72"/>
    <n v="7.16"/>
  </r>
  <r>
    <x v="8"/>
    <x v="3"/>
    <x v="14"/>
    <n v="8890"/>
    <n v="210"/>
    <n v="5.79"/>
  </r>
  <r>
    <x v="3"/>
    <x v="2"/>
    <x v="4"/>
    <n v="8869"/>
    <n v="432"/>
    <n v="12.37"/>
  </r>
  <r>
    <x v="6"/>
    <x v="1"/>
    <x v="15"/>
    <n v="8862"/>
    <n v="189"/>
    <n v="4.97"/>
  </r>
  <r>
    <x v="9"/>
    <x v="5"/>
    <x v="16"/>
    <n v="8841"/>
    <n v="303"/>
    <n v="5.6"/>
  </r>
  <r>
    <x v="0"/>
    <x v="4"/>
    <x v="17"/>
    <n v="8813"/>
    <n v="21"/>
    <n v="13.15"/>
  </r>
  <r>
    <x v="1"/>
    <x v="1"/>
    <x v="1"/>
    <n v="8463"/>
    <n v="492"/>
    <n v="10.62"/>
  </r>
  <r>
    <x v="6"/>
    <x v="0"/>
    <x v="12"/>
    <n v="8435"/>
    <n v="42"/>
    <n v="9.77"/>
  </r>
  <r>
    <x v="4"/>
    <x v="0"/>
    <x v="13"/>
    <n v="8211"/>
    <n v="75"/>
    <n v="7.16"/>
  </r>
  <r>
    <x v="1"/>
    <x v="1"/>
    <x v="18"/>
    <n v="8155"/>
    <n v="90"/>
    <n v="6.49"/>
  </r>
  <r>
    <x v="7"/>
    <x v="1"/>
    <x v="16"/>
    <n v="8008"/>
    <n v="456"/>
    <n v="5.6"/>
  </r>
  <r>
    <x v="5"/>
    <x v="1"/>
    <x v="4"/>
    <n v="7847"/>
    <n v="174"/>
    <n v="12.37"/>
  </r>
  <r>
    <x v="1"/>
    <x v="2"/>
    <x v="3"/>
    <n v="7833"/>
    <n v="243"/>
    <n v="11.73"/>
  </r>
  <r>
    <x v="4"/>
    <x v="3"/>
    <x v="7"/>
    <n v="7812"/>
    <n v="81"/>
    <n v="16.73"/>
  </r>
  <r>
    <x v="9"/>
    <x v="1"/>
    <x v="5"/>
    <n v="7777"/>
    <n v="504"/>
    <n v="8.65"/>
  </r>
  <r>
    <x v="6"/>
    <x v="1"/>
    <x v="11"/>
    <n v="7777"/>
    <n v="39"/>
    <n v="3.11"/>
  </r>
  <r>
    <x v="7"/>
    <x v="4"/>
    <x v="14"/>
    <n v="7693"/>
    <n v="87"/>
    <n v="5.79"/>
  </r>
  <r>
    <x v="3"/>
    <x v="4"/>
    <x v="19"/>
    <n v="7693"/>
    <n v="21"/>
    <n v="7.64"/>
  </r>
  <r>
    <x v="4"/>
    <x v="3"/>
    <x v="20"/>
    <n v="7651"/>
    <n v="213"/>
    <n v="9"/>
  </r>
  <r>
    <x v="4"/>
    <x v="1"/>
    <x v="19"/>
    <n v="7511"/>
    <n v="120"/>
    <n v="7.64"/>
  </r>
  <r>
    <x v="0"/>
    <x v="5"/>
    <x v="17"/>
    <n v="7483"/>
    <n v="45"/>
    <n v="13.15"/>
  </r>
  <r>
    <x v="5"/>
    <x v="2"/>
    <x v="2"/>
    <n v="7455"/>
    <n v="216"/>
    <n v="10.38"/>
  </r>
  <r>
    <x v="7"/>
    <x v="5"/>
    <x v="20"/>
    <n v="7322"/>
    <n v="36"/>
    <n v="9"/>
  </r>
  <r>
    <x v="9"/>
    <x v="4"/>
    <x v="2"/>
    <n v="7308"/>
    <n v="327"/>
    <n v="10.38"/>
  </r>
  <r>
    <x v="0"/>
    <x v="1"/>
    <x v="3"/>
    <n v="7280"/>
    <n v="201"/>
    <n v="11.73"/>
  </r>
  <r>
    <x v="1"/>
    <x v="4"/>
    <x v="1"/>
    <n v="7273"/>
    <n v="96"/>
    <n v="10.62"/>
  </r>
  <r>
    <x v="9"/>
    <x v="1"/>
    <x v="21"/>
    <n v="7259"/>
    <n v="276"/>
    <n v="11.7"/>
  </r>
  <r>
    <x v="0"/>
    <x v="5"/>
    <x v="8"/>
    <n v="7189"/>
    <n v="54"/>
    <n v="9.33"/>
  </r>
  <r>
    <x v="8"/>
    <x v="3"/>
    <x v="9"/>
    <n v="7021"/>
    <n v="183"/>
    <n v="14.49"/>
  </r>
  <r>
    <x v="0"/>
    <x v="1"/>
    <x v="7"/>
    <n v="6986"/>
    <n v="21"/>
    <n v="16.73"/>
  </r>
  <r>
    <x v="0"/>
    <x v="3"/>
    <x v="12"/>
    <n v="6909"/>
    <n v="81"/>
    <n v="9.77"/>
  </r>
  <r>
    <x v="2"/>
    <x v="5"/>
    <x v="10"/>
    <n v="6860"/>
    <n v="126"/>
    <n v="11.88"/>
  </r>
  <r>
    <x v="3"/>
    <x v="2"/>
    <x v="12"/>
    <n v="6853"/>
    <n v="372"/>
    <n v="9.77"/>
  </r>
  <r>
    <x v="1"/>
    <x v="1"/>
    <x v="20"/>
    <n v="6832"/>
    <n v="27"/>
    <n v="9"/>
  </r>
  <r>
    <x v="7"/>
    <x v="4"/>
    <x v="16"/>
    <n v="6818"/>
    <n v="6"/>
    <n v="5.6"/>
  </r>
  <r>
    <x v="6"/>
    <x v="2"/>
    <x v="9"/>
    <n v="6755"/>
    <n v="252"/>
    <n v="14.49"/>
  </r>
  <r>
    <x v="3"/>
    <x v="1"/>
    <x v="16"/>
    <n v="6748"/>
    <n v="48"/>
    <n v="5.6"/>
  </r>
  <r>
    <x v="7"/>
    <x v="1"/>
    <x v="5"/>
    <n v="6734"/>
    <n v="123"/>
    <n v="8.65"/>
  </r>
  <r>
    <x v="8"/>
    <x v="2"/>
    <x v="5"/>
    <n v="6706"/>
    <n v="459"/>
    <n v="8.65"/>
  </r>
  <r>
    <x v="2"/>
    <x v="0"/>
    <x v="5"/>
    <n v="6657"/>
    <n v="303"/>
    <n v="8.65"/>
  </r>
  <r>
    <x v="9"/>
    <x v="2"/>
    <x v="3"/>
    <n v="6657"/>
    <n v="276"/>
    <n v="11.73"/>
  </r>
  <r>
    <x v="6"/>
    <x v="4"/>
    <x v="21"/>
    <n v="6608"/>
    <n v="225"/>
    <n v="11.7"/>
  </r>
  <r>
    <x v="4"/>
    <x v="5"/>
    <x v="2"/>
    <n v="6580"/>
    <n v="183"/>
    <n v="10.38"/>
  </r>
  <r>
    <x v="6"/>
    <x v="4"/>
    <x v="9"/>
    <n v="6454"/>
    <n v="54"/>
    <n v="14.49"/>
  </r>
  <r>
    <x v="8"/>
    <x v="5"/>
    <x v="20"/>
    <n v="6433"/>
    <n v="78"/>
    <n v="9"/>
  </r>
  <r>
    <x v="5"/>
    <x v="4"/>
    <x v="15"/>
    <n v="6398"/>
    <n v="102"/>
    <n v="4.97"/>
  </r>
  <r>
    <x v="6"/>
    <x v="4"/>
    <x v="4"/>
    <n v="6391"/>
    <n v="48"/>
    <n v="12.37"/>
  </r>
  <r>
    <x v="3"/>
    <x v="3"/>
    <x v="7"/>
    <n v="6370"/>
    <n v="30"/>
    <n v="16.73"/>
  </r>
  <r>
    <x v="0"/>
    <x v="0"/>
    <x v="18"/>
    <n v="6314"/>
    <n v="15"/>
    <n v="6.49"/>
  </r>
  <r>
    <x v="9"/>
    <x v="1"/>
    <x v="17"/>
    <n v="6300"/>
    <n v="42"/>
    <n v="13.15"/>
  </r>
  <r>
    <x v="0"/>
    <x v="1"/>
    <x v="12"/>
    <n v="6279"/>
    <n v="237"/>
    <n v="9.77"/>
  </r>
  <r>
    <x v="8"/>
    <x v="4"/>
    <x v="16"/>
    <n v="6279"/>
    <n v="45"/>
    <n v="5.6"/>
  </r>
  <r>
    <x v="0"/>
    <x v="0"/>
    <x v="8"/>
    <n v="6146"/>
    <n v="63"/>
    <n v="9.33"/>
  </r>
  <r>
    <x v="3"/>
    <x v="4"/>
    <x v="7"/>
    <n v="6132"/>
    <n v="93"/>
    <n v="16.73"/>
  </r>
  <r>
    <x v="3"/>
    <x v="5"/>
    <x v="10"/>
    <n v="6125"/>
    <n v="102"/>
    <n v="11.88"/>
  </r>
  <r>
    <x v="5"/>
    <x v="0"/>
    <x v="9"/>
    <n v="6118"/>
    <n v="174"/>
    <n v="14.49"/>
  </r>
  <r>
    <x v="7"/>
    <x v="0"/>
    <x v="5"/>
    <n v="6118"/>
    <n v="9"/>
    <n v="8.65"/>
  </r>
  <r>
    <x v="0"/>
    <x v="0"/>
    <x v="6"/>
    <n v="6111"/>
    <n v="3"/>
    <n v="6.47"/>
  </r>
  <r>
    <x v="7"/>
    <x v="3"/>
    <x v="11"/>
    <n v="6048"/>
    <n v="27"/>
    <n v="3.11"/>
  </r>
  <r>
    <x v="4"/>
    <x v="3"/>
    <x v="2"/>
    <n v="6027"/>
    <n v="144"/>
    <n v="10.38"/>
  </r>
  <r>
    <x v="5"/>
    <x v="5"/>
    <x v="12"/>
    <n v="5915"/>
    <n v="3"/>
    <n v="9.77"/>
  </r>
  <r>
    <x v="3"/>
    <x v="3"/>
    <x v="12"/>
    <n v="5817"/>
    <n v="12"/>
    <n v="9.77"/>
  </r>
  <r>
    <x v="3"/>
    <x v="3"/>
    <x v="3"/>
    <n v="5775"/>
    <n v="42"/>
    <n v="11.73"/>
  </r>
  <r>
    <x v="6"/>
    <x v="5"/>
    <x v="2"/>
    <n v="5677"/>
    <n v="258"/>
    <n v="10.38"/>
  </r>
  <r>
    <x v="3"/>
    <x v="5"/>
    <x v="8"/>
    <n v="5670"/>
    <n v="297"/>
    <n v="9.33"/>
  </r>
  <r>
    <x v="2"/>
    <x v="5"/>
    <x v="21"/>
    <n v="5586"/>
    <n v="525"/>
    <n v="11.7"/>
  </r>
  <r>
    <x v="6"/>
    <x v="0"/>
    <x v="13"/>
    <n v="5551"/>
    <n v="252"/>
    <n v="7.16"/>
  </r>
  <r>
    <x v="0"/>
    <x v="5"/>
    <x v="19"/>
    <n v="5474"/>
    <n v="168"/>
    <n v="7.64"/>
  </r>
  <r>
    <x v="3"/>
    <x v="0"/>
    <x v="17"/>
    <n v="5439"/>
    <n v="30"/>
    <n v="13.15"/>
  </r>
  <r>
    <x v="2"/>
    <x v="1"/>
    <x v="19"/>
    <n v="5355"/>
    <n v="204"/>
    <n v="7.64"/>
  </r>
  <r>
    <x v="6"/>
    <x v="4"/>
    <x v="16"/>
    <n v="5306"/>
    <n v="0"/>
    <n v="5.6"/>
  </r>
  <r>
    <x v="0"/>
    <x v="3"/>
    <x v="16"/>
    <n v="5236"/>
    <n v="51"/>
    <n v="5.6"/>
  </r>
  <r>
    <x v="6"/>
    <x v="2"/>
    <x v="2"/>
    <n v="5194"/>
    <n v="288"/>
    <n v="10.38"/>
  </r>
  <r>
    <x v="0"/>
    <x v="5"/>
    <x v="5"/>
    <n v="5075"/>
    <n v="21"/>
    <n v="8.65"/>
  </r>
  <r>
    <x v="3"/>
    <x v="1"/>
    <x v="11"/>
    <n v="5019"/>
    <n v="156"/>
    <n v="3.11"/>
  </r>
  <r>
    <x v="8"/>
    <x v="0"/>
    <x v="18"/>
    <n v="5019"/>
    <n v="150"/>
    <n v="6.49"/>
  </r>
  <r>
    <x v="8"/>
    <x v="2"/>
    <x v="12"/>
    <n v="5012"/>
    <n v="210"/>
    <n v="9.77"/>
  </r>
  <r>
    <x v="0"/>
    <x v="4"/>
    <x v="21"/>
    <n v="4991"/>
    <n v="12"/>
    <n v="11.7"/>
  </r>
  <r>
    <x v="2"/>
    <x v="1"/>
    <x v="16"/>
    <n v="4991"/>
    <n v="9"/>
    <n v="5.6"/>
  </r>
  <r>
    <x v="7"/>
    <x v="0"/>
    <x v="11"/>
    <n v="4970"/>
    <n v="156"/>
    <n v="3.11"/>
  </r>
  <r>
    <x v="9"/>
    <x v="3"/>
    <x v="16"/>
    <n v="4956"/>
    <n v="171"/>
    <n v="5.6"/>
  </r>
  <r>
    <x v="7"/>
    <x v="4"/>
    <x v="18"/>
    <n v="4949"/>
    <n v="189"/>
    <n v="6.49"/>
  </r>
  <r>
    <x v="5"/>
    <x v="1"/>
    <x v="18"/>
    <n v="4935"/>
    <n v="126"/>
    <n v="6.49"/>
  </r>
  <r>
    <x v="2"/>
    <x v="3"/>
    <x v="20"/>
    <n v="4858"/>
    <n v="279"/>
    <n v="9"/>
  </r>
  <r>
    <x v="4"/>
    <x v="3"/>
    <x v="3"/>
    <n v="4802"/>
    <n v="36"/>
    <n v="11.73"/>
  </r>
  <r>
    <x v="7"/>
    <x v="2"/>
    <x v="9"/>
    <n v="4781"/>
    <n v="123"/>
    <n v="14.49"/>
  </r>
  <r>
    <x v="5"/>
    <x v="2"/>
    <x v="8"/>
    <n v="4760"/>
    <n v="69"/>
    <n v="9.33"/>
  </r>
  <r>
    <x v="8"/>
    <x v="2"/>
    <x v="7"/>
    <n v="4753"/>
    <n v="300"/>
    <n v="16.73"/>
  </r>
  <r>
    <x v="0"/>
    <x v="2"/>
    <x v="14"/>
    <n v="4753"/>
    <n v="246"/>
    <n v="5.79"/>
  </r>
  <r>
    <x v="3"/>
    <x v="2"/>
    <x v="0"/>
    <n v="4725"/>
    <n v="174"/>
    <n v="8.7899999999999991"/>
  </r>
  <r>
    <x v="2"/>
    <x v="4"/>
    <x v="18"/>
    <n v="4683"/>
    <n v="30"/>
    <n v="6.49"/>
  </r>
  <r>
    <x v="6"/>
    <x v="2"/>
    <x v="21"/>
    <n v="4606"/>
    <n v="63"/>
    <n v="11.7"/>
  </r>
  <r>
    <x v="9"/>
    <x v="4"/>
    <x v="13"/>
    <n v="4592"/>
    <n v="324"/>
    <n v="7.16"/>
  </r>
  <r>
    <x v="6"/>
    <x v="2"/>
    <x v="19"/>
    <n v="4585"/>
    <n v="240"/>
    <n v="7.64"/>
  </r>
  <r>
    <x v="6"/>
    <x v="4"/>
    <x v="0"/>
    <n v="4487"/>
    <n v="333"/>
    <n v="8.7899999999999991"/>
  </r>
  <r>
    <x v="6"/>
    <x v="4"/>
    <x v="11"/>
    <n v="4487"/>
    <n v="111"/>
    <n v="3.11"/>
  </r>
  <r>
    <x v="0"/>
    <x v="2"/>
    <x v="13"/>
    <n v="4480"/>
    <n v="357"/>
    <n v="7.16"/>
  </r>
  <r>
    <x v="6"/>
    <x v="3"/>
    <x v="11"/>
    <n v="4438"/>
    <n v="246"/>
    <n v="3.11"/>
  </r>
  <r>
    <x v="3"/>
    <x v="0"/>
    <x v="8"/>
    <n v="4424"/>
    <n v="201"/>
    <n v="9.33"/>
  </r>
  <r>
    <x v="4"/>
    <x v="5"/>
    <x v="18"/>
    <n v="4417"/>
    <n v="153"/>
    <n v="6.49"/>
  </r>
  <r>
    <x v="4"/>
    <x v="5"/>
    <x v="14"/>
    <n v="4326"/>
    <n v="348"/>
    <n v="5.79"/>
  </r>
  <r>
    <x v="7"/>
    <x v="0"/>
    <x v="8"/>
    <n v="4319"/>
    <n v="30"/>
    <n v="9.33"/>
  </r>
  <r>
    <x v="1"/>
    <x v="4"/>
    <x v="17"/>
    <n v="4305"/>
    <n v="156"/>
    <n v="13.15"/>
  </r>
  <r>
    <x v="7"/>
    <x v="1"/>
    <x v="7"/>
    <n v="4242"/>
    <n v="207"/>
    <n v="16.73"/>
  </r>
  <r>
    <x v="1"/>
    <x v="5"/>
    <x v="15"/>
    <n v="4137"/>
    <n v="60"/>
    <n v="4.97"/>
  </r>
  <r>
    <x v="2"/>
    <x v="1"/>
    <x v="12"/>
    <n v="4053"/>
    <n v="24"/>
    <n v="9.77"/>
  </r>
  <r>
    <x v="0"/>
    <x v="3"/>
    <x v="15"/>
    <n v="4018"/>
    <n v="171"/>
    <n v="4.97"/>
  </r>
  <r>
    <x v="3"/>
    <x v="1"/>
    <x v="19"/>
    <n v="4018"/>
    <n v="162"/>
    <n v="7.64"/>
  </r>
  <r>
    <x v="4"/>
    <x v="3"/>
    <x v="4"/>
    <n v="4018"/>
    <n v="126"/>
    <n v="12.37"/>
  </r>
  <r>
    <x v="9"/>
    <x v="4"/>
    <x v="11"/>
    <n v="3983"/>
    <n v="144"/>
    <n v="3.11"/>
  </r>
  <r>
    <x v="5"/>
    <x v="3"/>
    <x v="21"/>
    <n v="3976"/>
    <n v="72"/>
    <n v="11.7"/>
  </r>
  <r>
    <x v="1"/>
    <x v="3"/>
    <x v="15"/>
    <n v="3920"/>
    <n v="306"/>
    <n v="4.97"/>
  </r>
  <r>
    <x v="7"/>
    <x v="2"/>
    <x v="7"/>
    <n v="3864"/>
    <n v="177"/>
    <n v="16.73"/>
  </r>
  <r>
    <x v="1"/>
    <x v="5"/>
    <x v="17"/>
    <n v="3850"/>
    <n v="102"/>
    <n v="13.15"/>
  </r>
  <r>
    <x v="6"/>
    <x v="1"/>
    <x v="3"/>
    <n v="3829"/>
    <n v="24"/>
    <n v="11.73"/>
  </r>
  <r>
    <x v="2"/>
    <x v="2"/>
    <x v="6"/>
    <n v="3808"/>
    <n v="279"/>
    <n v="6.47"/>
  </r>
  <r>
    <x v="3"/>
    <x v="1"/>
    <x v="4"/>
    <n v="3794"/>
    <n v="159"/>
    <n v="12.37"/>
  </r>
  <r>
    <x v="9"/>
    <x v="0"/>
    <x v="18"/>
    <n v="3773"/>
    <n v="165"/>
    <n v="6.49"/>
  </r>
  <r>
    <x v="7"/>
    <x v="1"/>
    <x v="11"/>
    <n v="3759"/>
    <n v="150"/>
    <n v="3.11"/>
  </r>
  <r>
    <x v="8"/>
    <x v="5"/>
    <x v="5"/>
    <n v="3752"/>
    <n v="213"/>
    <n v="8.65"/>
  </r>
  <r>
    <x v="9"/>
    <x v="1"/>
    <x v="2"/>
    <n v="3689"/>
    <n v="312"/>
    <n v="10.38"/>
  </r>
  <r>
    <x v="9"/>
    <x v="3"/>
    <x v="13"/>
    <n v="3640"/>
    <n v="51"/>
    <n v="7.16"/>
  </r>
  <r>
    <x v="8"/>
    <x v="2"/>
    <x v="9"/>
    <n v="3598"/>
    <n v="81"/>
    <n v="14.49"/>
  </r>
  <r>
    <x v="7"/>
    <x v="4"/>
    <x v="2"/>
    <n v="3556"/>
    <n v="459"/>
    <n v="10.38"/>
  </r>
  <r>
    <x v="4"/>
    <x v="5"/>
    <x v="10"/>
    <n v="3549"/>
    <n v="3"/>
    <n v="11.88"/>
  </r>
  <r>
    <x v="8"/>
    <x v="1"/>
    <x v="14"/>
    <n v="3507"/>
    <n v="288"/>
    <n v="5.79"/>
  </r>
  <r>
    <x v="2"/>
    <x v="2"/>
    <x v="21"/>
    <n v="3472"/>
    <n v="96"/>
    <n v="11.7"/>
  </r>
  <r>
    <x v="7"/>
    <x v="1"/>
    <x v="9"/>
    <n v="3402"/>
    <n v="366"/>
    <n v="14.49"/>
  </r>
  <r>
    <x v="5"/>
    <x v="4"/>
    <x v="1"/>
    <n v="3388"/>
    <n v="123"/>
    <n v="10.62"/>
  </r>
  <r>
    <x v="0"/>
    <x v="0"/>
    <x v="11"/>
    <n v="3339"/>
    <n v="348"/>
    <n v="3.11"/>
  </r>
  <r>
    <x v="7"/>
    <x v="1"/>
    <x v="13"/>
    <n v="3339"/>
    <n v="75"/>
    <n v="7.16"/>
  </r>
  <r>
    <x v="9"/>
    <x v="0"/>
    <x v="17"/>
    <n v="3339"/>
    <n v="39"/>
    <n v="13.15"/>
  </r>
  <r>
    <x v="6"/>
    <x v="1"/>
    <x v="5"/>
    <n v="3262"/>
    <n v="75"/>
    <n v="8.65"/>
  </r>
  <r>
    <x v="1"/>
    <x v="3"/>
    <x v="17"/>
    <n v="3192"/>
    <n v="72"/>
    <n v="13.15"/>
  </r>
  <r>
    <x v="3"/>
    <x v="0"/>
    <x v="7"/>
    <n v="3164"/>
    <n v="306"/>
    <n v="16.73"/>
  </r>
  <r>
    <x v="9"/>
    <x v="1"/>
    <x v="16"/>
    <n v="3108"/>
    <n v="54"/>
    <n v="5.6"/>
  </r>
  <r>
    <x v="3"/>
    <x v="3"/>
    <x v="2"/>
    <n v="3101"/>
    <n v="225"/>
    <n v="10.38"/>
  </r>
  <r>
    <x v="4"/>
    <x v="0"/>
    <x v="14"/>
    <n v="3094"/>
    <n v="246"/>
    <n v="5.79"/>
  </r>
  <r>
    <x v="2"/>
    <x v="4"/>
    <x v="2"/>
    <n v="3059"/>
    <n v="27"/>
    <n v="10.38"/>
  </r>
  <r>
    <x v="7"/>
    <x v="3"/>
    <x v="13"/>
    <n v="3052"/>
    <n v="378"/>
    <n v="7.16"/>
  </r>
  <r>
    <x v="7"/>
    <x v="3"/>
    <x v="15"/>
    <n v="2989"/>
    <n v="3"/>
    <n v="4.97"/>
  </r>
  <r>
    <x v="1"/>
    <x v="0"/>
    <x v="5"/>
    <n v="2954"/>
    <n v="189"/>
    <n v="8.65"/>
  </r>
  <r>
    <x v="5"/>
    <x v="4"/>
    <x v="20"/>
    <n v="2933"/>
    <n v="9"/>
    <n v="9"/>
  </r>
  <r>
    <x v="9"/>
    <x v="1"/>
    <x v="11"/>
    <n v="2919"/>
    <n v="93"/>
    <n v="3.11"/>
  </r>
  <r>
    <x v="1"/>
    <x v="4"/>
    <x v="2"/>
    <n v="2919"/>
    <n v="45"/>
    <n v="10.38"/>
  </r>
  <r>
    <x v="0"/>
    <x v="1"/>
    <x v="13"/>
    <n v="2891"/>
    <n v="102"/>
    <n v="7.16"/>
  </r>
  <r>
    <x v="6"/>
    <x v="0"/>
    <x v="19"/>
    <n v="2870"/>
    <n v="300"/>
    <n v="7.64"/>
  </r>
  <r>
    <x v="4"/>
    <x v="4"/>
    <x v="3"/>
    <n v="2863"/>
    <n v="42"/>
    <n v="11.73"/>
  </r>
  <r>
    <x v="1"/>
    <x v="4"/>
    <x v="16"/>
    <n v="2856"/>
    <n v="246"/>
    <n v="5.6"/>
  </r>
  <r>
    <x v="6"/>
    <x v="2"/>
    <x v="15"/>
    <n v="2793"/>
    <n v="114"/>
    <n v="4.97"/>
  </r>
  <r>
    <x v="3"/>
    <x v="1"/>
    <x v="18"/>
    <n v="2779"/>
    <n v="75"/>
    <n v="6.49"/>
  </r>
  <r>
    <x v="0"/>
    <x v="2"/>
    <x v="10"/>
    <n v="2744"/>
    <n v="9"/>
    <n v="11.88"/>
  </r>
  <r>
    <x v="1"/>
    <x v="4"/>
    <x v="18"/>
    <n v="2737"/>
    <n v="93"/>
    <n v="6.49"/>
  </r>
  <r>
    <x v="8"/>
    <x v="2"/>
    <x v="1"/>
    <n v="2702"/>
    <n v="363"/>
    <n v="10.62"/>
  </r>
  <r>
    <x v="7"/>
    <x v="5"/>
    <x v="14"/>
    <n v="2681"/>
    <n v="54"/>
    <n v="5.79"/>
  </r>
  <r>
    <x v="6"/>
    <x v="0"/>
    <x v="6"/>
    <n v="2646"/>
    <n v="177"/>
    <n v="6.47"/>
  </r>
  <r>
    <x v="1"/>
    <x v="5"/>
    <x v="0"/>
    <n v="2646"/>
    <n v="120"/>
    <n v="8.7899999999999991"/>
  </r>
  <r>
    <x v="1"/>
    <x v="3"/>
    <x v="6"/>
    <n v="2639"/>
    <n v="204"/>
    <n v="6.47"/>
  </r>
  <r>
    <x v="9"/>
    <x v="1"/>
    <x v="1"/>
    <n v="2583"/>
    <n v="18"/>
    <n v="10.62"/>
  </r>
  <r>
    <x v="2"/>
    <x v="2"/>
    <x v="3"/>
    <n v="2562"/>
    <n v="6"/>
    <n v="11.73"/>
  </r>
  <r>
    <x v="3"/>
    <x v="5"/>
    <x v="17"/>
    <n v="2541"/>
    <n v="90"/>
    <n v="13.15"/>
  </r>
  <r>
    <x v="3"/>
    <x v="5"/>
    <x v="13"/>
    <n v="2541"/>
    <n v="45"/>
    <n v="7.16"/>
  </r>
  <r>
    <x v="6"/>
    <x v="2"/>
    <x v="7"/>
    <n v="2478"/>
    <n v="21"/>
    <n v="16.73"/>
  </r>
  <r>
    <x v="2"/>
    <x v="0"/>
    <x v="13"/>
    <n v="2471"/>
    <n v="342"/>
    <n v="7.16"/>
  </r>
  <r>
    <x v="9"/>
    <x v="2"/>
    <x v="17"/>
    <n v="2464"/>
    <n v="234"/>
    <n v="13.15"/>
  </r>
  <r>
    <x v="1"/>
    <x v="5"/>
    <x v="16"/>
    <n v="2436"/>
    <n v="99"/>
    <n v="5.6"/>
  </r>
  <r>
    <x v="1"/>
    <x v="2"/>
    <x v="7"/>
    <n v="2429"/>
    <n v="144"/>
    <n v="16.73"/>
  </r>
  <r>
    <x v="9"/>
    <x v="2"/>
    <x v="21"/>
    <n v="2415"/>
    <n v="255"/>
    <n v="11.7"/>
  </r>
  <r>
    <x v="0"/>
    <x v="2"/>
    <x v="6"/>
    <n v="2415"/>
    <n v="15"/>
    <n v="6.47"/>
  </r>
  <r>
    <x v="1"/>
    <x v="5"/>
    <x v="11"/>
    <n v="2408"/>
    <n v="9"/>
    <n v="3.11"/>
  </r>
  <r>
    <x v="5"/>
    <x v="4"/>
    <x v="16"/>
    <n v="2324"/>
    <n v="177"/>
    <n v="5.6"/>
  </r>
  <r>
    <x v="2"/>
    <x v="0"/>
    <x v="18"/>
    <n v="2317"/>
    <n v="261"/>
    <n v="6.49"/>
  </r>
  <r>
    <x v="7"/>
    <x v="5"/>
    <x v="8"/>
    <n v="2317"/>
    <n v="123"/>
    <n v="9.33"/>
  </r>
  <r>
    <x v="3"/>
    <x v="1"/>
    <x v="7"/>
    <n v="2289"/>
    <n v="135"/>
    <n v="16.73"/>
  </r>
  <r>
    <x v="3"/>
    <x v="2"/>
    <x v="9"/>
    <n v="2275"/>
    <n v="447"/>
    <n v="14.49"/>
  </r>
  <r>
    <x v="8"/>
    <x v="5"/>
    <x v="7"/>
    <n v="2268"/>
    <n v="63"/>
    <n v="16.73"/>
  </r>
  <r>
    <x v="6"/>
    <x v="1"/>
    <x v="4"/>
    <n v="2226"/>
    <n v="48"/>
    <n v="12.37"/>
  </r>
  <r>
    <x v="7"/>
    <x v="1"/>
    <x v="0"/>
    <n v="2219"/>
    <n v="75"/>
    <n v="8.7899999999999991"/>
  </r>
  <r>
    <x v="9"/>
    <x v="1"/>
    <x v="18"/>
    <n v="2212"/>
    <n v="117"/>
    <n v="6.49"/>
  </r>
  <r>
    <x v="2"/>
    <x v="5"/>
    <x v="12"/>
    <n v="2205"/>
    <n v="141"/>
    <n v="9.77"/>
  </r>
  <r>
    <x v="6"/>
    <x v="1"/>
    <x v="1"/>
    <n v="2205"/>
    <n v="138"/>
    <n v="10.62"/>
  </r>
  <r>
    <x v="6"/>
    <x v="0"/>
    <x v="14"/>
    <n v="2149"/>
    <n v="117"/>
    <n v="5.79"/>
  </r>
  <r>
    <x v="1"/>
    <x v="0"/>
    <x v="17"/>
    <n v="2142"/>
    <n v="114"/>
    <n v="13.15"/>
  </r>
  <r>
    <x v="6"/>
    <x v="2"/>
    <x v="0"/>
    <n v="2135"/>
    <n v="27"/>
    <n v="8.7899999999999991"/>
  </r>
  <r>
    <x v="5"/>
    <x v="2"/>
    <x v="3"/>
    <n v="2114"/>
    <n v="186"/>
    <n v="11.73"/>
  </r>
  <r>
    <x v="9"/>
    <x v="2"/>
    <x v="13"/>
    <n v="2114"/>
    <n v="66"/>
    <n v="7.16"/>
  </r>
  <r>
    <x v="7"/>
    <x v="3"/>
    <x v="17"/>
    <n v="2100"/>
    <n v="414"/>
    <n v="13.15"/>
  </r>
  <r>
    <x v="8"/>
    <x v="2"/>
    <x v="13"/>
    <n v="2023"/>
    <n v="168"/>
    <n v="7.16"/>
  </r>
  <r>
    <x v="9"/>
    <x v="2"/>
    <x v="18"/>
    <n v="2023"/>
    <n v="78"/>
    <n v="6.49"/>
  </r>
  <r>
    <x v="4"/>
    <x v="3"/>
    <x v="0"/>
    <n v="2016"/>
    <n v="117"/>
    <n v="8.7899999999999991"/>
  </r>
  <r>
    <x v="8"/>
    <x v="1"/>
    <x v="0"/>
    <n v="2009"/>
    <n v="219"/>
    <n v="8.7899999999999991"/>
  </r>
  <r>
    <x v="3"/>
    <x v="5"/>
    <x v="14"/>
    <n v="1988"/>
    <n v="39"/>
    <n v="5.79"/>
  </r>
  <r>
    <x v="2"/>
    <x v="2"/>
    <x v="1"/>
    <n v="1974"/>
    <n v="195"/>
    <n v="10.62"/>
  </r>
  <r>
    <x v="6"/>
    <x v="1"/>
    <x v="21"/>
    <n v="1932"/>
    <n v="369"/>
    <n v="11.7"/>
  </r>
  <r>
    <x v="5"/>
    <x v="0"/>
    <x v="19"/>
    <n v="1925"/>
    <n v="192"/>
    <n v="7.64"/>
  </r>
  <r>
    <x v="7"/>
    <x v="4"/>
    <x v="0"/>
    <n v="1904"/>
    <n v="405"/>
    <n v="8.7899999999999991"/>
  </r>
  <r>
    <x v="8"/>
    <x v="4"/>
    <x v="12"/>
    <n v="1890"/>
    <n v="195"/>
    <n v="9.77"/>
  </r>
  <r>
    <x v="4"/>
    <x v="3"/>
    <x v="17"/>
    <n v="1785"/>
    <n v="462"/>
    <n v="13.15"/>
  </r>
  <r>
    <x v="6"/>
    <x v="5"/>
    <x v="6"/>
    <n v="1778"/>
    <n v="270"/>
    <n v="6.47"/>
  </r>
  <r>
    <x v="8"/>
    <x v="4"/>
    <x v="19"/>
    <n v="1771"/>
    <n v="204"/>
    <n v="7.64"/>
  </r>
  <r>
    <x v="8"/>
    <x v="5"/>
    <x v="18"/>
    <n v="1701"/>
    <n v="234"/>
    <n v="6.49"/>
  </r>
  <r>
    <x v="9"/>
    <x v="3"/>
    <x v="2"/>
    <n v="1652"/>
    <n v="102"/>
    <n v="10.38"/>
  </r>
  <r>
    <x v="0"/>
    <x v="1"/>
    <x v="4"/>
    <n v="1652"/>
    <n v="93"/>
    <n v="12.37"/>
  </r>
  <r>
    <x v="7"/>
    <x v="3"/>
    <x v="9"/>
    <n v="1638"/>
    <n v="63"/>
    <n v="14.49"/>
  </r>
  <r>
    <x v="3"/>
    <x v="2"/>
    <x v="15"/>
    <n v="1638"/>
    <n v="48"/>
    <n v="4.97"/>
  </r>
  <r>
    <x v="3"/>
    <x v="4"/>
    <x v="9"/>
    <n v="1624"/>
    <n v="114"/>
    <n v="14.49"/>
  </r>
  <r>
    <x v="3"/>
    <x v="2"/>
    <x v="13"/>
    <n v="1617"/>
    <n v="126"/>
    <n v="7.16"/>
  </r>
  <r>
    <x v="4"/>
    <x v="2"/>
    <x v="11"/>
    <n v="1589"/>
    <n v="303"/>
    <n v="3.11"/>
  </r>
  <r>
    <x v="4"/>
    <x v="3"/>
    <x v="12"/>
    <n v="1568"/>
    <n v="141"/>
    <n v="9.77"/>
  </r>
  <r>
    <x v="6"/>
    <x v="1"/>
    <x v="17"/>
    <n v="1568"/>
    <n v="96"/>
    <n v="13.15"/>
  </r>
  <r>
    <x v="8"/>
    <x v="3"/>
    <x v="16"/>
    <n v="1561"/>
    <n v="27"/>
    <n v="5.6"/>
  </r>
  <r>
    <x v="5"/>
    <x v="4"/>
    <x v="9"/>
    <n v="1526"/>
    <n v="240"/>
    <n v="14.49"/>
  </r>
  <r>
    <x v="0"/>
    <x v="0"/>
    <x v="9"/>
    <n v="1526"/>
    <n v="105"/>
    <n v="14.49"/>
  </r>
  <r>
    <x v="7"/>
    <x v="4"/>
    <x v="6"/>
    <n v="1505"/>
    <n v="102"/>
    <n v="6.47"/>
  </r>
  <r>
    <x v="5"/>
    <x v="1"/>
    <x v="11"/>
    <n v="1463"/>
    <n v="39"/>
    <n v="3.11"/>
  </r>
  <r>
    <x v="7"/>
    <x v="1"/>
    <x v="3"/>
    <n v="1442"/>
    <n v="15"/>
    <n v="11.73"/>
  </r>
  <r>
    <x v="2"/>
    <x v="1"/>
    <x v="17"/>
    <n v="1428"/>
    <n v="93"/>
    <n v="13.15"/>
  </r>
  <r>
    <x v="2"/>
    <x v="0"/>
    <x v="7"/>
    <n v="1407"/>
    <n v="72"/>
    <n v="16.73"/>
  </r>
  <r>
    <x v="7"/>
    <x v="0"/>
    <x v="13"/>
    <n v="1400"/>
    <n v="135"/>
    <n v="7.16"/>
  </r>
  <r>
    <x v="7"/>
    <x v="2"/>
    <x v="10"/>
    <n v="1302"/>
    <n v="402"/>
    <n v="11.88"/>
  </r>
  <r>
    <x v="6"/>
    <x v="5"/>
    <x v="21"/>
    <n v="1281"/>
    <n v="75"/>
    <n v="11.7"/>
  </r>
  <r>
    <x v="9"/>
    <x v="0"/>
    <x v="19"/>
    <n v="1281"/>
    <n v="18"/>
    <n v="7.64"/>
  </r>
  <r>
    <x v="5"/>
    <x v="1"/>
    <x v="0"/>
    <n v="1274"/>
    <n v="225"/>
    <n v="8.7899999999999991"/>
  </r>
  <r>
    <x v="7"/>
    <x v="5"/>
    <x v="7"/>
    <n v="1134"/>
    <n v="282"/>
    <n v="16.73"/>
  </r>
  <r>
    <x v="1"/>
    <x v="4"/>
    <x v="13"/>
    <n v="1085"/>
    <n v="273"/>
    <n v="7.16"/>
  </r>
  <r>
    <x v="7"/>
    <x v="2"/>
    <x v="1"/>
    <n v="1071"/>
    <n v="270"/>
    <n v="10.62"/>
  </r>
  <r>
    <x v="4"/>
    <x v="4"/>
    <x v="21"/>
    <n v="1057"/>
    <n v="54"/>
    <n v="11.7"/>
  </r>
  <r>
    <x v="9"/>
    <x v="0"/>
    <x v="2"/>
    <n v="973"/>
    <n v="162"/>
    <n v="10.38"/>
  </r>
  <r>
    <x v="6"/>
    <x v="3"/>
    <x v="7"/>
    <n v="966"/>
    <n v="198"/>
    <n v="16.73"/>
  </r>
  <r>
    <x v="1"/>
    <x v="2"/>
    <x v="10"/>
    <n v="959"/>
    <n v="147"/>
    <n v="11.88"/>
  </r>
  <r>
    <x v="7"/>
    <x v="5"/>
    <x v="4"/>
    <n v="959"/>
    <n v="135"/>
    <n v="12.37"/>
  </r>
  <r>
    <x v="2"/>
    <x v="0"/>
    <x v="8"/>
    <n v="945"/>
    <n v="75"/>
    <n v="9.33"/>
  </r>
  <r>
    <x v="9"/>
    <x v="4"/>
    <x v="10"/>
    <n v="938"/>
    <n v="366"/>
    <n v="11.88"/>
  </r>
  <r>
    <x v="1"/>
    <x v="1"/>
    <x v="0"/>
    <n v="938"/>
    <n v="189"/>
    <n v="8.7899999999999991"/>
  </r>
  <r>
    <x v="7"/>
    <x v="5"/>
    <x v="0"/>
    <n v="938"/>
    <n v="6"/>
    <n v="8.7899999999999991"/>
  </r>
  <r>
    <x v="0"/>
    <x v="1"/>
    <x v="19"/>
    <n v="861"/>
    <n v="195"/>
    <n v="7.64"/>
  </r>
  <r>
    <x v="5"/>
    <x v="0"/>
    <x v="2"/>
    <n v="854"/>
    <n v="309"/>
    <n v="10.38"/>
  </r>
  <r>
    <x v="5"/>
    <x v="2"/>
    <x v="7"/>
    <n v="847"/>
    <n v="129"/>
    <n v="16.73"/>
  </r>
  <r>
    <x v="8"/>
    <x v="5"/>
    <x v="8"/>
    <n v="819"/>
    <n v="510"/>
    <n v="9.33"/>
  </r>
  <r>
    <x v="9"/>
    <x v="2"/>
    <x v="4"/>
    <n v="819"/>
    <n v="306"/>
    <n v="12.37"/>
  </r>
  <r>
    <x v="4"/>
    <x v="0"/>
    <x v="7"/>
    <n v="798"/>
    <n v="519"/>
    <n v="16.73"/>
  </r>
  <r>
    <x v="5"/>
    <x v="4"/>
    <x v="3"/>
    <n v="714"/>
    <n v="231"/>
    <n v="11.73"/>
  </r>
  <r>
    <x v="1"/>
    <x v="1"/>
    <x v="11"/>
    <n v="707"/>
    <n v="174"/>
    <n v="3.11"/>
  </r>
  <r>
    <x v="2"/>
    <x v="1"/>
    <x v="11"/>
    <n v="700"/>
    <n v="87"/>
    <n v="3.11"/>
  </r>
  <r>
    <x v="4"/>
    <x v="3"/>
    <x v="18"/>
    <n v="630"/>
    <n v="36"/>
    <n v="6.49"/>
  </r>
  <r>
    <x v="3"/>
    <x v="5"/>
    <x v="15"/>
    <n v="623"/>
    <n v="51"/>
    <n v="4.97"/>
  </r>
  <r>
    <x v="5"/>
    <x v="2"/>
    <x v="19"/>
    <n v="609"/>
    <n v="99"/>
    <n v="7.64"/>
  </r>
  <r>
    <x v="3"/>
    <x v="5"/>
    <x v="16"/>
    <n v="609"/>
    <n v="87"/>
    <n v="5.6"/>
  </r>
  <r>
    <x v="2"/>
    <x v="2"/>
    <x v="20"/>
    <n v="567"/>
    <n v="228"/>
    <n v="9"/>
  </r>
  <r>
    <x v="7"/>
    <x v="4"/>
    <x v="9"/>
    <n v="560"/>
    <n v="81"/>
    <n v="14.49"/>
  </r>
  <r>
    <x v="4"/>
    <x v="2"/>
    <x v="19"/>
    <n v="553"/>
    <n v="15"/>
    <n v="7.64"/>
  </r>
  <r>
    <x v="7"/>
    <x v="1"/>
    <x v="10"/>
    <n v="525"/>
    <n v="48"/>
    <n v="11.88"/>
  </r>
  <r>
    <x v="0"/>
    <x v="4"/>
    <x v="12"/>
    <n v="518"/>
    <n v="75"/>
    <n v="9.77"/>
  </r>
  <r>
    <x v="7"/>
    <x v="0"/>
    <x v="20"/>
    <n v="497"/>
    <n v="63"/>
    <n v="9"/>
  </r>
  <r>
    <x v="0"/>
    <x v="2"/>
    <x v="12"/>
    <n v="490"/>
    <n v="84"/>
    <n v="9.77"/>
  </r>
  <r>
    <x v="7"/>
    <x v="5"/>
    <x v="17"/>
    <n v="469"/>
    <n v="75"/>
    <n v="13.15"/>
  </r>
  <r>
    <x v="8"/>
    <x v="4"/>
    <x v="20"/>
    <n v="434"/>
    <n v="87"/>
    <n v="9"/>
  </r>
  <r>
    <x v="0"/>
    <x v="3"/>
    <x v="6"/>
    <n v="385"/>
    <n v="249"/>
    <n v="6.47"/>
  </r>
  <r>
    <x v="8"/>
    <x v="2"/>
    <x v="4"/>
    <n v="357"/>
    <n v="126"/>
    <n v="12.37"/>
  </r>
  <r>
    <x v="5"/>
    <x v="1"/>
    <x v="12"/>
    <n v="336"/>
    <n v="144"/>
    <n v="9.77"/>
  </r>
  <r>
    <x v="6"/>
    <x v="0"/>
    <x v="5"/>
    <n v="280"/>
    <n v="87"/>
    <n v="8.65"/>
  </r>
  <r>
    <x v="1"/>
    <x v="4"/>
    <x v="10"/>
    <n v="259"/>
    <n v="207"/>
    <n v="11.88"/>
  </r>
  <r>
    <x v="4"/>
    <x v="1"/>
    <x v="8"/>
    <n v="252"/>
    <n v="54"/>
    <n v="9.33"/>
  </r>
  <r>
    <x v="2"/>
    <x v="4"/>
    <x v="20"/>
    <n v="245"/>
    <n v="288"/>
    <n v="9"/>
  </r>
  <r>
    <x v="4"/>
    <x v="4"/>
    <x v="19"/>
    <n v="238"/>
    <n v="18"/>
    <n v="7.64"/>
  </r>
  <r>
    <x v="3"/>
    <x v="0"/>
    <x v="10"/>
    <n v="217"/>
    <n v="36"/>
    <n v="11.88"/>
  </r>
  <r>
    <x v="4"/>
    <x v="0"/>
    <x v="11"/>
    <n v="189"/>
    <n v="48"/>
    <n v="3.11"/>
  </r>
  <r>
    <x v="0"/>
    <x v="4"/>
    <x v="14"/>
    <n v="182"/>
    <n v="48"/>
    <n v="5.79"/>
  </r>
  <r>
    <x v="8"/>
    <x v="5"/>
    <x v="12"/>
    <n v="168"/>
    <n v="84"/>
    <n v="9.77"/>
  </r>
  <r>
    <x v="5"/>
    <x v="5"/>
    <x v="17"/>
    <n v="154"/>
    <n v="21"/>
    <n v="13.15"/>
  </r>
  <r>
    <x v="5"/>
    <x v="0"/>
    <x v="16"/>
    <n v="98"/>
    <n v="204"/>
    <n v="5.6"/>
  </r>
  <r>
    <x v="1"/>
    <x v="2"/>
    <x v="16"/>
    <n v="98"/>
    <n v="159"/>
    <n v="5.6"/>
  </r>
  <r>
    <x v="2"/>
    <x v="5"/>
    <x v="8"/>
    <n v="63"/>
    <n v="123"/>
    <n v="9.33"/>
  </r>
  <r>
    <x v="4"/>
    <x v="5"/>
    <x v="8"/>
    <n v="56"/>
    <n v="51"/>
    <n v="9.33"/>
  </r>
  <r>
    <x v="8"/>
    <x v="4"/>
    <x v="9"/>
    <n v="42"/>
    <n v="150"/>
    <n v="14.49"/>
  </r>
  <r>
    <x v="9"/>
    <x v="3"/>
    <x v="0"/>
    <n v="21"/>
    <n v="168"/>
    <n v="8.7899999999999991"/>
  </r>
  <r>
    <x v="3"/>
    <x v="3"/>
    <x v="13"/>
    <n v="0"/>
    <n v="135"/>
    <n v="7.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9D39E7-4D85-4F45-82D1-836B80F39B01}"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9" firstHeaderRow="0" firstDataRow="1" firstDataCol="1"/>
  <pivotFields count="6">
    <pivotField showAll="0"/>
    <pivotField axis="axisRow" showAll="0" sortType="descending">
      <items count="7">
        <item x="5"/>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numFmtId="3"/>
  </dataFields>
  <formats count="40">
    <format dxfId="46">
      <pivotArea collapsedLevelsAreSubtotals="1" fieldPosition="0">
        <references count="1">
          <reference field="1" count="1">
            <x v="2"/>
          </reference>
        </references>
      </pivotArea>
    </format>
    <format dxfId="45">
      <pivotArea outline="0" collapsedLevelsAreSubtotals="1" fieldPosition="0"/>
    </format>
    <format dxfId="44">
      <pivotArea dataOnly="0" labelOnly="1" outline="0" axis="axisValues" fieldPosition="0"/>
    </format>
    <format dxfId="43">
      <pivotArea outline="0" collapsedLevelsAreSubtotals="1" fieldPosition="0">
        <references count="1">
          <reference field="4294967294" count="1" selected="0">
            <x v="2"/>
          </reference>
        </references>
      </pivotArea>
    </format>
    <format dxfId="42">
      <pivotArea dataOnly="0" labelOnly="1" outline="0" fieldPosition="0">
        <references count="1">
          <reference field="4294967294" count="1">
            <x v="2"/>
          </reference>
        </references>
      </pivotArea>
    </format>
    <format dxfId="41">
      <pivotArea type="all" dataOnly="0" outline="0" fieldPosition="0"/>
    </format>
    <format dxfId="40">
      <pivotArea outline="0" collapsedLevelsAreSubtotals="1" fieldPosition="0"/>
    </format>
    <format dxfId="39">
      <pivotArea field="1" type="button" dataOnly="0" labelOnly="1" outline="0" axis="axisRow" fieldPosition="0"/>
    </format>
    <format dxfId="38">
      <pivotArea dataOnly="0" labelOnly="1" fieldPosition="0">
        <references count="1">
          <reference field="1" count="0"/>
        </references>
      </pivotArea>
    </format>
    <format dxfId="37">
      <pivotArea dataOnly="0" labelOnly="1" outline="0" fieldPosition="0">
        <references count="1">
          <reference field="4294967294" count="3">
            <x v="0"/>
            <x v="1"/>
            <x v="2"/>
          </reference>
        </references>
      </pivotArea>
    </format>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outline="0" fieldPosition="0">
        <references count="1">
          <reference field="4294967294" count="3">
            <x v="0"/>
            <x v="1"/>
            <x v="2"/>
          </reference>
        </references>
      </pivotArea>
    </format>
    <format dxfId="31">
      <pivotArea type="all" dataOnly="0" outline="0" fieldPosition="0"/>
    </format>
    <format dxfId="30">
      <pivotArea outline="0" collapsedLevelsAreSubtotals="1" fieldPosition="0"/>
    </format>
    <format dxfId="29">
      <pivotArea dataOnly="0" labelOnly="1" fieldPosition="0">
        <references count="1">
          <reference field="1" count="0"/>
        </references>
      </pivotArea>
    </format>
    <format dxfId="28">
      <pivotArea collapsedLevelsAreSubtotals="1" fieldPosition="0">
        <references count="2">
          <reference field="4294967294" count="2" selected="0">
            <x v="1"/>
            <x v="2"/>
          </reference>
          <reference field="1" count="3">
            <x v="1"/>
            <x v="2"/>
            <x v="3"/>
          </reference>
        </references>
      </pivotArea>
    </format>
    <format dxfId="27">
      <pivotArea collapsedLevelsAreSubtotals="1" fieldPosition="0">
        <references count="2">
          <reference field="4294967294" count="1" selected="0">
            <x v="0"/>
          </reference>
          <reference field="1" count="1">
            <x v="2"/>
          </reference>
        </references>
      </pivotArea>
    </format>
    <format dxfId="26">
      <pivotArea type="all" dataOnly="0" outline="0" fieldPosition="0"/>
    </format>
    <format dxfId="25">
      <pivotArea outline="0" collapsedLevelsAreSubtotals="1" fieldPosition="0"/>
    </format>
    <format dxfId="24">
      <pivotArea field="1" type="button" dataOnly="0" labelOnly="1" outline="0" axis="axisRow" fieldPosition="0"/>
    </format>
    <format dxfId="23">
      <pivotArea dataOnly="0" labelOnly="1" outline="0" fieldPosition="0">
        <references count="1">
          <reference field="4294967294" count="3">
            <x v="0"/>
            <x v="1"/>
            <x v="2"/>
          </reference>
        </references>
      </pivotArea>
    </format>
    <format dxfId="22">
      <pivotArea outline="0" collapsedLevelsAreSubtotals="1" fieldPosition="0">
        <references count="1">
          <reference field="4294967294" count="1" selected="0">
            <x v="0"/>
          </reference>
        </references>
      </pivotArea>
    </format>
    <format dxfId="21">
      <pivotArea dataOnly="0" labelOnly="1" outline="0" fieldPosition="0">
        <references count="1">
          <reference field="4294967294" count="1">
            <x v="0"/>
          </reference>
        </references>
      </pivotArea>
    </format>
    <format dxfId="20">
      <pivotArea field="1" type="button" dataOnly="0" labelOnly="1" outline="0" axis="axisRow" fieldPosition="0"/>
    </format>
    <format dxfId="19">
      <pivotArea dataOnly="0" labelOnly="1" fieldPosition="0">
        <references count="1">
          <reference field="1" count="0"/>
        </references>
      </pivotArea>
    </format>
    <format dxfId="18">
      <pivotArea outline="0" collapsedLevelsAreSubtotals="1" fieldPosition="0">
        <references count="1">
          <reference field="4294967294" count="1" selected="0">
            <x v="1"/>
          </reference>
        </references>
      </pivotArea>
    </format>
    <format dxfId="17">
      <pivotArea dataOnly="0" labelOnly="1" outline="0" fieldPosition="0">
        <references count="1">
          <reference field="4294967294" count="1">
            <x v="1"/>
          </reference>
        </references>
      </pivotArea>
    </format>
    <format dxfId="16">
      <pivotArea outline="0" collapsedLevelsAreSubtotals="1" fieldPosition="0">
        <references count="1">
          <reference field="4294967294" count="1" selected="0">
            <x v="2"/>
          </reference>
        </references>
      </pivotArea>
    </format>
    <format dxfId="15">
      <pivotArea dataOnly="0" labelOnly="1" outline="0" fieldPosition="0">
        <references count="1">
          <reference field="4294967294" count="1">
            <x v="2"/>
          </reference>
        </references>
      </pivotArea>
    </format>
    <format dxfId="14">
      <pivotArea outline="0" collapsedLevelsAreSubtotals="1" fieldPosition="0">
        <references count="1">
          <reference field="4294967294" count="2" selected="0">
            <x v="0"/>
            <x v="1"/>
          </reference>
        </references>
      </pivotArea>
    </format>
    <format dxfId="13">
      <pivotArea field="1" type="button" dataOnly="0" labelOnly="1" outline="0" axis="axisRow" fieldPosition="0"/>
    </format>
    <format dxfId="12">
      <pivotArea dataOnly="0" labelOnly="1" fieldPosition="0">
        <references count="1">
          <reference field="1" count="0"/>
        </references>
      </pivotArea>
    </format>
    <format dxfId="11">
      <pivotArea dataOnly="0" labelOnly="1" outline="0" fieldPosition="0">
        <references count="1">
          <reference field="4294967294" count="2">
            <x v="0"/>
            <x v="1"/>
          </reference>
        </references>
      </pivotArea>
    </format>
    <format dxfId="10">
      <pivotArea field="1" type="button" dataOnly="0" labelOnly="1" outline="0" axis="axisRow" fieldPosition="0"/>
    </format>
    <format dxfId="9">
      <pivotArea dataOnly="0" labelOnly="1" outline="0" fieldPosition="0">
        <references count="1">
          <reference field="4294967294" count="3">
            <x v="0"/>
            <x v="1"/>
            <x v="2"/>
          </reference>
        </references>
      </pivotArea>
    </format>
    <format dxfId="8">
      <pivotArea field="1" type="button" dataOnly="0" labelOnly="1" outline="0" axis="axisRow" fieldPosition="0"/>
    </format>
    <format dxfId="7">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Medium27"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2ED659-57B7-4214-BC92-499377F67A70}"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8" firstHeaderRow="0" firstDataRow="1" firstDataCol="1"/>
  <pivotFields count="4">
    <pivotField dataField="1" subtotalTop="0" showAll="0" defaultSubtotal="0"/>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s>
  <rowFields count="1">
    <field x="1"/>
  </rowFields>
  <rowItems count="5">
    <i>
      <x v="4"/>
    </i>
    <i>
      <x v="3"/>
    </i>
    <i>
      <x/>
    </i>
    <i>
      <x v="2"/>
    </i>
    <i>
      <x v="1"/>
    </i>
  </rowItems>
  <colFields count="1">
    <field x="-2"/>
  </colFields>
  <colItems count="3">
    <i>
      <x/>
    </i>
    <i i="1">
      <x v="1"/>
    </i>
    <i i="2">
      <x v="2"/>
    </i>
  </colItems>
  <dataFields count="3">
    <dataField name="Sum of Amount" fld="0" baseField="0" baseItem="0" numFmtId="167"/>
    <dataField name="Sum of Units" fld="2" baseField="0" baseItem="0"/>
    <dataField fld="3" subtotal="count" baseField="0" baseItem="0" numFmtId="166"/>
  </dataFields>
  <formats count="4">
    <format dxfId="6">
      <pivotArea outline="0" collapsedLevelsAreSubtotals="1" fieldPosition="0">
        <references count="1">
          <reference field="4294967294" count="1" selected="0">
            <x v="0"/>
          </reference>
        </references>
      </pivotArea>
    </format>
    <format dxfId="5">
      <pivotArea dataOnly="0" labelOnly="1" outline="0" fieldPosition="0">
        <references count="1">
          <reference field="4294967294" count="1">
            <x v="0"/>
          </reference>
        </references>
      </pivotArea>
    </format>
    <format dxfId="4">
      <pivotArea outline="0" collapsedLevelsAreSubtotals="1" fieldPosition="0">
        <references count="1">
          <reference field="4294967294" count="1" selected="0">
            <x v="2"/>
          </reference>
        </references>
      </pivotArea>
    </format>
    <format dxfId="3">
      <pivotArea dataOnly="0" labelOnly="1" outline="0" fieldPosition="0">
        <references count="1">
          <reference field="4294967294" count="1">
            <x v="2"/>
          </reference>
        </references>
      </pivotArea>
    </format>
  </format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9">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D0BA38-F24A-4EA2-B46A-B8DF928EB0F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27" firstHeaderRow="1" firstDataRow="1" firstDataCol="1"/>
  <pivotFields count="6">
    <pivotField axis="axisRow" showAll="0" measureFilter="1" sortType="descending">
      <items count="11">
        <item x="4"/>
        <item x="8"/>
        <item x="5"/>
        <item x="6"/>
        <item x="7"/>
        <item x="0"/>
        <item x="9"/>
        <item x="1"/>
        <item x="2"/>
        <item x="3"/>
        <item t="default"/>
      </items>
      <autoSortScope>
        <pivotArea dataOnly="0" outline="0" fieldPosition="0">
          <references count="1">
            <reference field="4294967294" count="1" selected="0">
              <x v="0"/>
            </reference>
          </references>
        </pivotArea>
      </autoSortScope>
    </pivotField>
    <pivotField axis="axisRow" showAll="0" sortType="descending">
      <items count="7">
        <item x="5"/>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 showAll="0"/>
  </pivotFields>
  <rowFields count="2">
    <field x="1"/>
    <field x="0"/>
  </rowFields>
  <rowItems count="24">
    <i>
      <x v="2"/>
    </i>
    <i r="1">
      <x v="5"/>
    </i>
    <i r="1">
      <x v="7"/>
    </i>
    <i r="1">
      <x v="6"/>
    </i>
    <i>
      <x v="1"/>
    </i>
    <i r="1">
      <x v="5"/>
    </i>
    <i r="1">
      <x v="2"/>
    </i>
    <i r="1">
      <x v="4"/>
    </i>
    <i>
      <x v="3"/>
    </i>
    <i r="1">
      <x v="3"/>
    </i>
    <i r="1">
      <x v="4"/>
    </i>
    <i r="1">
      <x/>
    </i>
    <i>
      <x v="5"/>
    </i>
    <i r="1">
      <x v="9"/>
    </i>
    <i r="1">
      <x v="3"/>
    </i>
    <i r="1">
      <x v="5"/>
    </i>
    <i>
      <x v="4"/>
    </i>
    <i r="1">
      <x/>
    </i>
    <i r="1">
      <x v="1"/>
    </i>
    <i r="1">
      <x v="9"/>
    </i>
    <i>
      <x/>
    </i>
    <i r="1">
      <x v="5"/>
    </i>
    <i r="1">
      <x v="7"/>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8D7720-BB26-481A-B6FA-114AECCB8DA5}"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4" firstHeaderRow="0" firstDataRow="1" firstDataCol="1"/>
  <pivotFields count="7">
    <pivotField axis="axisRow" allDrilled="1" subtotalTop="0" showAll="0" sortType="de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4"/>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10"/>
    </i>
    <i>
      <x v="18"/>
    </i>
    <i>
      <x v="2"/>
    </i>
    <i>
      <x v="12"/>
    </i>
    <i>
      <x v="5"/>
    </i>
    <i>
      <x v="8"/>
    </i>
    <i>
      <x v="6"/>
    </i>
    <i>
      <x v="3"/>
    </i>
    <i>
      <x v="16"/>
    </i>
    <i>
      <x v="4"/>
    </i>
    <i>
      <x v="17"/>
    </i>
    <i>
      <x v="19"/>
    </i>
    <i>
      <x v="14"/>
    </i>
    <i>
      <x v="7"/>
    </i>
    <i>
      <x v="11"/>
    </i>
    <i>
      <x v="1"/>
    </i>
    <i>
      <x v="13"/>
    </i>
    <i>
      <x v="9"/>
    </i>
    <i>
      <x/>
    </i>
    <i>
      <x v="15"/>
    </i>
    <i t="grand">
      <x/>
    </i>
  </rowItems>
  <colFields count="1">
    <field x="-2"/>
  </colFields>
  <colItems count="5">
    <i>
      <x/>
    </i>
    <i i="1">
      <x v="1"/>
    </i>
    <i i="2">
      <x v="2"/>
    </i>
    <i i="3">
      <x v="3"/>
    </i>
    <i i="4">
      <x v="4"/>
    </i>
  </colItems>
  <dataFields count="5">
    <dataField name="Sum of Amount" fld="1" baseField="0" baseItem="0"/>
    <dataField name="Sum of Units" fld="4" baseField="0" baseItem="0"/>
    <dataField name="Sum of Cost Price" fld="2" baseField="0" baseItem="0"/>
    <dataField fld="3" subtotal="count" baseField="0" baseItem="0"/>
    <dataField fld="5" subtotal="count" baseField="0" baseItem="0"/>
  </dataFields>
  <pivotHierarchies count="14">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7DD0CDDB-03CA-4432-8CB2-58009C84C695}" sourceName="[Data].[Geography]">
  <pivotTables>
    <pivotTable tabId="10" name="PivotTable6"/>
  </pivotTables>
  <data>
    <olap pivotCacheId="30722227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57517CA-1A86-47E6-A9DD-4808F23C7944}" cache="Slicer_Geography"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FC3D96-9B99-4A9F-8726-E5669CBF821D}" name="Data" displayName="Data" ref="C11:H311" totalsRowShown="0" headerRowDxfId="50">
  <autoFilter ref="C11:H311" xr:uid="{E7FC3D96-9B99-4A9F-8726-E5669CBF821D}"/>
  <sortState xmlns:xlrd2="http://schemas.microsoft.com/office/spreadsheetml/2017/richdata2" ref="C12:G311">
    <sortCondition descending="1" ref="F11:F311"/>
  </sortState>
  <tableColumns count="6">
    <tableColumn id="1" xr3:uid="{12903CA2-0E85-44B3-B1AA-E9551F25B724}" name="Sales Person"/>
    <tableColumn id="2" xr3:uid="{0BEFDFD7-14AA-400B-B009-D75A9A9D44C9}" name="Geography"/>
    <tableColumn id="3" xr3:uid="{94278F3C-C6C3-419F-B95D-579F552144F8}" name="Product"/>
    <tableColumn id="4" xr3:uid="{E18A91C5-4B24-4D8A-B02B-0A9415A801C9}" name="Amount" dataDxfId="49"/>
    <tableColumn id="5" xr3:uid="{8B0F3C2A-FF73-476F-A276-3FB312B2D484}" name="Units" dataDxfId="48"/>
    <tableColumn id="6" xr3:uid="{D62CC253-F6F6-4045-B118-14DFC97FD83F}" name="Cost Price" dataDxfId="47">
      <calculatedColumnFormula>_xlfn.XLOOKUP(Data[[#This Row],[Product]],products[Product],products[Cost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7F853E-4154-46C1-9D28-1F22CEEFC58B}" name="Data5" displayName="Data5" ref="E3:I303" totalsRowShown="0" headerRowDxfId="2">
  <autoFilter ref="E3:I303" xr:uid="{8F7F853E-4154-46C1-9D28-1F22CEEFC58B}"/>
  <sortState xmlns:xlrd2="http://schemas.microsoft.com/office/spreadsheetml/2017/richdata2" ref="E4:I303">
    <sortCondition descending="1" ref="H11:H311"/>
  </sortState>
  <tableColumns count="5">
    <tableColumn id="1" xr3:uid="{67BAF962-674B-46C7-AC83-119B8F8D13EA}" name="Sales Person"/>
    <tableColumn id="2" xr3:uid="{3BFFE59C-A9CA-4612-9C96-9441EAA91C69}" name="Geography"/>
    <tableColumn id="3" xr3:uid="{56095342-6422-4677-955F-9D42A716CB87}" name="Product"/>
    <tableColumn id="4" xr3:uid="{583103CD-4568-4F6F-87CE-A398CB9CF4D9}" name="Amount" dataDxfId="1"/>
    <tableColumn id="5" xr3:uid="{85A355B7-7954-488B-B35C-E5D56BDB988F}" name="Unit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145" zoomScaleNormal="145" workbookViewId="0">
      <selection activeCell="C1" sqref="C1"/>
    </sheetView>
  </sheetViews>
  <sheetFormatPr defaultRowHeight="14.25" x14ac:dyDescent="0.45"/>
  <cols>
    <col min="1" max="1" width="1.73046875" customWidth="1"/>
    <col min="2" max="2" width="3.73046875" customWidth="1"/>
    <col min="3" max="3" width="19.59765625" customWidth="1"/>
    <col min="4" max="4" width="14.73046875" customWidth="1"/>
    <col min="5" max="5" width="21.86328125" bestFit="1" customWidth="1"/>
    <col min="6" max="6" width="13.59765625" customWidth="1"/>
    <col min="7" max="7" width="11.73046875" customWidth="1"/>
    <col min="10" max="10" width="3.86328125" customWidth="1"/>
    <col min="11" max="11" width="53.86328125" customWidth="1"/>
    <col min="25" max="25" width="21.86328125" bestFit="1" customWidth="1"/>
    <col min="26" max="26" width="14.3984375" customWidth="1"/>
    <col min="31" max="31" width="21.86328125" customWidth="1"/>
  </cols>
  <sheetData>
    <row r="1" spans="1:26" s="2" customFormat="1" ht="52.5" customHeight="1" x14ac:dyDescent="0.45">
      <c r="A1" s="1"/>
      <c r="C1" s="3" t="s">
        <v>42</v>
      </c>
    </row>
    <row r="11" spans="1:26" x14ac:dyDescent="0.45">
      <c r="C11" s="6" t="s">
        <v>11</v>
      </c>
      <c r="D11" s="6" t="s">
        <v>12</v>
      </c>
      <c r="E11" s="6" t="s">
        <v>0</v>
      </c>
      <c r="F11" s="10" t="s">
        <v>1</v>
      </c>
      <c r="G11" s="10" t="s">
        <v>50</v>
      </c>
      <c r="H11" s="6" t="s">
        <v>86</v>
      </c>
      <c r="J11" s="9" t="s">
        <v>43</v>
      </c>
      <c r="K11" s="2"/>
      <c r="Y11" t="s">
        <v>0</v>
      </c>
      <c r="Z11" t="s">
        <v>51</v>
      </c>
    </row>
    <row r="12" spans="1:26" x14ac:dyDescent="0.45">
      <c r="C12" t="s">
        <v>5</v>
      </c>
      <c r="D12" t="s">
        <v>36</v>
      </c>
      <c r="E12" t="s">
        <v>16</v>
      </c>
      <c r="F12" s="4">
        <v>16184</v>
      </c>
      <c r="G12" s="5">
        <v>39</v>
      </c>
      <c r="H12">
        <f>_xlfn.XLOOKUP(Data[[#This Row],[Product]],products[Product],products[Cost per unit])*Data[[#This Row],[Units]]</f>
        <v>342.80999999999995</v>
      </c>
      <c r="J12" s="7">
        <v>1</v>
      </c>
      <c r="K12" s="8" t="s">
        <v>44</v>
      </c>
      <c r="Y12" t="s">
        <v>13</v>
      </c>
      <c r="Z12" s="11">
        <v>9.33</v>
      </c>
    </row>
    <row r="13" spans="1:26" x14ac:dyDescent="0.45">
      <c r="C13" t="s">
        <v>5</v>
      </c>
      <c r="D13" t="s">
        <v>34</v>
      </c>
      <c r="E13" t="s">
        <v>20</v>
      </c>
      <c r="F13" s="4">
        <v>15610</v>
      </c>
      <c r="G13" s="5">
        <v>339</v>
      </c>
      <c r="H13">
        <f>_xlfn.XLOOKUP(Data[[#This Row],[Product]],products[Product],products[Cost per unit])*Data[[#This Row],[Units]]</f>
        <v>3600.18</v>
      </c>
      <c r="J13" s="7">
        <v>2</v>
      </c>
      <c r="K13" s="8" t="s">
        <v>53</v>
      </c>
      <c r="Y13" t="s">
        <v>14</v>
      </c>
      <c r="Z13" s="11">
        <v>11.7</v>
      </c>
    </row>
    <row r="14" spans="1:26" x14ac:dyDescent="0.45">
      <c r="C14" t="s">
        <v>9</v>
      </c>
      <c r="D14" t="s">
        <v>34</v>
      </c>
      <c r="E14" t="s">
        <v>28</v>
      </c>
      <c r="F14" s="4">
        <v>14329</v>
      </c>
      <c r="G14" s="5">
        <v>150</v>
      </c>
      <c r="H14">
        <f>_xlfn.XLOOKUP(Data[[#This Row],[Product]],products[Product],products[Cost per unit])*Data[[#This Row],[Units]]</f>
        <v>1557.0000000000002</v>
      </c>
      <c r="J14" s="7">
        <v>3</v>
      </c>
      <c r="K14" s="8" t="s">
        <v>45</v>
      </c>
      <c r="Y14" t="s">
        <v>4</v>
      </c>
      <c r="Z14" s="11">
        <v>11.88</v>
      </c>
    </row>
    <row r="15" spans="1:26" x14ac:dyDescent="0.45">
      <c r="C15" t="s">
        <v>5</v>
      </c>
      <c r="D15" t="s">
        <v>35</v>
      </c>
      <c r="E15" t="s">
        <v>15</v>
      </c>
      <c r="F15" s="4">
        <v>13391</v>
      </c>
      <c r="G15" s="5">
        <v>201</v>
      </c>
      <c r="H15">
        <f>_xlfn.XLOOKUP(Data[[#This Row],[Product]],products[Product],products[Cost per unit])*Data[[#This Row],[Units]]</f>
        <v>2357.73</v>
      </c>
      <c r="J15" s="7">
        <v>4</v>
      </c>
      <c r="K15" s="8" t="s">
        <v>46</v>
      </c>
      <c r="Y15" t="s">
        <v>15</v>
      </c>
      <c r="Z15" s="11">
        <v>11.73</v>
      </c>
    </row>
    <row r="16" spans="1:26" x14ac:dyDescent="0.45">
      <c r="C16" t="s">
        <v>10</v>
      </c>
      <c r="D16" t="s">
        <v>39</v>
      </c>
      <c r="E16" t="s">
        <v>33</v>
      </c>
      <c r="F16" s="4">
        <v>12950</v>
      </c>
      <c r="G16" s="5">
        <v>30</v>
      </c>
      <c r="H16">
        <f>_xlfn.XLOOKUP(Data[[#This Row],[Product]],products[Product],products[Cost per unit])*Data[[#This Row],[Units]]</f>
        <v>371.09999999999997</v>
      </c>
      <c r="J16" s="7">
        <v>5</v>
      </c>
      <c r="K16" s="8" t="s">
        <v>54</v>
      </c>
      <c r="Y16" t="s">
        <v>16</v>
      </c>
      <c r="Z16" s="11">
        <v>8.7899999999999991</v>
      </c>
    </row>
    <row r="17" spans="3:26" x14ac:dyDescent="0.45">
      <c r="C17" t="s">
        <v>40</v>
      </c>
      <c r="D17" t="s">
        <v>35</v>
      </c>
      <c r="E17" t="s">
        <v>32</v>
      </c>
      <c r="F17" s="4">
        <v>12348</v>
      </c>
      <c r="G17" s="5">
        <v>234</v>
      </c>
      <c r="H17">
        <f>_xlfn.XLOOKUP(Data[[#This Row],[Product]],products[Product],products[Cost per unit])*Data[[#This Row],[Units]]</f>
        <v>2024.1000000000001</v>
      </c>
      <c r="J17" s="7">
        <v>6</v>
      </c>
      <c r="K17" s="8" t="s">
        <v>55</v>
      </c>
      <c r="Y17" t="s">
        <v>17</v>
      </c>
      <c r="Z17" s="11">
        <v>3.11</v>
      </c>
    </row>
    <row r="18" spans="3:26" x14ac:dyDescent="0.45">
      <c r="C18" t="s">
        <v>2</v>
      </c>
      <c r="D18" t="s">
        <v>37</v>
      </c>
      <c r="E18" t="s">
        <v>18</v>
      </c>
      <c r="F18" s="4">
        <v>11571</v>
      </c>
      <c r="G18" s="5">
        <v>138</v>
      </c>
      <c r="H18">
        <f>_xlfn.XLOOKUP(Data[[#This Row],[Product]],products[Product],products[Cost per unit])*Data[[#This Row],[Units]]</f>
        <v>892.86</v>
      </c>
      <c r="J18" s="7">
        <v>7</v>
      </c>
      <c r="K18" s="8" t="s">
        <v>49</v>
      </c>
      <c r="Y18" t="s">
        <v>18</v>
      </c>
      <c r="Z18" s="11">
        <v>6.47</v>
      </c>
    </row>
    <row r="19" spans="3:26" x14ac:dyDescent="0.45">
      <c r="C19" t="s">
        <v>9</v>
      </c>
      <c r="D19" t="s">
        <v>36</v>
      </c>
      <c r="E19" t="s">
        <v>27</v>
      </c>
      <c r="F19" s="4">
        <v>11522</v>
      </c>
      <c r="G19" s="5">
        <v>204</v>
      </c>
      <c r="H19">
        <f>_xlfn.XLOOKUP(Data[[#This Row],[Product]],products[Product],products[Cost per unit])*Data[[#This Row],[Units]]</f>
        <v>3412.92</v>
      </c>
      <c r="J19" s="7">
        <v>8</v>
      </c>
      <c r="K19" s="8" t="s">
        <v>52</v>
      </c>
      <c r="Y19" t="s">
        <v>19</v>
      </c>
      <c r="Z19" s="11">
        <v>7.64</v>
      </c>
    </row>
    <row r="20" spans="3:26" x14ac:dyDescent="0.45">
      <c r="C20" t="s">
        <v>2</v>
      </c>
      <c r="D20" t="s">
        <v>36</v>
      </c>
      <c r="E20" t="s">
        <v>16</v>
      </c>
      <c r="F20" s="4">
        <v>11417</v>
      </c>
      <c r="G20" s="5">
        <v>21</v>
      </c>
      <c r="H20">
        <f>_xlfn.XLOOKUP(Data[[#This Row],[Product]],products[Product],products[Cost per unit])*Data[[#This Row],[Units]]</f>
        <v>184.58999999999997</v>
      </c>
      <c r="J20" s="7">
        <v>9</v>
      </c>
      <c r="K20" s="8" t="s">
        <v>47</v>
      </c>
      <c r="Y20" t="s">
        <v>20</v>
      </c>
      <c r="Z20" s="11">
        <v>10.62</v>
      </c>
    </row>
    <row r="21" spans="3:26" x14ac:dyDescent="0.45">
      <c r="C21" t="s">
        <v>41</v>
      </c>
      <c r="D21" t="s">
        <v>36</v>
      </c>
      <c r="E21" t="s">
        <v>13</v>
      </c>
      <c r="F21" s="4">
        <v>10311</v>
      </c>
      <c r="G21" s="5">
        <v>231</v>
      </c>
      <c r="H21">
        <f>_xlfn.XLOOKUP(Data[[#This Row],[Product]],products[Product],products[Cost per unit])*Data[[#This Row],[Units]]</f>
        <v>2155.23</v>
      </c>
      <c r="J21" s="7">
        <v>10</v>
      </c>
      <c r="K21" s="8" t="s">
        <v>48</v>
      </c>
      <c r="Y21" t="s">
        <v>21</v>
      </c>
      <c r="Z21" s="11">
        <v>9</v>
      </c>
    </row>
    <row r="22" spans="3:26" x14ac:dyDescent="0.45">
      <c r="C22" t="s">
        <v>41</v>
      </c>
      <c r="D22" t="s">
        <v>36</v>
      </c>
      <c r="E22" t="s">
        <v>32</v>
      </c>
      <c r="F22" s="4">
        <v>10304</v>
      </c>
      <c r="G22" s="5">
        <v>84</v>
      </c>
      <c r="H22">
        <f>_xlfn.XLOOKUP(Data[[#This Row],[Product]],products[Product],products[Cost per unit])*Data[[#This Row],[Units]]</f>
        <v>726.6</v>
      </c>
      <c r="Y22" t="s">
        <v>22</v>
      </c>
      <c r="Z22" s="11">
        <v>9.77</v>
      </c>
    </row>
    <row r="23" spans="3:26" x14ac:dyDescent="0.45">
      <c r="C23" t="s">
        <v>7</v>
      </c>
      <c r="D23" t="s">
        <v>38</v>
      </c>
      <c r="E23" t="s">
        <v>30</v>
      </c>
      <c r="F23" s="4">
        <v>10129</v>
      </c>
      <c r="G23" s="5">
        <v>312</v>
      </c>
      <c r="H23">
        <f>_xlfn.XLOOKUP(Data[[#This Row],[Product]],products[Product],products[Cost per unit])*Data[[#This Row],[Units]]</f>
        <v>4520.88</v>
      </c>
      <c r="Y23" t="s">
        <v>23</v>
      </c>
      <c r="Z23" s="11">
        <v>6.49</v>
      </c>
    </row>
    <row r="24" spans="3:26" x14ac:dyDescent="0.45">
      <c r="C24" t="s">
        <v>6</v>
      </c>
      <c r="D24" t="s">
        <v>36</v>
      </c>
      <c r="E24" t="s">
        <v>4</v>
      </c>
      <c r="F24" s="4">
        <v>10073</v>
      </c>
      <c r="G24" s="5">
        <v>120</v>
      </c>
      <c r="H24">
        <f>_xlfn.XLOOKUP(Data[[#This Row],[Product]],products[Product],products[Cost per unit])*Data[[#This Row],[Units]]</f>
        <v>1425.6000000000001</v>
      </c>
      <c r="Y24" t="s">
        <v>24</v>
      </c>
      <c r="Z24" s="11">
        <v>4.97</v>
      </c>
    </row>
    <row r="25" spans="3:26" x14ac:dyDescent="0.45">
      <c r="C25" t="s">
        <v>2</v>
      </c>
      <c r="D25" t="s">
        <v>37</v>
      </c>
      <c r="E25" t="s">
        <v>17</v>
      </c>
      <c r="F25" s="4">
        <v>9926</v>
      </c>
      <c r="G25" s="5">
        <v>201</v>
      </c>
      <c r="H25">
        <f>_xlfn.XLOOKUP(Data[[#This Row],[Product]],products[Product],products[Cost per unit])*Data[[#This Row],[Units]]</f>
        <v>625.11</v>
      </c>
      <c r="Y25" t="s">
        <v>25</v>
      </c>
      <c r="Z25" s="11">
        <v>13.15</v>
      </c>
    </row>
    <row r="26" spans="3:26" x14ac:dyDescent="0.45">
      <c r="C26" t="s">
        <v>7</v>
      </c>
      <c r="D26" t="s">
        <v>37</v>
      </c>
      <c r="E26" t="s">
        <v>22</v>
      </c>
      <c r="F26" s="4">
        <v>9835</v>
      </c>
      <c r="G26" s="5">
        <v>207</v>
      </c>
      <c r="H26">
        <f>_xlfn.XLOOKUP(Data[[#This Row],[Product]],products[Product],products[Cost per unit])*Data[[#This Row],[Units]]</f>
        <v>2022.3899999999999</v>
      </c>
      <c r="Y26" t="s">
        <v>26</v>
      </c>
      <c r="Z26" s="11">
        <v>5.6</v>
      </c>
    </row>
    <row r="27" spans="3:26" x14ac:dyDescent="0.45">
      <c r="C27" t="s">
        <v>40</v>
      </c>
      <c r="D27" t="s">
        <v>36</v>
      </c>
      <c r="E27" t="s">
        <v>33</v>
      </c>
      <c r="F27" s="4">
        <v>9772</v>
      </c>
      <c r="G27" s="5">
        <v>90</v>
      </c>
      <c r="H27">
        <f>_xlfn.XLOOKUP(Data[[#This Row],[Product]],products[Product],products[Cost per unit])*Data[[#This Row],[Units]]</f>
        <v>1113.3</v>
      </c>
      <c r="Y27" t="s">
        <v>27</v>
      </c>
      <c r="Z27" s="11">
        <v>16.73</v>
      </c>
    </row>
    <row r="28" spans="3:26" x14ac:dyDescent="0.45">
      <c r="C28" t="s">
        <v>8</v>
      </c>
      <c r="D28" t="s">
        <v>37</v>
      </c>
      <c r="E28" t="s">
        <v>15</v>
      </c>
      <c r="F28" s="4">
        <v>9709</v>
      </c>
      <c r="G28" s="5">
        <v>30</v>
      </c>
      <c r="H28">
        <f>_xlfn.XLOOKUP(Data[[#This Row],[Product]],products[Product],products[Cost per unit])*Data[[#This Row],[Units]]</f>
        <v>351.90000000000003</v>
      </c>
      <c r="Y28" t="s">
        <v>28</v>
      </c>
      <c r="Z28" s="11">
        <v>10.38</v>
      </c>
    </row>
    <row r="29" spans="3:26" x14ac:dyDescent="0.45">
      <c r="C29" t="s">
        <v>8</v>
      </c>
      <c r="D29" t="s">
        <v>39</v>
      </c>
      <c r="E29" t="s">
        <v>18</v>
      </c>
      <c r="F29" s="4">
        <v>9660</v>
      </c>
      <c r="G29" s="5">
        <v>27</v>
      </c>
      <c r="H29">
        <f>_xlfn.XLOOKUP(Data[[#This Row],[Product]],products[Product],products[Cost per unit])*Data[[#This Row],[Units]]</f>
        <v>174.69</v>
      </c>
      <c r="Y29" t="s">
        <v>29</v>
      </c>
      <c r="Z29" s="11">
        <v>7.16</v>
      </c>
    </row>
    <row r="30" spans="3:26" x14ac:dyDescent="0.45">
      <c r="C30" t="s">
        <v>41</v>
      </c>
      <c r="D30" t="s">
        <v>36</v>
      </c>
      <c r="E30" t="s">
        <v>18</v>
      </c>
      <c r="F30" s="4">
        <v>9632</v>
      </c>
      <c r="G30" s="5">
        <v>288</v>
      </c>
      <c r="H30">
        <f>_xlfn.XLOOKUP(Data[[#This Row],[Product]],products[Product],products[Cost per unit])*Data[[#This Row],[Units]]</f>
        <v>1863.36</v>
      </c>
      <c r="Y30" t="s">
        <v>30</v>
      </c>
      <c r="Z30" s="11">
        <v>14.49</v>
      </c>
    </row>
    <row r="31" spans="3:26" x14ac:dyDescent="0.45">
      <c r="C31" t="s">
        <v>9</v>
      </c>
      <c r="D31" t="s">
        <v>38</v>
      </c>
      <c r="E31" t="s">
        <v>33</v>
      </c>
      <c r="F31" s="4">
        <v>9506</v>
      </c>
      <c r="G31" s="5">
        <v>87</v>
      </c>
      <c r="H31">
        <f>_xlfn.XLOOKUP(Data[[#This Row],[Product]],products[Product],products[Cost per unit])*Data[[#This Row],[Units]]</f>
        <v>1076.1899999999998</v>
      </c>
      <c r="Y31" t="s">
        <v>31</v>
      </c>
      <c r="Z31" s="11">
        <v>5.79</v>
      </c>
    </row>
    <row r="32" spans="3:26" x14ac:dyDescent="0.45">
      <c r="C32" t="s">
        <v>2</v>
      </c>
      <c r="D32" t="s">
        <v>39</v>
      </c>
      <c r="E32" t="s">
        <v>20</v>
      </c>
      <c r="F32" s="4">
        <v>9443</v>
      </c>
      <c r="G32" s="5">
        <v>162</v>
      </c>
      <c r="H32">
        <f>_xlfn.XLOOKUP(Data[[#This Row],[Product]],products[Product],products[Cost per unit])*Data[[#This Row],[Units]]</f>
        <v>1720.4399999999998</v>
      </c>
      <c r="Y32" t="s">
        <v>32</v>
      </c>
      <c r="Z32" s="11">
        <v>8.65</v>
      </c>
    </row>
    <row r="33" spans="3:26" x14ac:dyDescent="0.45">
      <c r="C33" t="s">
        <v>3</v>
      </c>
      <c r="D33" t="s">
        <v>36</v>
      </c>
      <c r="E33" t="s">
        <v>16</v>
      </c>
      <c r="F33" s="4">
        <v>9198</v>
      </c>
      <c r="G33" s="5">
        <v>36</v>
      </c>
      <c r="H33">
        <f>_xlfn.XLOOKUP(Data[[#This Row],[Product]],products[Product],products[Cost per unit])*Data[[#This Row],[Units]]</f>
        <v>316.43999999999994</v>
      </c>
      <c r="Y33" t="s">
        <v>33</v>
      </c>
      <c r="Z33" s="11">
        <v>12.37</v>
      </c>
    </row>
    <row r="34" spans="3:26" x14ac:dyDescent="0.45">
      <c r="C34" t="s">
        <v>9</v>
      </c>
      <c r="D34" t="s">
        <v>36</v>
      </c>
      <c r="E34" t="s">
        <v>30</v>
      </c>
      <c r="F34" s="4">
        <v>9051</v>
      </c>
      <c r="G34" s="5">
        <v>57</v>
      </c>
      <c r="H34">
        <f>_xlfn.XLOOKUP(Data[[#This Row],[Product]],products[Product],products[Cost per unit])*Data[[#This Row],[Units]]</f>
        <v>825.93000000000006</v>
      </c>
    </row>
    <row r="35" spans="3:26" x14ac:dyDescent="0.45">
      <c r="C35" t="s">
        <v>40</v>
      </c>
      <c r="D35" t="s">
        <v>37</v>
      </c>
      <c r="E35" t="s">
        <v>29</v>
      </c>
      <c r="F35" s="4">
        <v>9002</v>
      </c>
      <c r="G35" s="5">
        <v>72</v>
      </c>
      <c r="H35">
        <f>_xlfn.XLOOKUP(Data[[#This Row],[Product]],products[Product],products[Cost per unit])*Data[[#This Row],[Units]]</f>
        <v>515.52</v>
      </c>
    </row>
    <row r="36" spans="3:26" x14ac:dyDescent="0.45">
      <c r="C36" t="s">
        <v>8</v>
      </c>
      <c r="D36" t="s">
        <v>39</v>
      </c>
      <c r="E36" t="s">
        <v>31</v>
      </c>
      <c r="F36" s="4">
        <v>8890</v>
      </c>
      <c r="G36" s="5">
        <v>210</v>
      </c>
      <c r="H36">
        <f>_xlfn.XLOOKUP(Data[[#This Row],[Product]],products[Product],products[Cost per unit])*Data[[#This Row],[Units]]</f>
        <v>1215.9000000000001</v>
      </c>
    </row>
    <row r="37" spans="3:26" x14ac:dyDescent="0.45">
      <c r="C37" t="s">
        <v>40</v>
      </c>
      <c r="D37" t="s">
        <v>35</v>
      </c>
      <c r="E37" t="s">
        <v>33</v>
      </c>
      <c r="F37" s="4">
        <v>8869</v>
      </c>
      <c r="G37" s="5">
        <v>432</v>
      </c>
      <c r="H37">
        <f>_xlfn.XLOOKUP(Data[[#This Row],[Product]],products[Product],products[Cost per unit])*Data[[#This Row],[Units]]</f>
        <v>5343.8399999999992</v>
      </c>
    </row>
    <row r="38" spans="3:26" x14ac:dyDescent="0.45">
      <c r="C38" t="s">
        <v>7</v>
      </c>
      <c r="D38" t="s">
        <v>34</v>
      </c>
      <c r="E38" t="s">
        <v>24</v>
      </c>
      <c r="F38" s="4">
        <v>8862</v>
      </c>
      <c r="G38" s="5">
        <v>189</v>
      </c>
      <c r="H38">
        <f>_xlfn.XLOOKUP(Data[[#This Row],[Product]],products[Product],products[Cost per unit])*Data[[#This Row],[Units]]</f>
        <v>939.32999999999993</v>
      </c>
    </row>
    <row r="39" spans="3:26" x14ac:dyDescent="0.45">
      <c r="C39" t="s">
        <v>3</v>
      </c>
      <c r="D39" t="s">
        <v>38</v>
      </c>
      <c r="E39" t="s">
        <v>26</v>
      </c>
      <c r="F39" s="4">
        <v>8841</v>
      </c>
      <c r="G39" s="5">
        <v>303</v>
      </c>
      <c r="H39">
        <f>_xlfn.XLOOKUP(Data[[#This Row],[Product]],products[Product],products[Cost per unit])*Data[[#This Row],[Units]]</f>
        <v>1696.8</v>
      </c>
    </row>
    <row r="40" spans="3:26" x14ac:dyDescent="0.45">
      <c r="C40" t="s">
        <v>5</v>
      </c>
      <c r="D40" t="s">
        <v>37</v>
      </c>
      <c r="E40" t="s">
        <v>25</v>
      </c>
      <c r="F40" s="4">
        <v>8813</v>
      </c>
      <c r="G40" s="5">
        <v>21</v>
      </c>
      <c r="H40">
        <f>_xlfn.XLOOKUP(Data[[#This Row],[Product]],products[Product],products[Cost per unit])*Data[[#This Row],[Units]]</f>
        <v>276.15000000000003</v>
      </c>
    </row>
    <row r="41" spans="3:26" x14ac:dyDescent="0.45">
      <c r="C41" t="s">
        <v>9</v>
      </c>
      <c r="D41" t="s">
        <v>34</v>
      </c>
      <c r="E41" t="s">
        <v>20</v>
      </c>
      <c r="F41" s="4">
        <v>8463</v>
      </c>
      <c r="G41" s="5">
        <v>492</v>
      </c>
      <c r="H41">
        <f>_xlfn.XLOOKUP(Data[[#This Row],[Product]],products[Product],products[Cost per unit])*Data[[#This Row],[Units]]</f>
        <v>5225.04</v>
      </c>
    </row>
    <row r="42" spans="3:26" x14ac:dyDescent="0.45">
      <c r="C42" t="s">
        <v>7</v>
      </c>
      <c r="D42" t="s">
        <v>36</v>
      </c>
      <c r="E42" t="s">
        <v>22</v>
      </c>
      <c r="F42" s="4">
        <v>8435</v>
      </c>
      <c r="G42" s="5">
        <v>42</v>
      </c>
      <c r="H42">
        <f>_xlfn.XLOOKUP(Data[[#This Row],[Product]],products[Product],products[Cost per unit])*Data[[#This Row],[Units]]</f>
        <v>410.34</v>
      </c>
    </row>
    <row r="43" spans="3:26" x14ac:dyDescent="0.45">
      <c r="C43" t="s">
        <v>2</v>
      </c>
      <c r="D43" t="s">
        <v>36</v>
      </c>
      <c r="E43" t="s">
        <v>29</v>
      </c>
      <c r="F43" s="4">
        <v>8211</v>
      </c>
      <c r="G43" s="5">
        <v>75</v>
      </c>
      <c r="H43">
        <f>_xlfn.XLOOKUP(Data[[#This Row],[Product]],products[Product],products[Cost per unit])*Data[[#This Row],[Units]]</f>
        <v>537</v>
      </c>
    </row>
    <row r="44" spans="3:26" x14ac:dyDescent="0.45">
      <c r="C44" t="s">
        <v>9</v>
      </c>
      <c r="D44" t="s">
        <v>34</v>
      </c>
      <c r="E44" t="s">
        <v>23</v>
      </c>
      <c r="F44" s="4">
        <v>8155</v>
      </c>
      <c r="G44" s="5">
        <v>90</v>
      </c>
      <c r="H44">
        <f>_xlfn.XLOOKUP(Data[[#This Row],[Product]],products[Product],products[Cost per unit])*Data[[#This Row],[Units]]</f>
        <v>584.1</v>
      </c>
    </row>
    <row r="45" spans="3:26" x14ac:dyDescent="0.45">
      <c r="C45" t="s">
        <v>6</v>
      </c>
      <c r="D45" t="s">
        <v>34</v>
      </c>
      <c r="E45" t="s">
        <v>26</v>
      </c>
      <c r="F45" s="4">
        <v>8008</v>
      </c>
      <c r="G45" s="5">
        <v>456</v>
      </c>
      <c r="H45">
        <f>_xlfn.XLOOKUP(Data[[#This Row],[Product]],products[Product],products[Cost per unit])*Data[[#This Row],[Units]]</f>
        <v>2553.6</v>
      </c>
    </row>
    <row r="46" spans="3:26" x14ac:dyDescent="0.45">
      <c r="C46" t="s">
        <v>41</v>
      </c>
      <c r="D46" t="s">
        <v>34</v>
      </c>
      <c r="E46" t="s">
        <v>33</v>
      </c>
      <c r="F46" s="4">
        <v>7847</v>
      </c>
      <c r="G46" s="5">
        <v>174</v>
      </c>
      <c r="H46">
        <f>_xlfn.XLOOKUP(Data[[#This Row],[Product]],products[Product],products[Cost per unit])*Data[[#This Row],[Units]]</f>
        <v>2152.3799999999997</v>
      </c>
    </row>
    <row r="47" spans="3:26" x14ac:dyDescent="0.45">
      <c r="C47" t="s">
        <v>9</v>
      </c>
      <c r="D47" t="s">
        <v>35</v>
      </c>
      <c r="E47" t="s">
        <v>15</v>
      </c>
      <c r="F47" s="4">
        <v>7833</v>
      </c>
      <c r="G47" s="5">
        <v>243</v>
      </c>
      <c r="H47">
        <f>_xlfn.XLOOKUP(Data[[#This Row],[Product]],products[Product],products[Cost per unit])*Data[[#This Row],[Units]]</f>
        <v>2850.3900000000003</v>
      </c>
    </row>
    <row r="48" spans="3:26" x14ac:dyDescent="0.45">
      <c r="C48" t="s">
        <v>2</v>
      </c>
      <c r="D48" t="s">
        <v>39</v>
      </c>
      <c r="E48" t="s">
        <v>27</v>
      </c>
      <c r="F48" s="4">
        <v>7812</v>
      </c>
      <c r="G48" s="5">
        <v>81</v>
      </c>
      <c r="H48">
        <f>_xlfn.XLOOKUP(Data[[#This Row],[Product]],products[Product],products[Cost per unit])*Data[[#This Row],[Units]]</f>
        <v>1355.13</v>
      </c>
    </row>
    <row r="49" spans="3:8" x14ac:dyDescent="0.45">
      <c r="C49" t="s">
        <v>3</v>
      </c>
      <c r="D49" t="s">
        <v>34</v>
      </c>
      <c r="E49" t="s">
        <v>32</v>
      </c>
      <c r="F49" s="4">
        <v>7777</v>
      </c>
      <c r="G49" s="5">
        <v>504</v>
      </c>
      <c r="H49">
        <f>_xlfn.XLOOKUP(Data[[#This Row],[Product]],products[Product],products[Cost per unit])*Data[[#This Row],[Units]]</f>
        <v>4359.6000000000004</v>
      </c>
    </row>
    <row r="50" spans="3:8" x14ac:dyDescent="0.45">
      <c r="C50" t="s">
        <v>7</v>
      </c>
      <c r="D50" t="s">
        <v>34</v>
      </c>
      <c r="E50" t="s">
        <v>17</v>
      </c>
      <c r="F50" s="4">
        <v>7777</v>
      </c>
      <c r="G50" s="5">
        <v>39</v>
      </c>
      <c r="H50">
        <f>_xlfn.XLOOKUP(Data[[#This Row],[Product]],products[Product],products[Cost per unit])*Data[[#This Row],[Units]]</f>
        <v>121.28999999999999</v>
      </c>
    </row>
    <row r="51" spans="3:8" x14ac:dyDescent="0.45">
      <c r="C51" t="s">
        <v>6</v>
      </c>
      <c r="D51" t="s">
        <v>37</v>
      </c>
      <c r="E51" t="s">
        <v>31</v>
      </c>
      <c r="F51" s="4">
        <v>7693</v>
      </c>
      <c r="G51" s="5">
        <v>87</v>
      </c>
      <c r="H51">
        <f>_xlfn.XLOOKUP(Data[[#This Row],[Product]],products[Product],products[Cost per unit])*Data[[#This Row],[Units]]</f>
        <v>503.73</v>
      </c>
    </row>
    <row r="52" spans="3:8" x14ac:dyDescent="0.45">
      <c r="C52" t="s">
        <v>40</v>
      </c>
      <c r="D52" t="s">
        <v>37</v>
      </c>
      <c r="E52" t="s">
        <v>19</v>
      </c>
      <c r="F52" s="4">
        <v>7693</v>
      </c>
      <c r="G52" s="5">
        <v>21</v>
      </c>
      <c r="H52">
        <f>_xlfn.XLOOKUP(Data[[#This Row],[Product]],products[Product],products[Cost per unit])*Data[[#This Row],[Units]]</f>
        <v>160.44</v>
      </c>
    </row>
    <row r="53" spans="3:8" x14ac:dyDescent="0.45">
      <c r="C53" t="s">
        <v>2</v>
      </c>
      <c r="D53" t="s">
        <v>39</v>
      </c>
      <c r="E53" t="s">
        <v>21</v>
      </c>
      <c r="F53" s="4">
        <v>7651</v>
      </c>
      <c r="G53" s="5">
        <v>213</v>
      </c>
      <c r="H53">
        <f>_xlfn.XLOOKUP(Data[[#This Row],[Product]],products[Product],products[Cost per unit])*Data[[#This Row],[Units]]</f>
        <v>1917</v>
      </c>
    </row>
    <row r="54" spans="3:8" x14ac:dyDescent="0.45">
      <c r="C54" t="s">
        <v>2</v>
      </c>
      <c r="D54" t="s">
        <v>34</v>
      </c>
      <c r="E54" t="s">
        <v>19</v>
      </c>
      <c r="F54" s="4">
        <v>7511</v>
      </c>
      <c r="G54" s="5">
        <v>120</v>
      </c>
      <c r="H54">
        <f>_xlfn.XLOOKUP(Data[[#This Row],[Product]],products[Product],products[Cost per unit])*Data[[#This Row],[Units]]</f>
        <v>916.8</v>
      </c>
    </row>
    <row r="55" spans="3:8" x14ac:dyDescent="0.45">
      <c r="C55" t="s">
        <v>5</v>
      </c>
      <c r="D55" t="s">
        <v>38</v>
      </c>
      <c r="E55" t="s">
        <v>25</v>
      </c>
      <c r="F55" s="4">
        <v>7483</v>
      </c>
      <c r="G55" s="5">
        <v>45</v>
      </c>
      <c r="H55">
        <f>_xlfn.XLOOKUP(Data[[#This Row],[Product]],products[Product],products[Cost per unit])*Data[[#This Row],[Units]]</f>
        <v>591.75</v>
      </c>
    </row>
    <row r="56" spans="3:8" x14ac:dyDescent="0.45">
      <c r="C56" t="s">
        <v>41</v>
      </c>
      <c r="D56" t="s">
        <v>35</v>
      </c>
      <c r="E56" t="s">
        <v>28</v>
      </c>
      <c r="F56" s="4">
        <v>7455</v>
      </c>
      <c r="G56" s="5">
        <v>216</v>
      </c>
      <c r="H56">
        <f>_xlfn.XLOOKUP(Data[[#This Row],[Product]],products[Product],products[Cost per unit])*Data[[#This Row],[Units]]</f>
        <v>2242.0800000000004</v>
      </c>
    </row>
    <row r="57" spans="3:8" x14ac:dyDescent="0.45">
      <c r="C57" t="s">
        <v>6</v>
      </c>
      <c r="D57" t="s">
        <v>38</v>
      </c>
      <c r="E57" t="s">
        <v>21</v>
      </c>
      <c r="F57" s="4">
        <v>7322</v>
      </c>
      <c r="G57" s="5">
        <v>36</v>
      </c>
      <c r="H57">
        <f>_xlfn.XLOOKUP(Data[[#This Row],[Product]],products[Product],products[Cost per unit])*Data[[#This Row],[Units]]</f>
        <v>324</v>
      </c>
    </row>
    <row r="58" spans="3:8" x14ac:dyDescent="0.45">
      <c r="C58" t="s">
        <v>3</v>
      </c>
      <c r="D58" t="s">
        <v>37</v>
      </c>
      <c r="E58" t="s">
        <v>28</v>
      </c>
      <c r="F58" s="4">
        <v>7308</v>
      </c>
      <c r="G58" s="5">
        <v>327</v>
      </c>
      <c r="H58">
        <f>_xlfn.XLOOKUP(Data[[#This Row],[Product]],products[Product],products[Cost per unit])*Data[[#This Row],[Units]]</f>
        <v>3394.26</v>
      </c>
    </row>
    <row r="59" spans="3:8" x14ac:dyDescent="0.45">
      <c r="C59" t="s">
        <v>5</v>
      </c>
      <c r="D59" t="s">
        <v>34</v>
      </c>
      <c r="E59" t="s">
        <v>15</v>
      </c>
      <c r="F59" s="4">
        <v>7280</v>
      </c>
      <c r="G59" s="5">
        <v>201</v>
      </c>
      <c r="H59">
        <f>_xlfn.XLOOKUP(Data[[#This Row],[Product]],products[Product],products[Cost per unit])*Data[[#This Row],[Units]]</f>
        <v>2357.73</v>
      </c>
    </row>
    <row r="60" spans="3:8" x14ac:dyDescent="0.45">
      <c r="C60" t="s">
        <v>9</v>
      </c>
      <c r="D60" t="s">
        <v>37</v>
      </c>
      <c r="E60" t="s">
        <v>20</v>
      </c>
      <c r="F60" s="4">
        <v>7273</v>
      </c>
      <c r="G60" s="5">
        <v>96</v>
      </c>
      <c r="H60">
        <f>_xlfn.XLOOKUP(Data[[#This Row],[Product]],products[Product],products[Cost per unit])*Data[[#This Row],[Units]]</f>
        <v>1019.52</v>
      </c>
    </row>
    <row r="61" spans="3:8" x14ac:dyDescent="0.45">
      <c r="C61" t="s">
        <v>3</v>
      </c>
      <c r="D61" t="s">
        <v>34</v>
      </c>
      <c r="E61" t="s">
        <v>14</v>
      </c>
      <c r="F61" s="4">
        <v>7259</v>
      </c>
      <c r="G61" s="5">
        <v>276</v>
      </c>
      <c r="H61">
        <f>_xlfn.XLOOKUP(Data[[#This Row],[Product]],products[Product],products[Cost per unit])*Data[[#This Row],[Units]]</f>
        <v>3229.2</v>
      </c>
    </row>
    <row r="62" spans="3:8" x14ac:dyDescent="0.45">
      <c r="C62" t="s">
        <v>5</v>
      </c>
      <c r="D62" t="s">
        <v>38</v>
      </c>
      <c r="E62" t="s">
        <v>13</v>
      </c>
      <c r="F62" s="4">
        <v>7189</v>
      </c>
      <c r="G62" s="5">
        <v>54</v>
      </c>
      <c r="H62">
        <f>_xlfn.XLOOKUP(Data[[#This Row],[Product]],products[Product],products[Cost per unit])*Data[[#This Row],[Units]]</f>
        <v>503.82</v>
      </c>
    </row>
    <row r="63" spans="3:8" x14ac:dyDescent="0.45">
      <c r="C63" t="s">
        <v>8</v>
      </c>
      <c r="D63" t="s">
        <v>39</v>
      </c>
      <c r="E63" t="s">
        <v>30</v>
      </c>
      <c r="F63" s="4">
        <v>7021</v>
      </c>
      <c r="G63" s="5">
        <v>183</v>
      </c>
      <c r="H63">
        <f>_xlfn.XLOOKUP(Data[[#This Row],[Product]],products[Product],products[Cost per unit])*Data[[#This Row],[Units]]</f>
        <v>2651.67</v>
      </c>
    </row>
    <row r="64" spans="3:8" x14ac:dyDescent="0.45">
      <c r="C64" t="s">
        <v>5</v>
      </c>
      <c r="D64" t="s">
        <v>34</v>
      </c>
      <c r="E64" t="s">
        <v>27</v>
      </c>
      <c r="F64" s="4">
        <v>6986</v>
      </c>
      <c r="G64" s="5">
        <v>21</v>
      </c>
      <c r="H64">
        <f>_xlfn.XLOOKUP(Data[[#This Row],[Product]],products[Product],products[Cost per unit])*Data[[#This Row],[Units]]</f>
        <v>351.33</v>
      </c>
    </row>
    <row r="65" spans="3:8" x14ac:dyDescent="0.45">
      <c r="C65" t="s">
        <v>5</v>
      </c>
      <c r="D65" t="s">
        <v>39</v>
      </c>
      <c r="E65" t="s">
        <v>22</v>
      </c>
      <c r="F65" s="4">
        <v>6909</v>
      </c>
      <c r="G65" s="5">
        <v>81</v>
      </c>
      <c r="H65">
        <f>_xlfn.XLOOKUP(Data[[#This Row],[Product]],products[Product],products[Cost per unit])*Data[[#This Row],[Units]]</f>
        <v>791.37</v>
      </c>
    </row>
    <row r="66" spans="3:8" x14ac:dyDescent="0.45">
      <c r="C66" t="s">
        <v>10</v>
      </c>
      <c r="D66" t="s">
        <v>38</v>
      </c>
      <c r="E66" t="s">
        <v>4</v>
      </c>
      <c r="F66" s="4">
        <v>6860</v>
      </c>
      <c r="G66" s="5">
        <v>126</v>
      </c>
      <c r="H66">
        <f>_xlfn.XLOOKUP(Data[[#This Row],[Product]],products[Product],products[Cost per unit])*Data[[#This Row],[Units]]</f>
        <v>1496.88</v>
      </c>
    </row>
    <row r="67" spans="3:8" x14ac:dyDescent="0.45">
      <c r="C67" t="s">
        <v>40</v>
      </c>
      <c r="D67" t="s">
        <v>35</v>
      </c>
      <c r="E67" t="s">
        <v>22</v>
      </c>
      <c r="F67" s="4">
        <v>6853</v>
      </c>
      <c r="G67" s="5">
        <v>372</v>
      </c>
      <c r="H67">
        <f>_xlfn.XLOOKUP(Data[[#This Row],[Product]],products[Product],products[Cost per unit])*Data[[#This Row],[Units]]</f>
        <v>3634.44</v>
      </c>
    </row>
    <row r="68" spans="3:8" x14ac:dyDescent="0.45">
      <c r="C68" t="s">
        <v>9</v>
      </c>
      <c r="D68" t="s">
        <v>34</v>
      </c>
      <c r="E68" t="s">
        <v>21</v>
      </c>
      <c r="F68" s="4">
        <v>6832</v>
      </c>
      <c r="G68" s="5">
        <v>27</v>
      </c>
      <c r="H68">
        <f>_xlfn.XLOOKUP(Data[[#This Row],[Product]],products[Product],products[Cost per unit])*Data[[#This Row],[Units]]</f>
        <v>243</v>
      </c>
    </row>
    <row r="69" spans="3:8" x14ac:dyDescent="0.45">
      <c r="C69" t="s">
        <v>6</v>
      </c>
      <c r="D69" t="s">
        <v>37</v>
      </c>
      <c r="E69" t="s">
        <v>26</v>
      </c>
      <c r="F69" s="4">
        <v>6818</v>
      </c>
      <c r="G69" s="5">
        <v>6</v>
      </c>
      <c r="H69">
        <f>_xlfn.XLOOKUP(Data[[#This Row],[Product]],products[Product],products[Cost per unit])*Data[[#This Row],[Units]]</f>
        <v>33.599999999999994</v>
      </c>
    </row>
    <row r="70" spans="3:8" x14ac:dyDescent="0.45">
      <c r="C70" t="s">
        <v>7</v>
      </c>
      <c r="D70" t="s">
        <v>35</v>
      </c>
      <c r="E70" t="s">
        <v>30</v>
      </c>
      <c r="F70" s="4">
        <v>6755</v>
      </c>
      <c r="G70" s="5">
        <v>252</v>
      </c>
      <c r="H70">
        <f>_xlfn.XLOOKUP(Data[[#This Row],[Product]],products[Product],products[Cost per unit])*Data[[#This Row],[Units]]</f>
        <v>3651.48</v>
      </c>
    </row>
    <row r="71" spans="3:8" x14ac:dyDescent="0.45">
      <c r="C71" t="s">
        <v>40</v>
      </c>
      <c r="D71" t="s">
        <v>34</v>
      </c>
      <c r="E71" t="s">
        <v>26</v>
      </c>
      <c r="F71" s="4">
        <v>6748</v>
      </c>
      <c r="G71" s="5">
        <v>48</v>
      </c>
      <c r="H71">
        <f>_xlfn.XLOOKUP(Data[[#This Row],[Product]],products[Product],products[Cost per unit])*Data[[#This Row],[Units]]</f>
        <v>268.79999999999995</v>
      </c>
    </row>
    <row r="72" spans="3:8" x14ac:dyDescent="0.45">
      <c r="C72" t="s">
        <v>6</v>
      </c>
      <c r="D72" t="s">
        <v>34</v>
      </c>
      <c r="E72" t="s">
        <v>32</v>
      </c>
      <c r="F72" s="4">
        <v>6734</v>
      </c>
      <c r="G72" s="5">
        <v>123</v>
      </c>
      <c r="H72">
        <f>_xlfn.XLOOKUP(Data[[#This Row],[Product]],products[Product],products[Cost per unit])*Data[[#This Row],[Units]]</f>
        <v>1063.95</v>
      </c>
    </row>
    <row r="73" spans="3:8" x14ac:dyDescent="0.45">
      <c r="C73" t="s">
        <v>8</v>
      </c>
      <c r="D73" t="s">
        <v>35</v>
      </c>
      <c r="E73" t="s">
        <v>32</v>
      </c>
      <c r="F73" s="4">
        <v>6706</v>
      </c>
      <c r="G73" s="5">
        <v>459</v>
      </c>
      <c r="H73">
        <f>_xlfn.XLOOKUP(Data[[#This Row],[Product]],products[Product],products[Cost per unit])*Data[[#This Row],[Units]]</f>
        <v>3970.3500000000004</v>
      </c>
    </row>
    <row r="74" spans="3:8" x14ac:dyDescent="0.45">
      <c r="C74" t="s">
        <v>10</v>
      </c>
      <c r="D74" t="s">
        <v>36</v>
      </c>
      <c r="E74" t="s">
        <v>32</v>
      </c>
      <c r="F74" s="4">
        <v>6657</v>
      </c>
      <c r="G74" s="5">
        <v>303</v>
      </c>
      <c r="H74">
        <f>_xlfn.XLOOKUP(Data[[#This Row],[Product]],products[Product],products[Cost per unit])*Data[[#This Row],[Units]]</f>
        <v>2620.9500000000003</v>
      </c>
    </row>
    <row r="75" spans="3:8" x14ac:dyDescent="0.45">
      <c r="C75" t="s">
        <v>3</v>
      </c>
      <c r="D75" t="s">
        <v>35</v>
      </c>
      <c r="E75" t="s">
        <v>15</v>
      </c>
      <c r="F75" s="4">
        <v>6657</v>
      </c>
      <c r="G75" s="5">
        <v>276</v>
      </c>
      <c r="H75">
        <f>_xlfn.XLOOKUP(Data[[#This Row],[Product]],products[Product],products[Cost per unit])*Data[[#This Row],[Units]]</f>
        <v>3237.48</v>
      </c>
    </row>
    <row r="76" spans="3:8" x14ac:dyDescent="0.45">
      <c r="C76" t="s">
        <v>7</v>
      </c>
      <c r="D76" t="s">
        <v>37</v>
      </c>
      <c r="E76" t="s">
        <v>14</v>
      </c>
      <c r="F76" s="4">
        <v>6608</v>
      </c>
      <c r="G76" s="5">
        <v>225</v>
      </c>
      <c r="H76">
        <f>_xlfn.XLOOKUP(Data[[#This Row],[Product]],products[Product],products[Cost per unit])*Data[[#This Row],[Units]]</f>
        <v>2632.5</v>
      </c>
    </row>
    <row r="77" spans="3:8" x14ac:dyDescent="0.45">
      <c r="C77" t="s">
        <v>2</v>
      </c>
      <c r="D77" t="s">
        <v>38</v>
      </c>
      <c r="E77" t="s">
        <v>28</v>
      </c>
      <c r="F77" s="4">
        <v>6580</v>
      </c>
      <c r="G77" s="5">
        <v>183</v>
      </c>
      <c r="H77">
        <f>_xlfn.XLOOKUP(Data[[#This Row],[Product]],products[Product],products[Cost per unit])*Data[[#This Row],[Units]]</f>
        <v>1899.5400000000002</v>
      </c>
    </row>
    <row r="78" spans="3:8" x14ac:dyDescent="0.45">
      <c r="C78" t="s">
        <v>7</v>
      </c>
      <c r="D78" t="s">
        <v>37</v>
      </c>
      <c r="E78" t="s">
        <v>30</v>
      </c>
      <c r="F78" s="4">
        <v>6454</v>
      </c>
      <c r="G78" s="5">
        <v>54</v>
      </c>
      <c r="H78">
        <f>_xlfn.XLOOKUP(Data[[#This Row],[Product]],products[Product],products[Cost per unit])*Data[[#This Row],[Units]]</f>
        <v>782.46</v>
      </c>
    </row>
    <row r="79" spans="3:8" x14ac:dyDescent="0.45">
      <c r="C79" t="s">
        <v>8</v>
      </c>
      <c r="D79" t="s">
        <v>38</v>
      </c>
      <c r="E79" t="s">
        <v>21</v>
      </c>
      <c r="F79" s="4">
        <v>6433</v>
      </c>
      <c r="G79" s="5">
        <v>78</v>
      </c>
      <c r="H79">
        <f>_xlfn.XLOOKUP(Data[[#This Row],[Product]],products[Product],products[Cost per unit])*Data[[#This Row],[Units]]</f>
        <v>702</v>
      </c>
    </row>
    <row r="80" spans="3:8" x14ac:dyDescent="0.45">
      <c r="C80" t="s">
        <v>41</v>
      </c>
      <c r="D80" t="s">
        <v>37</v>
      </c>
      <c r="E80" t="s">
        <v>24</v>
      </c>
      <c r="F80" s="4">
        <v>6398</v>
      </c>
      <c r="G80" s="5">
        <v>102</v>
      </c>
      <c r="H80">
        <f>_xlfn.XLOOKUP(Data[[#This Row],[Product]],products[Product],products[Cost per unit])*Data[[#This Row],[Units]]</f>
        <v>506.94</v>
      </c>
    </row>
    <row r="81" spans="3:8" x14ac:dyDescent="0.45">
      <c r="C81" t="s">
        <v>7</v>
      </c>
      <c r="D81" t="s">
        <v>37</v>
      </c>
      <c r="E81" t="s">
        <v>33</v>
      </c>
      <c r="F81" s="4">
        <v>6391</v>
      </c>
      <c r="G81" s="5">
        <v>48</v>
      </c>
      <c r="H81">
        <f>_xlfn.XLOOKUP(Data[[#This Row],[Product]],products[Product],products[Cost per unit])*Data[[#This Row],[Units]]</f>
        <v>593.76</v>
      </c>
    </row>
    <row r="82" spans="3:8" x14ac:dyDescent="0.45">
      <c r="C82" t="s">
        <v>40</v>
      </c>
      <c r="D82" t="s">
        <v>39</v>
      </c>
      <c r="E82" t="s">
        <v>27</v>
      </c>
      <c r="F82" s="4">
        <v>6370</v>
      </c>
      <c r="G82" s="5">
        <v>30</v>
      </c>
      <c r="H82">
        <f>_xlfn.XLOOKUP(Data[[#This Row],[Product]],products[Product],products[Cost per unit])*Data[[#This Row],[Units]]</f>
        <v>501.90000000000003</v>
      </c>
    </row>
    <row r="83" spans="3:8" x14ac:dyDescent="0.45">
      <c r="C83" t="s">
        <v>5</v>
      </c>
      <c r="D83" t="s">
        <v>36</v>
      </c>
      <c r="E83" t="s">
        <v>23</v>
      </c>
      <c r="F83" s="4">
        <v>6314</v>
      </c>
      <c r="G83" s="5">
        <v>15</v>
      </c>
      <c r="H83">
        <f>_xlfn.XLOOKUP(Data[[#This Row],[Product]],products[Product],products[Cost per unit])*Data[[#This Row],[Units]]</f>
        <v>97.350000000000009</v>
      </c>
    </row>
    <row r="84" spans="3:8" x14ac:dyDescent="0.45">
      <c r="C84" t="s">
        <v>3</v>
      </c>
      <c r="D84" t="s">
        <v>34</v>
      </c>
      <c r="E84" t="s">
        <v>25</v>
      </c>
      <c r="F84" s="4">
        <v>6300</v>
      </c>
      <c r="G84" s="5">
        <v>42</v>
      </c>
      <c r="H84">
        <f>_xlfn.XLOOKUP(Data[[#This Row],[Product]],products[Product],products[Cost per unit])*Data[[#This Row],[Units]]</f>
        <v>552.30000000000007</v>
      </c>
    </row>
    <row r="85" spans="3:8" x14ac:dyDescent="0.45">
      <c r="C85" t="s">
        <v>5</v>
      </c>
      <c r="D85" t="s">
        <v>34</v>
      </c>
      <c r="E85" t="s">
        <v>22</v>
      </c>
      <c r="F85" s="4">
        <v>6279</v>
      </c>
      <c r="G85" s="5">
        <v>237</v>
      </c>
      <c r="H85">
        <f>_xlfn.XLOOKUP(Data[[#This Row],[Product]],products[Product],products[Cost per unit])*Data[[#This Row],[Units]]</f>
        <v>2315.4899999999998</v>
      </c>
    </row>
    <row r="86" spans="3:8" x14ac:dyDescent="0.45">
      <c r="C86" t="s">
        <v>8</v>
      </c>
      <c r="D86" t="s">
        <v>37</v>
      </c>
      <c r="E86" t="s">
        <v>26</v>
      </c>
      <c r="F86" s="4">
        <v>6279</v>
      </c>
      <c r="G86" s="5">
        <v>45</v>
      </c>
      <c r="H86">
        <f>_xlfn.XLOOKUP(Data[[#This Row],[Product]],products[Product],products[Cost per unit])*Data[[#This Row],[Units]]</f>
        <v>251.99999999999997</v>
      </c>
    </row>
    <row r="87" spans="3:8" x14ac:dyDescent="0.45">
      <c r="C87" t="s">
        <v>5</v>
      </c>
      <c r="D87" t="s">
        <v>36</v>
      </c>
      <c r="E87" t="s">
        <v>13</v>
      </c>
      <c r="F87" s="4">
        <v>6146</v>
      </c>
      <c r="G87" s="5">
        <v>63</v>
      </c>
      <c r="H87">
        <f>_xlfn.XLOOKUP(Data[[#This Row],[Product]],products[Product],products[Cost per unit])*Data[[#This Row],[Units]]</f>
        <v>587.79</v>
      </c>
    </row>
    <row r="88" spans="3:8" x14ac:dyDescent="0.45">
      <c r="C88" t="s">
        <v>40</v>
      </c>
      <c r="D88" t="s">
        <v>37</v>
      </c>
      <c r="E88" t="s">
        <v>27</v>
      </c>
      <c r="F88" s="4">
        <v>6132</v>
      </c>
      <c r="G88" s="5">
        <v>93</v>
      </c>
      <c r="H88">
        <f>_xlfn.XLOOKUP(Data[[#This Row],[Product]],products[Product],products[Cost per unit])*Data[[#This Row],[Units]]</f>
        <v>1555.89</v>
      </c>
    </row>
    <row r="89" spans="3:8" x14ac:dyDescent="0.45">
      <c r="C89" t="s">
        <v>40</v>
      </c>
      <c r="D89" t="s">
        <v>38</v>
      </c>
      <c r="E89" t="s">
        <v>4</v>
      </c>
      <c r="F89" s="4">
        <v>6125</v>
      </c>
      <c r="G89" s="5">
        <v>102</v>
      </c>
      <c r="H89">
        <f>_xlfn.XLOOKUP(Data[[#This Row],[Product]],products[Product],products[Cost per unit])*Data[[#This Row],[Units]]</f>
        <v>1211.76</v>
      </c>
    </row>
    <row r="90" spans="3:8" x14ac:dyDescent="0.45">
      <c r="C90" t="s">
        <v>41</v>
      </c>
      <c r="D90" t="s">
        <v>36</v>
      </c>
      <c r="E90" t="s">
        <v>30</v>
      </c>
      <c r="F90" s="4">
        <v>6118</v>
      </c>
      <c r="G90" s="5">
        <v>174</v>
      </c>
      <c r="H90">
        <f>_xlfn.XLOOKUP(Data[[#This Row],[Product]],products[Product],products[Cost per unit])*Data[[#This Row],[Units]]</f>
        <v>2521.2600000000002</v>
      </c>
    </row>
    <row r="91" spans="3:8" x14ac:dyDescent="0.45">
      <c r="C91" t="s">
        <v>6</v>
      </c>
      <c r="D91" t="s">
        <v>36</v>
      </c>
      <c r="E91" t="s">
        <v>32</v>
      </c>
      <c r="F91" s="4">
        <v>6118</v>
      </c>
      <c r="G91" s="5">
        <v>9</v>
      </c>
      <c r="H91">
        <f>_xlfn.XLOOKUP(Data[[#This Row],[Product]],products[Product],products[Cost per unit])*Data[[#This Row],[Units]]</f>
        <v>77.850000000000009</v>
      </c>
    </row>
    <row r="92" spans="3:8" x14ac:dyDescent="0.45">
      <c r="C92" t="s">
        <v>5</v>
      </c>
      <c r="D92" t="s">
        <v>36</v>
      </c>
      <c r="E92" t="s">
        <v>18</v>
      </c>
      <c r="F92" s="4">
        <v>6111</v>
      </c>
      <c r="G92" s="5">
        <v>3</v>
      </c>
      <c r="H92">
        <f>_xlfn.XLOOKUP(Data[[#This Row],[Product]],products[Product],products[Cost per unit])*Data[[#This Row],[Units]]</f>
        <v>19.41</v>
      </c>
    </row>
    <row r="93" spans="3:8" x14ac:dyDescent="0.45">
      <c r="C93" t="s">
        <v>6</v>
      </c>
      <c r="D93" t="s">
        <v>39</v>
      </c>
      <c r="E93" t="s">
        <v>17</v>
      </c>
      <c r="F93" s="4">
        <v>6048</v>
      </c>
      <c r="G93" s="5">
        <v>27</v>
      </c>
      <c r="H93">
        <f>_xlfn.XLOOKUP(Data[[#This Row],[Product]],products[Product],products[Cost per unit])*Data[[#This Row],[Units]]</f>
        <v>83.97</v>
      </c>
    </row>
    <row r="94" spans="3:8" x14ac:dyDescent="0.45">
      <c r="C94" t="s">
        <v>2</v>
      </c>
      <c r="D94" t="s">
        <v>39</v>
      </c>
      <c r="E94" t="s">
        <v>28</v>
      </c>
      <c r="F94" s="4">
        <v>6027</v>
      </c>
      <c r="G94" s="5">
        <v>144</v>
      </c>
      <c r="H94">
        <f>_xlfn.XLOOKUP(Data[[#This Row],[Product]],products[Product],products[Cost per unit])*Data[[#This Row],[Units]]</f>
        <v>1494.72</v>
      </c>
    </row>
    <row r="95" spans="3:8" x14ac:dyDescent="0.45">
      <c r="C95" t="s">
        <v>41</v>
      </c>
      <c r="D95" t="s">
        <v>38</v>
      </c>
      <c r="E95" t="s">
        <v>22</v>
      </c>
      <c r="F95" s="4">
        <v>5915</v>
      </c>
      <c r="G95" s="5">
        <v>3</v>
      </c>
      <c r="H95">
        <f>_xlfn.XLOOKUP(Data[[#This Row],[Product]],products[Product],products[Cost per unit])*Data[[#This Row],[Units]]</f>
        <v>29.31</v>
      </c>
    </row>
    <row r="96" spans="3:8" x14ac:dyDescent="0.45">
      <c r="C96" t="s">
        <v>40</v>
      </c>
      <c r="D96" t="s">
        <v>39</v>
      </c>
      <c r="E96" t="s">
        <v>22</v>
      </c>
      <c r="F96" s="4">
        <v>5817</v>
      </c>
      <c r="G96" s="5">
        <v>12</v>
      </c>
      <c r="H96">
        <f>_xlfn.XLOOKUP(Data[[#This Row],[Product]],products[Product],products[Cost per unit])*Data[[#This Row],[Units]]</f>
        <v>117.24</v>
      </c>
    </row>
    <row r="97" spans="3:8" x14ac:dyDescent="0.45">
      <c r="C97" t="s">
        <v>40</v>
      </c>
      <c r="D97" t="s">
        <v>39</v>
      </c>
      <c r="E97" t="s">
        <v>15</v>
      </c>
      <c r="F97" s="4">
        <v>5775</v>
      </c>
      <c r="G97" s="5">
        <v>42</v>
      </c>
      <c r="H97">
        <f>_xlfn.XLOOKUP(Data[[#This Row],[Product]],products[Product],products[Cost per unit])*Data[[#This Row],[Units]]</f>
        <v>492.66</v>
      </c>
    </row>
    <row r="98" spans="3:8" x14ac:dyDescent="0.45">
      <c r="C98" t="s">
        <v>7</v>
      </c>
      <c r="D98" t="s">
        <v>38</v>
      </c>
      <c r="E98" t="s">
        <v>28</v>
      </c>
      <c r="F98" s="4">
        <v>5677</v>
      </c>
      <c r="G98" s="5">
        <v>258</v>
      </c>
      <c r="H98">
        <f>_xlfn.XLOOKUP(Data[[#This Row],[Product]],products[Product],products[Cost per unit])*Data[[#This Row],[Units]]</f>
        <v>2678.0400000000004</v>
      </c>
    </row>
    <row r="99" spans="3:8" x14ac:dyDescent="0.45">
      <c r="C99" t="s">
        <v>40</v>
      </c>
      <c r="D99" t="s">
        <v>38</v>
      </c>
      <c r="E99" t="s">
        <v>13</v>
      </c>
      <c r="F99" s="4">
        <v>5670</v>
      </c>
      <c r="G99" s="5">
        <v>297</v>
      </c>
      <c r="H99">
        <f>_xlfn.XLOOKUP(Data[[#This Row],[Product]],products[Product],products[Cost per unit])*Data[[#This Row],[Units]]</f>
        <v>2771.01</v>
      </c>
    </row>
    <row r="100" spans="3:8" x14ac:dyDescent="0.45">
      <c r="C100" t="s">
        <v>10</v>
      </c>
      <c r="D100" t="s">
        <v>38</v>
      </c>
      <c r="E100" t="s">
        <v>14</v>
      </c>
      <c r="F100" s="4">
        <v>5586</v>
      </c>
      <c r="G100" s="5">
        <v>525</v>
      </c>
      <c r="H100">
        <f>_xlfn.XLOOKUP(Data[[#This Row],[Product]],products[Product],products[Cost per unit])*Data[[#This Row],[Units]]</f>
        <v>6142.5</v>
      </c>
    </row>
    <row r="101" spans="3:8" x14ac:dyDescent="0.45">
      <c r="C101" t="s">
        <v>7</v>
      </c>
      <c r="D101" t="s">
        <v>36</v>
      </c>
      <c r="E101" t="s">
        <v>29</v>
      </c>
      <c r="F101" s="4">
        <v>5551</v>
      </c>
      <c r="G101" s="5">
        <v>252</v>
      </c>
      <c r="H101">
        <f>_xlfn.XLOOKUP(Data[[#This Row],[Product]],products[Product],products[Cost per unit])*Data[[#This Row],[Units]]</f>
        <v>1804.32</v>
      </c>
    </row>
    <row r="102" spans="3:8" x14ac:dyDescent="0.45">
      <c r="C102" t="s">
        <v>5</v>
      </c>
      <c r="D102" t="s">
        <v>38</v>
      </c>
      <c r="E102" t="s">
        <v>19</v>
      </c>
      <c r="F102" s="4">
        <v>5474</v>
      </c>
      <c r="G102" s="5">
        <v>168</v>
      </c>
      <c r="H102">
        <f>_xlfn.XLOOKUP(Data[[#This Row],[Product]],products[Product],products[Cost per unit])*Data[[#This Row],[Units]]</f>
        <v>1283.52</v>
      </c>
    </row>
    <row r="103" spans="3:8" x14ac:dyDescent="0.45">
      <c r="C103" t="s">
        <v>40</v>
      </c>
      <c r="D103" t="s">
        <v>36</v>
      </c>
      <c r="E103" t="s">
        <v>25</v>
      </c>
      <c r="F103" s="4">
        <v>5439</v>
      </c>
      <c r="G103" s="5">
        <v>30</v>
      </c>
      <c r="H103">
        <f>_xlfn.XLOOKUP(Data[[#This Row],[Product]],products[Product],products[Cost per unit])*Data[[#This Row],[Units]]</f>
        <v>394.5</v>
      </c>
    </row>
    <row r="104" spans="3:8" x14ac:dyDescent="0.45">
      <c r="C104" t="s">
        <v>10</v>
      </c>
      <c r="D104" t="s">
        <v>34</v>
      </c>
      <c r="E104" t="s">
        <v>19</v>
      </c>
      <c r="F104" s="4">
        <v>5355</v>
      </c>
      <c r="G104" s="5">
        <v>204</v>
      </c>
      <c r="H104">
        <f>_xlfn.XLOOKUP(Data[[#This Row],[Product]],products[Product],products[Cost per unit])*Data[[#This Row],[Units]]</f>
        <v>1558.56</v>
      </c>
    </row>
    <row r="105" spans="3:8" x14ac:dyDescent="0.45">
      <c r="C105" t="s">
        <v>7</v>
      </c>
      <c r="D105" t="s">
        <v>37</v>
      </c>
      <c r="E105" t="s">
        <v>26</v>
      </c>
      <c r="F105" s="4">
        <v>5306</v>
      </c>
      <c r="G105" s="5">
        <v>0</v>
      </c>
      <c r="H105">
        <f>_xlfn.XLOOKUP(Data[[#This Row],[Product]],products[Product],products[Cost per unit])*Data[[#This Row],[Units]]</f>
        <v>0</v>
      </c>
    </row>
    <row r="106" spans="3:8" x14ac:dyDescent="0.45">
      <c r="C106" t="s">
        <v>5</v>
      </c>
      <c r="D106" t="s">
        <v>39</v>
      </c>
      <c r="E106" t="s">
        <v>26</v>
      </c>
      <c r="F106" s="4">
        <v>5236</v>
      </c>
      <c r="G106" s="5">
        <v>51</v>
      </c>
      <c r="H106">
        <f>_xlfn.XLOOKUP(Data[[#This Row],[Product]],products[Product],products[Cost per unit])*Data[[#This Row],[Units]]</f>
        <v>285.59999999999997</v>
      </c>
    </row>
    <row r="107" spans="3:8" x14ac:dyDescent="0.45">
      <c r="C107" t="s">
        <v>7</v>
      </c>
      <c r="D107" t="s">
        <v>35</v>
      </c>
      <c r="E107" t="s">
        <v>28</v>
      </c>
      <c r="F107" s="4">
        <v>5194</v>
      </c>
      <c r="G107" s="5">
        <v>288</v>
      </c>
      <c r="H107">
        <f>_xlfn.XLOOKUP(Data[[#This Row],[Product]],products[Product],products[Cost per unit])*Data[[#This Row],[Units]]</f>
        <v>2989.44</v>
      </c>
    </row>
    <row r="108" spans="3:8" x14ac:dyDescent="0.45">
      <c r="C108" t="s">
        <v>5</v>
      </c>
      <c r="D108" t="s">
        <v>38</v>
      </c>
      <c r="E108" t="s">
        <v>32</v>
      </c>
      <c r="F108" s="4">
        <v>5075</v>
      </c>
      <c r="G108" s="5">
        <v>21</v>
      </c>
      <c r="H108">
        <f>_xlfn.XLOOKUP(Data[[#This Row],[Product]],products[Product],products[Cost per unit])*Data[[#This Row],[Units]]</f>
        <v>181.65</v>
      </c>
    </row>
    <row r="109" spans="3:8" x14ac:dyDescent="0.45">
      <c r="C109" t="s">
        <v>40</v>
      </c>
      <c r="D109" t="s">
        <v>34</v>
      </c>
      <c r="E109" t="s">
        <v>17</v>
      </c>
      <c r="F109" s="4">
        <v>5019</v>
      </c>
      <c r="G109" s="5">
        <v>156</v>
      </c>
      <c r="H109">
        <f>_xlfn.XLOOKUP(Data[[#This Row],[Product]],products[Product],products[Cost per unit])*Data[[#This Row],[Units]]</f>
        <v>485.15999999999997</v>
      </c>
    </row>
    <row r="110" spans="3:8" x14ac:dyDescent="0.45">
      <c r="C110" t="s">
        <v>8</v>
      </c>
      <c r="D110" t="s">
        <v>36</v>
      </c>
      <c r="E110" t="s">
        <v>23</v>
      </c>
      <c r="F110" s="4">
        <v>5019</v>
      </c>
      <c r="G110" s="5">
        <v>150</v>
      </c>
      <c r="H110">
        <f>_xlfn.XLOOKUP(Data[[#This Row],[Product]],products[Product],products[Cost per unit])*Data[[#This Row],[Units]]</f>
        <v>973.5</v>
      </c>
    </row>
    <row r="111" spans="3:8" x14ac:dyDescent="0.45">
      <c r="C111" t="s">
        <v>8</v>
      </c>
      <c r="D111" t="s">
        <v>35</v>
      </c>
      <c r="E111" t="s">
        <v>22</v>
      </c>
      <c r="F111" s="4">
        <v>5012</v>
      </c>
      <c r="G111" s="5">
        <v>210</v>
      </c>
      <c r="H111">
        <f>_xlfn.XLOOKUP(Data[[#This Row],[Product]],products[Product],products[Cost per unit])*Data[[#This Row],[Units]]</f>
        <v>2051.6999999999998</v>
      </c>
    </row>
    <row r="112" spans="3:8" x14ac:dyDescent="0.45">
      <c r="C112" t="s">
        <v>5</v>
      </c>
      <c r="D112" t="s">
        <v>37</v>
      </c>
      <c r="E112" t="s">
        <v>14</v>
      </c>
      <c r="F112" s="4">
        <v>4991</v>
      </c>
      <c r="G112" s="5">
        <v>12</v>
      </c>
      <c r="H112">
        <f>_xlfn.XLOOKUP(Data[[#This Row],[Product]],products[Product],products[Cost per unit])*Data[[#This Row],[Units]]</f>
        <v>140.39999999999998</v>
      </c>
    </row>
    <row r="113" spans="3:8" x14ac:dyDescent="0.45">
      <c r="C113" t="s">
        <v>10</v>
      </c>
      <c r="D113" t="s">
        <v>34</v>
      </c>
      <c r="E113" t="s">
        <v>26</v>
      </c>
      <c r="F113" s="4">
        <v>4991</v>
      </c>
      <c r="G113" s="5">
        <v>9</v>
      </c>
      <c r="H113">
        <f>_xlfn.XLOOKUP(Data[[#This Row],[Product]],products[Product],products[Cost per unit])*Data[[#This Row],[Units]]</f>
        <v>50.4</v>
      </c>
    </row>
    <row r="114" spans="3:8" x14ac:dyDescent="0.45">
      <c r="C114" t="s">
        <v>6</v>
      </c>
      <c r="D114" t="s">
        <v>36</v>
      </c>
      <c r="E114" t="s">
        <v>17</v>
      </c>
      <c r="F114" s="4">
        <v>4970</v>
      </c>
      <c r="G114" s="5">
        <v>156</v>
      </c>
      <c r="H114">
        <f>_xlfn.XLOOKUP(Data[[#This Row],[Product]],products[Product],products[Cost per unit])*Data[[#This Row],[Units]]</f>
        <v>485.15999999999997</v>
      </c>
    </row>
    <row r="115" spans="3:8" x14ac:dyDescent="0.45">
      <c r="C115" t="s">
        <v>3</v>
      </c>
      <c r="D115" t="s">
        <v>39</v>
      </c>
      <c r="E115" t="s">
        <v>26</v>
      </c>
      <c r="F115" s="4">
        <v>4956</v>
      </c>
      <c r="G115" s="5">
        <v>171</v>
      </c>
      <c r="H115">
        <f>_xlfn.XLOOKUP(Data[[#This Row],[Product]],products[Product],products[Cost per unit])*Data[[#This Row],[Units]]</f>
        <v>957.59999999999991</v>
      </c>
    </row>
    <row r="116" spans="3:8" x14ac:dyDescent="0.45">
      <c r="C116" t="s">
        <v>6</v>
      </c>
      <c r="D116" t="s">
        <v>37</v>
      </c>
      <c r="E116" t="s">
        <v>23</v>
      </c>
      <c r="F116" s="4">
        <v>4949</v>
      </c>
      <c r="G116" s="5">
        <v>189</v>
      </c>
      <c r="H116">
        <f>_xlfn.XLOOKUP(Data[[#This Row],[Product]],products[Product],products[Cost per unit])*Data[[#This Row],[Units]]</f>
        <v>1226.6100000000001</v>
      </c>
    </row>
    <row r="117" spans="3:8" x14ac:dyDescent="0.45">
      <c r="C117" t="s">
        <v>41</v>
      </c>
      <c r="D117" t="s">
        <v>34</v>
      </c>
      <c r="E117" t="s">
        <v>23</v>
      </c>
      <c r="F117" s="4">
        <v>4935</v>
      </c>
      <c r="G117" s="5">
        <v>126</v>
      </c>
      <c r="H117">
        <f>_xlfn.XLOOKUP(Data[[#This Row],[Product]],products[Product],products[Cost per unit])*Data[[#This Row],[Units]]</f>
        <v>817.74</v>
      </c>
    </row>
    <row r="118" spans="3:8" x14ac:dyDescent="0.45">
      <c r="C118" t="s">
        <v>10</v>
      </c>
      <c r="D118" t="s">
        <v>39</v>
      </c>
      <c r="E118" t="s">
        <v>21</v>
      </c>
      <c r="F118" s="4">
        <v>4858</v>
      </c>
      <c r="G118" s="5">
        <v>279</v>
      </c>
      <c r="H118">
        <f>_xlfn.XLOOKUP(Data[[#This Row],[Product]],products[Product],products[Cost per unit])*Data[[#This Row],[Units]]</f>
        <v>2511</v>
      </c>
    </row>
    <row r="119" spans="3:8" x14ac:dyDescent="0.45">
      <c r="C119" t="s">
        <v>2</v>
      </c>
      <c r="D119" t="s">
        <v>39</v>
      </c>
      <c r="E119" t="s">
        <v>15</v>
      </c>
      <c r="F119" s="4">
        <v>4802</v>
      </c>
      <c r="G119" s="5">
        <v>36</v>
      </c>
      <c r="H119">
        <f>_xlfn.XLOOKUP(Data[[#This Row],[Product]],products[Product],products[Cost per unit])*Data[[#This Row],[Units]]</f>
        <v>422.28000000000003</v>
      </c>
    </row>
    <row r="120" spans="3:8" x14ac:dyDescent="0.45">
      <c r="C120" t="s">
        <v>6</v>
      </c>
      <c r="D120" t="s">
        <v>35</v>
      </c>
      <c r="E120" t="s">
        <v>30</v>
      </c>
      <c r="F120" s="4">
        <v>4781</v>
      </c>
      <c r="G120" s="5">
        <v>123</v>
      </c>
      <c r="H120">
        <f>_xlfn.XLOOKUP(Data[[#This Row],[Product]],products[Product],products[Cost per unit])*Data[[#This Row],[Units]]</f>
        <v>1782.27</v>
      </c>
    </row>
    <row r="121" spans="3:8" x14ac:dyDescent="0.45">
      <c r="C121" t="s">
        <v>41</v>
      </c>
      <c r="D121" t="s">
        <v>35</v>
      </c>
      <c r="E121" t="s">
        <v>13</v>
      </c>
      <c r="F121" s="4">
        <v>4760</v>
      </c>
      <c r="G121" s="5">
        <v>69</v>
      </c>
      <c r="H121">
        <f>_xlfn.XLOOKUP(Data[[#This Row],[Product]],products[Product],products[Cost per unit])*Data[[#This Row],[Units]]</f>
        <v>643.77</v>
      </c>
    </row>
    <row r="122" spans="3:8" x14ac:dyDescent="0.45">
      <c r="C122" t="s">
        <v>8</v>
      </c>
      <c r="D122" t="s">
        <v>35</v>
      </c>
      <c r="E122" t="s">
        <v>27</v>
      </c>
      <c r="F122" s="4">
        <v>4753</v>
      </c>
      <c r="G122" s="5">
        <v>300</v>
      </c>
      <c r="H122">
        <f>_xlfn.XLOOKUP(Data[[#This Row],[Product]],products[Product],products[Cost per unit])*Data[[#This Row],[Units]]</f>
        <v>5019</v>
      </c>
    </row>
    <row r="123" spans="3:8" x14ac:dyDescent="0.45">
      <c r="C123" t="s">
        <v>5</v>
      </c>
      <c r="D123" t="s">
        <v>35</v>
      </c>
      <c r="E123" t="s">
        <v>31</v>
      </c>
      <c r="F123" s="4">
        <v>4753</v>
      </c>
      <c r="G123" s="5">
        <v>246</v>
      </c>
      <c r="H123">
        <f>_xlfn.XLOOKUP(Data[[#This Row],[Product]],products[Product],products[Cost per unit])*Data[[#This Row],[Units]]</f>
        <v>1424.34</v>
      </c>
    </row>
    <row r="124" spans="3:8" x14ac:dyDescent="0.45">
      <c r="C124" t="s">
        <v>40</v>
      </c>
      <c r="D124" t="s">
        <v>35</v>
      </c>
      <c r="E124" t="s">
        <v>16</v>
      </c>
      <c r="F124" s="4">
        <v>4725</v>
      </c>
      <c r="G124" s="5">
        <v>174</v>
      </c>
      <c r="H124">
        <f>_xlfn.XLOOKUP(Data[[#This Row],[Product]],products[Product],products[Cost per unit])*Data[[#This Row],[Units]]</f>
        <v>1529.4599999999998</v>
      </c>
    </row>
    <row r="125" spans="3:8" x14ac:dyDescent="0.45">
      <c r="C125" t="s">
        <v>10</v>
      </c>
      <c r="D125" t="s">
        <v>37</v>
      </c>
      <c r="E125" t="s">
        <v>23</v>
      </c>
      <c r="F125" s="4">
        <v>4683</v>
      </c>
      <c r="G125" s="5">
        <v>30</v>
      </c>
      <c r="H125">
        <f>_xlfn.XLOOKUP(Data[[#This Row],[Product]],products[Product],products[Cost per unit])*Data[[#This Row],[Units]]</f>
        <v>194.70000000000002</v>
      </c>
    </row>
    <row r="126" spans="3:8" x14ac:dyDescent="0.45">
      <c r="C126" t="s">
        <v>7</v>
      </c>
      <c r="D126" t="s">
        <v>35</v>
      </c>
      <c r="E126" t="s">
        <v>14</v>
      </c>
      <c r="F126" s="4">
        <v>4606</v>
      </c>
      <c r="G126" s="5">
        <v>63</v>
      </c>
      <c r="H126">
        <f>_xlfn.XLOOKUP(Data[[#This Row],[Product]],products[Product],products[Cost per unit])*Data[[#This Row],[Units]]</f>
        <v>737.09999999999991</v>
      </c>
    </row>
    <row r="127" spans="3:8" x14ac:dyDescent="0.45">
      <c r="C127" t="s">
        <v>3</v>
      </c>
      <c r="D127" t="s">
        <v>37</v>
      </c>
      <c r="E127" t="s">
        <v>29</v>
      </c>
      <c r="F127" s="4">
        <v>4592</v>
      </c>
      <c r="G127" s="5">
        <v>324</v>
      </c>
      <c r="H127">
        <f>_xlfn.XLOOKUP(Data[[#This Row],[Product]],products[Product],products[Cost per unit])*Data[[#This Row],[Units]]</f>
        <v>2319.84</v>
      </c>
    </row>
    <row r="128" spans="3:8" x14ac:dyDescent="0.45">
      <c r="C128" t="s">
        <v>7</v>
      </c>
      <c r="D128" t="s">
        <v>35</v>
      </c>
      <c r="E128" t="s">
        <v>19</v>
      </c>
      <c r="F128" s="4">
        <v>4585</v>
      </c>
      <c r="G128" s="5">
        <v>240</v>
      </c>
      <c r="H128">
        <f>_xlfn.XLOOKUP(Data[[#This Row],[Product]],products[Product],products[Cost per unit])*Data[[#This Row],[Units]]</f>
        <v>1833.6</v>
      </c>
    </row>
    <row r="129" spans="3:8" x14ac:dyDescent="0.45">
      <c r="C129" t="s">
        <v>7</v>
      </c>
      <c r="D129" t="s">
        <v>37</v>
      </c>
      <c r="E129" t="s">
        <v>16</v>
      </c>
      <c r="F129" s="4">
        <v>4487</v>
      </c>
      <c r="G129" s="5">
        <v>333</v>
      </c>
      <c r="H129">
        <f>_xlfn.XLOOKUP(Data[[#This Row],[Product]],products[Product],products[Cost per unit])*Data[[#This Row],[Units]]</f>
        <v>2927.0699999999997</v>
      </c>
    </row>
    <row r="130" spans="3:8" x14ac:dyDescent="0.45">
      <c r="C130" t="s">
        <v>7</v>
      </c>
      <c r="D130" t="s">
        <v>37</v>
      </c>
      <c r="E130" t="s">
        <v>17</v>
      </c>
      <c r="F130" s="4">
        <v>4487</v>
      </c>
      <c r="G130" s="5">
        <v>111</v>
      </c>
      <c r="H130">
        <f>_xlfn.XLOOKUP(Data[[#This Row],[Product]],products[Product],products[Cost per unit])*Data[[#This Row],[Units]]</f>
        <v>345.21</v>
      </c>
    </row>
    <row r="131" spans="3:8" x14ac:dyDescent="0.45">
      <c r="C131" t="s">
        <v>5</v>
      </c>
      <c r="D131" t="s">
        <v>35</v>
      </c>
      <c r="E131" t="s">
        <v>29</v>
      </c>
      <c r="F131" s="4">
        <v>4480</v>
      </c>
      <c r="G131" s="5">
        <v>357</v>
      </c>
      <c r="H131">
        <f>_xlfn.XLOOKUP(Data[[#This Row],[Product]],products[Product],products[Cost per unit])*Data[[#This Row],[Units]]</f>
        <v>2556.12</v>
      </c>
    </row>
    <row r="132" spans="3:8" x14ac:dyDescent="0.45">
      <c r="C132" t="s">
        <v>7</v>
      </c>
      <c r="D132" t="s">
        <v>39</v>
      </c>
      <c r="E132" t="s">
        <v>17</v>
      </c>
      <c r="F132" s="4">
        <v>4438</v>
      </c>
      <c r="G132" s="5">
        <v>246</v>
      </c>
      <c r="H132">
        <f>_xlfn.XLOOKUP(Data[[#This Row],[Product]],products[Product],products[Cost per unit])*Data[[#This Row],[Units]]</f>
        <v>765.06</v>
      </c>
    </row>
    <row r="133" spans="3:8" x14ac:dyDescent="0.45">
      <c r="C133" t="s">
        <v>40</v>
      </c>
      <c r="D133" t="s">
        <v>36</v>
      </c>
      <c r="E133" t="s">
        <v>13</v>
      </c>
      <c r="F133" s="4">
        <v>4424</v>
      </c>
      <c r="G133" s="5">
        <v>201</v>
      </c>
      <c r="H133">
        <f>_xlfn.XLOOKUP(Data[[#This Row],[Product]],products[Product],products[Cost per unit])*Data[[#This Row],[Units]]</f>
        <v>1875.33</v>
      </c>
    </row>
    <row r="134" spans="3:8" x14ac:dyDescent="0.45">
      <c r="C134" t="s">
        <v>2</v>
      </c>
      <c r="D134" t="s">
        <v>38</v>
      </c>
      <c r="E134" t="s">
        <v>23</v>
      </c>
      <c r="F134" s="4">
        <v>4417</v>
      </c>
      <c r="G134" s="5">
        <v>153</v>
      </c>
      <c r="H134">
        <f>_xlfn.XLOOKUP(Data[[#This Row],[Product]],products[Product],products[Cost per unit])*Data[[#This Row],[Units]]</f>
        <v>992.97</v>
      </c>
    </row>
    <row r="135" spans="3:8" x14ac:dyDescent="0.45">
      <c r="C135" t="s">
        <v>2</v>
      </c>
      <c r="D135" t="s">
        <v>38</v>
      </c>
      <c r="E135" t="s">
        <v>31</v>
      </c>
      <c r="F135" s="4">
        <v>4326</v>
      </c>
      <c r="G135" s="5">
        <v>348</v>
      </c>
      <c r="H135">
        <f>_xlfn.XLOOKUP(Data[[#This Row],[Product]],products[Product],products[Cost per unit])*Data[[#This Row],[Units]]</f>
        <v>2014.92</v>
      </c>
    </row>
    <row r="136" spans="3:8" x14ac:dyDescent="0.45">
      <c r="C136" t="s">
        <v>6</v>
      </c>
      <c r="D136" t="s">
        <v>36</v>
      </c>
      <c r="E136" t="s">
        <v>13</v>
      </c>
      <c r="F136" s="4">
        <v>4319</v>
      </c>
      <c r="G136" s="5">
        <v>30</v>
      </c>
      <c r="H136">
        <f>_xlfn.XLOOKUP(Data[[#This Row],[Product]],products[Product],products[Cost per unit])*Data[[#This Row],[Units]]</f>
        <v>279.89999999999998</v>
      </c>
    </row>
    <row r="137" spans="3:8" x14ac:dyDescent="0.45">
      <c r="C137" t="s">
        <v>9</v>
      </c>
      <c r="D137" t="s">
        <v>37</v>
      </c>
      <c r="E137" t="s">
        <v>25</v>
      </c>
      <c r="F137" s="4">
        <v>4305</v>
      </c>
      <c r="G137" s="5">
        <v>156</v>
      </c>
      <c r="H137">
        <f>_xlfn.XLOOKUP(Data[[#This Row],[Product]],products[Product],products[Cost per unit])*Data[[#This Row],[Units]]</f>
        <v>2051.4</v>
      </c>
    </row>
    <row r="138" spans="3:8" x14ac:dyDescent="0.45">
      <c r="C138" t="s">
        <v>6</v>
      </c>
      <c r="D138" t="s">
        <v>34</v>
      </c>
      <c r="E138" t="s">
        <v>27</v>
      </c>
      <c r="F138" s="4">
        <v>4242</v>
      </c>
      <c r="G138" s="5">
        <v>207</v>
      </c>
      <c r="H138">
        <f>_xlfn.XLOOKUP(Data[[#This Row],[Product]],products[Product],products[Cost per unit])*Data[[#This Row],[Units]]</f>
        <v>3463.11</v>
      </c>
    </row>
    <row r="139" spans="3:8" x14ac:dyDescent="0.45">
      <c r="C139" t="s">
        <v>9</v>
      </c>
      <c r="D139" t="s">
        <v>38</v>
      </c>
      <c r="E139" t="s">
        <v>24</v>
      </c>
      <c r="F139" s="4">
        <v>4137</v>
      </c>
      <c r="G139" s="5">
        <v>60</v>
      </c>
      <c r="H139">
        <f>_xlfn.XLOOKUP(Data[[#This Row],[Product]],products[Product],products[Cost per unit])*Data[[#This Row],[Units]]</f>
        <v>298.2</v>
      </c>
    </row>
    <row r="140" spans="3:8" x14ac:dyDescent="0.45">
      <c r="C140" t="s">
        <v>10</v>
      </c>
      <c r="D140" t="s">
        <v>34</v>
      </c>
      <c r="E140" t="s">
        <v>22</v>
      </c>
      <c r="F140" s="4">
        <v>4053</v>
      </c>
      <c r="G140" s="5">
        <v>24</v>
      </c>
      <c r="H140">
        <f>_xlfn.XLOOKUP(Data[[#This Row],[Product]],products[Product],products[Cost per unit])*Data[[#This Row],[Units]]</f>
        <v>234.48</v>
      </c>
    </row>
    <row r="141" spans="3:8" x14ac:dyDescent="0.45">
      <c r="C141" t="s">
        <v>5</v>
      </c>
      <c r="D141" t="s">
        <v>39</v>
      </c>
      <c r="E141" t="s">
        <v>24</v>
      </c>
      <c r="F141" s="4">
        <v>4018</v>
      </c>
      <c r="G141" s="5">
        <v>171</v>
      </c>
      <c r="H141">
        <f>_xlfn.XLOOKUP(Data[[#This Row],[Product]],products[Product],products[Cost per unit])*Data[[#This Row],[Units]]</f>
        <v>849.87</v>
      </c>
    </row>
    <row r="142" spans="3:8" x14ac:dyDescent="0.45">
      <c r="C142" t="s">
        <v>40</v>
      </c>
      <c r="D142" t="s">
        <v>34</v>
      </c>
      <c r="E142" t="s">
        <v>19</v>
      </c>
      <c r="F142" s="4">
        <v>4018</v>
      </c>
      <c r="G142" s="5">
        <v>162</v>
      </c>
      <c r="H142">
        <f>_xlfn.XLOOKUP(Data[[#This Row],[Product]],products[Product],products[Cost per unit])*Data[[#This Row],[Units]]</f>
        <v>1237.6799999999998</v>
      </c>
    </row>
    <row r="143" spans="3:8" x14ac:dyDescent="0.45">
      <c r="C143" t="s">
        <v>2</v>
      </c>
      <c r="D143" t="s">
        <v>39</v>
      </c>
      <c r="E143" t="s">
        <v>33</v>
      </c>
      <c r="F143" s="4">
        <v>4018</v>
      </c>
      <c r="G143" s="5">
        <v>126</v>
      </c>
      <c r="H143">
        <f>_xlfn.XLOOKUP(Data[[#This Row],[Product]],products[Product],products[Cost per unit])*Data[[#This Row],[Units]]</f>
        <v>1558.62</v>
      </c>
    </row>
    <row r="144" spans="3:8" x14ac:dyDescent="0.45">
      <c r="C144" t="s">
        <v>3</v>
      </c>
      <c r="D144" t="s">
        <v>37</v>
      </c>
      <c r="E144" t="s">
        <v>17</v>
      </c>
      <c r="F144" s="4">
        <v>3983</v>
      </c>
      <c r="G144" s="5">
        <v>144</v>
      </c>
      <c r="H144">
        <f>_xlfn.XLOOKUP(Data[[#This Row],[Product]],products[Product],products[Cost per unit])*Data[[#This Row],[Units]]</f>
        <v>447.84</v>
      </c>
    </row>
    <row r="145" spans="3:8" x14ac:dyDescent="0.45">
      <c r="C145" t="s">
        <v>41</v>
      </c>
      <c r="D145" t="s">
        <v>39</v>
      </c>
      <c r="E145" t="s">
        <v>14</v>
      </c>
      <c r="F145" s="4">
        <v>3976</v>
      </c>
      <c r="G145" s="5">
        <v>72</v>
      </c>
      <c r="H145">
        <f>_xlfn.XLOOKUP(Data[[#This Row],[Product]],products[Product],products[Cost per unit])*Data[[#This Row],[Units]]</f>
        <v>842.4</v>
      </c>
    </row>
    <row r="146" spans="3:8" x14ac:dyDescent="0.45">
      <c r="C146" t="s">
        <v>9</v>
      </c>
      <c r="D146" t="s">
        <v>39</v>
      </c>
      <c r="E146" t="s">
        <v>24</v>
      </c>
      <c r="F146" s="4">
        <v>3920</v>
      </c>
      <c r="G146" s="5">
        <v>306</v>
      </c>
      <c r="H146">
        <f>_xlfn.XLOOKUP(Data[[#This Row],[Product]],products[Product],products[Cost per unit])*Data[[#This Row],[Units]]</f>
        <v>1520.82</v>
      </c>
    </row>
    <row r="147" spans="3:8" x14ac:dyDescent="0.45">
      <c r="C147" t="s">
        <v>6</v>
      </c>
      <c r="D147" t="s">
        <v>35</v>
      </c>
      <c r="E147" t="s">
        <v>27</v>
      </c>
      <c r="F147" s="4">
        <v>3864</v>
      </c>
      <c r="G147" s="5">
        <v>177</v>
      </c>
      <c r="H147">
        <f>_xlfn.XLOOKUP(Data[[#This Row],[Product]],products[Product],products[Cost per unit])*Data[[#This Row],[Units]]</f>
        <v>2961.21</v>
      </c>
    </row>
    <row r="148" spans="3:8" x14ac:dyDescent="0.45">
      <c r="C148" t="s">
        <v>9</v>
      </c>
      <c r="D148" t="s">
        <v>38</v>
      </c>
      <c r="E148" t="s">
        <v>25</v>
      </c>
      <c r="F148" s="4">
        <v>3850</v>
      </c>
      <c r="G148" s="5">
        <v>102</v>
      </c>
      <c r="H148">
        <f>_xlfn.XLOOKUP(Data[[#This Row],[Product]],products[Product],products[Cost per unit])*Data[[#This Row],[Units]]</f>
        <v>1341.3</v>
      </c>
    </row>
    <row r="149" spans="3:8" x14ac:dyDescent="0.45">
      <c r="C149" t="s">
        <v>7</v>
      </c>
      <c r="D149" t="s">
        <v>34</v>
      </c>
      <c r="E149" t="s">
        <v>15</v>
      </c>
      <c r="F149" s="4">
        <v>3829</v>
      </c>
      <c r="G149" s="5">
        <v>24</v>
      </c>
      <c r="H149">
        <f>_xlfn.XLOOKUP(Data[[#This Row],[Product]],products[Product],products[Cost per unit])*Data[[#This Row],[Units]]</f>
        <v>281.52</v>
      </c>
    </row>
    <row r="150" spans="3:8" x14ac:dyDescent="0.45">
      <c r="C150" t="s">
        <v>10</v>
      </c>
      <c r="D150" t="s">
        <v>35</v>
      </c>
      <c r="E150" t="s">
        <v>18</v>
      </c>
      <c r="F150" s="4">
        <v>3808</v>
      </c>
      <c r="G150" s="5">
        <v>279</v>
      </c>
      <c r="H150">
        <f>_xlfn.XLOOKUP(Data[[#This Row],[Product]],products[Product],products[Cost per unit])*Data[[#This Row],[Units]]</f>
        <v>1805.1299999999999</v>
      </c>
    </row>
    <row r="151" spans="3:8" x14ac:dyDescent="0.45">
      <c r="C151" t="s">
        <v>40</v>
      </c>
      <c r="D151" t="s">
        <v>34</v>
      </c>
      <c r="E151" t="s">
        <v>33</v>
      </c>
      <c r="F151" s="4">
        <v>3794</v>
      </c>
      <c r="G151" s="5">
        <v>159</v>
      </c>
      <c r="H151">
        <f>_xlfn.XLOOKUP(Data[[#This Row],[Product]],products[Product],products[Cost per unit])*Data[[#This Row],[Units]]</f>
        <v>1966.83</v>
      </c>
    </row>
    <row r="152" spans="3:8" x14ac:dyDescent="0.45">
      <c r="C152" t="s">
        <v>3</v>
      </c>
      <c r="D152" t="s">
        <v>36</v>
      </c>
      <c r="E152" t="s">
        <v>23</v>
      </c>
      <c r="F152" s="4">
        <v>3773</v>
      </c>
      <c r="G152" s="5">
        <v>165</v>
      </c>
      <c r="H152">
        <f>_xlfn.XLOOKUP(Data[[#This Row],[Product]],products[Product],products[Cost per unit])*Data[[#This Row],[Units]]</f>
        <v>1070.8500000000001</v>
      </c>
    </row>
    <row r="153" spans="3:8" x14ac:dyDescent="0.45">
      <c r="C153" t="s">
        <v>6</v>
      </c>
      <c r="D153" t="s">
        <v>34</v>
      </c>
      <c r="E153" t="s">
        <v>17</v>
      </c>
      <c r="F153" s="4">
        <v>3759</v>
      </c>
      <c r="G153" s="5">
        <v>150</v>
      </c>
      <c r="H153">
        <f>_xlfn.XLOOKUP(Data[[#This Row],[Product]],products[Product],products[Cost per unit])*Data[[#This Row],[Units]]</f>
        <v>466.5</v>
      </c>
    </row>
    <row r="154" spans="3:8" x14ac:dyDescent="0.45">
      <c r="C154" t="s">
        <v>8</v>
      </c>
      <c r="D154" t="s">
        <v>38</v>
      </c>
      <c r="E154" t="s">
        <v>32</v>
      </c>
      <c r="F154" s="4">
        <v>3752</v>
      </c>
      <c r="G154" s="5">
        <v>213</v>
      </c>
      <c r="H154">
        <f>_xlfn.XLOOKUP(Data[[#This Row],[Product]],products[Product],products[Cost per unit])*Data[[#This Row],[Units]]</f>
        <v>1842.45</v>
      </c>
    </row>
    <row r="155" spans="3:8" x14ac:dyDescent="0.45">
      <c r="C155" t="s">
        <v>3</v>
      </c>
      <c r="D155" t="s">
        <v>34</v>
      </c>
      <c r="E155" t="s">
        <v>28</v>
      </c>
      <c r="F155" s="4">
        <v>3689</v>
      </c>
      <c r="G155" s="5">
        <v>312</v>
      </c>
      <c r="H155">
        <f>_xlfn.XLOOKUP(Data[[#This Row],[Product]],products[Product],products[Cost per unit])*Data[[#This Row],[Units]]</f>
        <v>3238.5600000000004</v>
      </c>
    </row>
    <row r="156" spans="3:8" x14ac:dyDescent="0.45">
      <c r="C156" t="s">
        <v>3</v>
      </c>
      <c r="D156" t="s">
        <v>39</v>
      </c>
      <c r="E156" t="s">
        <v>29</v>
      </c>
      <c r="F156" s="4">
        <v>3640</v>
      </c>
      <c r="G156" s="5">
        <v>51</v>
      </c>
      <c r="H156">
        <f>_xlfn.XLOOKUP(Data[[#This Row],[Product]],products[Product],products[Cost per unit])*Data[[#This Row],[Units]]</f>
        <v>365.16</v>
      </c>
    </row>
    <row r="157" spans="3:8" x14ac:dyDescent="0.45">
      <c r="C157" t="s">
        <v>8</v>
      </c>
      <c r="D157" t="s">
        <v>35</v>
      </c>
      <c r="E157" t="s">
        <v>30</v>
      </c>
      <c r="F157" s="4">
        <v>3598</v>
      </c>
      <c r="G157" s="5">
        <v>81</v>
      </c>
      <c r="H157">
        <f>_xlfn.XLOOKUP(Data[[#This Row],[Product]],products[Product],products[Cost per unit])*Data[[#This Row],[Units]]</f>
        <v>1173.69</v>
      </c>
    </row>
    <row r="158" spans="3:8" x14ac:dyDescent="0.45">
      <c r="C158" t="s">
        <v>6</v>
      </c>
      <c r="D158" t="s">
        <v>37</v>
      </c>
      <c r="E158" t="s">
        <v>28</v>
      </c>
      <c r="F158" s="4">
        <v>3556</v>
      </c>
      <c r="G158" s="5">
        <v>459</v>
      </c>
      <c r="H158">
        <f>_xlfn.XLOOKUP(Data[[#This Row],[Product]],products[Product],products[Cost per unit])*Data[[#This Row],[Units]]</f>
        <v>4764.42</v>
      </c>
    </row>
    <row r="159" spans="3:8" x14ac:dyDescent="0.45">
      <c r="C159" t="s">
        <v>2</v>
      </c>
      <c r="D159" t="s">
        <v>38</v>
      </c>
      <c r="E159" t="s">
        <v>4</v>
      </c>
      <c r="F159" s="4">
        <v>3549</v>
      </c>
      <c r="G159" s="5">
        <v>3</v>
      </c>
      <c r="H159">
        <f>_xlfn.XLOOKUP(Data[[#This Row],[Product]],products[Product],products[Cost per unit])*Data[[#This Row],[Units]]</f>
        <v>35.64</v>
      </c>
    </row>
    <row r="160" spans="3:8" x14ac:dyDescent="0.45">
      <c r="C160" t="s">
        <v>8</v>
      </c>
      <c r="D160" t="s">
        <v>34</v>
      </c>
      <c r="E160" t="s">
        <v>31</v>
      </c>
      <c r="F160" s="4">
        <v>3507</v>
      </c>
      <c r="G160" s="5">
        <v>288</v>
      </c>
      <c r="H160">
        <f>_xlfn.XLOOKUP(Data[[#This Row],[Product]],products[Product],products[Cost per unit])*Data[[#This Row],[Units]]</f>
        <v>1667.52</v>
      </c>
    </row>
    <row r="161" spans="3:8" x14ac:dyDescent="0.45">
      <c r="C161" t="s">
        <v>10</v>
      </c>
      <c r="D161" t="s">
        <v>35</v>
      </c>
      <c r="E161" t="s">
        <v>14</v>
      </c>
      <c r="F161" s="4">
        <v>3472</v>
      </c>
      <c r="G161" s="5">
        <v>96</v>
      </c>
      <c r="H161">
        <f>_xlfn.XLOOKUP(Data[[#This Row],[Product]],products[Product],products[Cost per unit])*Data[[#This Row],[Units]]</f>
        <v>1123.1999999999998</v>
      </c>
    </row>
    <row r="162" spans="3:8" x14ac:dyDescent="0.45">
      <c r="C162" t="s">
        <v>6</v>
      </c>
      <c r="D162" t="s">
        <v>34</v>
      </c>
      <c r="E162" t="s">
        <v>30</v>
      </c>
      <c r="F162" s="4">
        <v>3402</v>
      </c>
      <c r="G162" s="5">
        <v>366</v>
      </c>
      <c r="H162">
        <f>_xlfn.XLOOKUP(Data[[#This Row],[Product]],products[Product],products[Cost per unit])*Data[[#This Row],[Units]]</f>
        <v>5303.34</v>
      </c>
    </row>
    <row r="163" spans="3:8" x14ac:dyDescent="0.45">
      <c r="C163" t="s">
        <v>41</v>
      </c>
      <c r="D163" t="s">
        <v>37</v>
      </c>
      <c r="E163" t="s">
        <v>20</v>
      </c>
      <c r="F163" s="4">
        <v>3388</v>
      </c>
      <c r="G163" s="5">
        <v>123</v>
      </c>
      <c r="H163">
        <f>_xlfn.XLOOKUP(Data[[#This Row],[Product]],products[Product],products[Cost per unit])*Data[[#This Row],[Units]]</f>
        <v>1306.26</v>
      </c>
    </row>
    <row r="164" spans="3:8" x14ac:dyDescent="0.45">
      <c r="C164" t="s">
        <v>5</v>
      </c>
      <c r="D164" t="s">
        <v>36</v>
      </c>
      <c r="E164" t="s">
        <v>17</v>
      </c>
      <c r="F164" s="4">
        <v>3339</v>
      </c>
      <c r="G164" s="5">
        <v>348</v>
      </c>
      <c r="H164">
        <f>_xlfn.XLOOKUP(Data[[#This Row],[Product]],products[Product],products[Cost per unit])*Data[[#This Row],[Units]]</f>
        <v>1082.28</v>
      </c>
    </row>
    <row r="165" spans="3:8" x14ac:dyDescent="0.45">
      <c r="C165" t="s">
        <v>6</v>
      </c>
      <c r="D165" t="s">
        <v>34</v>
      </c>
      <c r="E165" t="s">
        <v>29</v>
      </c>
      <c r="F165" s="4">
        <v>3339</v>
      </c>
      <c r="G165" s="5">
        <v>75</v>
      </c>
      <c r="H165">
        <f>_xlfn.XLOOKUP(Data[[#This Row],[Product]],products[Product],products[Cost per unit])*Data[[#This Row],[Units]]</f>
        <v>537</v>
      </c>
    </row>
    <row r="166" spans="3:8" x14ac:dyDescent="0.45">
      <c r="C166" t="s">
        <v>3</v>
      </c>
      <c r="D166" t="s">
        <v>36</v>
      </c>
      <c r="E166" t="s">
        <v>25</v>
      </c>
      <c r="F166" s="4">
        <v>3339</v>
      </c>
      <c r="G166" s="5">
        <v>39</v>
      </c>
      <c r="H166">
        <f>_xlfn.XLOOKUP(Data[[#This Row],[Product]],products[Product],products[Cost per unit])*Data[[#This Row],[Units]]</f>
        <v>512.85</v>
      </c>
    </row>
    <row r="167" spans="3:8" x14ac:dyDescent="0.45">
      <c r="C167" t="s">
        <v>7</v>
      </c>
      <c r="D167" t="s">
        <v>34</v>
      </c>
      <c r="E167" t="s">
        <v>32</v>
      </c>
      <c r="F167" s="4">
        <v>3262</v>
      </c>
      <c r="G167" s="5">
        <v>75</v>
      </c>
      <c r="H167">
        <f>_xlfn.XLOOKUP(Data[[#This Row],[Product]],products[Product],products[Cost per unit])*Data[[#This Row],[Units]]</f>
        <v>648.75</v>
      </c>
    </row>
    <row r="168" spans="3:8" x14ac:dyDescent="0.45">
      <c r="C168" t="s">
        <v>9</v>
      </c>
      <c r="D168" t="s">
        <v>39</v>
      </c>
      <c r="E168" t="s">
        <v>25</v>
      </c>
      <c r="F168" s="4">
        <v>3192</v>
      </c>
      <c r="G168" s="5">
        <v>72</v>
      </c>
      <c r="H168">
        <f>_xlfn.XLOOKUP(Data[[#This Row],[Product]],products[Product],products[Cost per unit])*Data[[#This Row],[Units]]</f>
        <v>946.80000000000007</v>
      </c>
    </row>
    <row r="169" spans="3:8" x14ac:dyDescent="0.45">
      <c r="C169" t="s">
        <v>40</v>
      </c>
      <c r="D169" t="s">
        <v>36</v>
      </c>
      <c r="E169" t="s">
        <v>27</v>
      </c>
      <c r="F169" s="4">
        <v>3164</v>
      </c>
      <c r="G169" s="5">
        <v>306</v>
      </c>
      <c r="H169">
        <f>_xlfn.XLOOKUP(Data[[#This Row],[Product]],products[Product],products[Cost per unit])*Data[[#This Row],[Units]]</f>
        <v>5119.38</v>
      </c>
    </row>
    <row r="170" spans="3:8" x14ac:dyDescent="0.45">
      <c r="C170" t="s">
        <v>3</v>
      </c>
      <c r="D170" t="s">
        <v>34</v>
      </c>
      <c r="E170" t="s">
        <v>26</v>
      </c>
      <c r="F170" s="4">
        <v>3108</v>
      </c>
      <c r="G170" s="5">
        <v>54</v>
      </c>
      <c r="H170">
        <f>_xlfn.XLOOKUP(Data[[#This Row],[Product]],products[Product],products[Cost per unit])*Data[[#This Row],[Units]]</f>
        <v>302.39999999999998</v>
      </c>
    </row>
    <row r="171" spans="3:8" x14ac:dyDescent="0.45">
      <c r="C171" t="s">
        <v>40</v>
      </c>
      <c r="D171" t="s">
        <v>39</v>
      </c>
      <c r="E171" t="s">
        <v>28</v>
      </c>
      <c r="F171" s="4">
        <v>3101</v>
      </c>
      <c r="G171" s="5">
        <v>225</v>
      </c>
      <c r="H171">
        <f>_xlfn.XLOOKUP(Data[[#This Row],[Product]],products[Product],products[Cost per unit])*Data[[#This Row],[Units]]</f>
        <v>2335.5</v>
      </c>
    </row>
    <row r="172" spans="3:8" x14ac:dyDescent="0.45">
      <c r="C172" t="s">
        <v>2</v>
      </c>
      <c r="D172" t="s">
        <v>36</v>
      </c>
      <c r="E172" t="s">
        <v>31</v>
      </c>
      <c r="F172" s="4">
        <v>3094</v>
      </c>
      <c r="G172" s="5">
        <v>246</v>
      </c>
      <c r="H172">
        <f>_xlfn.XLOOKUP(Data[[#This Row],[Product]],products[Product],products[Cost per unit])*Data[[#This Row],[Units]]</f>
        <v>1424.34</v>
      </c>
    </row>
    <row r="173" spans="3:8" x14ac:dyDescent="0.45">
      <c r="C173" t="s">
        <v>10</v>
      </c>
      <c r="D173" t="s">
        <v>37</v>
      </c>
      <c r="E173" t="s">
        <v>28</v>
      </c>
      <c r="F173" s="4">
        <v>3059</v>
      </c>
      <c r="G173" s="5">
        <v>27</v>
      </c>
      <c r="H173">
        <f>_xlfn.XLOOKUP(Data[[#This Row],[Product]],products[Product],products[Cost per unit])*Data[[#This Row],[Units]]</f>
        <v>280.26000000000005</v>
      </c>
    </row>
    <row r="174" spans="3:8" x14ac:dyDescent="0.45">
      <c r="C174" t="s">
        <v>6</v>
      </c>
      <c r="D174" t="s">
        <v>39</v>
      </c>
      <c r="E174" t="s">
        <v>29</v>
      </c>
      <c r="F174" s="4">
        <v>3052</v>
      </c>
      <c r="G174" s="5">
        <v>378</v>
      </c>
      <c r="H174">
        <f>_xlfn.XLOOKUP(Data[[#This Row],[Product]],products[Product],products[Cost per unit])*Data[[#This Row],[Units]]</f>
        <v>2706.48</v>
      </c>
    </row>
    <row r="175" spans="3:8" x14ac:dyDescent="0.45">
      <c r="C175" t="s">
        <v>6</v>
      </c>
      <c r="D175" t="s">
        <v>39</v>
      </c>
      <c r="E175" t="s">
        <v>24</v>
      </c>
      <c r="F175" s="4">
        <v>2989</v>
      </c>
      <c r="G175" s="5">
        <v>3</v>
      </c>
      <c r="H175">
        <f>_xlfn.XLOOKUP(Data[[#This Row],[Product]],products[Product],products[Cost per unit])*Data[[#This Row],[Units]]</f>
        <v>14.91</v>
      </c>
    </row>
    <row r="176" spans="3:8" x14ac:dyDescent="0.45">
      <c r="C176" t="s">
        <v>9</v>
      </c>
      <c r="D176" t="s">
        <v>36</v>
      </c>
      <c r="E176" t="s">
        <v>32</v>
      </c>
      <c r="F176" s="4">
        <v>2954</v>
      </c>
      <c r="G176" s="5">
        <v>189</v>
      </c>
      <c r="H176">
        <f>_xlfn.XLOOKUP(Data[[#This Row],[Product]],products[Product],products[Cost per unit])*Data[[#This Row],[Units]]</f>
        <v>1634.8500000000001</v>
      </c>
    </row>
    <row r="177" spans="3:8" x14ac:dyDescent="0.45">
      <c r="C177" t="s">
        <v>41</v>
      </c>
      <c r="D177" t="s">
        <v>37</v>
      </c>
      <c r="E177" t="s">
        <v>21</v>
      </c>
      <c r="F177" s="4">
        <v>2933</v>
      </c>
      <c r="G177" s="5">
        <v>9</v>
      </c>
      <c r="H177">
        <f>_xlfn.XLOOKUP(Data[[#This Row],[Product]],products[Product],products[Cost per unit])*Data[[#This Row],[Units]]</f>
        <v>81</v>
      </c>
    </row>
    <row r="178" spans="3:8" x14ac:dyDescent="0.45">
      <c r="C178" t="s">
        <v>3</v>
      </c>
      <c r="D178" t="s">
        <v>34</v>
      </c>
      <c r="E178" t="s">
        <v>17</v>
      </c>
      <c r="F178" s="4">
        <v>2919</v>
      </c>
      <c r="G178" s="5">
        <v>93</v>
      </c>
      <c r="H178">
        <f>_xlfn.XLOOKUP(Data[[#This Row],[Product]],products[Product],products[Cost per unit])*Data[[#This Row],[Units]]</f>
        <v>289.22999999999996</v>
      </c>
    </row>
    <row r="179" spans="3:8" x14ac:dyDescent="0.45">
      <c r="C179" t="s">
        <v>9</v>
      </c>
      <c r="D179" t="s">
        <v>37</v>
      </c>
      <c r="E179" t="s">
        <v>28</v>
      </c>
      <c r="F179" s="4">
        <v>2919</v>
      </c>
      <c r="G179" s="5">
        <v>45</v>
      </c>
      <c r="H179">
        <f>_xlfn.XLOOKUP(Data[[#This Row],[Product]],products[Product],products[Cost per unit])*Data[[#This Row],[Units]]</f>
        <v>467.1</v>
      </c>
    </row>
    <row r="180" spans="3:8" x14ac:dyDescent="0.45">
      <c r="C180" t="s">
        <v>5</v>
      </c>
      <c r="D180" t="s">
        <v>34</v>
      </c>
      <c r="E180" t="s">
        <v>29</v>
      </c>
      <c r="F180" s="4">
        <v>2891</v>
      </c>
      <c r="G180" s="5">
        <v>102</v>
      </c>
      <c r="H180">
        <f>_xlfn.XLOOKUP(Data[[#This Row],[Product]],products[Product],products[Cost per unit])*Data[[#This Row],[Units]]</f>
        <v>730.32</v>
      </c>
    </row>
    <row r="181" spans="3:8" x14ac:dyDescent="0.45">
      <c r="C181" t="s">
        <v>7</v>
      </c>
      <c r="D181" t="s">
        <v>36</v>
      </c>
      <c r="E181" t="s">
        <v>19</v>
      </c>
      <c r="F181" s="4">
        <v>2870</v>
      </c>
      <c r="G181" s="5">
        <v>300</v>
      </c>
      <c r="H181">
        <f>_xlfn.XLOOKUP(Data[[#This Row],[Product]],products[Product],products[Cost per unit])*Data[[#This Row],[Units]]</f>
        <v>2292</v>
      </c>
    </row>
    <row r="182" spans="3:8" x14ac:dyDescent="0.45">
      <c r="C182" t="s">
        <v>2</v>
      </c>
      <c r="D182" t="s">
        <v>37</v>
      </c>
      <c r="E182" t="s">
        <v>15</v>
      </c>
      <c r="F182" s="4">
        <v>2863</v>
      </c>
      <c r="G182" s="5">
        <v>42</v>
      </c>
      <c r="H182">
        <f>_xlfn.XLOOKUP(Data[[#This Row],[Product]],products[Product],products[Cost per unit])*Data[[#This Row],[Units]]</f>
        <v>492.66</v>
      </c>
    </row>
    <row r="183" spans="3:8" x14ac:dyDescent="0.45">
      <c r="C183" t="s">
        <v>9</v>
      </c>
      <c r="D183" t="s">
        <v>37</v>
      </c>
      <c r="E183" t="s">
        <v>26</v>
      </c>
      <c r="F183" s="4">
        <v>2856</v>
      </c>
      <c r="G183" s="5">
        <v>246</v>
      </c>
      <c r="H183">
        <f>_xlfn.XLOOKUP(Data[[#This Row],[Product]],products[Product],products[Cost per unit])*Data[[#This Row],[Units]]</f>
        <v>1377.6</v>
      </c>
    </row>
    <row r="184" spans="3:8" x14ac:dyDescent="0.45">
      <c r="C184" t="s">
        <v>7</v>
      </c>
      <c r="D184" t="s">
        <v>35</v>
      </c>
      <c r="E184" t="s">
        <v>24</v>
      </c>
      <c r="F184" s="4">
        <v>2793</v>
      </c>
      <c r="G184" s="5">
        <v>114</v>
      </c>
      <c r="H184">
        <f>_xlfn.XLOOKUP(Data[[#This Row],[Product]],products[Product],products[Cost per unit])*Data[[#This Row],[Units]]</f>
        <v>566.57999999999993</v>
      </c>
    </row>
    <row r="185" spans="3:8" x14ac:dyDescent="0.45">
      <c r="C185" t="s">
        <v>40</v>
      </c>
      <c r="D185" t="s">
        <v>34</v>
      </c>
      <c r="E185" t="s">
        <v>23</v>
      </c>
      <c r="F185" s="4">
        <v>2779</v>
      </c>
      <c r="G185" s="5">
        <v>75</v>
      </c>
      <c r="H185">
        <f>_xlfn.XLOOKUP(Data[[#This Row],[Product]],products[Product],products[Cost per unit])*Data[[#This Row],[Units]]</f>
        <v>486.75</v>
      </c>
    </row>
    <row r="186" spans="3:8" x14ac:dyDescent="0.45">
      <c r="C186" t="s">
        <v>5</v>
      </c>
      <c r="D186" t="s">
        <v>35</v>
      </c>
      <c r="E186" t="s">
        <v>4</v>
      </c>
      <c r="F186" s="4">
        <v>2744</v>
      </c>
      <c r="G186" s="5">
        <v>9</v>
      </c>
      <c r="H186">
        <f>_xlfn.XLOOKUP(Data[[#This Row],[Product]],products[Product],products[Cost per unit])*Data[[#This Row],[Units]]</f>
        <v>106.92</v>
      </c>
    </row>
    <row r="187" spans="3:8" x14ac:dyDescent="0.45">
      <c r="C187" t="s">
        <v>9</v>
      </c>
      <c r="D187" t="s">
        <v>37</v>
      </c>
      <c r="E187" t="s">
        <v>23</v>
      </c>
      <c r="F187" s="4">
        <v>2737</v>
      </c>
      <c r="G187" s="5">
        <v>93</v>
      </c>
      <c r="H187">
        <f>_xlfn.XLOOKUP(Data[[#This Row],[Product]],products[Product],products[Cost per unit])*Data[[#This Row],[Units]]</f>
        <v>603.57000000000005</v>
      </c>
    </row>
    <row r="188" spans="3:8" x14ac:dyDescent="0.45">
      <c r="C188" t="s">
        <v>8</v>
      </c>
      <c r="D188" t="s">
        <v>35</v>
      </c>
      <c r="E188" t="s">
        <v>20</v>
      </c>
      <c r="F188" s="4">
        <v>2702</v>
      </c>
      <c r="G188" s="5">
        <v>363</v>
      </c>
      <c r="H188">
        <f>_xlfn.XLOOKUP(Data[[#This Row],[Product]],products[Product],products[Cost per unit])*Data[[#This Row],[Units]]</f>
        <v>3855.0599999999995</v>
      </c>
    </row>
    <row r="189" spans="3:8" x14ac:dyDescent="0.45">
      <c r="C189" t="s">
        <v>6</v>
      </c>
      <c r="D189" t="s">
        <v>38</v>
      </c>
      <c r="E189" t="s">
        <v>31</v>
      </c>
      <c r="F189" s="4">
        <v>2681</v>
      </c>
      <c r="G189" s="5">
        <v>54</v>
      </c>
      <c r="H189">
        <f>_xlfn.XLOOKUP(Data[[#This Row],[Product]],products[Product],products[Cost per unit])*Data[[#This Row],[Units]]</f>
        <v>312.66000000000003</v>
      </c>
    </row>
    <row r="190" spans="3:8" x14ac:dyDescent="0.45">
      <c r="C190" t="s">
        <v>7</v>
      </c>
      <c r="D190" t="s">
        <v>36</v>
      </c>
      <c r="E190" t="s">
        <v>18</v>
      </c>
      <c r="F190" s="4">
        <v>2646</v>
      </c>
      <c r="G190" s="5">
        <v>177</v>
      </c>
      <c r="H190">
        <f>_xlfn.XLOOKUP(Data[[#This Row],[Product]],products[Product],products[Cost per unit])*Data[[#This Row],[Units]]</f>
        <v>1145.19</v>
      </c>
    </row>
    <row r="191" spans="3:8" x14ac:dyDescent="0.45">
      <c r="C191" t="s">
        <v>9</v>
      </c>
      <c r="D191" t="s">
        <v>38</v>
      </c>
      <c r="E191" t="s">
        <v>16</v>
      </c>
      <c r="F191" s="4">
        <v>2646</v>
      </c>
      <c r="G191" s="5">
        <v>120</v>
      </c>
      <c r="H191">
        <f>_xlfn.XLOOKUP(Data[[#This Row],[Product]],products[Product],products[Cost per unit])*Data[[#This Row],[Units]]</f>
        <v>1054.8</v>
      </c>
    </row>
    <row r="192" spans="3:8" x14ac:dyDescent="0.45">
      <c r="C192" t="s">
        <v>9</v>
      </c>
      <c r="D192" t="s">
        <v>39</v>
      </c>
      <c r="E192" t="s">
        <v>18</v>
      </c>
      <c r="F192" s="4">
        <v>2639</v>
      </c>
      <c r="G192" s="5">
        <v>204</v>
      </c>
      <c r="H192">
        <f>_xlfn.XLOOKUP(Data[[#This Row],[Product]],products[Product],products[Cost per unit])*Data[[#This Row],[Units]]</f>
        <v>1319.8799999999999</v>
      </c>
    </row>
    <row r="193" spans="3:8" x14ac:dyDescent="0.45">
      <c r="C193" t="s">
        <v>3</v>
      </c>
      <c r="D193" t="s">
        <v>34</v>
      </c>
      <c r="E193" t="s">
        <v>20</v>
      </c>
      <c r="F193" s="4">
        <v>2583</v>
      </c>
      <c r="G193" s="5">
        <v>18</v>
      </c>
      <c r="H193">
        <f>_xlfn.XLOOKUP(Data[[#This Row],[Product]],products[Product],products[Cost per unit])*Data[[#This Row],[Units]]</f>
        <v>191.16</v>
      </c>
    </row>
    <row r="194" spans="3:8" x14ac:dyDescent="0.45">
      <c r="C194" t="s">
        <v>10</v>
      </c>
      <c r="D194" t="s">
        <v>35</v>
      </c>
      <c r="E194" t="s">
        <v>15</v>
      </c>
      <c r="F194" s="4">
        <v>2562</v>
      </c>
      <c r="G194" s="5">
        <v>6</v>
      </c>
      <c r="H194">
        <f>_xlfn.XLOOKUP(Data[[#This Row],[Product]],products[Product],products[Cost per unit])*Data[[#This Row],[Units]]</f>
        <v>70.38</v>
      </c>
    </row>
    <row r="195" spans="3:8" x14ac:dyDescent="0.45">
      <c r="C195" t="s">
        <v>40</v>
      </c>
      <c r="D195" t="s">
        <v>38</v>
      </c>
      <c r="E195" t="s">
        <v>25</v>
      </c>
      <c r="F195" s="4">
        <v>2541</v>
      </c>
      <c r="G195" s="5">
        <v>90</v>
      </c>
      <c r="H195">
        <f>_xlfn.XLOOKUP(Data[[#This Row],[Product]],products[Product],products[Cost per unit])*Data[[#This Row],[Units]]</f>
        <v>1183.5</v>
      </c>
    </row>
    <row r="196" spans="3:8" x14ac:dyDescent="0.45">
      <c r="C196" t="s">
        <v>40</v>
      </c>
      <c r="D196" t="s">
        <v>38</v>
      </c>
      <c r="E196" t="s">
        <v>29</v>
      </c>
      <c r="F196" s="4">
        <v>2541</v>
      </c>
      <c r="G196" s="5">
        <v>45</v>
      </c>
      <c r="H196">
        <f>_xlfn.XLOOKUP(Data[[#This Row],[Product]],products[Product],products[Cost per unit])*Data[[#This Row],[Units]]</f>
        <v>322.2</v>
      </c>
    </row>
    <row r="197" spans="3:8" x14ac:dyDescent="0.45">
      <c r="C197" t="s">
        <v>7</v>
      </c>
      <c r="D197" t="s">
        <v>35</v>
      </c>
      <c r="E197" t="s">
        <v>27</v>
      </c>
      <c r="F197" s="4">
        <v>2478</v>
      </c>
      <c r="G197" s="5">
        <v>21</v>
      </c>
      <c r="H197">
        <f>_xlfn.XLOOKUP(Data[[#This Row],[Product]],products[Product],products[Cost per unit])*Data[[#This Row],[Units]]</f>
        <v>351.33</v>
      </c>
    </row>
    <row r="198" spans="3:8" x14ac:dyDescent="0.45">
      <c r="C198" t="s">
        <v>10</v>
      </c>
      <c r="D198" t="s">
        <v>36</v>
      </c>
      <c r="E198" t="s">
        <v>29</v>
      </c>
      <c r="F198" s="4">
        <v>2471</v>
      </c>
      <c r="G198" s="5">
        <v>342</v>
      </c>
      <c r="H198">
        <f>_xlfn.XLOOKUP(Data[[#This Row],[Product]],products[Product],products[Cost per unit])*Data[[#This Row],[Units]]</f>
        <v>2448.7200000000003</v>
      </c>
    </row>
    <row r="199" spans="3:8" x14ac:dyDescent="0.45">
      <c r="C199" t="s">
        <v>3</v>
      </c>
      <c r="D199" t="s">
        <v>35</v>
      </c>
      <c r="E199" t="s">
        <v>25</v>
      </c>
      <c r="F199" s="4">
        <v>2464</v>
      </c>
      <c r="G199" s="5">
        <v>234</v>
      </c>
      <c r="H199">
        <f>_xlfn.XLOOKUP(Data[[#This Row],[Product]],products[Product],products[Cost per unit])*Data[[#This Row],[Units]]</f>
        <v>3077.1</v>
      </c>
    </row>
    <row r="200" spans="3:8" x14ac:dyDescent="0.45">
      <c r="C200" t="s">
        <v>9</v>
      </c>
      <c r="D200" t="s">
        <v>38</v>
      </c>
      <c r="E200" t="s">
        <v>26</v>
      </c>
      <c r="F200" s="4">
        <v>2436</v>
      </c>
      <c r="G200" s="5">
        <v>99</v>
      </c>
      <c r="H200">
        <f>_xlfn.XLOOKUP(Data[[#This Row],[Product]],products[Product],products[Cost per unit])*Data[[#This Row],[Units]]</f>
        <v>554.4</v>
      </c>
    </row>
    <row r="201" spans="3:8" x14ac:dyDescent="0.45">
      <c r="C201" t="s">
        <v>9</v>
      </c>
      <c r="D201" t="s">
        <v>35</v>
      </c>
      <c r="E201" t="s">
        <v>27</v>
      </c>
      <c r="F201" s="4">
        <v>2429</v>
      </c>
      <c r="G201" s="5">
        <v>144</v>
      </c>
      <c r="H201">
        <f>_xlfn.XLOOKUP(Data[[#This Row],[Product]],products[Product],products[Cost per unit])*Data[[#This Row],[Units]]</f>
        <v>2409.12</v>
      </c>
    </row>
    <row r="202" spans="3:8" x14ac:dyDescent="0.45">
      <c r="C202" t="s">
        <v>3</v>
      </c>
      <c r="D202" t="s">
        <v>35</v>
      </c>
      <c r="E202" t="s">
        <v>14</v>
      </c>
      <c r="F202" s="4">
        <v>2415</v>
      </c>
      <c r="G202" s="5">
        <v>255</v>
      </c>
      <c r="H202">
        <f>_xlfn.XLOOKUP(Data[[#This Row],[Product]],products[Product],products[Cost per unit])*Data[[#This Row],[Units]]</f>
        <v>2983.5</v>
      </c>
    </row>
    <row r="203" spans="3:8" x14ac:dyDescent="0.45">
      <c r="C203" t="s">
        <v>5</v>
      </c>
      <c r="D203" t="s">
        <v>35</v>
      </c>
      <c r="E203" t="s">
        <v>18</v>
      </c>
      <c r="F203" s="4">
        <v>2415</v>
      </c>
      <c r="G203" s="5">
        <v>15</v>
      </c>
      <c r="H203">
        <f>_xlfn.XLOOKUP(Data[[#This Row],[Product]],products[Product],products[Cost per unit])*Data[[#This Row],[Units]]</f>
        <v>97.05</v>
      </c>
    </row>
    <row r="204" spans="3:8" x14ac:dyDescent="0.45">
      <c r="C204" t="s">
        <v>9</v>
      </c>
      <c r="D204" t="s">
        <v>38</v>
      </c>
      <c r="E204" t="s">
        <v>17</v>
      </c>
      <c r="F204" s="4">
        <v>2408</v>
      </c>
      <c r="G204" s="5">
        <v>9</v>
      </c>
      <c r="H204">
        <f>_xlfn.XLOOKUP(Data[[#This Row],[Product]],products[Product],products[Cost per unit])*Data[[#This Row],[Units]]</f>
        <v>27.99</v>
      </c>
    </row>
    <row r="205" spans="3:8" x14ac:dyDescent="0.45">
      <c r="C205" t="s">
        <v>41</v>
      </c>
      <c r="D205" t="s">
        <v>37</v>
      </c>
      <c r="E205" t="s">
        <v>26</v>
      </c>
      <c r="F205" s="4">
        <v>2324</v>
      </c>
      <c r="G205" s="5">
        <v>177</v>
      </c>
      <c r="H205">
        <f>_xlfn.XLOOKUP(Data[[#This Row],[Product]],products[Product],products[Cost per unit])*Data[[#This Row],[Units]]</f>
        <v>991.19999999999993</v>
      </c>
    </row>
    <row r="206" spans="3:8" x14ac:dyDescent="0.45">
      <c r="C206" t="s">
        <v>10</v>
      </c>
      <c r="D206" t="s">
        <v>36</v>
      </c>
      <c r="E206" t="s">
        <v>23</v>
      </c>
      <c r="F206" s="4">
        <v>2317</v>
      </c>
      <c r="G206" s="5">
        <v>261</v>
      </c>
      <c r="H206">
        <f>_xlfn.XLOOKUP(Data[[#This Row],[Product]],products[Product],products[Cost per unit])*Data[[#This Row],[Units]]</f>
        <v>1693.89</v>
      </c>
    </row>
    <row r="207" spans="3:8" x14ac:dyDescent="0.45">
      <c r="C207" t="s">
        <v>6</v>
      </c>
      <c r="D207" t="s">
        <v>38</v>
      </c>
      <c r="E207" t="s">
        <v>13</v>
      </c>
      <c r="F207" s="4">
        <v>2317</v>
      </c>
      <c r="G207" s="5">
        <v>123</v>
      </c>
      <c r="H207">
        <f>_xlfn.XLOOKUP(Data[[#This Row],[Product]],products[Product],products[Cost per unit])*Data[[#This Row],[Units]]</f>
        <v>1147.5899999999999</v>
      </c>
    </row>
    <row r="208" spans="3:8" x14ac:dyDescent="0.45">
      <c r="C208" t="s">
        <v>40</v>
      </c>
      <c r="D208" t="s">
        <v>34</v>
      </c>
      <c r="E208" t="s">
        <v>27</v>
      </c>
      <c r="F208" s="4">
        <v>2289</v>
      </c>
      <c r="G208" s="5">
        <v>135</v>
      </c>
      <c r="H208">
        <f>_xlfn.XLOOKUP(Data[[#This Row],[Product]],products[Product],products[Cost per unit])*Data[[#This Row],[Units]]</f>
        <v>2258.5500000000002</v>
      </c>
    </row>
    <row r="209" spans="3:8" x14ac:dyDescent="0.45">
      <c r="C209" t="s">
        <v>40</v>
      </c>
      <c r="D209" t="s">
        <v>35</v>
      </c>
      <c r="E209" t="s">
        <v>30</v>
      </c>
      <c r="F209" s="4">
        <v>2275</v>
      </c>
      <c r="G209" s="5">
        <v>447</v>
      </c>
      <c r="H209">
        <f>_xlfn.XLOOKUP(Data[[#This Row],[Product]],products[Product],products[Cost per unit])*Data[[#This Row],[Units]]</f>
        <v>6477.03</v>
      </c>
    </row>
    <row r="210" spans="3:8" x14ac:dyDescent="0.45">
      <c r="C210" t="s">
        <v>8</v>
      </c>
      <c r="D210" t="s">
        <v>38</v>
      </c>
      <c r="E210" t="s">
        <v>27</v>
      </c>
      <c r="F210" s="4">
        <v>2268</v>
      </c>
      <c r="G210" s="5">
        <v>63</v>
      </c>
      <c r="H210">
        <f>_xlfn.XLOOKUP(Data[[#This Row],[Product]],products[Product],products[Cost per unit])*Data[[#This Row],[Units]]</f>
        <v>1053.99</v>
      </c>
    </row>
    <row r="211" spans="3:8" x14ac:dyDescent="0.45">
      <c r="C211" t="s">
        <v>7</v>
      </c>
      <c r="D211" t="s">
        <v>34</v>
      </c>
      <c r="E211" t="s">
        <v>33</v>
      </c>
      <c r="F211" s="4">
        <v>2226</v>
      </c>
      <c r="G211" s="5">
        <v>48</v>
      </c>
      <c r="H211">
        <f>_xlfn.XLOOKUP(Data[[#This Row],[Product]],products[Product],products[Cost per unit])*Data[[#This Row],[Units]]</f>
        <v>593.76</v>
      </c>
    </row>
    <row r="212" spans="3:8" x14ac:dyDescent="0.45">
      <c r="C212" t="s">
        <v>6</v>
      </c>
      <c r="D212" t="s">
        <v>34</v>
      </c>
      <c r="E212" t="s">
        <v>16</v>
      </c>
      <c r="F212" s="4">
        <v>2219</v>
      </c>
      <c r="G212" s="5">
        <v>75</v>
      </c>
      <c r="H212">
        <f>_xlfn.XLOOKUP(Data[[#This Row],[Product]],products[Product],products[Cost per unit])*Data[[#This Row],[Units]]</f>
        <v>659.24999999999989</v>
      </c>
    </row>
    <row r="213" spans="3:8" x14ac:dyDescent="0.45">
      <c r="C213" t="s">
        <v>3</v>
      </c>
      <c r="D213" t="s">
        <v>34</v>
      </c>
      <c r="E213" t="s">
        <v>23</v>
      </c>
      <c r="F213" s="4">
        <v>2212</v>
      </c>
      <c r="G213" s="5">
        <v>117</v>
      </c>
      <c r="H213">
        <f>_xlfn.XLOOKUP(Data[[#This Row],[Product]],products[Product],products[Cost per unit])*Data[[#This Row],[Units]]</f>
        <v>759.33</v>
      </c>
    </row>
    <row r="214" spans="3:8" x14ac:dyDescent="0.45">
      <c r="C214" t="s">
        <v>10</v>
      </c>
      <c r="D214" t="s">
        <v>38</v>
      </c>
      <c r="E214" t="s">
        <v>22</v>
      </c>
      <c r="F214" s="4">
        <v>2205</v>
      </c>
      <c r="G214" s="5">
        <v>141</v>
      </c>
      <c r="H214">
        <f>_xlfn.XLOOKUP(Data[[#This Row],[Product]],products[Product],products[Cost per unit])*Data[[#This Row],[Units]]</f>
        <v>1377.57</v>
      </c>
    </row>
    <row r="215" spans="3:8" x14ac:dyDescent="0.45">
      <c r="C215" t="s">
        <v>7</v>
      </c>
      <c r="D215" t="s">
        <v>34</v>
      </c>
      <c r="E215" t="s">
        <v>20</v>
      </c>
      <c r="F215" s="4">
        <v>2205</v>
      </c>
      <c r="G215" s="5">
        <v>138</v>
      </c>
      <c r="H215">
        <f>_xlfn.XLOOKUP(Data[[#This Row],[Product]],products[Product],products[Cost per unit])*Data[[#This Row],[Units]]</f>
        <v>1465.56</v>
      </c>
    </row>
    <row r="216" spans="3:8" x14ac:dyDescent="0.45">
      <c r="C216" t="s">
        <v>7</v>
      </c>
      <c r="D216" t="s">
        <v>36</v>
      </c>
      <c r="E216" t="s">
        <v>31</v>
      </c>
      <c r="F216" s="4">
        <v>2149</v>
      </c>
      <c r="G216" s="5">
        <v>117</v>
      </c>
      <c r="H216">
        <f>_xlfn.XLOOKUP(Data[[#This Row],[Product]],products[Product],products[Cost per unit])*Data[[#This Row],[Units]]</f>
        <v>677.43</v>
      </c>
    </row>
    <row r="217" spans="3:8" x14ac:dyDescent="0.45">
      <c r="C217" t="s">
        <v>9</v>
      </c>
      <c r="D217" t="s">
        <v>36</v>
      </c>
      <c r="E217" t="s">
        <v>25</v>
      </c>
      <c r="F217" s="4">
        <v>2142</v>
      </c>
      <c r="G217" s="5">
        <v>114</v>
      </c>
      <c r="H217">
        <f>_xlfn.XLOOKUP(Data[[#This Row],[Product]],products[Product],products[Cost per unit])*Data[[#This Row],[Units]]</f>
        <v>1499.1000000000001</v>
      </c>
    </row>
    <row r="218" spans="3:8" x14ac:dyDescent="0.45">
      <c r="C218" t="s">
        <v>7</v>
      </c>
      <c r="D218" t="s">
        <v>35</v>
      </c>
      <c r="E218" t="s">
        <v>16</v>
      </c>
      <c r="F218" s="4">
        <v>2135</v>
      </c>
      <c r="G218" s="5">
        <v>27</v>
      </c>
      <c r="H218">
        <f>_xlfn.XLOOKUP(Data[[#This Row],[Product]],products[Product],products[Cost per unit])*Data[[#This Row],[Units]]</f>
        <v>237.32999999999998</v>
      </c>
    </row>
    <row r="219" spans="3:8" x14ac:dyDescent="0.45">
      <c r="C219" t="s">
        <v>41</v>
      </c>
      <c r="D219" t="s">
        <v>35</v>
      </c>
      <c r="E219" t="s">
        <v>15</v>
      </c>
      <c r="F219" s="4">
        <v>2114</v>
      </c>
      <c r="G219" s="5">
        <v>186</v>
      </c>
      <c r="H219">
        <f>_xlfn.XLOOKUP(Data[[#This Row],[Product]],products[Product],products[Cost per unit])*Data[[#This Row],[Units]]</f>
        <v>2181.7800000000002</v>
      </c>
    </row>
    <row r="220" spans="3:8" x14ac:dyDescent="0.45">
      <c r="C220" t="s">
        <v>3</v>
      </c>
      <c r="D220" t="s">
        <v>35</v>
      </c>
      <c r="E220" t="s">
        <v>29</v>
      </c>
      <c r="F220" s="4">
        <v>2114</v>
      </c>
      <c r="G220" s="5">
        <v>66</v>
      </c>
      <c r="H220">
        <f>_xlfn.XLOOKUP(Data[[#This Row],[Product]],products[Product],products[Cost per unit])*Data[[#This Row],[Units]]</f>
        <v>472.56</v>
      </c>
    </row>
    <row r="221" spans="3:8" x14ac:dyDescent="0.45">
      <c r="C221" t="s">
        <v>6</v>
      </c>
      <c r="D221" t="s">
        <v>39</v>
      </c>
      <c r="E221" t="s">
        <v>25</v>
      </c>
      <c r="F221" s="4">
        <v>2100</v>
      </c>
      <c r="G221" s="5">
        <v>414</v>
      </c>
      <c r="H221">
        <f>_xlfn.XLOOKUP(Data[[#This Row],[Product]],products[Product],products[Cost per unit])*Data[[#This Row],[Units]]</f>
        <v>5444.1</v>
      </c>
    </row>
    <row r="222" spans="3:8" x14ac:dyDescent="0.45">
      <c r="C222" t="s">
        <v>8</v>
      </c>
      <c r="D222" t="s">
        <v>35</v>
      </c>
      <c r="E222" t="s">
        <v>29</v>
      </c>
      <c r="F222" s="4">
        <v>2023</v>
      </c>
      <c r="G222" s="5">
        <v>168</v>
      </c>
      <c r="H222">
        <f>_xlfn.XLOOKUP(Data[[#This Row],[Product]],products[Product],products[Cost per unit])*Data[[#This Row],[Units]]</f>
        <v>1202.8800000000001</v>
      </c>
    </row>
    <row r="223" spans="3:8" x14ac:dyDescent="0.45">
      <c r="C223" t="s">
        <v>3</v>
      </c>
      <c r="D223" t="s">
        <v>35</v>
      </c>
      <c r="E223" t="s">
        <v>23</v>
      </c>
      <c r="F223" s="4">
        <v>2023</v>
      </c>
      <c r="G223" s="5">
        <v>78</v>
      </c>
      <c r="H223">
        <f>_xlfn.XLOOKUP(Data[[#This Row],[Product]],products[Product],products[Cost per unit])*Data[[#This Row],[Units]]</f>
        <v>506.22</v>
      </c>
    </row>
    <row r="224" spans="3:8" x14ac:dyDescent="0.45">
      <c r="C224" t="s">
        <v>2</v>
      </c>
      <c r="D224" t="s">
        <v>39</v>
      </c>
      <c r="E224" t="s">
        <v>16</v>
      </c>
      <c r="F224" s="4">
        <v>2016</v>
      </c>
      <c r="G224" s="5">
        <v>117</v>
      </c>
      <c r="H224">
        <f>_xlfn.XLOOKUP(Data[[#This Row],[Product]],products[Product],products[Cost per unit])*Data[[#This Row],[Units]]</f>
        <v>1028.4299999999998</v>
      </c>
    </row>
    <row r="225" spans="3:8" x14ac:dyDescent="0.45">
      <c r="C225" t="s">
        <v>8</v>
      </c>
      <c r="D225" t="s">
        <v>34</v>
      </c>
      <c r="E225" t="s">
        <v>16</v>
      </c>
      <c r="F225" s="4">
        <v>2009</v>
      </c>
      <c r="G225" s="5">
        <v>219</v>
      </c>
      <c r="H225">
        <f>_xlfn.XLOOKUP(Data[[#This Row],[Product]],products[Product],products[Cost per unit])*Data[[#This Row],[Units]]</f>
        <v>1925.0099999999998</v>
      </c>
    </row>
    <row r="226" spans="3:8" x14ac:dyDescent="0.45">
      <c r="C226" t="s">
        <v>40</v>
      </c>
      <c r="D226" t="s">
        <v>38</v>
      </c>
      <c r="E226" t="s">
        <v>31</v>
      </c>
      <c r="F226" s="4">
        <v>1988</v>
      </c>
      <c r="G226" s="5">
        <v>39</v>
      </c>
      <c r="H226">
        <f>_xlfn.XLOOKUP(Data[[#This Row],[Product]],products[Product],products[Cost per unit])*Data[[#This Row],[Units]]</f>
        <v>225.81</v>
      </c>
    </row>
    <row r="227" spans="3:8" x14ac:dyDescent="0.45">
      <c r="C227" t="s">
        <v>10</v>
      </c>
      <c r="D227" t="s">
        <v>35</v>
      </c>
      <c r="E227" t="s">
        <v>20</v>
      </c>
      <c r="F227" s="4">
        <v>1974</v>
      </c>
      <c r="G227" s="5">
        <v>195</v>
      </c>
      <c r="H227">
        <f>_xlfn.XLOOKUP(Data[[#This Row],[Product]],products[Product],products[Cost per unit])*Data[[#This Row],[Units]]</f>
        <v>2070.8999999999996</v>
      </c>
    </row>
    <row r="228" spans="3:8" x14ac:dyDescent="0.45">
      <c r="C228" t="s">
        <v>7</v>
      </c>
      <c r="D228" t="s">
        <v>34</v>
      </c>
      <c r="E228" t="s">
        <v>14</v>
      </c>
      <c r="F228" s="4">
        <v>1932</v>
      </c>
      <c r="G228" s="5">
        <v>369</v>
      </c>
      <c r="H228">
        <f>_xlfn.XLOOKUP(Data[[#This Row],[Product]],products[Product],products[Cost per unit])*Data[[#This Row],[Units]]</f>
        <v>4317.3</v>
      </c>
    </row>
    <row r="229" spans="3:8" x14ac:dyDescent="0.45">
      <c r="C229" t="s">
        <v>41</v>
      </c>
      <c r="D229" t="s">
        <v>36</v>
      </c>
      <c r="E229" t="s">
        <v>19</v>
      </c>
      <c r="F229" s="4">
        <v>1925</v>
      </c>
      <c r="G229" s="5">
        <v>192</v>
      </c>
      <c r="H229">
        <f>_xlfn.XLOOKUP(Data[[#This Row],[Product]],products[Product],products[Cost per unit])*Data[[#This Row],[Units]]</f>
        <v>1466.8799999999999</v>
      </c>
    </row>
    <row r="230" spans="3:8" x14ac:dyDescent="0.45">
      <c r="C230" t="s">
        <v>6</v>
      </c>
      <c r="D230" t="s">
        <v>37</v>
      </c>
      <c r="E230" t="s">
        <v>16</v>
      </c>
      <c r="F230" s="4">
        <v>1904</v>
      </c>
      <c r="G230" s="5">
        <v>405</v>
      </c>
      <c r="H230">
        <f>_xlfn.XLOOKUP(Data[[#This Row],[Product]],products[Product],products[Cost per unit])*Data[[#This Row],[Units]]</f>
        <v>3559.95</v>
      </c>
    </row>
    <row r="231" spans="3:8" x14ac:dyDescent="0.45">
      <c r="C231" t="s">
        <v>8</v>
      </c>
      <c r="D231" t="s">
        <v>37</v>
      </c>
      <c r="E231" t="s">
        <v>22</v>
      </c>
      <c r="F231" s="4">
        <v>1890</v>
      </c>
      <c r="G231" s="5">
        <v>195</v>
      </c>
      <c r="H231">
        <f>_xlfn.XLOOKUP(Data[[#This Row],[Product]],products[Product],products[Cost per unit])*Data[[#This Row],[Units]]</f>
        <v>1905.1499999999999</v>
      </c>
    </row>
    <row r="232" spans="3:8" x14ac:dyDescent="0.45">
      <c r="C232" t="s">
        <v>2</v>
      </c>
      <c r="D232" t="s">
        <v>39</v>
      </c>
      <c r="E232" t="s">
        <v>25</v>
      </c>
      <c r="F232" s="4">
        <v>1785</v>
      </c>
      <c r="G232" s="5">
        <v>462</v>
      </c>
      <c r="H232">
        <f>_xlfn.XLOOKUP(Data[[#This Row],[Product]],products[Product],products[Cost per unit])*Data[[#This Row],[Units]]</f>
        <v>6075.3</v>
      </c>
    </row>
    <row r="233" spans="3:8" x14ac:dyDescent="0.45">
      <c r="C233" t="s">
        <v>7</v>
      </c>
      <c r="D233" t="s">
        <v>38</v>
      </c>
      <c r="E233" t="s">
        <v>18</v>
      </c>
      <c r="F233" s="4">
        <v>1778</v>
      </c>
      <c r="G233" s="5">
        <v>270</v>
      </c>
      <c r="H233">
        <f>_xlfn.XLOOKUP(Data[[#This Row],[Product]],products[Product],products[Cost per unit])*Data[[#This Row],[Units]]</f>
        <v>1746.8999999999999</v>
      </c>
    </row>
    <row r="234" spans="3:8" x14ac:dyDescent="0.45">
      <c r="C234" t="s">
        <v>8</v>
      </c>
      <c r="D234" t="s">
        <v>37</v>
      </c>
      <c r="E234" t="s">
        <v>19</v>
      </c>
      <c r="F234" s="4">
        <v>1771</v>
      </c>
      <c r="G234" s="5">
        <v>204</v>
      </c>
      <c r="H234">
        <f>_xlfn.XLOOKUP(Data[[#This Row],[Product]],products[Product],products[Cost per unit])*Data[[#This Row],[Units]]</f>
        <v>1558.56</v>
      </c>
    </row>
    <row r="235" spans="3:8" x14ac:dyDescent="0.45">
      <c r="C235" t="s">
        <v>8</v>
      </c>
      <c r="D235" t="s">
        <v>38</v>
      </c>
      <c r="E235" t="s">
        <v>23</v>
      </c>
      <c r="F235" s="4">
        <v>1701</v>
      </c>
      <c r="G235" s="5">
        <v>234</v>
      </c>
      <c r="H235">
        <f>_xlfn.XLOOKUP(Data[[#This Row],[Product]],products[Product],products[Cost per unit])*Data[[#This Row],[Units]]</f>
        <v>1518.66</v>
      </c>
    </row>
    <row r="236" spans="3:8" x14ac:dyDescent="0.45">
      <c r="C236" t="s">
        <v>3</v>
      </c>
      <c r="D236" t="s">
        <v>39</v>
      </c>
      <c r="E236" t="s">
        <v>28</v>
      </c>
      <c r="F236" s="4">
        <v>1652</v>
      </c>
      <c r="G236" s="5">
        <v>102</v>
      </c>
      <c r="H236">
        <f>_xlfn.XLOOKUP(Data[[#This Row],[Product]],products[Product],products[Cost per unit])*Data[[#This Row],[Units]]</f>
        <v>1058.76</v>
      </c>
    </row>
    <row r="237" spans="3:8" x14ac:dyDescent="0.45">
      <c r="C237" t="s">
        <v>5</v>
      </c>
      <c r="D237" t="s">
        <v>34</v>
      </c>
      <c r="E237" t="s">
        <v>33</v>
      </c>
      <c r="F237" s="4">
        <v>1652</v>
      </c>
      <c r="G237" s="5">
        <v>93</v>
      </c>
      <c r="H237">
        <f>_xlfn.XLOOKUP(Data[[#This Row],[Product]],products[Product],products[Cost per unit])*Data[[#This Row],[Units]]</f>
        <v>1150.4099999999999</v>
      </c>
    </row>
    <row r="238" spans="3:8" x14ac:dyDescent="0.45">
      <c r="C238" t="s">
        <v>6</v>
      </c>
      <c r="D238" t="s">
        <v>39</v>
      </c>
      <c r="E238" t="s">
        <v>30</v>
      </c>
      <c r="F238" s="4">
        <v>1638</v>
      </c>
      <c r="G238" s="5">
        <v>63</v>
      </c>
      <c r="H238">
        <f>_xlfn.XLOOKUP(Data[[#This Row],[Product]],products[Product],products[Cost per unit])*Data[[#This Row],[Units]]</f>
        <v>912.87</v>
      </c>
    </row>
    <row r="239" spans="3:8" x14ac:dyDescent="0.45">
      <c r="C239" t="s">
        <v>40</v>
      </c>
      <c r="D239" t="s">
        <v>35</v>
      </c>
      <c r="E239" t="s">
        <v>24</v>
      </c>
      <c r="F239" s="4">
        <v>1638</v>
      </c>
      <c r="G239" s="5">
        <v>48</v>
      </c>
      <c r="H239">
        <f>_xlfn.XLOOKUP(Data[[#This Row],[Product]],products[Product],products[Cost per unit])*Data[[#This Row],[Units]]</f>
        <v>238.56</v>
      </c>
    </row>
    <row r="240" spans="3:8" x14ac:dyDescent="0.45">
      <c r="C240" t="s">
        <v>40</v>
      </c>
      <c r="D240" t="s">
        <v>37</v>
      </c>
      <c r="E240" t="s">
        <v>30</v>
      </c>
      <c r="F240" s="4">
        <v>1624</v>
      </c>
      <c r="G240" s="5">
        <v>114</v>
      </c>
      <c r="H240">
        <f>_xlfn.XLOOKUP(Data[[#This Row],[Product]],products[Product],products[Cost per unit])*Data[[#This Row],[Units]]</f>
        <v>1651.8600000000001</v>
      </c>
    </row>
    <row r="241" spans="3:8" x14ac:dyDescent="0.45">
      <c r="C241" t="s">
        <v>40</v>
      </c>
      <c r="D241" t="s">
        <v>35</v>
      </c>
      <c r="E241" t="s">
        <v>29</v>
      </c>
      <c r="F241" s="4">
        <v>1617</v>
      </c>
      <c r="G241" s="5">
        <v>126</v>
      </c>
      <c r="H241">
        <f>_xlfn.XLOOKUP(Data[[#This Row],[Product]],products[Product],products[Cost per unit])*Data[[#This Row],[Units]]</f>
        <v>902.16</v>
      </c>
    </row>
    <row r="242" spans="3:8" x14ac:dyDescent="0.45">
      <c r="C242" t="s">
        <v>2</v>
      </c>
      <c r="D242" t="s">
        <v>35</v>
      </c>
      <c r="E242" t="s">
        <v>17</v>
      </c>
      <c r="F242" s="4">
        <v>1589</v>
      </c>
      <c r="G242" s="5">
        <v>303</v>
      </c>
      <c r="H242">
        <f>_xlfn.XLOOKUP(Data[[#This Row],[Product]],products[Product],products[Cost per unit])*Data[[#This Row],[Units]]</f>
        <v>942.32999999999993</v>
      </c>
    </row>
    <row r="243" spans="3:8" x14ac:dyDescent="0.45">
      <c r="C243" t="s">
        <v>2</v>
      </c>
      <c r="D243" t="s">
        <v>39</v>
      </c>
      <c r="E243" t="s">
        <v>22</v>
      </c>
      <c r="F243" s="4">
        <v>1568</v>
      </c>
      <c r="G243" s="5">
        <v>141</v>
      </c>
      <c r="H243">
        <f>_xlfn.XLOOKUP(Data[[#This Row],[Product]],products[Product],products[Cost per unit])*Data[[#This Row],[Units]]</f>
        <v>1377.57</v>
      </c>
    </row>
    <row r="244" spans="3:8" x14ac:dyDescent="0.45">
      <c r="C244" t="s">
        <v>7</v>
      </c>
      <c r="D244" t="s">
        <v>34</v>
      </c>
      <c r="E244" t="s">
        <v>25</v>
      </c>
      <c r="F244" s="4">
        <v>1568</v>
      </c>
      <c r="G244" s="5">
        <v>96</v>
      </c>
      <c r="H244">
        <f>_xlfn.XLOOKUP(Data[[#This Row],[Product]],products[Product],products[Cost per unit])*Data[[#This Row],[Units]]</f>
        <v>1262.4000000000001</v>
      </c>
    </row>
    <row r="245" spans="3:8" x14ac:dyDescent="0.45">
      <c r="C245" t="s">
        <v>8</v>
      </c>
      <c r="D245" t="s">
        <v>39</v>
      </c>
      <c r="E245" t="s">
        <v>26</v>
      </c>
      <c r="F245" s="4">
        <v>1561</v>
      </c>
      <c r="G245" s="5">
        <v>27</v>
      </c>
      <c r="H245">
        <f>_xlfn.XLOOKUP(Data[[#This Row],[Product]],products[Product],products[Cost per unit])*Data[[#This Row],[Units]]</f>
        <v>151.19999999999999</v>
      </c>
    </row>
    <row r="246" spans="3:8" x14ac:dyDescent="0.45">
      <c r="C246" t="s">
        <v>41</v>
      </c>
      <c r="D246" t="s">
        <v>37</v>
      </c>
      <c r="E246" t="s">
        <v>30</v>
      </c>
      <c r="F246" s="4">
        <v>1526</v>
      </c>
      <c r="G246" s="5">
        <v>240</v>
      </c>
      <c r="H246">
        <f>_xlfn.XLOOKUP(Data[[#This Row],[Product]],products[Product],products[Cost per unit])*Data[[#This Row],[Units]]</f>
        <v>3477.6</v>
      </c>
    </row>
    <row r="247" spans="3:8" x14ac:dyDescent="0.45">
      <c r="C247" t="s">
        <v>5</v>
      </c>
      <c r="D247" t="s">
        <v>36</v>
      </c>
      <c r="E247" t="s">
        <v>30</v>
      </c>
      <c r="F247" s="4">
        <v>1526</v>
      </c>
      <c r="G247" s="5">
        <v>105</v>
      </c>
      <c r="H247">
        <f>_xlfn.XLOOKUP(Data[[#This Row],[Product]],products[Product],products[Cost per unit])*Data[[#This Row],[Units]]</f>
        <v>1521.45</v>
      </c>
    </row>
    <row r="248" spans="3:8" x14ac:dyDescent="0.45">
      <c r="C248" t="s">
        <v>6</v>
      </c>
      <c r="D248" t="s">
        <v>37</v>
      </c>
      <c r="E248" t="s">
        <v>18</v>
      </c>
      <c r="F248" s="4">
        <v>1505</v>
      </c>
      <c r="G248" s="5">
        <v>102</v>
      </c>
      <c r="H248">
        <f>_xlfn.XLOOKUP(Data[[#This Row],[Product]],products[Product],products[Cost per unit])*Data[[#This Row],[Units]]</f>
        <v>659.93999999999994</v>
      </c>
    </row>
    <row r="249" spans="3:8" x14ac:dyDescent="0.45">
      <c r="C249" t="s">
        <v>41</v>
      </c>
      <c r="D249" t="s">
        <v>34</v>
      </c>
      <c r="E249" t="s">
        <v>17</v>
      </c>
      <c r="F249" s="4">
        <v>1463</v>
      </c>
      <c r="G249" s="5">
        <v>39</v>
      </c>
      <c r="H249">
        <f>_xlfn.XLOOKUP(Data[[#This Row],[Product]],products[Product],products[Cost per unit])*Data[[#This Row],[Units]]</f>
        <v>121.28999999999999</v>
      </c>
    </row>
    <row r="250" spans="3:8" x14ac:dyDescent="0.45">
      <c r="C250" t="s">
        <v>6</v>
      </c>
      <c r="D250" t="s">
        <v>34</v>
      </c>
      <c r="E250" t="s">
        <v>15</v>
      </c>
      <c r="F250" s="4">
        <v>1442</v>
      </c>
      <c r="G250" s="5">
        <v>15</v>
      </c>
      <c r="H250">
        <f>_xlfn.XLOOKUP(Data[[#This Row],[Product]],products[Product],products[Cost per unit])*Data[[#This Row],[Units]]</f>
        <v>175.95000000000002</v>
      </c>
    </row>
    <row r="251" spans="3:8" x14ac:dyDescent="0.45">
      <c r="C251" t="s">
        <v>10</v>
      </c>
      <c r="D251" t="s">
        <v>34</v>
      </c>
      <c r="E251" t="s">
        <v>25</v>
      </c>
      <c r="F251" s="4">
        <v>1428</v>
      </c>
      <c r="G251" s="5">
        <v>93</v>
      </c>
      <c r="H251">
        <f>_xlfn.XLOOKUP(Data[[#This Row],[Product]],products[Product],products[Cost per unit])*Data[[#This Row],[Units]]</f>
        <v>1222.95</v>
      </c>
    </row>
    <row r="252" spans="3:8" x14ac:dyDescent="0.45">
      <c r="C252" t="s">
        <v>10</v>
      </c>
      <c r="D252" t="s">
        <v>36</v>
      </c>
      <c r="E252" t="s">
        <v>27</v>
      </c>
      <c r="F252" s="4">
        <v>1407</v>
      </c>
      <c r="G252" s="5">
        <v>72</v>
      </c>
      <c r="H252">
        <f>_xlfn.XLOOKUP(Data[[#This Row],[Product]],products[Product],products[Cost per unit])*Data[[#This Row],[Units]]</f>
        <v>1204.56</v>
      </c>
    </row>
    <row r="253" spans="3:8" x14ac:dyDescent="0.45">
      <c r="C253" t="s">
        <v>6</v>
      </c>
      <c r="D253" t="s">
        <v>36</v>
      </c>
      <c r="E253" t="s">
        <v>29</v>
      </c>
      <c r="F253" s="4">
        <v>1400</v>
      </c>
      <c r="G253" s="5">
        <v>135</v>
      </c>
      <c r="H253">
        <f>_xlfn.XLOOKUP(Data[[#This Row],[Product]],products[Product],products[Cost per unit])*Data[[#This Row],[Units]]</f>
        <v>966.6</v>
      </c>
    </row>
    <row r="254" spans="3:8" x14ac:dyDescent="0.45">
      <c r="C254" t="s">
        <v>6</v>
      </c>
      <c r="D254" t="s">
        <v>35</v>
      </c>
      <c r="E254" t="s">
        <v>4</v>
      </c>
      <c r="F254" s="4">
        <v>1302</v>
      </c>
      <c r="G254" s="5">
        <v>402</v>
      </c>
      <c r="H254">
        <f>_xlfn.XLOOKUP(Data[[#This Row],[Product]],products[Product],products[Cost per unit])*Data[[#This Row],[Units]]</f>
        <v>4775.76</v>
      </c>
    </row>
    <row r="255" spans="3:8" x14ac:dyDescent="0.45">
      <c r="C255" t="s">
        <v>7</v>
      </c>
      <c r="D255" t="s">
        <v>38</v>
      </c>
      <c r="E255" t="s">
        <v>14</v>
      </c>
      <c r="F255" s="4">
        <v>1281</v>
      </c>
      <c r="G255" s="5">
        <v>75</v>
      </c>
      <c r="H255">
        <f>_xlfn.XLOOKUP(Data[[#This Row],[Product]],products[Product],products[Cost per unit])*Data[[#This Row],[Units]]</f>
        <v>877.5</v>
      </c>
    </row>
    <row r="256" spans="3:8" x14ac:dyDescent="0.45">
      <c r="C256" t="s">
        <v>3</v>
      </c>
      <c r="D256" t="s">
        <v>36</v>
      </c>
      <c r="E256" t="s">
        <v>19</v>
      </c>
      <c r="F256" s="4">
        <v>1281</v>
      </c>
      <c r="G256" s="5">
        <v>18</v>
      </c>
      <c r="H256">
        <f>_xlfn.XLOOKUP(Data[[#This Row],[Product]],products[Product],products[Cost per unit])*Data[[#This Row],[Units]]</f>
        <v>137.51999999999998</v>
      </c>
    </row>
    <row r="257" spans="3:8" x14ac:dyDescent="0.45">
      <c r="C257" t="s">
        <v>41</v>
      </c>
      <c r="D257" t="s">
        <v>34</v>
      </c>
      <c r="E257" t="s">
        <v>16</v>
      </c>
      <c r="F257" s="4">
        <v>1274</v>
      </c>
      <c r="G257" s="5">
        <v>225</v>
      </c>
      <c r="H257">
        <f>_xlfn.XLOOKUP(Data[[#This Row],[Product]],products[Product],products[Cost per unit])*Data[[#This Row],[Units]]</f>
        <v>1977.7499999999998</v>
      </c>
    </row>
    <row r="258" spans="3:8" x14ac:dyDescent="0.45">
      <c r="C258" t="s">
        <v>6</v>
      </c>
      <c r="D258" t="s">
        <v>38</v>
      </c>
      <c r="E258" t="s">
        <v>27</v>
      </c>
      <c r="F258" s="4">
        <v>1134</v>
      </c>
      <c r="G258" s="5">
        <v>282</v>
      </c>
      <c r="H258">
        <f>_xlfn.XLOOKUP(Data[[#This Row],[Product]],products[Product],products[Cost per unit])*Data[[#This Row],[Units]]</f>
        <v>4717.8599999999997</v>
      </c>
    </row>
    <row r="259" spans="3:8" x14ac:dyDescent="0.45">
      <c r="C259" t="s">
        <v>9</v>
      </c>
      <c r="D259" t="s">
        <v>37</v>
      </c>
      <c r="E259" t="s">
        <v>29</v>
      </c>
      <c r="F259" s="4">
        <v>1085</v>
      </c>
      <c r="G259" s="5">
        <v>273</v>
      </c>
      <c r="H259">
        <f>_xlfn.XLOOKUP(Data[[#This Row],[Product]],products[Product],products[Cost per unit])*Data[[#This Row],[Units]]</f>
        <v>1954.68</v>
      </c>
    </row>
    <row r="260" spans="3:8" x14ac:dyDescent="0.45">
      <c r="C260" t="s">
        <v>6</v>
      </c>
      <c r="D260" t="s">
        <v>35</v>
      </c>
      <c r="E260" t="s">
        <v>20</v>
      </c>
      <c r="F260" s="4">
        <v>1071</v>
      </c>
      <c r="G260" s="5">
        <v>270</v>
      </c>
      <c r="H260">
        <f>_xlfn.XLOOKUP(Data[[#This Row],[Product]],products[Product],products[Cost per unit])*Data[[#This Row],[Units]]</f>
        <v>2867.3999999999996</v>
      </c>
    </row>
    <row r="261" spans="3:8" x14ac:dyDescent="0.45">
      <c r="C261" t="s">
        <v>2</v>
      </c>
      <c r="D261" t="s">
        <v>37</v>
      </c>
      <c r="E261" t="s">
        <v>14</v>
      </c>
      <c r="F261" s="4">
        <v>1057</v>
      </c>
      <c r="G261" s="5">
        <v>54</v>
      </c>
      <c r="H261">
        <f>_xlfn.XLOOKUP(Data[[#This Row],[Product]],products[Product],products[Cost per unit])*Data[[#This Row],[Units]]</f>
        <v>631.79999999999995</v>
      </c>
    </row>
    <row r="262" spans="3:8" x14ac:dyDescent="0.45">
      <c r="C262" t="s">
        <v>3</v>
      </c>
      <c r="D262" t="s">
        <v>36</v>
      </c>
      <c r="E262" t="s">
        <v>28</v>
      </c>
      <c r="F262" s="4">
        <v>973</v>
      </c>
      <c r="G262" s="5">
        <v>162</v>
      </c>
      <c r="H262">
        <f>_xlfn.XLOOKUP(Data[[#This Row],[Product]],products[Product],products[Cost per unit])*Data[[#This Row],[Units]]</f>
        <v>1681.5600000000002</v>
      </c>
    </row>
    <row r="263" spans="3:8" x14ac:dyDescent="0.45">
      <c r="C263" t="s">
        <v>7</v>
      </c>
      <c r="D263" t="s">
        <v>39</v>
      </c>
      <c r="E263" t="s">
        <v>27</v>
      </c>
      <c r="F263" s="4">
        <v>966</v>
      </c>
      <c r="G263" s="5">
        <v>198</v>
      </c>
      <c r="H263">
        <f>_xlfn.XLOOKUP(Data[[#This Row],[Product]],products[Product],products[Cost per unit])*Data[[#This Row],[Units]]</f>
        <v>3312.54</v>
      </c>
    </row>
    <row r="264" spans="3:8" x14ac:dyDescent="0.45">
      <c r="C264" t="s">
        <v>9</v>
      </c>
      <c r="D264" t="s">
        <v>35</v>
      </c>
      <c r="E264" t="s">
        <v>4</v>
      </c>
      <c r="F264" s="4">
        <v>959</v>
      </c>
      <c r="G264" s="5">
        <v>147</v>
      </c>
      <c r="H264">
        <f>_xlfn.XLOOKUP(Data[[#This Row],[Product]],products[Product],products[Cost per unit])*Data[[#This Row],[Units]]</f>
        <v>1746.3600000000001</v>
      </c>
    </row>
    <row r="265" spans="3:8" x14ac:dyDescent="0.45">
      <c r="C265" t="s">
        <v>6</v>
      </c>
      <c r="D265" t="s">
        <v>38</v>
      </c>
      <c r="E265" t="s">
        <v>33</v>
      </c>
      <c r="F265" s="4">
        <v>959</v>
      </c>
      <c r="G265" s="5">
        <v>135</v>
      </c>
      <c r="H265">
        <f>_xlfn.XLOOKUP(Data[[#This Row],[Product]],products[Product],products[Cost per unit])*Data[[#This Row],[Units]]</f>
        <v>1669.9499999999998</v>
      </c>
    </row>
    <row r="266" spans="3:8" x14ac:dyDescent="0.45">
      <c r="C266" t="s">
        <v>10</v>
      </c>
      <c r="D266" t="s">
        <v>36</v>
      </c>
      <c r="E266" t="s">
        <v>13</v>
      </c>
      <c r="F266" s="4">
        <v>945</v>
      </c>
      <c r="G266" s="5">
        <v>75</v>
      </c>
      <c r="H266">
        <f>_xlfn.XLOOKUP(Data[[#This Row],[Product]],products[Product],products[Cost per unit])*Data[[#This Row],[Units]]</f>
        <v>699.75</v>
      </c>
    </row>
    <row r="267" spans="3:8" x14ac:dyDescent="0.45">
      <c r="C267" t="s">
        <v>3</v>
      </c>
      <c r="D267" t="s">
        <v>37</v>
      </c>
      <c r="E267" t="s">
        <v>4</v>
      </c>
      <c r="F267" s="4">
        <v>938</v>
      </c>
      <c r="G267" s="5">
        <v>366</v>
      </c>
      <c r="H267">
        <f>_xlfn.XLOOKUP(Data[[#This Row],[Product]],products[Product],products[Cost per unit])*Data[[#This Row],[Units]]</f>
        <v>4348.08</v>
      </c>
    </row>
    <row r="268" spans="3:8" x14ac:dyDescent="0.45">
      <c r="C268" t="s">
        <v>9</v>
      </c>
      <c r="D268" t="s">
        <v>34</v>
      </c>
      <c r="E268" t="s">
        <v>16</v>
      </c>
      <c r="F268" s="4">
        <v>938</v>
      </c>
      <c r="G268" s="5">
        <v>189</v>
      </c>
      <c r="H268">
        <f>_xlfn.XLOOKUP(Data[[#This Row],[Product]],products[Product],products[Cost per unit])*Data[[#This Row],[Units]]</f>
        <v>1661.31</v>
      </c>
    </row>
    <row r="269" spans="3:8" x14ac:dyDescent="0.45">
      <c r="C269" t="s">
        <v>6</v>
      </c>
      <c r="D269" t="s">
        <v>38</v>
      </c>
      <c r="E269" t="s">
        <v>16</v>
      </c>
      <c r="F269" s="4">
        <v>938</v>
      </c>
      <c r="G269" s="5">
        <v>6</v>
      </c>
      <c r="H269">
        <f>_xlfn.XLOOKUP(Data[[#This Row],[Product]],products[Product],products[Cost per unit])*Data[[#This Row],[Units]]</f>
        <v>52.739999999999995</v>
      </c>
    </row>
    <row r="270" spans="3:8" x14ac:dyDescent="0.45">
      <c r="C270" t="s">
        <v>5</v>
      </c>
      <c r="D270" t="s">
        <v>34</v>
      </c>
      <c r="E270" t="s">
        <v>19</v>
      </c>
      <c r="F270" s="4">
        <v>861</v>
      </c>
      <c r="G270" s="5">
        <v>195</v>
      </c>
      <c r="H270">
        <f>_xlfn.XLOOKUP(Data[[#This Row],[Product]],products[Product],products[Cost per unit])*Data[[#This Row],[Units]]</f>
        <v>1489.8</v>
      </c>
    </row>
    <row r="271" spans="3:8" x14ac:dyDescent="0.45">
      <c r="C271" t="s">
        <v>41</v>
      </c>
      <c r="D271" t="s">
        <v>36</v>
      </c>
      <c r="E271" t="s">
        <v>28</v>
      </c>
      <c r="F271" s="4">
        <v>854</v>
      </c>
      <c r="G271" s="5">
        <v>309</v>
      </c>
      <c r="H271">
        <f>_xlfn.XLOOKUP(Data[[#This Row],[Product]],products[Product],products[Cost per unit])*Data[[#This Row],[Units]]</f>
        <v>3207.42</v>
      </c>
    </row>
    <row r="272" spans="3:8" x14ac:dyDescent="0.45">
      <c r="C272" t="s">
        <v>41</v>
      </c>
      <c r="D272" t="s">
        <v>35</v>
      </c>
      <c r="E272" t="s">
        <v>27</v>
      </c>
      <c r="F272" s="4">
        <v>847</v>
      </c>
      <c r="G272" s="5">
        <v>129</v>
      </c>
      <c r="H272">
        <f>_xlfn.XLOOKUP(Data[[#This Row],[Product]],products[Product],products[Cost per unit])*Data[[#This Row],[Units]]</f>
        <v>2158.17</v>
      </c>
    </row>
    <row r="273" spans="3:8" x14ac:dyDescent="0.45">
      <c r="C273" t="s">
        <v>8</v>
      </c>
      <c r="D273" t="s">
        <v>38</v>
      </c>
      <c r="E273" t="s">
        <v>13</v>
      </c>
      <c r="F273" s="4">
        <v>819</v>
      </c>
      <c r="G273" s="5">
        <v>510</v>
      </c>
      <c r="H273">
        <f>_xlfn.XLOOKUP(Data[[#This Row],[Product]],products[Product],products[Cost per unit])*Data[[#This Row],[Units]]</f>
        <v>4758.3</v>
      </c>
    </row>
    <row r="274" spans="3:8" x14ac:dyDescent="0.45">
      <c r="C274" t="s">
        <v>3</v>
      </c>
      <c r="D274" t="s">
        <v>35</v>
      </c>
      <c r="E274" t="s">
        <v>33</v>
      </c>
      <c r="F274" s="4">
        <v>819</v>
      </c>
      <c r="G274" s="5">
        <v>306</v>
      </c>
      <c r="H274">
        <f>_xlfn.XLOOKUP(Data[[#This Row],[Product]],products[Product],products[Cost per unit])*Data[[#This Row],[Units]]</f>
        <v>3785.22</v>
      </c>
    </row>
    <row r="275" spans="3:8" x14ac:dyDescent="0.45">
      <c r="C275" t="s">
        <v>2</v>
      </c>
      <c r="D275" t="s">
        <v>36</v>
      </c>
      <c r="E275" t="s">
        <v>27</v>
      </c>
      <c r="F275" s="4">
        <v>798</v>
      </c>
      <c r="G275" s="5">
        <v>519</v>
      </c>
      <c r="H275">
        <f>_xlfn.XLOOKUP(Data[[#This Row],[Product]],products[Product],products[Cost per unit])*Data[[#This Row],[Units]]</f>
        <v>8682.8700000000008</v>
      </c>
    </row>
    <row r="276" spans="3:8" x14ac:dyDescent="0.45">
      <c r="C276" t="s">
        <v>41</v>
      </c>
      <c r="D276" t="s">
        <v>37</v>
      </c>
      <c r="E276" t="s">
        <v>15</v>
      </c>
      <c r="F276" s="4">
        <v>714</v>
      </c>
      <c r="G276" s="5">
        <v>231</v>
      </c>
      <c r="H276">
        <f>_xlfn.XLOOKUP(Data[[#This Row],[Product]],products[Product],products[Cost per unit])*Data[[#This Row],[Units]]</f>
        <v>2709.63</v>
      </c>
    </row>
    <row r="277" spans="3:8" x14ac:dyDescent="0.45">
      <c r="C277" t="s">
        <v>9</v>
      </c>
      <c r="D277" t="s">
        <v>34</v>
      </c>
      <c r="E277" t="s">
        <v>17</v>
      </c>
      <c r="F277" s="4">
        <v>707</v>
      </c>
      <c r="G277" s="5">
        <v>174</v>
      </c>
      <c r="H277">
        <f>_xlfn.XLOOKUP(Data[[#This Row],[Product]],products[Product],products[Cost per unit])*Data[[#This Row],[Units]]</f>
        <v>541.14</v>
      </c>
    </row>
    <row r="278" spans="3:8" x14ac:dyDescent="0.45">
      <c r="C278" t="s">
        <v>10</v>
      </c>
      <c r="D278" t="s">
        <v>34</v>
      </c>
      <c r="E278" t="s">
        <v>17</v>
      </c>
      <c r="F278" s="4">
        <v>700</v>
      </c>
      <c r="G278" s="5">
        <v>87</v>
      </c>
      <c r="H278">
        <f>_xlfn.XLOOKUP(Data[[#This Row],[Product]],products[Product],products[Cost per unit])*Data[[#This Row],[Units]]</f>
        <v>270.57</v>
      </c>
    </row>
    <row r="279" spans="3:8" x14ac:dyDescent="0.45">
      <c r="C279" t="s">
        <v>2</v>
      </c>
      <c r="D279" t="s">
        <v>39</v>
      </c>
      <c r="E279" t="s">
        <v>23</v>
      </c>
      <c r="F279" s="4">
        <v>630</v>
      </c>
      <c r="G279" s="5">
        <v>36</v>
      </c>
      <c r="H279">
        <f>_xlfn.XLOOKUP(Data[[#This Row],[Product]],products[Product],products[Cost per unit])*Data[[#This Row],[Units]]</f>
        <v>233.64000000000001</v>
      </c>
    </row>
    <row r="280" spans="3:8" x14ac:dyDescent="0.45">
      <c r="C280" t="s">
        <v>40</v>
      </c>
      <c r="D280" t="s">
        <v>38</v>
      </c>
      <c r="E280" t="s">
        <v>24</v>
      </c>
      <c r="F280" s="4">
        <v>623</v>
      </c>
      <c r="G280" s="5">
        <v>51</v>
      </c>
      <c r="H280">
        <f>_xlfn.XLOOKUP(Data[[#This Row],[Product]],products[Product],products[Cost per unit])*Data[[#This Row],[Units]]</f>
        <v>253.47</v>
      </c>
    </row>
    <row r="281" spans="3:8" x14ac:dyDescent="0.45">
      <c r="C281" t="s">
        <v>41</v>
      </c>
      <c r="D281" t="s">
        <v>35</v>
      </c>
      <c r="E281" t="s">
        <v>19</v>
      </c>
      <c r="F281" s="4">
        <v>609</v>
      </c>
      <c r="G281" s="5">
        <v>99</v>
      </c>
      <c r="H281">
        <f>_xlfn.XLOOKUP(Data[[#This Row],[Product]],products[Product],products[Cost per unit])*Data[[#This Row],[Units]]</f>
        <v>756.36</v>
      </c>
    </row>
    <row r="282" spans="3:8" x14ac:dyDescent="0.45">
      <c r="C282" t="s">
        <v>40</v>
      </c>
      <c r="D282" t="s">
        <v>38</v>
      </c>
      <c r="E282" t="s">
        <v>26</v>
      </c>
      <c r="F282" s="4">
        <v>609</v>
      </c>
      <c r="G282" s="5">
        <v>87</v>
      </c>
      <c r="H282">
        <f>_xlfn.XLOOKUP(Data[[#This Row],[Product]],products[Product],products[Cost per unit])*Data[[#This Row],[Units]]</f>
        <v>487.2</v>
      </c>
    </row>
    <row r="283" spans="3:8" x14ac:dyDescent="0.45">
      <c r="C283" t="s">
        <v>10</v>
      </c>
      <c r="D283" t="s">
        <v>35</v>
      </c>
      <c r="E283" t="s">
        <v>21</v>
      </c>
      <c r="F283" s="4">
        <v>567</v>
      </c>
      <c r="G283" s="5">
        <v>228</v>
      </c>
      <c r="H283">
        <f>_xlfn.XLOOKUP(Data[[#This Row],[Product]],products[Product],products[Cost per unit])*Data[[#This Row],[Units]]</f>
        <v>2052</v>
      </c>
    </row>
    <row r="284" spans="3:8" x14ac:dyDescent="0.45">
      <c r="C284" t="s">
        <v>6</v>
      </c>
      <c r="D284" t="s">
        <v>37</v>
      </c>
      <c r="E284" t="s">
        <v>30</v>
      </c>
      <c r="F284" s="4">
        <v>560</v>
      </c>
      <c r="G284" s="5">
        <v>81</v>
      </c>
      <c r="H284">
        <f>_xlfn.XLOOKUP(Data[[#This Row],[Product]],products[Product],products[Cost per unit])*Data[[#This Row],[Units]]</f>
        <v>1173.69</v>
      </c>
    </row>
    <row r="285" spans="3:8" x14ac:dyDescent="0.45">
      <c r="C285" t="s">
        <v>2</v>
      </c>
      <c r="D285" t="s">
        <v>35</v>
      </c>
      <c r="E285" t="s">
        <v>19</v>
      </c>
      <c r="F285" s="4">
        <v>553</v>
      </c>
      <c r="G285" s="5">
        <v>15</v>
      </c>
      <c r="H285">
        <f>_xlfn.XLOOKUP(Data[[#This Row],[Product]],products[Product],products[Cost per unit])*Data[[#This Row],[Units]]</f>
        <v>114.6</v>
      </c>
    </row>
    <row r="286" spans="3:8" x14ac:dyDescent="0.45">
      <c r="C286" t="s">
        <v>6</v>
      </c>
      <c r="D286" t="s">
        <v>34</v>
      </c>
      <c r="E286" t="s">
        <v>4</v>
      </c>
      <c r="F286" s="4">
        <v>525</v>
      </c>
      <c r="G286" s="5">
        <v>48</v>
      </c>
      <c r="H286">
        <f>_xlfn.XLOOKUP(Data[[#This Row],[Product]],products[Product],products[Cost per unit])*Data[[#This Row],[Units]]</f>
        <v>570.24</v>
      </c>
    </row>
    <row r="287" spans="3:8" x14ac:dyDescent="0.45">
      <c r="C287" t="s">
        <v>5</v>
      </c>
      <c r="D287" t="s">
        <v>37</v>
      </c>
      <c r="E287" t="s">
        <v>22</v>
      </c>
      <c r="F287" s="4">
        <v>518</v>
      </c>
      <c r="G287" s="5">
        <v>75</v>
      </c>
      <c r="H287">
        <f>_xlfn.XLOOKUP(Data[[#This Row],[Product]],products[Product],products[Cost per unit])*Data[[#This Row],[Units]]</f>
        <v>732.75</v>
      </c>
    </row>
    <row r="288" spans="3:8" x14ac:dyDescent="0.45">
      <c r="C288" t="s">
        <v>6</v>
      </c>
      <c r="D288" t="s">
        <v>36</v>
      </c>
      <c r="E288" t="s">
        <v>21</v>
      </c>
      <c r="F288" s="4">
        <v>497</v>
      </c>
      <c r="G288" s="5">
        <v>63</v>
      </c>
      <c r="H288">
        <f>_xlfn.XLOOKUP(Data[[#This Row],[Product]],products[Product],products[Cost per unit])*Data[[#This Row],[Units]]</f>
        <v>567</v>
      </c>
    </row>
    <row r="289" spans="3:8" x14ac:dyDescent="0.45">
      <c r="C289" t="s">
        <v>5</v>
      </c>
      <c r="D289" t="s">
        <v>35</v>
      </c>
      <c r="E289" t="s">
        <v>22</v>
      </c>
      <c r="F289" s="4">
        <v>490</v>
      </c>
      <c r="G289" s="5">
        <v>84</v>
      </c>
      <c r="H289">
        <f>_xlfn.XLOOKUP(Data[[#This Row],[Product]],products[Product],products[Cost per unit])*Data[[#This Row],[Units]]</f>
        <v>820.68</v>
      </c>
    </row>
    <row r="290" spans="3:8" x14ac:dyDescent="0.45">
      <c r="C290" t="s">
        <v>6</v>
      </c>
      <c r="D290" t="s">
        <v>38</v>
      </c>
      <c r="E290" t="s">
        <v>25</v>
      </c>
      <c r="F290" s="4">
        <v>469</v>
      </c>
      <c r="G290" s="5">
        <v>75</v>
      </c>
      <c r="H290">
        <f>_xlfn.XLOOKUP(Data[[#This Row],[Product]],products[Product],products[Cost per unit])*Data[[#This Row],[Units]]</f>
        <v>986.25</v>
      </c>
    </row>
    <row r="291" spans="3:8" x14ac:dyDescent="0.45">
      <c r="C291" t="s">
        <v>8</v>
      </c>
      <c r="D291" t="s">
        <v>37</v>
      </c>
      <c r="E291" t="s">
        <v>21</v>
      </c>
      <c r="F291" s="4">
        <v>434</v>
      </c>
      <c r="G291" s="5">
        <v>87</v>
      </c>
      <c r="H291">
        <f>_xlfn.XLOOKUP(Data[[#This Row],[Product]],products[Product],products[Cost per unit])*Data[[#This Row],[Units]]</f>
        <v>783</v>
      </c>
    </row>
    <row r="292" spans="3:8" x14ac:dyDescent="0.45">
      <c r="C292" t="s">
        <v>5</v>
      </c>
      <c r="D292" t="s">
        <v>39</v>
      </c>
      <c r="E292" t="s">
        <v>18</v>
      </c>
      <c r="F292" s="4">
        <v>385</v>
      </c>
      <c r="G292" s="5">
        <v>249</v>
      </c>
      <c r="H292">
        <f>_xlfn.XLOOKUP(Data[[#This Row],[Product]],products[Product],products[Cost per unit])*Data[[#This Row],[Units]]</f>
        <v>1611.03</v>
      </c>
    </row>
    <row r="293" spans="3:8" x14ac:dyDescent="0.45">
      <c r="C293" t="s">
        <v>8</v>
      </c>
      <c r="D293" t="s">
        <v>35</v>
      </c>
      <c r="E293" t="s">
        <v>33</v>
      </c>
      <c r="F293" s="4">
        <v>357</v>
      </c>
      <c r="G293" s="5">
        <v>126</v>
      </c>
      <c r="H293">
        <f>_xlfn.XLOOKUP(Data[[#This Row],[Product]],products[Product],products[Cost per unit])*Data[[#This Row],[Units]]</f>
        <v>1558.62</v>
      </c>
    </row>
    <row r="294" spans="3:8" x14ac:dyDescent="0.45">
      <c r="C294" t="s">
        <v>41</v>
      </c>
      <c r="D294" t="s">
        <v>34</v>
      </c>
      <c r="E294" t="s">
        <v>22</v>
      </c>
      <c r="F294" s="4">
        <v>336</v>
      </c>
      <c r="G294" s="5">
        <v>144</v>
      </c>
      <c r="H294">
        <f>_xlfn.XLOOKUP(Data[[#This Row],[Product]],products[Product],products[Cost per unit])*Data[[#This Row],[Units]]</f>
        <v>1406.8799999999999</v>
      </c>
    </row>
    <row r="295" spans="3:8" x14ac:dyDescent="0.45">
      <c r="C295" t="s">
        <v>7</v>
      </c>
      <c r="D295" t="s">
        <v>36</v>
      </c>
      <c r="E295" t="s">
        <v>32</v>
      </c>
      <c r="F295" s="4">
        <v>280</v>
      </c>
      <c r="G295" s="5">
        <v>87</v>
      </c>
      <c r="H295">
        <f>_xlfn.XLOOKUP(Data[[#This Row],[Product]],products[Product],products[Cost per unit])*Data[[#This Row],[Units]]</f>
        <v>752.55000000000007</v>
      </c>
    </row>
    <row r="296" spans="3:8" x14ac:dyDescent="0.45">
      <c r="C296" t="s">
        <v>9</v>
      </c>
      <c r="D296" t="s">
        <v>37</v>
      </c>
      <c r="E296" t="s">
        <v>4</v>
      </c>
      <c r="F296" s="4">
        <v>259</v>
      </c>
      <c r="G296" s="5">
        <v>207</v>
      </c>
      <c r="H296">
        <f>_xlfn.XLOOKUP(Data[[#This Row],[Product]],products[Product],products[Cost per unit])*Data[[#This Row],[Units]]</f>
        <v>2459.1600000000003</v>
      </c>
    </row>
    <row r="297" spans="3:8" x14ac:dyDescent="0.45">
      <c r="C297" t="s">
        <v>2</v>
      </c>
      <c r="D297" t="s">
        <v>34</v>
      </c>
      <c r="E297" t="s">
        <v>13</v>
      </c>
      <c r="F297" s="4">
        <v>252</v>
      </c>
      <c r="G297" s="5">
        <v>54</v>
      </c>
      <c r="H297">
        <f>_xlfn.XLOOKUP(Data[[#This Row],[Product]],products[Product],products[Cost per unit])*Data[[#This Row],[Units]]</f>
        <v>503.82</v>
      </c>
    </row>
    <row r="298" spans="3:8" x14ac:dyDescent="0.45">
      <c r="C298" t="s">
        <v>10</v>
      </c>
      <c r="D298" t="s">
        <v>37</v>
      </c>
      <c r="E298" t="s">
        <v>21</v>
      </c>
      <c r="F298" s="4">
        <v>245</v>
      </c>
      <c r="G298" s="5">
        <v>288</v>
      </c>
      <c r="H298">
        <f>_xlfn.XLOOKUP(Data[[#This Row],[Product]],products[Product],products[Cost per unit])*Data[[#This Row],[Units]]</f>
        <v>2592</v>
      </c>
    </row>
    <row r="299" spans="3:8" x14ac:dyDescent="0.45">
      <c r="C299" t="s">
        <v>2</v>
      </c>
      <c r="D299" t="s">
        <v>37</v>
      </c>
      <c r="E299" t="s">
        <v>19</v>
      </c>
      <c r="F299" s="4">
        <v>238</v>
      </c>
      <c r="G299" s="5">
        <v>18</v>
      </c>
      <c r="H299">
        <f>_xlfn.XLOOKUP(Data[[#This Row],[Product]],products[Product],products[Cost per unit])*Data[[#This Row],[Units]]</f>
        <v>137.51999999999998</v>
      </c>
    </row>
    <row r="300" spans="3:8" x14ac:dyDescent="0.45">
      <c r="C300" t="s">
        <v>40</v>
      </c>
      <c r="D300" t="s">
        <v>36</v>
      </c>
      <c r="E300" t="s">
        <v>4</v>
      </c>
      <c r="F300" s="4">
        <v>217</v>
      </c>
      <c r="G300" s="5">
        <v>36</v>
      </c>
      <c r="H300">
        <f>_xlfn.XLOOKUP(Data[[#This Row],[Product]],products[Product],products[Cost per unit])*Data[[#This Row],[Units]]</f>
        <v>427.68</v>
      </c>
    </row>
    <row r="301" spans="3:8" x14ac:dyDescent="0.45">
      <c r="C301" t="s">
        <v>2</v>
      </c>
      <c r="D301" t="s">
        <v>36</v>
      </c>
      <c r="E301" t="s">
        <v>17</v>
      </c>
      <c r="F301" s="4">
        <v>189</v>
      </c>
      <c r="G301" s="5">
        <v>48</v>
      </c>
      <c r="H301">
        <f>_xlfn.XLOOKUP(Data[[#This Row],[Product]],products[Product],products[Cost per unit])*Data[[#This Row],[Units]]</f>
        <v>149.28</v>
      </c>
    </row>
    <row r="302" spans="3:8" x14ac:dyDescent="0.45">
      <c r="C302" t="s">
        <v>5</v>
      </c>
      <c r="D302" t="s">
        <v>37</v>
      </c>
      <c r="E302" t="s">
        <v>31</v>
      </c>
      <c r="F302" s="4">
        <v>182</v>
      </c>
      <c r="G302" s="5">
        <v>48</v>
      </c>
      <c r="H302">
        <f>_xlfn.XLOOKUP(Data[[#This Row],[Product]],products[Product],products[Cost per unit])*Data[[#This Row],[Units]]</f>
        <v>277.92</v>
      </c>
    </row>
    <row r="303" spans="3:8" x14ac:dyDescent="0.45">
      <c r="C303" t="s">
        <v>8</v>
      </c>
      <c r="D303" t="s">
        <v>38</v>
      </c>
      <c r="E303" t="s">
        <v>22</v>
      </c>
      <c r="F303" s="4">
        <v>168</v>
      </c>
      <c r="G303" s="5">
        <v>84</v>
      </c>
      <c r="H303">
        <f>_xlfn.XLOOKUP(Data[[#This Row],[Product]],products[Product],products[Cost per unit])*Data[[#This Row],[Units]]</f>
        <v>820.68</v>
      </c>
    </row>
    <row r="304" spans="3:8" x14ac:dyDescent="0.45">
      <c r="C304" t="s">
        <v>41</v>
      </c>
      <c r="D304" t="s">
        <v>38</v>
      </c>
      <c r="E304" t="s">
        <v>25</v>
      </c>
      <c r="F304" s="4">
        <v>154</v>
      </c>
      <c r="G304" s="5">
        <v>21</v>
      </c>
      <c r="H304">
        <f>_xlfn.XLOOKUP(Data[[#This Row],[Product]],products[Product],products[Cost per unit])*Data[[#This Row],[Units]]</f>
        <v>276.15000000000003</v>
      </c>
    </row>
    <row r="305" spans="3:8" x14ac:dyDescent="0.45">
      <c r="C305" t="s">
        <v>41</v>
      </c>
      <c r="D305" t="s">
        <v>36</v>
      </c>
      <c r="E305" t="s">
        <v>26</v>
      </c>
      <c r="F305" s="4">
        <v>98</v>
      </c>
      <c r="G305" s="5">
        <v>204</v>
      </c>
      <c r="H305">
        <f>_xlfn.XLOOKUP(Data[[#This Row],[Product]],products[Product],products[Cost per unit])*Data[[#This Row],[Units]]</f>
        <v>1142.3999999999999</v>
      </c>
    </row>
    <row r="306" spans="3:8" x14ac:dyDescent="0.45">
      <c r="C306" t="s">
        <v>9</v>
      </c>
      <c r="D306" t="s">
        <v>35</v>
      </c>
      <c r="E306" t="s">
        <v>26</v>
      </c>
      <c r="F306" s="4">
        <v>98</v>
      </c>
      <c r="G306" s="5">
        <v>159</v>
      </c>
      <c r="H306">
        <f>_xlfn.XLOOKUP(Data[[#This Row],[Product]],products[Product],products[Cost per unit])*Data[[#This Row],[Units]]</f>
        <v>890.4</v>
      </c>
    </row>
    <row r="307" spans="3:8" x14ac:dyDescent="0.45">
      <c r="C307" t="s">
        <v>10</v>
      </c>
      <c r="D307" t="s">
        <v>38</v>
      </c>
      <c r="E307" t="s">
        <v>13</v>
      </c>
      <c r="F307" s="4">
        <v>63</v>
      </c>
      <c r="G307" s="5">
        <v>123</v>
      </c>
      <c r="H307">
        <f>_xlfn.XLOOKUP(Data[[#This Row],[Product]],products[Product],products[Cost per unit])*Data[[#This Row],[Units]]</f>
        <v>1147.5899999999999</v>
      </c>
    </row>
    <row r="308" spans="3:8" x14ac:dyDescent="0.45">
      <c r="C308" t="s">
        <v>2</v>
      </c>
      <c r="D308" t="s">
        <v>38</v>
      </c>
      <c r="E308" t="s">
        <v>13</v>
      </c>
      <c r="F308" s="4">
        <v>56</v>
      </c>
      <c r="G308" s="5">
        <v>51</v>
      </c>
      <c r="H308">
        <f>_xlfn.XLOOKUP(Data[[#This Row],[Product]],products[Product],products[Cost per unit])*Data[[#This Row],[Units]]</f>
        <v>475.83</v>
      </c>
    </row>
    <row r="309" spans="3:8" x14ac:dyDescent="0.45">
      <c r="C309" t="s">
        <v>8</v>
      </c>
      <c r="D309" t="s">
        <v>37</v>
      </c>
      <c r="E309" t="s">
        <v>30</v>
      </c>
      <c r="F309" s="4">
        <v>42</v>
      </c>
      <c r="G309" s="5">
        <v>150</v>
      </c>
      <c r="H309">
        <f>_xlfn.XLOOKUP(Data[[#This Row],[Product]],products[Product],products[Cost per unit])*Data[[#This Row],[Units]]</f>
        <v>2173.5</v>
      </c>
    </row>
    <row r="310" spans="3:8" x14ac:dyDescent="0.45">
      <c r="C310" t="s">
        <v>3</v>
      </c>
      <c r="D310" t="s">
        <v>39</v>
      </c>
      <c r="E310" t="s">
        <v>16</v>
      </c>
      <c r="F310" s="4">
        <v>21</v>
      </c>
      <c r="G310" s="5">
        <v>168</v>
      </c>
      <c r="H310">
        <f>_xlfn.XLOOKUP(Data[[#This Row],[Product]],products[Product],products[Cost per unit])*Data[[#This Row],[Units]]</f>
        <v>1476.7199999999998</v>
      </c>
    </row>
    <row r="311" spans="3:8" x14ac:dyDescent="0.45">
      <c r="C311" t="s">
        <v>40</v>
      </c>
      <c r="D311" t="s">
        <v>39</v>
      </c>
      <c r="E311" t="s">
        <v>29</v>
      </c>
      <c r="F311" s="4">
        <v>0</v>
      </c>
      <c r="G311" s="5">
        <v>135</v>
      </c>
      <c r="H311">
        <f>_xlfn.XLOOKUP(Data[[#This Row],[Product]],products[Product],products[Cost per unit])*Data[[#This Row],[Units]]</f>
        <v>966.6</v>
      </c>
    </row>
    <row r="312" spans="3:8" x14ac:dyDescent="0.45">
      <c r="F312" s="4"/>
      <c r="G312" s="5"/>
    </row>
    <row r="313" spans="3:8" x14ac:dyDescent="0.45">
      <c r="F313" s="4"/>
      <c r="G313" s="5"/>
    </row>
    <row r="314" spans="3:8" x14ac:dyDescent="0.45">
      <c r="F314" s="4"/>
      <c r="G314" s="5"/>
    </row>
    <row r="315" spans="3:8" x14ac:dyDescent="0.45">
      <c r="F315" s="4"/>
      <c r="G315" s="5"/>
    </row>
    <row r="316" spans="3:8" x14ac:dyDescent="0.45">
      <c r="F316" s="4"/>
      <c r="G316" s="5"/>
    </row>
    <row r="317" spans="3:8" x14ac:dyDescent="0.45">
      <c r="F317" s="4"/>
      <c r="G317" s="5"/>
    </row>
    <row r="318" spans="3:8" x14ac:dyDescent="0.45">
      <c r="F318" s="4"/>
      <c r="G318" s="5"/>
    </row>
    <row r="319" spans="3:8" x14ac:dyDescent="0.45">
      <c r="F319" s="4"/>
      <c r="G319" s="5"/>
    </row>
    <row r="320" spans="3:8" x14ac:dyDescent="0.45">
      <c r="F320" s="4"/>
      <c r="G320" s="5"/>
    </row>
    <row r="321" spans="6:7" x14ac:dyDescent="0.45">
      <c r="F321" s="4"/>
      <c r="G321" s="5"/>
    </row>
    <row r="322" spans="6:7" x14ac:dyDescent="0.45">
      <c r="F322" s="4"/>
      <c r="G322" s="5"/>
    </row>
    <row r="323" spans="6:7" x14ac:dyDescent="0.45">
      <c r="F323" s="4"/>
      <c r="G323" s="5"/>
    </row>
    <row r="324" spans="6:7" x14ac:dyDescent="0.45">
      <c r="F324" s="4"/>
      <c r="G324" s="5"/>
    </row>
    <row r="325" spans="6:7" x14ac:dyDescent="0.45">
      <c r="F325" s="4"/>
      <c r="G325" s="5"/>
    </row>
    <row r="326" spans="6:7" x14ac:dyDescent="0.45">
      <c r="F326" s="4"/>
      <c r="G326" s="5"/>
    </row>
    <row r="327" spans="6:7" x14ac:dyDescent="0.45">
      <c r="F327" s="4"/>
      <c r="G327" s="5"/>
    </row>
    <row r="328" spans="6:7" x14ac:dyDescent="0.45">
      <c r="F328" s="4"/>
      <c r="G328" s="5"/>
    </row>
    <row r="329" spans="6:7" x14ac:dyDescent="0.45">
      <c r="F329" s="4"/>
      <c r="G329" s="5"/>
    </row>
    <row r="330" spans="6:7" x14ac:dyDescent="0.45">
      <c r="F330" s="4"/>
      <c r="G330" s="5"/>
    </row>
    <row r="331" spans="6:7" x14ac:dyDescent="0.45">
      <c r="F331" s="4"/>
      <c r="G331" s="5"/>
    </row>
    <row r="332" spans="6:7" x14ac:dyDescent="0.45">
      <c r="F332" s="4"/>
      <c r="G332" s="5"/>
    </row>
    <row r="333" spans="6:7" x14ac:dyDescent="0.45">
      <c r="F333" s="4"/>
      <c r="G333" s="5"/>
    </row>
    <row r="334" spans="6:7" x14ac:dyDescent="0.45">
      <c r="F334" s="4"/>
      <c r="G334" s="5"/>
    </row>
    <row r="335" spans="6:7" x14ac:dyDescent="0.45">
      <c r="F335" s="4"/>
      <c r="G335" s="5"/>
    </row>
    <row r="336" spans="6:7" x14ac:dyDescent="0.45">
      <c r="F336" s="4"/>
      <c r="G336" s="5"/>
    </row>
    <row r="337" spans="6:7" x14ac:dyDescent="0.45">
      <c r="F337" s="4"/>
      <c r="G337" s="5"/>
    </row>
    <row r="338" spans="6:7" x14ac:dyDescent="0.45">
      <c r="F338" s="4"/>
      <c r="G338" s="5"/>
    </row>
    <row r="339" spans="6:7" x14ac:dyDescent="0.45">
      <c r="F339" s="4"/>
      <c r="G339" s="5"/>
    </row>
    <row r="340" spans="6:7" x14ac:dyDescent="0.45">
      <c r="F340" s="4"/>
      <c r="G340" s="5"/>
    </row>
    <row r="341" spans="6:7" x14ac:dyDescent="0.45">
      <c r="F341" s="4"/>
      <c r="G341" s="5"/>
    </row>
    <row r="342" spans="6:7" x14ac:dyDescent="0.45">
      <c r="F342" s="4"/>
      <c r="G342" s="5"/>
    </row>
    <row r="343" spans="6:7" x14ac:dyDescent="0.45">
      <c r="F343" s="4"/>
      <c r="G343" s="5"/>
    </row>
    <row r="344" spans="6:7" x14ac:dyDescent="0.45">
      <c r="F344" s="4"/>
      <c r="G344" s="5"/>
    </row>
    <row r="345" spans="6:7" x14ac:dyDescent="0.45">
      <c r="F345" s="4"/>
      <c r="G345" s="5"/>
    </row>
    <row r="346" spans="6:7" x14ac:dyDescent="0.45">
      <c r="F346" s="4"/>
      <c r="G346" s="5"/>
    </row>
    <row r="347" spans="6:7" x14ac:dyDescent="0.45">
      <c r="F347" s="4"/>
      <c r="G347" s="5"/>
    </row>
    <row r="348" spans="6:7" x14ac:dyDescent="0.45">
      <c r="F348" s="4"/>
      <c r="G348" s="5"/>
    </row>
    <row r="349" spans="6:7" x14ac:dyDescent="0.45">
      <c r="F349" s="4"/>
      <c r="G349" s="5"/>
    </row>
    <row r="350" spans="6:7" x14ac:dyDescent="0.45">
      <c r="F350" s="4"/>
      <c r="G350" s="5"/>
    </row>
    <row r="351" spans="6:7" x14ac:dyDescent="0.45">
      <c r="F351" s="4"/>
      <c r="G351" s="5"/>
    </row>
    <row r="352" spans="6:7" x14ac:dyDescent="0.45">
      <c r="F352" s="4"/>
      <c r="G352" s="5"/>
    </row>
    <row r="353" spans="6:7" x14ac:dyDescent="0.45">
      <c r="F353" s="4"/>
      <c r="G353" s="5"/>
    </row>
    <row r="354" spans="6:7" x14ac:dyDescent="0.45">
      <c r="F354" s="4"/>
      <c r="G354" s="5"/>
    </row>
    <row r="355" spans="6:7" x14ac:dyDescent="0.45">
      <c r="F355" s="4"/>
      <c r="G355" s="5"/>
    </row>
    <row r="356" spans="6:7" x14ac:dyDescent="0.45">
      <c r="F356" s="4"/>
      <c r="G356" s="5"/>
    </row>
    <row r="357" spans="6:7" x14ac:dyDescent="0.45">
      <c r="F357" s="4"/>
      <c r="G357" s="5"/>
    </row>
    <row r="358" spans="6:7" x14ac:dyDescent="0.45">
      <c r="F358" s="4"/>
      <c r="G358" s="5"/>
    </row>
    <row r="359" spans="6:7" x14ac:dyDescent="0.45">
      <c r="F359" s="4"/>
      <c r="G359" s="5"/>
    </row>
    <row r="360" spans="6:7" x14ac:dyDescent="0.45">
      <c r="F360" s="4"/>
      <c r="G360" s="5"/>
    </row>
    <row r="361" spans="6:7" x14ac:dyDescent="0.45">
      <c r="F361" s="4"/>
      <c r="G361" s="5"/>
    </row>
    <row r="362" spans="6:7" x14ac:dyDescent="0.45">
      <c r="F362" s="4"/>
      <c r="G362" s="5"/>
    </row>
    <row r="363" spans="6:7" x14ac:dyDescent="0.45">
      <c r="F363" s="4"/>
      <c r="G363" s="5"/>
    </row>
    <row r="364" spans="6:7" x14ac:dyDescent="0.45">
      <c r="F364" s="4"/>
      <c r="G364" s="5"/>
    </row>
    <row r="365" spans="6:7" x14ac:dyDescent="0.45">
      <c r="F365" s="4"/>
      <c r="G365" s="5"/>
    </row>
    <row r="366" spans="6:7" x14ac:dyDescent="0.45">
      <c r="F366" s="4"/>
      <c r="G366" s="5"/>
    </row>
    <row r="367" spans="6:7" x14ac:dyDescent="0.45">
      <c r="F367" s="4"/>
      <c r="G367" s="5"/>
    </row>
    <row r="368" spans="6:7" x14ac:dyDescent="0.45">
      <c r="F368" s="4"/>
      <c r="G368" s="5"/>
    </row>
    <row r="369" spans="6:7" x14ac:dyDescent="0.45">
      <c r="F369" s="4"/>
      <c r="G369" s="5"/>
    </row>
    <row r="370" spans="6:7" x14ac:dyDescent="0.45">
      <c r="F370" s="4"/>
      <c r="G370" s="5"/>
    </row>
    <row r="371" spans="6:7" x14ac:dyDescent="0.45">
      <c r="F371" s="4"/>
      <c r="G371" s="5"/>
    </row>
    <row r="372" spans="6:7" x14ac:dyDescent="0.45">
      <c r="F372" s="4"/>
      <c r="G372" s="5"/>
    </row>
    <row r="373" spans="6:7" x14ac:dyDescent="0.45">
      <c r="F373" s="4"/>
      <c r="G373" s="5"/>
    </row>
    <row r="374" spans="6:7" x14ac:dyDescent="0.45">
      <c r="F374" s="4"/>
      <c r="G374" s="5"/>
    </row>
    <row r="375" spans="6:7" x14ac:dyDescent="0.45">
      <c r="F375" s="4"/>
      <c r="G375" s="5"/>
    </row>
    <row r="376" spans="6:7" x14ac:dyDescent="0.45">
      <c r="F376" s="4"/>
      <c r="G376" s="5"/>
    </row>
    <row r="377" spans="6:7" x14ac:dyDescent="0.45">
      <c r="F377" s="4"/>
      <c r="G377" s="5"/>
    </row>
    <row r="378" spans="6:7" x14ac:dyDescent="0.45">
      <c r="F378" s="4"/>
      <c r="G378" s="5"/>
    </row>
    <row r="379" spans="6:7" x14ac:dyDescent="0.45">
      <c r="F379" s="4"/>
      <c r="G379" s="5"/>
    </row>
    <row r="380" spans="6:7" x14ac:dyDescent="0.45">
      <c r="F380" s="4"/>
      <c r="G380" s="5"/>
    </row>
    <row r="381" spans="6:7" x14ac:dyDescent="0.45">
      <c r="F381" s="4"/>
      <c r="G381" s="5"/>
    </row>
    <row r="382" spans="6:7" x14ac:dyDescent="0.45">
      <c r="F382" s="4"/>
      <c r="G382" s="5"/>
    </row>
    <row r="383" spans="6:7" x14ac:dyDescent="0.45">
      <c r="F383" s="4"/>
      <c r="G383" s="5"/>
    </row>
    <row r="384" spans="6:7" x14ac:dyDescent="0.45">
      <c r="F384" s="4"/>
      <c r="G384" s="5"/>
    </row>
    <row r="385" spans="6:7" x14ac:dyDescent="0.45">
      <c r="F385" s="4"/>
      <c r="G385" s="5"/>
    </row>
    <row r="386" spans="6:7" x14ac:dyDescent="0.45">
      <c r="F386" s="4"/>
      <c r="G386" s="5"/>
    </row>
    <row r="387" spans="6:7" x14ac:dyDescent="0.45">
      <c r="F387" s="4"/>
      <c r="G387" s="5"/>
    </row>
    <row r="388" spans="6:7" x14ac:dyDescent="0.45">
      <c r="F388" s="4"/>
      <c r="G388" s="5"/>
    </row>
    <row r="389" spans="6:7" x14ac:dyDescent="0.45">
      <c r="F389" s="4"/>
      <c r="G389" s="5"/>
    </row>
    <row r="390" spans="6:7" x14ac:dyDescent="0.45">
      <c r="F390" s="4"/>
      <c r="G390" s="5"/>
    </row>
    <row r="391" spans="6:7" x14ac:dyDescent="0.45">
      <c r="F391" s="4"/>
      <c r="G391" s="5"/>
    </row>
    <row r="392" spans="6:7" x14ac:dyDescent="0.45">
      <c r="F392" s="4"/>
      <c r="G392" s="5"/>
    </row>
    <row r="393" spans="6:7" x14ac:dyDescent="0.45">
      <c r="F393" s="4"/>
      <c r="G393" s="5"/>
    </row>
    <row r="394" spans="6:7" x14ac:dyDescent="0.45">
      <c r="F394" s="4"/>
      <c r="G394" s="5"/>
    </row>
    <row r="395" spans="6:7" x14ac:dyDescent="0.45">
      <c r="F395" s="4"/>
      <c r="G395" s="5"/>
    </row>
    <row r="396" spans="6:7" x14ac:dyDescent="0.45">
      <c r="F396" s="4"/>
      <c r="G396" s="5"/>
    </row>
    <row r="397" spans="6:7" x14ac:dyDescent="0.45">
      <c r="F397" s="4"/>
      <c r="G397" s="5"/>
    </row>
    <row r="398" spans="6:7" x14ac:dyDescent="0.45">
      <c r="F398" s="4"/>
      <c r="G398" s="5"/>
    </row>
    <row r="399" spans="6:7" x14ac:dyDescent="0.45">
      <c r="F399" s="4"/>
      <c r="G399" s="5"/>
    </row>
    <row r="400" spans="6:7" x14ac:dyDescent="0.45">
      <c r="F400" s="4"/>
      <c r="G400" s="5"/>
    </row>
    <row r="401" spans="6:7" x14ac:dyDescent="0.45">
      <c r="F401" s="4"/>
      <c r="G401" s="5"/>
    </row>
    <row r="402" spans="6:7" x14ac:dyDescent="0.45">
      <c r="F402" s="4"/>
      <c r="G402" s="5"/>
    </row>
    <row r="403" spans="6:7" x14ac:dyDescent="0.45">
      <c r="F403" s="4"/>
      <c r="G403" s="5"/>
    </row>
    <row r="404" spans="6:7" x14ac:dyDescent="0.45">
      <c r="F404" s="4"/>
      <c r="G404" s="5"/>
    </row>
    <row r="405" spans="6:7" x14ac:dyDescent="0.45">
      <c r="F405" s="4"/>
      <c r="G405" s="5"/>
    </row>
    <row r="406" spans="6:7" x14ac:dyDescent="0.45">
      <c r="F406" s="4"/>
      <c r="G406" s="5"/>
    </row>
    <row r="407" spans="6:7" x14ac:dyDescent="0.45">
      <c r="F407" s="4"/>
      <c r="G407" s="5"/>
    </row>
    <row r="408" spans="6:7" x14ac:dyDescent="0.45">
      <c r="F408" s="4"/>
      <c r="G408" s="5"/>
    </row>
    <row r="409" spans="6:7" x14ac:dyDescent="0.45">
      <c r="F409" s="4"/>
      <c r="G409" s="5"/>
    </row>
    <row r="410" spans="6:7" x14ac:dyDescent="0.45">
      <c r="F410" s="4"/>
      <c r="G410" s="5"/>
    </row>
    <row r="411" spans="6:7" x14ac:dyDescent="0.45">
      <c r="F411" s="4"/>
      <c r="G411" s="5"/>
    </row>
    <row r="412" spans="6:7" x14ac:dyDescent="0.45">
      <c r="F412" s="4"/>
      <c r="G412" s="5"/>
    </row>
    <row r="413" spans="6:7" x14ac:dyDescent="0.45">
      <c r="F413" s="4"/>
      <c r="G413" s="5"/>
    </row>
    <row r="414" spans="6:7" x14ac:dyDescent="0.45">
      <c r="F414" s="4"/>
      <c r="G414" s="5"/>
    </row>
    <row r="415" spans="6:7" x14ac:dyDescent="0.45">
      <c r="F415" s="4"/>
      <c r="G415" s="5"/>
    </row>
    <row r="416" spans="6:7" x14ac:dyDescent="0.45">
      <c r="F416" s="4"/>
      <c r="G416" s="5"/>
    </row>
    <row r="417" spans="6:7" x14ac:dyDescent="0.45">
      <c r="F417" s="4"/>
      <c r="G417" s="5"/>
    </row>
    <row r="418" spans="6:7" x14ac:dyDescent="0.45">
      <c r="F418" s="4"/>
      <c r="G418" s="5"/>
    </row>
    <row r="419" spans="6:7" x14ac:dyDescent="0.45">
      <c r="F419" s="4"/>
      <c r="G419" s="5"/>
    </row>
    <row r="420" spans="6:7" x14ac:dyDescent="0.45">
      <c r="F420" s="4"/>
      <c r="G420" s="5"/>
    </row>
    <row r="421" spans="6:7" x14ac:dyDescent="0.45">
      <c r="F421" s="4"/>
      <c r="G421" s="5"/>
    </row>
    <row r="422" spans="6:7" x14ac:dyDescent="0.45">
      <c r="F422" s="4"/>
      <c r="G422" s="5"/>
    </row>
    <row r="423" spans="6:7" x14ac:dyDescent="0.45">
      <c r="F423" s="4"/>
      <c r="G423" s="5"/>
    </row>
    <row r="424" spans="6:7" x14ac:dyDescent="0.45">
      <c r="F424" s="4"/>
      <c r="G424" s="5"/>
    </row>
    <row r="425" spans="6:7" x14ac:dyDescent="0.45">
      <c r="F425" s="4"/>
      <c r="G425" s="5"/>
    </row>
    <row r="426" spans="6:7" x14ac:dyDescent="0.45">
      <c r="F426" s="4"/>
      <c r="G426" s="5"/>
    </row>
    <row r="427" spans="6:7" x14ac:dyDescent="0.45">
      <c r="F427" s="4"/>
      <c r="G427" s="5"/>
    </row>
    <row r="428" spans="6:7" x14ac:dyDescent="0.45">
      <c r="F428" s="4"/>
      <c r="G428" s="5"/>
    </row>
    <row r="429" spans="6:7" x14ac:dyDescent="0.45">
      <c r="F429" s="4"/>
      <c r="G429" s="5"/>
    </row>
    <row r="430" spans="6:7" x14ac:dyDescent="0.45">
      <c r="F430" s="4"/>
      <c r="G430" s="5"/>
    </row>
    <row r="431" spans="6:7" x14ac:dyDescent="0.45">
      <c r="F431" s="4"/>
      <c r="G431" s="5"/>
    </row>
    <row r="432" spans="6:7" x14ac:dyDescent="0.45">
      <c r="F432" s="4"/>
      <c r="G432" s="5"/>
    </row>
    <row r="433" spans="6:7" x14ac:dyDescent="0.45">
      <c r="F433" s="4"/>
      <c r="G433" s="5"/>
    </row>
    <row r="434" spans="6:7" x14ac:dyDescent="0.45">
      <c r="F434" s="4"/>
      <c r="G434" s="5"/>
    </row>
    <row r="435" spans="6:7" x14ac:dyDescent="0.45">
      <c r="F435" s="4"/>
      <c r="G435" s="5"/>
    </row>
    <row r="436" spans="6:7" x14ac:dyDescent="0.45">
      <c r="F436" s="4"/>
      <c r="G436" s="5"/>
    </row>
    <row r="437" spans="6:7" x14ac:dyDescent="0.45">
      <c r="F437" s="4"/>
      <c r="G437" s="5"/>
    </row>
    <row r="438" spans="6:7" x14ac:dyDescent="0.45">
      <c r="F438" s="4"/>
      <c r="G438" s="5"/>
    </row>
    <row r="439" spans="6:7" x14ac:dyDescent="0.45">
      <c r="F439" s="4"/>
      <c r="G439" s="5"/>
    </row>
    <row r="440" spans="6:7" x14ac:dyDescent="0.45">
      <c r="F440" s="4"/>
      <c r="G440" s="5"/>
    </row>
    <row r="441" spans="6:7" x14ac:dyDescent="0.45">
      <c r="F441" s="4"/>
      <c r="G441" s="5"/>
    </row>
    <row r="442" spans="6:7" x14ac:dyDescent="0.45">
      <c r="F442" s="4"/>
      <c r="G442" s="5"/>
    </row>
    <row r="443" spans="6:7" x14ac:dyDescent="0.45">
      <c r="F443" s="4"/>
      <c r="G443" s="5"/>
    </row>
    <row r="444" spans="6:7" x14ac:dyDescent="0.45">
      <c r="F444" s="4"/>
      <c r="G444" s="5"/>
    </row>
    <row r="445" spans="6:7" x14ac:dyDescent="0.45">
      <c r="F445" s="4"/>
      <c r="G445" s="5"/>
    </row>
    <row r="446" spans="6:7" x14ac:dyDescent="0.45">
      <c r="F446" s="4"/>
      <c r="G446" s="5"/>
    </row>
    <row r="447" spans="6:7" x14ac:dyDescent="0.45">
      <c r="F447" s="4"/>
      <c r="G447" s="5"/>
    </row>
    <row r="448" spans="6:7" x14ac:dyDescent="0.45">
      <c r="F448" s="4"/>
      <c r="G448" s="5"/>
    </row>
    <row r="449" spans="6:7" x14ac:dyDescent="0.45">
      <c r="F449" s="4"/>
      <c r="G449" s="5"/>
    </row>
    <row r="450" spans="6:7" x14ac:dyDescent="0.45">
      <c r="F450" s="4"/>
      <c r="G450" s="5"/>
    </row>
    <row r="451" spans="6:7" x14ac:dyDescent="0.45">
      <c r="F451" s="4"/>
      <c r="G451" s="5"/>
    </row>
    <row r="452" spans="6:7" x14ac:dyDescent="0.45">
      <c r="F452" s="4"/>
      <c r="G452" s="5"/>
    </row>
    <row r="453" spans="6:7" x14ac:dyDescent="0.45">
      <c r="F453" s="4"/>
      <c r="G453" s="5"/>
    </row>
    <row r="454" spans="6:7" x14ac:dyDescent="0.45">
      <c r="F454" s="4"/>
      <c r="G454" s="5"/>
    </row>
    <row r="455" spans="6:7" x14ac:dyDescent="0.45">
      <c r="F455" s="4"/>
      <c r="G455" s="5"/>
    </row>
    <row r="456" spans="6:7" x14ac:dyDescent="0.45">
      <c r="F456" s="4"/>
      <c r="G456" s="5"/>
    </row>
    <row r="457" spans="6:7" x14ac:dyDescent="0.45">
      <c r="F457" s="4"/>
      <c r="G457" s="5"/>
    </row>
    <row r="458" spans="6:7" x14ac:dyDescent="0.45">
      <c r="F458" s="4"/>
      <c r="G458" s="5"/>
    </row>
    <row r="459" spans="6:7" x14ac:dyDescent="0.45">
      <c r="F459" s="4"/>
      <c r="G459" s="5"/>
    </row>
    <row r="460" spans="6:7" x14ac:dyDescent="0.45">
      <c r="F460" s="4"/>
      <c r="G460" s="5"/>
    </row>
    <row r="461" spans="6:7" x14ac:dyDescent="0.45">
      <c r="F461" s="4"/>
      <c r="G461" s="5"/>
    </row>
    <row r="462" spans="6:7" x14ac:dyDescent="0.45">
      <c r="F462" s="4"/>
      <c r="G462" s="5"/>
    </row>
    <row r="463" spans="6:7" x14ac:dyDescent="0.45">
      <c r="F463" s="4"/>
      <c r="G463" s="5"/>
    </row>
    <row r="464" spans="6:7" x14ac:dyDescent="0.45">
      <c r="F464" s="4"/>
      <c r="G464" s="5"/>
    </row>
    <row r="465" spans="6:7" x14ac:dyDescent="0.45">
      <c r="F465" s="4"/>
      <c r="G465" s="5"/>
    </row>
    <row r="466" spans="6:7" x14ac:dyDescent="0.45">
      <c r="F466" s="4"/>
      <c r="G466" s="5"/>
    </row>
    <row r="467" spans="6:7" x14ac:dyDescent="0.45">
      <c r="F467" s="4"/>
      <c r="G467" s="5"/>
    </row>
    <row r="468" spans="6:7" x14ac:dyDescent="0.45">
      <c r="F468" s="4"/>
      <c r="G468" s="5"/>
    </row>
    <row r="469" spans="6:7" x14ac:dyDescent="0.45">
      <c r="F469" s="4"/>
      <c r="G469" s="5"/>
    </row>
    <row r="470" spans="6:7" x14ac:dyDescent="0.45">
      <c r="F470" s="4"/>
      <c r="G470" s="5"/>
    </row>
    <row r="471" spans="6:7" x14ac:dyDescent="0.45">
      <c r="F471" s="4"/>
      <c r="G471" s="5"/>
    </row>
    <row r="472" spans="6:7" x14ac:dyDescent="0.45">
      <c r="F472" s="4"/>
      <c r="G472" s="5"/>
    </row>
    <row r="473" spans="6:7" x14ac:dyDescent="0.45">
      <c r="F473" s="4"/>
      <c r="G473" s="5"/>
    </row>
    <row r="474" spans="6:7" x14ac:dyDescent="0.45">
      <c r="F474" s="4"/>
      <c r="G474" s="5"/>
    </row>
    <row r="475" spans="6:7" x14ac:dyDescent="0.45">
      <c r="F475" s="4"/>
      <c r="G475" s="5"/>
    </row>
    <row r="476" spans="6:7" x14ac:dyDescent="0.45">
      <c r="F476" s="4"/>
      <c r="G476" s="5"/>
    </row>
    <row r="477" spans="6:7" x14ac:dyDescent="0.45">
      <c r="F477" s="4"/>
      <c r="G477" s="5"/>
    </row>
    <row r="478" spans="6:7" x14ac:dyDescent="0.45">
      <c r="F478" s="4"/>
      <c r="G478" s="5"/>
    </row>
    <row r="479" spans="6:7" x14ac:dyDescent="0.45">
      <c r="F479" s="4"/>
      <c r="G479" s="5"/>
    </row>
    <row r="480" spans="6:7" x14ac:dyDescent="0.45">
      <c r="F480" s="4"/>
      <c r="G480" s="5"/>
    </row>
    <row r="481" spans="6:7" x14ac:dyDescent="0.45">
      <c r="F481" s="4"/>
      <c r="G481" s="5"/>
    </row>
    <row r="482" spans="6:7" x14ac:dyDescent="0.45">
      <c r="F482" s="4"/>
      <c r="G482" s="5"/>
    </row>
    <row r="483" spans="6:7" x14ac:dyDescent="0.45">
      <c r="F483" s="4"/>
      <c r="G483" s="5"/>
    </row>
    <row r="484" spans="6:7" x14ac:dyDescent="0.45">
      <c r="F484" s="4"/>
      <c r="G484" s="5"/>
    </row>
    <row r="485" spans="6:7" x14ac:dyDescent="0.45">
      <c r="F485" s="4"/>
      <c r="G485" s="5"/>
    </row>
    <row r="486" spans="6:7" x14ac:dyDescent="0.45">
      <c r="F486" s="4"/>
      <c r="G486" s="5"/>
    </row>
    <row r="487" spans="6:7" x14ac:dyDescent="0.45">
      <c r="F487" s="4"/>
      <c r="G487" s="5"/>
    </row>
    <row r="488" spans="6:7" x14ac:dyDescent="0.45">
      <c r="F488" s="4"/>
      <c r="G488" s="5"/>
    </row>
    <row r="489" spans="6:7" x14ac:dyDescent="0.45">
      <c r="F489" s="4"/>
      <c r="G489" s="5"/>
    </row>
    <row r="490" spans="6:7" x14ac:dyDescent="0.45">
      <c r="F490" s="4"/>
      <c r="G490" s="5"/>
    </row>
    <row r="491" spans="6:7" x14ac:dyDescent="0.45">
      <c r="F491" s="4"/>
      <c r="G491" s="5"/>
    </row>
    <row r="492" spans="6:7" x14ac:dyDescent="0.45">
      <c r="F492" s="4"/>
      <c r="G492" s="5"/>
    </row>
    <row r="493" spans="6:7" x14ac:dyDescent="0.45">
      <c r="F493" s="4"/>
      <c r="G493" s="5"/>
    </row>
    <row r="494" spans="6:7" x14ac:dyDescent="0.45">
      <c r="F494" s="4"/>
      <c r="G494" s="5"/>
    </row>
    <row r="495" spans="6:7" x14ac:dyDescent="0.45">
      <c r="F495" s="4"/>
      <c r="G495" s="5"/>
    </row>
    <row r="496" spans="6:7" x14ac:dyDescent="0.45">
      <c r="F496" s="4"/>
      <c r="G496" s="5"/>
    </row>
    <row r="497" spans="6:7" x14ac:dyDescent="0.45">
      <c r="F497" s="4"/>
      <c r="G497" s="5"/>
    </row>
    <row r="498" spans="6:7" x14ac:dyDescent="0.45">
      <c r="F498" s="4"/>
      <c r="G498" s="5"/>
    </row>
    <row r="499" spans="6:7" x14ac:dyDescent="0.45">
      <c r="F499" s="4"/>
      <c r="G499" s="5"/>
    </row>
    <row r="500" spans="6:7" x14ac:dyDescent="0.45">
      <c r="F500" s="4"/>
      <c r="G500" s="5"/>
    </row>
    <row r="501" spans="6:7" x14ac:dyDescent="0.45">
      <c r="F501" s="4"/>
      <c r="G501" s="5"/>
    </row>
    <row r="502" spans="6:7" x14ac:dyDescent="0.45">
      <c r="F502" s="4"/>
      <c r="G502" s="5"/>
    </row>
    <row r="503" spans="6:7" x14ac:dyDescent="0.45">
      <c r="F503" s="4"/>
      <c r="G503" s="5"/>
    </row>
    <row r="504" spans="6:7" x14ac:dyDescent="0.45">
      <c r="F504" s="4"/>
      <c r="G504" s="5"/>
    </row>
    <row r="505" spans="6:7" x14ac:dyDescent="0.45">
      <c r="F505" s="4"/>
      <c r="G505" s="5"/>
    </row>
    <row r="506" spans="6:7" x14ac:dyDescent="0.45">
      <c r="F506" s="4"/>
      <c r="G506" s="5"/>
    </row>
    <row r="507" spans="6:7" x14ac:dyDescent="0.45">
      <c r="F507" s="4"/>
      <c r="G507" s="5"/>
    </row>
    <row r="508" spans="6:7" x14ac:dyDescent="0.45">
      <c r="F508" s="4"/>
      <c r="G508" s="5"/>
    </row>
    <row r="509" spans="6:7" x14ac:dyDescent="0.45">
      <c r="F509" s="4"/>
      <c r="G509" s="5"/>
    </row>
    <row r="510" spans="6:7" x14ac:dyDescent="0.45">
      <c r="F510" s="4"/>
      <c r="G510" s="5"/>
    </row>
    <row r="511" spans="6:7" x14ac:dyDescent="0.45">
      <c r="F511" s="4"/>
      <c r="G511" s="5"/>
    </row>
    <row r="512" spans="6:7" x14ac:dyDescent="0.45">
      <c r="F512" s="4"/>
      <c r="G512" s="5"/>
    </row>
    <row r="513" spans="6:7" x14ac:dyDescent="0.45">
      <c r="F513" s="4"/>
      <c r="G513" s="5"/>
    </row>
    <row r="514" spans="6:7" x14ac:dyDescent="0.45">
      <c r="F514" s="4"/>
      <c r="G514" s="5"/>
    </row>
    <row r="515" spans="6:7" x14ac:dyDescent="0.45">
      <c r="F515" s="4"/>
      <c r="G515" s="5"/>
    </row>
    <row r="516" spans="6:7" x14ac:dyDescent="0.45">
      <c r="F516" s="4"/>
      <c r="G516" s="5"/>
    </row>
    <row r="517" spans="6:7" x14ac:dyDescent="0.45">
      <c r="F517" s="4"/>
      <c r="G517" s="5"/>
    </row>
    <row r="518" spans="6:7" x14ac:dyDescent="0.45">
      <c r="F518" s="4"/>
      <c r="G518" s="5"/>
    </row>
    <row r="519" spans="6:7" x14ac:dyDescent="0.45">
      <c r="F519" s="4"/>
      <c r="G519" s="5"/>
    </row>
    <row r="520" spans="6:7" x14ac:dyDescent="0.45">
      <c r="F520" s="4"/>
      <c r="G520" s="5"/>
    </row>
    <row r="521" spans="6:7" x14ac:dyDescent="0.45">
      <c r="F521" s="4"/>
      <c r="G521" s="5"/>
    </row>
    <row r="522" spans="6:7" x14ac:dyDescent="0.45">
      <c r="F522" s="4"/>
      <c r="G522" s="5"/>
    </row>
    <row r="523" spans="6:7" x14ac:dyDescent="0.45">
      <c r="F523" s="4"/>
      <c r="G523" s="5"/>
    </row>
    <row r="524" spans="6:7" x14ac:dyDescent="0.45">
      <c r="F524" s="4"/>
      <c r="G524" s="5"/>
    </row>
    <row r="525" spans="6:7" x14ac:dyDescent="0.45">
      <c r="F525" s="4"/>
      <c r="G525" s="5"/>
    </row>
    <row r="526" spans="6:7" x14ac:dyDescent="0.45">
      <c r="F526" s="4"/>
      <c r="G526" s="5"/>
    </row>
    <row r="527" spans="6:7" x14ac:dyDescent="0.45">
      <c r="F527" s="4"/>
      <c r="G527" s="5"/>
    </row>
    <row r="528" spans="6:7" x14ac:dyDescent="0.45">
      <c r="F528" s="4"/>
      <c r="G528" s="5"/>
    </row>
    <row r="529" spans="6:7" x14ac:dyDescent="0.45">
      <c r="F529" s="4"/>
      <c r="G529" s="5"/>
    </row>
    <row r="530" spans="6:7" x14ac:dyDescent="0.45">
      <c r="F530" s="4"/>
      <c r="G530" s="5"/>
    </row>
    <row r="531" spans="6:7" x14ac:dyDescent="0.45">
      <c r="F531" s="4"/>
      <c r="G531" s="5"/>
    </row>
    <row r="532" spans="6:7" x14ac:dyDescent="0.45">
      <c r="F532" s="4"/>
      <c r="G532" s="5"/>
    </row>
    <row r="533" spans="6:7" x14ac:dyDescent="0.45">
      <c r="F533" s="4"/>
      <c r="G533" s="5"/>
    </row>
    <row r="534" spans="6:7" x14ac:dyDescent="0.45">
      <c r="F534" s="4"/>
      <c r="G534" s="5"/>
    </row>
    <row r="535" spans="6:7" x14ac:dyDescent="0.45">
      <c r="F535" s="4"/>
      <c r="G535" s="5"/>
    </row>
    <row r="536" spans="6:7" x14ac:dyDescent="0.45">
      <c r="F536" s="4"/>
      <c r="G536" s="5"/>
    </row>
    <row r="537" spans="6:7" x14ac:dyDescent="0.45">
      <c r="F537" s="4"/>
      <c r="G537" s="5"/>
    </row>
    <row r="538" spans="6:7" x14ac:dyDescent="0.45">
      <c r="F538" s="4"/>
      <c r="G538" s="5"/>
    </row>
    <row r="539" spans="6:7" x14ac:dyDescent="0.45">
      <c r="F539" s="4"/>
      <c r="G539" s="5"/>
    </row>
    <row r="540" spans="6:7" x14ac:dyDescent="0.45">
      <c r="F540" s="4"/>
      <c r="G540" s="5"/>
    </row>
    <row r="541" spans="6:7" x14ac:dyDescent="0.45">
      <c r="F541" s="4"/>
      <c r="G541" s="5"/>
    </row>
    <row r="542" spans="6:7" x14ac:dyDescent="0.45">
      <c r="F542" s="4"/>
      <c r="G542" s="5"/>
    </row>
    <row r="543" spans="6:7" x14ac:dyDescent="0.45">
      <c r="F543" s="4"/>
      <c r="G543" s="5"/>
    </row>
    <row r="544" spans="6:7" x14ac:dyDescent="0.45">
      <c r="F544" s="4"/>
      <c r="G544" s="5"/>
    </row>
    <row r="545" spans="6:7" x14ac:dyDescent="0.45">
      <c r="F545" s="4"/>
      <c r="G545" s="5"/>
    </row>
    <row r="546" spans="6:7" x14ac:dyDescent="0.45">
      <c r="F546" s="4"/>
      <c r="G546" s="5"/>
    </row>
    <row r="547" spans="6:7" x14ac:dyDescent="0.45">
      <c r="F547" s="4"/>
      <c r="G547" s="5"/>
    </row>
    <row r="548" spans="6:7" x14ac:dyDescent="0.45">
      <c r="F548" s="4"/>
      <c r="G548" s="5"/>
    </row>
    <row r="549" spans="6:7" x14ac:dyDescent="0.45">
      <c r="F549" s="4"/>
      <c r="G549" s="5"/>
    </row>
    <row r="550" spans="6:7" x14ac:dyDescent="0.45">
      <c r="F550" s="4"/>
      <c r="G550" s="5"/>
    </row>
    <row r="551" spans="6:7" x14ac:dyDescent="0.45">
      <c r="F551" s="4"/>
      <c r="G551" s="5"/>
    </row>
    <row r="552" spans="6:7" x14ac:dyDescent="0.45">
      <c r="F552" s="4"/>
      <c r="G552" s="5"/>
    </row>
    <row r="553" spans="6:7" x14ac:dyDescent="0.45">
      <c r="F553" s="4"/>
      <c r="G553" s="5"/>
    </row>
    <row r="554" spans="6:7" x14ac:dyDescent="0.45">
      <c r="F554" s="4"/>
      <c r="G554" s="5"/>
    </row>
    <row r="555" spans="6:7" x14ac:dyDescent="0.45">
      <c r="F555" s="4"/>
      <c r="G555" s="5"/>
    </row>
    <row r="556" spans="6:7" x14ac:dyDescent="0.45">
      <c r="F556" s="4"/>
      <c r="G556" s="5"/>
    </row>
    <row r="557" spans="6:7" x14ac:dyDescent="0.45">
      <c r="F557" s="4"/>
      <c r="G557" s="5"/>
    </row>
    <row r="558" spans="6:7" x14ac:dyDescent="0.45">
      <c r="F558" s="4"/>
      <c r="G558" s="5"/>
    </row>
    <row r="559" spans="6:7" x14ac:dyDescent="0.45">
      <c r="F559" s="4"/>
      <c r="G559" s="5"/>
    </row>
    <row r="560" spans="6:7" x14ac:dyDescent="0.45">
      <c r="F560" s="4"/>
      <c r="G560" s="5"/>
    </row>
    <row r="561" spans="6:7" x14ac:dyDescent="0.45">
      <c r="F561" s="4"/>
      <c r="G561" s="5"/>
    </row>
    <row r="562" spans="6:7" x14ac:dyDescent="0.45">
      <c r="F562" s="4"/>
      <c r="G562" s="5"/>
    </row>
    <row r="563" spans="6:7" x14ac:dyDescent="0.45">
      <c r="F563" s="4"/>
      <c r="G563" s="5"/>
    </row>
    <row r="564" spans="6:7" x14ac:dyDescent="0.45">
      <c r="F564" s="4"/>
      <c r="G564" s="5"/>
    </row>
    <row r="565" spans="6:7" x14ac:dyDescent="0.45">
      <c r="F565" s="4"/>
      <c r="G565" s="5"/>
    </row>
    <row r="566" spans="6:7" x14ac:dyDescent="0.45">
      <c r="F566" s="4"/>
      <c r="G566" s="5"/>
    </row>
    <row r="567" spans="6:7" x14ac:dyDescent="0.45">
      <c r="F567" s="4"/>
      <c r="G567" s="5"/>
    </row>
    <row r="568" spans="6:7" x14ac:dyDescent="0.45">
      <c r="F568" s="4"/>
      <c r="G568" s="5"/>
    </row>
    <row r="569" spans="6:7" x14ac:dyDescent="0.45">
      <c r="F569" s="4"/>
      <c r="G569" s="5"/>
    </row>
    <row r="570" spans="6:7" x14ac:dyDescent="0.45">
      <c r="F570" s="4"/>
      <c r="G570" s="5"/>
    </row>
    <row r="571" spans="6:7" x14ac:dyDescent="0.45">
      <c r="F571" s="4"/>
      <c r="G571" s="5"/>
    </row>
    <row r="572" spans="6:7" x14ac:dyDescent="0.45">
      <c r="F572" s="4"/>
      <c r="G572" s="5"/>
    </row>
    <row r="573" spans="6:7" x14ac:dyDescent="0.45">
      <c r="F573" s="4"/>
      <c r="G573" s="5"/>
    </row>
    <row r="574" spans="6:7" x14ac:dyDescent="0.45">
      <c r="F574" s="4"/>
      <c r="G574" s="5"/>
    </row>
    <row r="575" spans="6:7" x14ac:dyDescent="0.45">
      <c r="F575" s="4"/>
      <c r="G575" s="5"/>
    </row>
    <row r="576" spans="6:7" x14ac:dyDescent="0.45">
      <c r="F576" s="4"/>
      <c r="G576" s="5"/>
    </row>
    <row r="577" spans="6:7" x14ac:dyDescent="0.45">
      <c r="F577" s="4"/>
      <c r="G577" s="5"/>
    </row>
    <row r="578" spans="6:7" x14ac:dyDescent="0.45">
      <c r="F578" s="4"/>
      <c r="G578" s="5"/>
    </row>
    <row r="579" spans="6:7" x14ac:dyDescent="0.45">
      <c r="F579" s="4"/>
      <c r="G579" s="5"/>
    </row>
    <row r="580" spans="6:7" x14ac:dyDescent="0.45">
      <c r="F580" s="4"/>
      <c r="G580" s="5"/>
    </row>
    <row r="581" spans="6:7" x14ac:dyDescent="0.45">
      <c r="F581" s="4"/>
      <c r="G581" s="5"/>
    </row>
    <row r="582" spans="6:7" x14ac:dyDescent="0.45">
      <c r="F582" s="4"/>
      <c r="G582" s="5"/>
    </row>
    <row r="583" spans="6:7" x14ac:dyDescent="0.45">
      <c r="F583" s="4"/>
      <c r="G583" s="5"/>
    </row>
    <row r="584" spans="6:7" x14ac:dyDescent="0.45">
      <c r="F584" s="4"/>
      <c r="G584" s="5"/>
    </row>
    <row r="585" spans="6:7" x14ac:dyDescent="0.45">
      <c r="F585" s="4"/>
      <c r="G585" s="5"/>
    </row>
    <row r="586" spans="6:7" x14ac:dyDescent="0.45">
      <c r="F586" s="4"/>
      <c r="G586" s="5"/>
    </row>
    <row r="587" spans="6:7" x14ac:dyDescent="0.45">
      <c r="F587" s="4"/>
      <c r="G587" s="5"/>
    </row>
    <row r="588" spans="6:7" x14ac:dyDescent="0.45">
      <c r="F588" s="4"/>
      <c r="G588" s="5"/>
    </row>
    <row r="589" spans="6:7" x14ac:dyDescent="0.45">
      <c r="F589" s="4"/>
      <c r="G589" s="5"/>
    </row>
    <row r="590" spans="6:7" x14ac:dyDescent="0.45">
      <c r="F590" s="4"/>
      <c r="G590" s="5"/>
    </row>
    <row r="591" spans="6:7" x14ac:dyDescent="0.45">
      <c r="F591" s="4"/>
      <c r="G591" s="5"/>
    </row>
    <row r="592" spans="6:7" x14ac:dyDescent="0.45">
      <c r="F592" s="4"/>
      <c r="G592" s="5"/>
    </row>
    <row r="593" spans="6:7" x14ac:dyDescent="0.45">
      <c r="F593" s="4"/>
      <c r="G593" s="5"/>
    </row>
    <row r="594" spans="6:7" x14ac:dyDescent="0.45">
      <c r="F594" s="4"/>
      <c r="G594" s="5"/>
    </row>
    <row r="595" spans="6:7" x14ac:dyDescent="0.45">
      <c r="F595" s="4"/>
      <c r="G595" s="5"/>
    </row>
    <row r="596" spans="6:7" x14ac:dyDescent="0.45">
      <c r="F596" s="4"/>
      <c r="G596" s="5"/>
    </row>
    <row r="597" spans="6:7" x14ac:dyDescent="0.45">
      <c r="F597" s="4"/>
      <c r="G597" s="5"/>
    </row>
    <row r="598" spans="6:7" x14ac:dyDescent="0.45">
      <c r="F598" s="4"/>
      <c r="G598" s="5"/>
    </row>
    <row r="599" spans="6:7" x14ac:dyDescent="0.45">
      <c r="F599" s="4"/>
      <c r="G599" s="5"/>
    </row>
    <row r="600" spans="6:7" x14ac:dyDescent="0.45">
      <c r="F600" s="4"/>
      <c r="G600" s="5"/>
    </row>
    <row r="601" spans="6:7" x14ac:dyDescent="0.45">
      <c r="F601" s="4"/>
      <c r="G601" s="5"/>
    </row>
    <row r="602" spans="6:7" x14ac:dyDescent="0.45">
      <c r="F602" s="4"/>
      <c r="G602" s="5"/>
    </row>
    <row r="603" spans="6:7" x14ac:dyDescent="0.45">
      <c r="F603" s="4"/>
      <c r="G603" s="5"/>
    </row>
    <row r="604" spans="6:7" x14ac:dyDescent="0.45">
      <c r="F604" s="4"/>
      <c r="G604" s="5"/>
    </row>
    <row r="605" spans="6:7" x14ac:dyDescent="0.45">
      <c r="F605" s="4"/>
      <c r="G605" s="5"/>
    </row>
    <row r="606" spans="6:7" x14ac:dyDescent="0.45">
      <c r="F606" s="4"/>
      <c r="G606" s="5"/>
    </row>
    <row r="607" spans="6:7" x14ac:dyDescent="0.45">
      <c r="F607" s="4"/>
      <c r="G607" s="5"/>
    </row>
    <row r="608" spans="6:7" x14ac:dyDescent="0.45">
      <c r="F608" s="4"/>
      <c r="G608" s="5"/>
    </row>
    <row r="609" spans="6:7" x14ac:dyDescent="0.45">
      <c r="F609" s="4"/>
      <c r="G609" s="5"/>
    </row>
    <row r="610" spans="6:7" x14ac:dyDescent="0.45">
      <c r="F610" s="4"/>
      <c r="G610" s="5"/>
    </row>
    <row r="611" spans="6:7" x14ac:dyDescent="0.45">
      <c r="F611" s="4"/>
      <c r="G611" s="5"/>
    </row>
    <row r="612" spans="6:7" x14ac:dyDescent="0.45">
      <c r="F612" s="4"/>
      <c r="G612" s="5"/>
    </row>
    <row r="613" spans="6:7" x14ac:dyDescent="0.45">
      <c r="F613" s="4"/>
      <c r="G613" s="5"/>
    </row>
    <row r="614" spans="6:7" x14ac:dyDescent="0.45">
      <c r="F614" s="4"/>
      <c r="G614" s="5"/>
    </row>
    <row r="615" spans="6:7" x14ac:dyDescent="0.45">
      <c r="F615" s="4"/>
      <c r="G615" s="5"/>
    </row>
    <row r="616" spans="6:7" x14ac:dyDescent="0.45">
      <c r="F616" s="4"/>
      <c r="G616" s="5"/>
    </row>
    <row r="617" spans="6:7" x14ac:dyDescent="0.45">
      <c r="F617" s="4"/>
      <c r="G617" s="5"/>
    </row>
    <row r="618" spans="6:7" x14ac:dyDescent="0.45">
      <c r="F618" s="4"/>
      <c r="G618" s="5"/>
    </row>
    <row r="619" spans="6:7" x14ac:dyDescent="0.45">
      <c r="F619" s="4"/>
      <c r="G619" s="5"/>
    </row>
    <row r="620" spans="6:7" x14ac:dyDescent="0.45">
      <c r="F620" s="4"/>
      <c r="G620" s="5"/>
    </row>
    <row r="621" spans="6:7" x14ac:dyDescent="0.45">
      <c r="F621" s="4"/>
      <c r="G621" s="5"/>
    </row>
    <row r="622" spans="6:7" x14ac:dyDescent="0.45">
      <c r="F622" s="4"/>
      <c r="G622" s="5"/>
    </row>
    <row r="623" spans="6:7" x14ac:dyDescent="0.45">
      <c r="F623" s="4"/>
      <c r="G623" s="5"/>
    </row>
    <row r="624" spans="6:7" x14ac:dyDescent="0.45">
      <c r="F624" s="4"/>
      <c r="G624" s="5"/>
    </row>
    <row r="625" spans="6:7" x14ac:dyDescent="0.45">
      <c r="F625" s="4"/>
      <c r="G625" s="5"/>
    </row>
    <row r="626" spans="6:7" x14ac:dyDescent="0.45">
      <c r="F626" s="4"/>
      <c r="G626" s="5"/>
    </row>
    <row r="627" spans="6:7" x14ac:dyDescent="0.45">
      <c r="F627" s="4"/>
      <c r="G627" s="5"/>
    </row>
    <row r="628" spans="6:7" x14ac:dyDescent="0.45">
      <c r="F628" s="4"/>
      <c r="G628" s="5"/>
    </row>
    <row r="629" spans="6:7" x14ac:dyDescent="0.45">
      <c r="F629" s="4"/>
      <c r="G629" s="5"/>
    </row>
    <row r="630" spans="6:7" x14ac:dyDescent="0.45">
      <c r="F630" s="4"/>
      <c r="G630" s="5"/>
    </row>
    <row r="631" spans="6:7" x14ac:dyDescent="0.45">
      <c r="F631" s="4"/>
      <c r="G631" s="5"/>
    </row>
    <row r="632" spans="6:7" x14ac:dyDescent="0.45">
      <c r="F632" s="4"/>
      <c r="G632" s="5"/>
    </row>
    <row r="633" spans="6:7" x14ac:dyDescent="0.45">
      <c r="F633" s="4"/>
      <c r="G633" s="5"/>
    </row>
    <row r="634" spans="6:7" x14ac:dyDescent="0.45">
      <c r="F634" s="4"/>
      <c r="G634" s="5"/>
    </row>
    <row r="635" spans="6:7" x14ac:dyDescent="0.45">
      <c r="F635" s="4"/>
      <c r="G635" s="5"/>
    </row>
    <row r="636" spans="6:7" x14ac:dyDescent="0.45">
      <c r="F636" s="4"/>
      <c r="G636" s="5"/>
    </row>
    <row r="637" spans="6:7" x14ac:dyDescent="0.45">
      <c r="F637" s="4"/>
      <c r="G637" s="5"/>
    </row>
    <row r="638" spans="6:7" x14ac:dyDescent="0.45">
      <c r="F638" s="4"/>
      <c r="G638" s="5"/>
    </row>
    <row r="639" spans="6:7" x14ac:dyDescent="0.45">
      <c r="F639" s="4"/>
      <c r="G639" s="5"/>
    </row>
    <row r="640" spans="6:7" x14ac:dyDescent="0.45">
      <c r="F640" s="4"/>
      <c r="G640" s="5"/>
    </row>
    <row r="641" spans="6:7" x14ac:dyDescent="0.45">
      <c r="F641" s="4"/>
      <c r="G641" s="5"/>
    </row>
    <row r="642" spans="6:7" x14ac:dyDescent="0.45">
      <c r="F642" s="4"/>
      <c r="G642" s="5"/>
    </row>
    <row r="643" spans="6:7" x14ac:dyDescent="0.45">
      <c r="F643" s="4"/>
      <c r="G643" s="5"/>
    </row>
    <row r="644" spans="6:7" x14ac:dyDescent="0.45">
      <c r="F644" s="4"/>
      <c r="G644" s="5"/>
    </row>
    <row r="645" spans="6:7" x14ac:dyDescent="0.45">
      <c r="F645" s="4"/>
      <c r="G645" s="5"/>
    </row>
    <row r="646" spans="6:7" x14ac:dyDescent="0.45">
      <c r="F646" s="4"/>
      <c r="G646" s="5"/>
    </row>
    <row r="647" spans="6:7" x14ac:dyDescent="0.45">
      <c r="F647" s="4"/>
      <c r="G647" s="5"/>
    </row>
    <row r="648" spans="6:7" x14ac:dyDescent="0.45">
      <c r="F648" s="4"/>
      <c r="G648" s="5"/>
    </row>
    <row r="649" spans="6:7" x14ac:dyDescent="0.45">
      <c r="F649" s="4"/>
      <c r="G649" s="5"/>
    </row>
    <row r="650" spans="6:7" x14ac:dyDescent="0.45">
      <c r="F650" s="4"/>
      <c r="G650" s="5"/>
    </row>
    <row r="651" spans="6:7" x14ac:dyDescent="0.45">
      <c r="F651" s="4"/>
      <c r="G651" s="5"/>
    </row>
    <row r="652" spans="6:7" x14ac:dyDescent="0.45">
      <c r="F652" s="4"/>
      <c r="G652" s="5"/>
    </row>
    <row r="653" spans="6:7" x14ac:dyDescent="0.45">
      <c r="F653" s="4"/>
      <c r="G653" s="5"/>
    </row>
    <row r="654" spans="6:7" x14ac:dyDescent="0.45">
      <c r="F654" s="4"/>
      <c r="G654" s="5"/>
    </row>
    <row r="655" spans="6:7" x14ac:dyDescent="0.45">
      <c r="F655" s="4"/>
      <c r="G655" s="5"/>
    </row>
    <row r="656" spans="6:7" x14ac:dyDescent="0.45">
      <c r="F656" s="4"/>
      <c r="G656" s="5"/>
    </row>
    <row r="657" spans="6:7" x14ac:dyDescent="0.45">
      <c r="F657" s="4"/>
      <c r="G657" s="5"/>
    </row>
    <row r="658" spans="6:7" x14ac:dyDescent="0.45">
      <c r="F658" s="4"/>
      <c r="G658" s="5"/>
    </row>
  </sheetData>
  <conditionalFormatting sqref="F1:F1048576">
    <cfRule type="iconSet" priority="1">
      <iconSet iconSet="4Arrows">
        <cfvo type="percent" val="0"/>
        <cfvo type="percent" val="25"/>
        <cfvo type="percent" val="50"/>
        <cfvo type="percent" val="75"/>
      </iconSet>
    </cfRule>
    <cfRule type="colorScale" priority="4">
      <colorScale>
        <cfvo type="min"/>
        <cfvo type="percentile" val="50"/>
        <cfvo type="max"/>
        <color rgb="FFF8696B"/>
        <color rgb="FFFFEB84"/>
        <color rgb="FF63BE7B"/>
      </colorScale>
    </cfRule>
  </conditionalFormatting>
  <conditionalFormatting sqref="F11">
    <cfRule type="colorScale" priority="5">
      <colorScale>
        <cfvo type="min"/>
        <cfvo type="percentile" val="50"/>
        <cfvo type="max"/>
        <color rgb="FFF8696B"/>
        <color rgb="FFFFEB84"/>
        <color rgb="FF63BE7B"/>
      </colorScale>
    </cfRule>
  </conditionalFormatting>
  <conditionalFormatting sqref="G1:G1048576">
    <cfRule type="dataBar" priority="3">
      <dataBar>
        <cfvo type="min"/>
        <cfvo type="max"/>
        <color rgb="FFFFB628"/>
      </dataBar>
      <extLst>
        <ext xmlns:x14="http://schemas.microsoft.com/office/spreadsheetml/2009/9/main" uri="{B025F937-C7B1-47D3-B67F-A62EFF666E3E}">
          <x14:id>{2AF1A470-7A83-4F01-A438-A73F39142D59}</x14:id>
        </ext>
      </extLst>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iconSet" priority="2" id="{0506DB94-5EE2-4FD6-8CDB-C9F9003ECE6A}">
            <x14:iconSet iconSet="3Triangles">
              <x14:cfvo type="percent">
                <xm:f>0</xm:f>
              </x14:cfvo>
              <x14:cfvo type="percent">
                <xm:f>33</xm:f>
              </x14:cfvo>
              <x14:cfvo type="percent">
                <xm:f>67</xm:f>
              </x14:cfvo>
            </x14:iconSet>
          </x14:cfRule>
          <xm:sqref>F1:F1048576</xm:sqref>
        </x14:conditionalFormatting>
        <x14:conditionalFormatting xmlns:xm="http://schemas.microsoft.com/office/excel/2006/main">
          <x14:cfRule type="dataBar" id="{2AF1A470-7A83-4F01-A438-A73F39142D59}">
            <x14:dataBar minLength="0" maxLength="100" border="1" negativeBarBorderColorSameAsPositive="0">
              <x14:cfvo type="autoMin"/>
              <x14:cfvo type="autoMax"/>
              <x14:borderColor rgb="FFFFB628"/>
              <x14:negativeFillColor rgb="FFFF0000"/>
              <x14:negativeBorderColor rgb="FFFF0000"/>
              <x14:axisColor rgb="FF000000"/>
            </x14:dataBar>
          </x14:cfRule>
          <xm:sqref>G1:G1048576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D911B-1C0A-476A-8D43-BD404C0E1099}">
  <dimension ref="A1:J9"/>
  <sheetViews>
    <sheetView workbookViewId="0">
      <selection activeCell="F9" sqref="F9"/>
    </sheetView>
  </sheetViews>
  <sheetFormatPr defaultRowHeight="14.25" x14ac:dyDescent="0.45"/>
  <cols>
    <col min="1" max="1" width="12.06640625" bestFit="1" customWidth="1"/>
    <col min="2" max="2" width="13.6640625" style="16" bestFit="1" customWidth="1"/>
    <col min="3" max="3" width="8.19921875" style="5" bestFit="1" customWidth="1"/>
    <col min="4" max="4" width="11.19921875" bestFit="1" customWidth="1"/>
    <col min="7" max="7" width="11" bestFit="1" customWidth="1"/>
    <col min="8" max="8" width="10.6640625" style="16" bestFit="1" customWidth="1"/>
    <col min="10" max="10" width="9.06640625" style="5"/>
  </cols>
  <sheetData>
    <row r="1" spans="1:10" ht="14.65" thickBot="1" x14ac:dyDescent="0.5"/>
    <row r="2" spans="1:10" x14ac:dyDescent="0.45">
      <c r="G2" s="27" t="s">
        <v>84</v>
      </c>
      <c r="H2" s="28" t="s">
        <v>1</v>
      </c>
      <c r="I2" s="29"/>
      <c r="J2" s="30" t="s">
        <v>50</v>
      </c>
    </row>
    <row r="3" spans="1:10" x14ac:dyDescent="0.45">
      <c r="A3" s="43" t="s">
        <v>71</v>
      </c>
      <c r="B3" s="44" t="s">
        <v>73</v>
      </c>
      <c r="C3" s="43" t="s">
        <v>83</v>
      </c>
      <c r="D3" s="45" t="s">
        <v>74</v>
      </c>
      <c r="G3" s="31" t="s">
        <v>34</v>
      </c>
      <c r="H3" s="26">
        <v>252469</v>
      </c>
      <c r="I3" s="25">
        <v>252469</v>
      </c>
      <c r="J3" s="32">
        <v>8760</v>
      </c>
    </row>
    <row r="4" spans="1:10" x14ac:dyDescent="0.45">
      <c r="A4" s="17" t="s">
        <v>34</v>
      </c>
      <c r="B4" s="40">
        <v>252469</v>
      </c>
      <c r="C4" s="38">
        <v>252469</v>
      </c>
      <c r="D4" s="39">
        <v>8760</v>
      </c>
      <c r="G4" s="31" t="s">
        <v>36</v>
      </c>
      <c r="H4" s="26">
        <v>237944</v>
      </c>
      <c r="I4" s="25">
        <v>237944</v>
      </c>
      <c r="J4" s="32">
        <v>7302</v>
      </c>
    </row>
    <row r="5" spans="1:10" x14ac:dyDescent="0.45">
      <c r="A5" s="17" t="s">
        <v>36</v>
      </c>
      <c r="B5" s="23">
        <v>237944</v>
      </c>
      <c r="C5" s="20">
        <v>237944</v>
      </c>
      <c r="D5" s="19">
        <v>7302</v>
      </c>
      <c r="G5" s="31" t="s">
        <v>37</v>
      </c>
      <c r="H5" s="26">
        <v>218813</v>
      </c>
      <c r="I5" s="25">
        <v>218813</v>
      </c>
      <c r="J5" s="32">
        <v>7431</v>
      </c>
    </row>
    <row r="6" spans="1:10" x14ac:dyDescent="0.45">
      <c r="A6" s="17" t="s">
        <v>37</v>
      </c>
      <c r="B6" s="23">
        <v>218813</v>
      </c>
      <c r="C6" s="21">
        <v>218813</v>
      </c>
      <c r="D6" s="22">
        <v>7431</v>
      </c>
      <c r="G6" s="31" t="s">
        <v>35</v>
      </c>
      <c r="H6" s="26">
        <v>189434</v>
      </c>
      <c r="I6" s="25">
        <v>189434</v>
      </c>
      <c r="J6" s="32">
        <v>10158</v>
      </c>
    </row>
    <row r="7" spans="1:10" x14ac:dyDescent="0.45">
      <c r="A7" s="17" t="s">
        <v>35</v>
      </c>
      <c r="B7" s="23">
        <v>189434</v>
      </c>
      <c r="C7" s="18">
        <v>189434</v>
      </c>
      <c r="D7" s="19">
        <v>10158</v>
      </c>
      <c r="G7" s="31" t="s">
        <v>39</v>
      </c>
      <c r="H7" s="26">
        <v>173530</v>
      </c>
      <c r="I7" s="25">
        <v>173530</v>
      </c>
      <c r="J7" s="32">
        <v>5745</v>
      </c>
    </row>
    <row r="8" spans="1:10" ht="14.65" thickBot="1" x14ac:dyDescent="0.5">
      <c r="A8" s="17" t="s">
        <v>39</v>
      </c>
      <c r="B8" s="23">
        <v>173530</v>
      </c>
      <c r="C8" s="18">
        <v>173530</v>
      </c>
      <c r="D8" s="19">
        <v>5745</v>
      </c>
      <c r="G8" s="33" t="s">
        <v>38</v>
      </c>
      <c r="H8" s="34">
        <v>168679</v>
      </c>
      <c r="I8" s="35">
        <v>168679</v>
      </c>
      <c r="J8" s="36">
        <v>6264</v>
      </c>
    </row>
    <row r="9" spans="1:10" x14ac:dyDescent="0.45">
      <c r="A9" s="42" t="s">
        <v>38</v>
      </c>
      <c r="B9" s="24">
        <v>168679</v>
      </c>
      <c r="C9" s="41">
        <v>168679</v>
      </c>
      <c r="D9" s="22">
        <v>6264</v>
      </c>
    </row>
  </sheetData>
  <autoFilter ref="G2:J8" xr:uid="{2BFD911B-1C0A-476A-8D43-BD404C0E1099}">
    <sortState xmlns:xlrd2="http://schemas.microsoft.com/office/spreadsheetml/2017/richdata2" ref="G3:J8">
      <sortCondition descending="1" ref="H2:H8"/>
    </sortState>
  </autoFilter>
  <conditionalFormatting sqref="C1:C3 C10:C1048576">
    <cfRule type="dataBar" priority="4">
      <dataBar showValue="0">
        <cfvo type="min"/>
        <cfvo type="max"/>
        <color rgb="FF63C384"/>
      </dataBar>
      <extLst>
        <ext xmlns:x14="http://schemas.microsoft.com/office/spreadsheetml/2009/9/main" uri="{B025F937-C7B1-47D3-B67F-A62EFF666E3E}">
          <x14:id>{68F715D1-AE02-47A9-B204-198E0C142CC4}</x14:id>
        </ext>
      </extLst>
    </cfRule>
  </conditionalFormatting>
  <conditionalFormatting sqref="I1:I1048576">
    <cfRule type="dataBar" priority="2">
      <dataBar showValue="0">
        <cfvo type="min"/>
        <cfvo type="max"/>
        <color rgb="FFFF555A"/>
      </dataBar>
      <extLst>
        <ext xmlns:x14="http://schemas.microsoft.com/office/spreadsheetml/2009/9/main" uri="{B025F937-C7B1-47D3-B67F-A62EFF666E3E}">
          <x14:id>{41F7536B-FCB3-48B3-8777-1D85D2CD5AE6}</x14:id>
        </ext>
      </extLst>
    </cfRule>
  </conditionalFormatting>
  <conditionalFormatting pivot="1" sqref="C4:C9">
    <cfRule type="dataBar" priority="1">
      <dataBar showValue="0">
        <cfvo type="min"/>
        <cfvo type="max"/>
        <color rgb="FF63C384"/>
      </dataBar>
      <extLst>
        <ext xmlns:x14="http://schemas.microsoft.com/office/spreadsheetml/2009/9/main" uri="{B025F937-C7B1-47D3-B67F-A62EFF666E3E}">
          <x14:id>{809D2D70-BB3D-4527-9DC7-B3BCDBBDC83B}</x14:id>
        </ext>
      </extLst>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dataBar" id="{68F715D1-AE02-47A9-B204-198E0C142CC4}">
            <x14:dataBar minLength="0" maxLength="100" border="1" negativeBarBorderColorSameAsPositive="0">
              <x14:cfvo type="autoMin"/>
              <x14:cfvo type="autoMax"/>
              <x14:borderColor rgb="FF63C384"/>
              <x14:negativeFillColor rgb="FFFF0000"/>
              <x14:negativeBorderColor rgb="FFFF0000"/>
              <x14:axisColor rgb="FF000000"/>
            </x14:dataBar>
          </x14:cfRule>
          <xm:sqref>C1:C3 C10:C1048576</xm:sqref>
        </x14:conditionalFormatting>
        <x14:conditionalFormatting xmlns:xm="http://schemas.microsoft.com/office/excel/2006/main">
          <x14:cfRule type="dataBar" id="{41F7536B-FCB3-48B3-8777-1D85D2CD5AE6}">
            <x14:dataBar minLength="0" maxLength="100" border="1" negativeBarBorderColorSameAsPositive="0">
              <x14:cfvo type="autoMin"/>
              <x14:cfvo type="autoMax"/>
              <x14:borderColor rgb="FFFF555A"/>
              <x14:negativeFillColor rgb="FFFF0000"/>
              <x14:negativeBorderColor rgb="FFFF0000"/>
              <x14:axisColor rgb="FF000000"/>
            </x14:dataBar>
          </x14:cfRule>
          <xm:sqref>I1:I1048576</xm:sqref>
        </x14:conditionalFormatting>
        <x14:conditionalFormatting xmlns:xm="http://schemas.microsoft.com/office/excel/2006/main" pivot="1">
          <x14:cfRule type="dataBar" id="{809D2D70-BB3D-4527-9DC7-B3BCDBBDC83B}">
            <x14:dataBar minLength="0" maxLength="100" border="1" negativeBarBorderColorSameAsPositive="0">
              <x14:cfvo type="autoMin"/>
              <x14:cfvo type="autoMax"/>
              <x14:borderColor rgb="FF63C384"/>
              <x14:negativeFillColor rgb="FFFF0000"/>
              <x14:negativeBorderColor rgb="FFFF0000"/>
              <x14:axisColor rgb="FF000000"/>
            </x14:dataBar>
          </x14:cfRule>
          <xm:sqref>C4:C9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5686-7311-4B29-B01D-D85E597EB58E}">
  <dimension ref="A3:D25"/>
  <sheetViews>
    <sheetView workbookViewId="0">
      <selection activeCell="D7" sqref="D7"/>
    </sheetView>
  </sheetViews>
  <sheetFormatPr defaultRowHeight="14.25" x14ac:dyDescent="0.45"/>
  <cols>
    <col min="1" max="1" width="17" bestFit="1" customWidth="1"/>
    <col min="2" max="2" width="13.6640625" style="16" bestFit="1" customWidth="1"/>
    <col min="3" max="3" width="11.19921875" bestFit="1" customWidth="1"/>
    <col min="4" max="4" width="11.796875" style="15" bestFit="1" customWidth="1"/>
  </cols>
  <sheetData>
    <row r="3" spans="1:4" x14ac:dyDescent="0.45">
      <c r="A3" s="12" t="s">
        <v>71</v>
      </c>
      <c r="B3" s="16" t="s">
        <v>73</v>
      </c>
      <c r="C3" t="s">
        <v>74</v>
      </c>
      <c r="D3" s="15" t="s">
        <v>85</v>
      </c>
    </row>
    <row r="4" spans="1:4" x14ac:dyDescent="0.45">
      <c r="A4" s="13" t="s">
        <v>15</v>
      </c>
      <c r="B4" s="16">
        <v>68971</v>
      </c>
      <c r="C4">
        <v>1533</v>
      </c>
      <c r="D4" s="15">
        <v>44.990867579908674</v>
      </c>
    </row>
    <row r="5" spans="1:4" x14ac:dyDescent="0.45">
      <c r="A5" s="13" t="s">
        <v>33</v>
      </c>
      <c r="B5" s="16">
        <v>69160</v>
      </c>
      <c r="C5">
        <v>1854</v>
      </c>
      <c r="D5" s="15">
        <v>37.303128371089535</v>
      </c>
    </row>
    <row r="6" spans="1:4" x14ac:dyDescent="0.45">
      <c r="A6" s="13" t="s">
        <v>24</v>
      </c>
      <c r="B6" s="16">
        <v>35378</v>
      </c>
      <c r="C6">
        <v>1044</v>
      </c>
      <c r="D6" s="15">
        <v>33.88697318007663</v>
      </c>
    </row>
    <row r="7" spans="1:4" x14ac:dyDescent="0.45">
      <c r="A7" s="13" t="s">
        <v>26</v>
      </c>
      <c r="B7" s="16">
        <v>70273</v>
      </c>
      <c r="C7">
        <v>2142</v>
      </c>
      <c r="D7" s="15">
        <v>32.807189542483663</v>
      </c>
    </row>
    <row r="8" spans="1:4" x14ac:dyDescent="0.45">
      <c r="A8" s="13" t="s">
        <v>22</v>
      </c>
      <c r="B8" s="16">
        <v>66283</v>
      </c>
      <c r="C8">
        <v>2052</v>
      </c>
      <c r="D8" s="15">
        <v>32.301656920077974</v>
      </c>
    </row>
    <row r="9" spans="1:4" x14ac:dyDescent="0.45">
      <c r="B9"/>
      <c r="D9"/>
    </row>
    <row r="10" spans="1:4" x14ac:dyDescent="0.45">
      <c r="B10"/>
      <c r="D10"/>
    </row>
    <row r="11" spans="1:4" x14ac:dyDescent="0.45">
      <c r="B11"/>
      <c r="D11"/>
    </row>
    <row r="12" spans="1:4" x14ac:dyDescent="0.45">
      <c r="B12"/>
      <c r="D12"/>
    </row>
    <row r="13" spans="1:4" x14ac:dyDescent="0.45">
      <c r="B13"/>
      <c r="D13"/>
    </row>
    <row r="14" spans="1:4" x14ac:dyDescent="0.45">
      <c r="B14"/>
      <c r="D14"/>
    </row>
    <row r="15" spans="1:4" x14ac:dyDescent="0.45">
      <c r="B15"/>
      <c r="D15"/>
    </row>
    <row r="16" spans="1:4" x14ac:dyDescent="0.45">
      <c r="B16"/>
      <c r="D16"/>
    </row>
    <row r="17" spans="2:4" x14ac:dyDescent="0.45">
      <c r="B17"/>
      <c r="D17"/>
    </row>
    <row r="18" spans="2:4" x14ac:dyDescent="0.45">
      <c r="B18"/>
      <c r="D18"/>
    </row>
    <row r="19" spans="2:4" x14ac:dyDescent="0.45">
      <c r="B19"/>
      <c r="D19"/>
    </row>
    <row r="20" spans="2:4" x14ac:dyDescent="0.45">
      <c r="B20"/>
      <c r="D20"/>
    </row>
    <row r="21" spans="2:4" x14ac:dyDescent="0.45">
      <c r="B21"/>
      <c r="D21"/>
    </row>
    <row r="22" spans="2:4" x14ac:dyDescent="0.45">
      <c r="B22"/>
      <c r="D22"/>
    </row>
    <row r="23" spans="2:4" x14ac:dyDescent="0.45">
      <c r="B23"/>
      <c r="D23"/>
    </row>
    <row r="24" spans="2:4" x14ac:dyDescent="0.45">
      <c r="B24"/>
      <c r="D24"/>
    </row>
    <row r="25" spans="2:4" x14ac:dyDescent="0.45">
      <c r="B25"/>
      <c r="D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EF0DF-DADD-4885-841A-1A921483BE6B}">
  <dimension ref="A3:I303"/>
  <sheetViews>
    <sheetView workbookViewId="0">
      <selection activeCell="D2" sqref="D2"/>
    </sheetView>
  </sheetViews>
  <sheetFormatPr defaultRowHeight="14.25" x14ac:dyDescent="0.45"/>
  <cols>
    <col min="1" max="1" width="17.9296875" bestFit="1" customWidth="1"/>
    <col min="2" max="2" width="13.6640625" bestFit="1" customWidth="1"/>
    <col min="8" max="8" width="9.796875" bestFit="1" customWidth="1"/>
  </cols>
  <sheetData>
    <row r="3" spans="1:9" x14ac:dyDescent="0.45">
      <c r="A3" s="12" t="s">
        <v>71</v>
      </c>
      <c r="B3" t="s">
        <v>73</v>
      </c>
      <c r="E3" s="6" t="s">
        <v>11</v>
      </c>
      <c r="F3" s="6" t="s">
        <v>12</v>
      </c>
      <c r="G3" s="6" t="s">
        <v>0</v>
      </c>
      <c r="H3" s="10" t="s">
        <v>1</v>
      </c>
      <c r="I3" s="10" t="s">
        <v>50</v>
      </c>
    </row>
    <row r="4" spans="1:9" x14ac:dyDescent="0.45">
      <c r="A4" s="13" t="s">
        <v>34</v>
      </c>
      <c r="B4">
        <v>116830</v>
      </c>
      <c r="E4" t="s">
        <v>5</v>
      </c>
      <c r="F4" t="s">
        <v>36</v>
      </c>
      <c r="G4" t="s">
        <v>16</v>
      </c>
      <c r="H4" s="4">
        <v>16184</v>
      </c>
      <c r="I4" s="5">
        <v>39</v>
      </c>
    </row>
    <row r="5" spans="1:9" x14ac:dyDescent="0.45">
      <c r="A5" s="37" t="s">
        <v>5</v>
      </c>
      <c r="B5">
        <v>41559</v>
      </c>
      <c r="E5" t="s">
        <v>5</v>
      </c>
      <c r="F5" t="s">
        <v>34</v>
      </c>
      <c r="G5" t="s">
        <v>20</v>
      </c>
      <c r="H5" s="4">
        <v>15610</v>
      </c>
      <c r="I5" s="5">
        <v>339</v>
      </c>
    </row>
    <row r="6" spans="1:9" x14ac:dyDescent="0.45">
      <c r="A6" s="37" t="s">
        <v>9</v>
      </c>
      <c r="B6">
        <v>39424</v>
      </c>
      <c r="E6" t="s">
        <v>9</v>
      </c>
      <c r="F6" t="s">
        <v>34</v>
      </c>
      <c r="G6" t="s">
        <v>28</v>
      </c>
      <c r="H6" s="4">
        <v>14329</v>
      </c>
      <c r="I6" s="5">
        <v>150</v>
      </c>
    </row>
    <row r="7" spans="1:9" x14ac:dyDescent="0.45">
      <c r="A7" s="37" t="s">
        <v>3</v>
      </c>
      <c r="B7">
        <v>35847</v>
      </c>
      <c r="E7" t="s">
        <v>5</v>
      </c>
      <c r="F7" t="s">
        <v>35</v>
      </c>
      <c r="G7" t="s">
        <v>15</v>
      </c>
      <c r="H7" s="4">
        <v>13391</v>
      </c>
      <c r="I7" s="5">
        <v>201</v>
      </c>
    </row>
    <row r="8" spans="1:9" x14ac:dyDescent="0.45">
      <c r="A8" s="13" t="s">
        <v>36</v>
      </c>
      <c r="B8">
        <v>106239</v>
      </c>
      <c r="E8" t="s">
        <v>10</v>
      </c>
      <c r="F8" t="s">
        <v>39</v>
      </c>
      <c r="G8" t="s">
        <v>33</v>
      </c>
      <c r="H8" s="4">
        <v>12950</v>
      </c>
      <c r="I8" s="5">
        <v>30</v>
      </c>
    </row>
    <row r="9" spans="1:9" x14ac:dyDescent="0.45">
      <c r="A9" s="37" t="s">
        <v>5</v>
      </c>
      <c r="B9">
        <v>39620</v>
      </c>
      <c r="E9" t="s">
        <v>40</v>
      </c>
      <c r="F9" t="s">
        <v>35</v>
      </c>
      <c r="G9" t="s">
        <v>32</v>
      </c>
      <c r="H9" s="4">
        <v>12348</v>
      </c>
      <c r="I9" s="5">
        <v>234</v>
      </c>
    </row>
    <row r="10" spans="1:9" x14ac:dyDescent="0.45">
      <c r="A10" s="37" t="s">
        <v>41</v>
      </c>
      <c r="B10">
        <v>39242</v>
      </c>
      <c r="E10" t="s">
        <v>2</v>
      </c>
      <c r="F10" t="s">
        <v>37</v>
      </c>
      <c r="G10" t="s">
        <v>18</v>
      </c>
      <c r="H10" s="4">
        <v>11571</v>
      </c>
      <c r="I10" s="5">
        <v>138</v>
      </c>
    </row>
    <row r="11" spans="1:9" x14ac:dyDescent="0.45">
      <c r="A11" s="37" t="s">
        <v>6</v>
      </c>
      <c r="B11">
        <v>27377</v>
      </c>
      <c r="E11" t="s">
        <v>9</v>
      </c>
      <c r="F11" t="s">
        <v>36</v>
      </c>
      <c r="G11" t="s">
        <v>27</v>
      </c>
      <c r="H11" s="4">
        <v>11522</v>
      </c>
      <c r="I11" s="5">
        <v>204</v>
      </c>
    </row>
    <row r="12" spans="1:9" x14ac:dyDescent="0.45">
      <c r="A12" s="13" t="s">
        <v>37</v>
      </c>
      <c r="B12">
        <v>96208</v>
      </c>
      <c r="E12" t="s">
        <v>2</v>
      </c>
      <c r="F12" t="s">
        <v>36</v>
      </c>
      <c r="G12" t="s">
        <v>16</v>
      </c>
      <c r="H12" s="4">
        <v>11417</v>
      </c>
      <c r="I12" s="5">
        <v>21</v>
      </c>
    </row>
    <row r="13" spans="1:9" x14ac:dyDescent="0.45">
      <c r="A13" s="37" t="s">
        <v>7</v>
      </c>
      <c r="B13">
        <v>43568</v>
      </c>
      <c r="E13" t="s">
        <v>41</v>
      </c>
      <c r="F13" t="s">
        <v>36</v>
      </c>
      <c r="G13" t="s">
        <v>13</v>
      </c>
      <c r="H13" s="4">
        <v>10311</v>
      </c>
      <c r="I13" s="5">
        <v>231</v>
      </c>
    </row>
    <row r="14" spans="1:9" x14ac:dyDescent="0.45">
      <c r="A14" s="37" t="s">
        <v>6</v>
      </c>
      <c r="B14">
        <v>26985</v>
      </c>
      <c r="E14" t="s">
        <v>41</v>
      </c>
      <c r="F14" t="s">
        <v>36</v>
      </c>
      <c r="G14" t="s">
        <v>32</v>
      </c>
      <c r="H14" s="4">
        <v>10304</v>
      </c>
      <c r="I14" s="5">
        <v>84</v>
      </c>
    </row>
    <row r="15" spans="1:9" x14ac:dyDescent="0.45">
      <c r="A15" s="37" t="s">
        <v>2</v>
      </c>
      <c r="B15">
        <v>25655</v>
      </c>
      <c r="E15" t="s">
        <v>7</v>
      </c>
      <c r="F15" t="s">
        <v>38</v>
      </c>
      <c r="G15" t="s">
        <v>30</v>
      </c>
      <c r="H15" s="4">
        <v>10129</v>
      </c>
      <c r="I15" s="5">
        <v>312</v>
      </c>
    </row>
    <row r="16" spans="1:9" x14ac:dyDescent="0.45">
      <c r="A16" s="13" t="s">
        <v>35</v>
      </c>
      <c r="B16">
        <v>95144</v>
      </c>
      <c r="E16" t="s">
        <v>6</v>
      </c>
      <c r="F16" t="s">
        <v>36</v>
      </c>
      <c r="G16" t="s">
        <v>4</v>
      </c>
      <c r="H16" s="4">
        <v>10073</v>
      </c>
      <c r="I16" s="5">
        <v>120</v>
      </c>
    </row>
    <row r="17" spans="1:9" x14ac:dyDescent="0.45">
      <c r="A17" s="37" t="s">
        <v>40</v>
      </c>
      <c r="B17">
        <v>38325</v>
      </c>
      <c r="E17" t="s">
        <v>2</v>
      </c>
      <c r="F17" t="s">
        <v>37</v>
      </c>
      <c r="G17" t="s">
        <v>17</v>
      </c>
      <c r="H17" s="4">
        <v>9926</v>
      </c>
      <c r="I17" s="5">
        <v>201</v>
      </c>
    </row>
    <row r="18" spans="1:9" x14ac:dyDescent="0.45">
      <c r="A18" s="37" t="s">
        <v>7</v>
      </c>
      <c r="B18">
        <v>28546</v>
      </c>
      <c r="E18" t="s">
        <v>7</v>
      </c>
      <c r="F18" t="s">
        <v>37</v>
      </c>
      <c r="G18" t="s">
        <v>22</v>
      </c>
      <c r="H18" s="4">
        <v>9835</v>
      </c>
      <c r="I18" s="5">
        <v>207</v>
      </c>
    </row>
    <row r="19" spans="1:9" x14ac:dyDescent="0.45">
      <c r="A19" s="37" t="s">
        <v>5</v>
      </c>
      <c r="B19">
        <v>28273</v>
      </c>
      <c r="E19" t="s">
        <v>40</v>
      </c>
      <c r="F19" t="s">
        <v>36</v>
      </c>
      <c r="G19" t="s">
        <v>33</v>
      </c>
      <c r="H19" s="4">
        <v>9772</v>
      </c>
      <c r="I19" s="5">
        <v>90</v>
      </c>
    </row>
    <row r="20" spans="1:9" x14ac:dyDescent="0.45">
      <c r="A20" s="13" t="s">
        <v>39</v>
      </c>
      <c r="B20">
        <v>93947</v>
      </c>
      <c r="E20" t="s">
        <v>8</v>
      </c>
      <c r="F20" t="s">
        <v>37</v>
      </c>
      <c r="G20" t="s">
        <v>15</v>
      </c>
      <c r="H20" s="4">
        <v>9709</v>
      </c>
      <c r="I20" s="5">
        <v>30</v>
      </c>
    </row>
    <row r="21" spans="1:9" x14ac:dyDescent="0.45">
      <c r="A21" s="37" t="s">
        <v>2</v>
      </c>
      <c r="B21">
        <v>45752</v>
      </c>
      <c r="E21" t="s">
        <v>8</v>
      </c>
      <c r="F21" t="s">
        <v>39</v>
      </c>
      <c r="G21" t="s">
        <v>18</v>
      </c>
      <c r="H21" s="4">
        <v>9660</v>
      </c>
      <c r="I21" s="5">
        <v>27</v>
      </c>
    </row>
    <row r="22" spans="1:9" x14ac:dyDescent="0.45">
      <c r="A22" s="37" t="s">
        <v>8</v>
      </c>
      <c r="B22">
        <v>27132</v>
      </c>
      <c r="E22" t="s">
        <v>41</v>
      </c>
      <c r="F22" t="s">
        <v>36</v>
      </c>
      <c r="G22" t="s">
        <v>18</v>
      </c>
      <c r="H22" s="4">
        <v>9632</v>
      </c>
      <c r="I22" s="5">
        <v>288</v>
      </c>
    </row>
    <row r="23" spans="1:9" x14ac:dyDescent="0.45">
      <c r="A23" s="37" t="s">
        <v>40</v>
      </c>
      <c r="B23">
        <v>21063</v>
      </c>
      <c r="E23" t="s">
        <v>9</v>
      </c>
      <c r="F23" t="s">
        <v>38</v>
      </c>
      <c r="G23" t="s">
        <v>33</v>
      </c>
      <c r="H23" s="4">
        <v>9506</v>
      </c>
      <c r="I23" s="5">
        <v>87</v>
      </c>
    </row>
    <row r="24" spans="1:9" x14ac:dyDescent="0.45">
      <c r="A24" s="13" t="s">
        <v>38</v>
      </c>
      <c r="B24">
        <v>70301</v>
      </c>
      <c r="E24" t="s">
        <v>2</v>
      </c>
      <c r="F24" t="s">
        <v>39</v>
      </c>
      <c r="G24" t="s">
        <v>20</v>
      </c>
      <c r="H24" s="4">
        <v>9443</v>
      </c>
      <c r="I24" s="5">
        <v>162</v>
      </c>
    </row>
    <row r="25" spans="1:9" x14ac:dyDescent="0.45">
      <c r="A25" s="37" t="s">
        <v>5</v>
      </c>
      <c r="B25">
        <v>25221</v>
      </c>
      <c r="E25" t="s">
        <v>3</v>
      </c>
      <c r="F25" t="s">
        <v>36</v>
      </c>
      <c r="G25" t="s">
        <v>16</v>
      </c>
      <c r="H25" s="4">
        <v>9198</v>
      </c>
      <c r="I25" s="5">
        <v>36</v>
      </c>
    </row>
    <row r="26" spans="1:9" x14ac:dyDescent="0.45">
      <c r="A26" s="37" t="s">
        <v>9</v>
      </c>
      <c r="B26">
        <v>24983</v>
      </c>
      <c r="E26" t="s">
        <v>9</v>
      </c>
      <c r="F26" t="s">
        <v>36</v>
      </c>
      <c r="G26" t="s">
        <v>30</v>
      </c>
      <c r="H26" s="4">
        <v>9051</v>
      </c>
      <c r="I26" s="5">
        <v>57</v>
      </c>
    </row>
    <row r="27" spans="1:9" x14ac:dyDescent="0.45">
      <c r="A27" s="37" t="s">
        <v>40</v>
      </c>
      <c r="B27">
        <v>20097</v>
      </c>
      <c r="E27" t="s">
        <v>40</v>
      </c>
      <c r="F27" t="s">
        <v>37</v>
      </c>
      <c r="G27" t="s">
        <v>29</v>
      </c>
      <c r="H27" s="4">
        <v>9002</v>
      </c>
      <c r="I27" s="5">
        <v>72</v>
      </c>
    </row>
    <row r="28" spans="1:9" x14ac:dyDescent="0.45">
      <c r="E28" t="s">
        <v>8</v>
      </c>
      <c r="F28" t="s">
        <v>39</v>
      </c>
      <c r="G28" t="s">
        <v>31</v>
      </c>
      <c r="H28" s="4">
        <v>8890</v>
      </c>
      <c r="I28" s="5">
        <v>210</v>
      </c>
    </row>
    <row r="29" spans="1:9" x14ac:dyDescent="0.45">
      <c r="E29" t="s">
        <v>40</v>
      </c>
      <c r="F29" t="s">
        <v>35</v>
      </c>
      <c r="G29" t="s">
        <v>33</v>
      </c>
      <c r="H29" s="4">
        <v>8869</v>
      </c>
      <c r="I29" s="5">
        <v>432</v>
      </c>
    </row>
    <row r="30" spans="1:9" x14ac:dyDescent="0.45">
      <c r="E30" t="s">
        <v>7</v>
      </c>
      <c r="F30" t="s">
        <v>34</v>
      </c>
      <c r="G30" t="s">
        <v>24</v>
      </c>
      <c r="H30" s="4">
        <v>8862</v>
      </c>
      <c r="I30" s="5">
        <v>189</v>
      </c>
    </row>
    <row r="31" spans="1:9" x14ac:dyDescent="0.45">
      <c r="E31" t="s">
        <v>3</v>
      </c>
      <c r="F31" t="s">
        <v>38</v>
      </c>
      <c r="G31" t="s">
        <v>26</v>
      </c>
      <c r="H31" s="4">
        <v>8841</v>
      </c>
      <c r="I31" s="5">
        <v>303</v>
      </c>
    </row>
    <row r="32" spans="1:9" x14ac:dyDescent="0.45">
      <c r="E32" t="s">
        <v>5</v>
      </c>
      <c r="F32" t="s">
        <v>37</v>
      </c>
      <c r="G32" t="s">
        <v>25</v>
      </c>
      <c r="H32" s="4">
        <v>8813</v>
      </c>
      <c r="I32" s="5">
        <v>21</v>
      </c>
    </row>
    <row r="33" spans="5:9" x14ac:dyDescent="0.45">
      <c r="E33" t="s">
        <v>9</v>
      </c>
      <c r="F33" t="s">
        <v>34</v>
      </c>
      <c r="G33" t="s">
        <v>20</v>
      </c>
      <c r="H33" s="4">
        <v>8463</v>
      </c>
      <c r="I33" s="5">
        <v>492</v>
      </c>
    </row>
    <row r="34" spans="5:9" x14ac:dyDescent="0.45">
      <c r="E34" t="s">
        <v>7</v>
      </c>
      <c r="F34" t="s">
        <v>36</v>
      </c>
      <c r="G34" t="s">
        <v>22</v>
      </c>
      <c r="H34" s="4">
        <v>8435</v>
      </c>
      <c r="I34" s="5">
        <v>42</v>
      </c>
    </row>
    <row r="35" spans="5:9" x14ac:dyDescent="0.45">
      <c r="E35" t="s">
        <v>2</v>
      </c>
      <c r="F35" t="s">
        <v>36</v>
      </c>
      <c r="G35" t="s">
        <v>29</v>
      </c>
      <c r="H35" s="4">
        <v>8211</v>
      </c>
      <c r="I35" s="5">
        <v>75</v>
      </c>
    </row>
    <row r="36" spans="5:9" x14ac:dyDescent="0.45">
      <c r="E36" t="s">
        <v>9</v>
      </c>
      <c r="F36" t="s">
        <v>34</v>
      </c>
      <c r="G36" t="s">
        <v>23</v>
      </c>
      <c r="H36" s="4">
        <v>8155</v>
      </c>
      <c r="I36" s="5">
        <v>90</v>
      </c>
    </row>
    <row r="37" spans="5:9" x14ac:dyDescent="0.45">
      <c r="E37" t="s">
        <v>6</v>
      </c>
      <c r="F37" t="s">
        <v>34</v>
      </c>
      <c r="G37" t="s">
        <v>26</v>
      </c>
      <c r="H37" s="4">
        <v>8008</v>
      </c>
      <c r="I37" s="5">
        <v>456</v>
      </c>
    </row>
    <row r="38" spans="5:9" x14ac:dyDescent="0.45">
      <c r="E38" t="s">
        <v>41</v>
      </c>
      <c r="F38" t="s">
        <v>34</v>
      </c>
      <c r="G38" t="s">
        <v>33</v>
      </c>
      <c r="H38" s="4">
        <v>7847</v>
      </c>
      <c r="I38" s="5">
        <v>174</v>
      </c>
    </row>
    <row r="39" spans="5:9" x14ac:dyDescent="0.45">
      <c r="E39" t="s">
        <v>9</v>
      </c>
      <c r="F39" t="s">
        <v>35</v>
      </c>
      <c r="G39" t="s">
        <v>15</v>
      </c>
      <c r="H39" s="4">
        <v>7833</v>
      </c>
      <c r="I39" s="5">
        <v>243</v>
      </c>
    </row>
    <row r="40" spans="5:9" x14ac:dyDescent="0.45">
      <c r="E40" t="s">
        <v>2</v>
      </c>
      <c r="F40" t="s">
        <v>39</v>
      </c>
      <c r="G40" t="s">
        <v>27</v>
      </c>
      <c r="H40" s="4">
        <v>7812</v>
      </c>
      <c r="I40" s="5">
        <v>81</v>
      </c>
    </row>
    <row r="41" spans="5:9" x14ac:dyDescent="0.45">
      <c r="E41" t="s">
        <v>3</v>
      </c>
      <c r="F41" t="s">
        <v>34</v>
      </c>
      <c r="G41" t="s">
        <v>32</v>
      </c>
      <c r="H41" s="4">
        <v>7777</v>
      </c>
      <c r="I41" s="5">
        <v>504</v>
      </c>
    </row>
    <row r="42" spans="5:9" x14ac:dyDescent="0.45">
      <c r="E42" t="s">
        <v>7</v>
      </c>
      <c r="F42" t="s">
        <v>34</v>
      </c>
      <c r="G42" t="s">
        <v>17</v>
      </c>
      <c r="H42" s="4">
        <v>7777</v>
      </c>
      <c r="I42" s="5">
        <v>39</v>
      </c>
    </row>
    <row r="43" spans="5:9" x14ac:dyDescent="0.45">
      <c r="E43" t="s">
        <v>6</v>
      </c>
      <c r="F43" t="s">
        <v>37</v>
      </c>
      <c r="G43" t="s">
        <v>31</v>
      </c>
      <c r="H43" s="4">
        <v>7693</v>
      </c>
      <c r="I43" s="5">
        <v>87</v>
      </c>
    </row>
    <row r="44" spans="5:9" x14ac:dyDescent="0.45">
      <c r="E44" t="s">
        <v>40</v>
      </c>
      <c r="F44" t="s">
        <v>37</v>
      </c>
      <c r="G44" t="s">
        <v>19</v>
      </c>
      <c r="H44" s="4">
        <v>7693</v>
      </c>
      <c r="I44" s="5">
        <v>21</v>
      </c>
    </row>
    <row r="45" spans="5:9" x14ac:dyDescent="0.45">
      <c r="E45" t="s">
        <v>2</v>
      </c>
      <c r="F45" t="s">
        <v>39</v>
      </c>
      <c r="G45" t="s">
        <v>21</v>
      </c>
      <c r="H45" s="4">
        <v>7651</v>
      </c>
      <c r="I45" s="5">
        <v>213</v>
      </c>
    </row>
    <row r="46" spans="5:9" x14ac:dyDescent="0.45">
      <c r="E46" t="s">
        <v>2</v>
      </c>
      <c r="F46" t="s">
        <v>34</v>
      </c>
      <c r="G46" t="s">
        <v>19</v>
      </c>
      <c r="H46" s="4">
        <v>7511</v>
      </c>
      <c r="I46" s="5">
        <v>120</v>
      </c>
    </row>
    <row r="47" spans="5:9" x14ac:dyDescent="0.45">
      <c r="E47" t="s">
        <v>5</v>
      </c>
      <c r="F47" t="s">
        <v>38</v>
      </c>
      <c r="G47" t="s">
        <v>25</v>
      </c>
      <c r="H47" s="4">
        <v>7483</v>
      </c>
      <c r="I47" s="5">
        <v>45</v>
      </c>
    </row>
    <row r="48" spans="5:9" x14ac:dyDescent="0.45">
      <c r="E48" t="s">
        <v>41</v>
      </c>
      <c r="F48" t="s">
        <v>35</v>
      </c>
      <c r="G48" t="s">
        <v>28</v>
      </c>
      <c r="H48" s="4">
        <v>7455</v>
      </c>
      <c r="I48" s="5">
        <v>216</v>
      </c>
    </row>
    <row r="49" spans="5:9" x14ac:dyDescent="0.45">
      <c r="E49" t="s">
        <v>6</v>
      </c>
      <c r="F49" t="s">
        <v>38</v>
      </c>
      <c r="G49" t="s">
        <v>21</v>
      </c>
      <c r="H49" s="4">
        <v>7322</v>
      </c>
      <c r="I49" s="5">
        <v>36</v>
      </c>
    </row>
    <row r="50" spans="5:9" x14ac:dyDescent="0.45">
      <c r="E50" t="s">
        <v>3</v>
      </c>
      <c r="F50" t="s">
        <v>37</v>
      </c>
      <c r="G50" t="s">
        <v>28</v>
      </c>
      <c r="H50" s="4">
        <v>7308</v>
      </c>
      <c r="I50" s="5">
        <v>327</v>
      </c>
    </row>
    <row r="51" spans="5:9" x14ac:dyDescent="0.45">
      <c r="E51" t="s">
        <v>5</v>
      </c>
      <c r="F51" t="s">
        <v>34</v>
      </c>
      <c r="G51" t="s">
        <v>15</v>
      </c>
      <c r="H51" s="4">
        <v>7280</v>
      </c>
      <c r="I51" s="5">
        <v>201</v>
      </c>
    </row>
    <row r="52" spans="5:9" x14ac:dyDescent="0.45">
      <c r="E52" t="s">
        <v>9</v>
      </c>
      <c r="F52" t="s">
        <v>37</v>
      </c>
      <c r="G52" t="s">
        <v>20</v>
      </c>
      <c r="H52" s="4">
        <v>7273</v>
      </c>
      <c r="I52" s="5">
        <v>96</v>
      </c>
    </row>
    <row r="53" spans="5:9" x14ac:dyDescent="0.45">
      <c r="E53" t="s">
        <v>3</v>
      </c>
      <c r="F53" t="s">
        <v>34</v>
      </c>
      <c r="G53" t="s">
        <v>14</v>
      </c>
      <c r="H53" s="4">
        <v>7259</v>
      </c>
      <c r="I53" s="5">
        <v>276</v>
      </c>
    </row>
    <row r="54" spans="5:9" x14ac:dyDescent="0.45">
      <c r="E54" t="s">
        <v>5</v>
      </c>
      <c r="F54" t="s">
        <v>38</v>
      </c>
      <c r="G54" t="s">
        <v>13</v>
      </c>
      <c r="H54" s="4">
        <v>7189</v>
      </c>
      <c r="I54" s="5">
        <v>54</v>
      </c>
    </row>
    <row r="55" spans="5:9" x14ac:dyDescent="0.45">
      <c r="E55" t="s">
        <v>8</v>
      </c>
      <c r="F55" t="s">
        <v>39</v>
      </c>
      <c r="G55" t="s">
        <v>30</v>
      </c>
      <c r="H55" s="4">
        <v>7021</v>
      </c>
      <c r="I55" s="5">
        <v>183</v>
      </c>
    </row>
    <row r="56" spans="5:9" x14ac:dyDescent="0.45">
      <c r="E56" t="s">
        <v>5</v>
      </c>
      <c r="F56" t="s">
        <v>34</v>
      </c>
      <c r="G56" t="s">
        <v>27</v>
      </c>
      <c r="H56" s="4">
        <v>6986</v>
      </c>
      <c r="I56" s="5">
        <v>21</v>
      </c>
    </row>
    <row r="57" spans="5:9" x14ac:dyDescent="0.45">
      <c r="E57" t="s">
        <v>5</v>
      </c>
      <c r="F57" t="s">
        <v>39</v>
      </c>
      <c r="G57" t="s">
        <v>22</v>
      </c>
      <c r="H57" s="4">
        <v>6909</v>
      </c>
      <c r="I57" s="5">
        <v>81</v>
      </c>
    </row>
    <row r="58" spans="5:9" x14ac:dyDescent="0.45">
      <c r="E58" t="s">
        <v>10</v>
      </c>
      <c r="F58" t="s">
        <v>38</v>
      </c>
      <c r="G58" t="s">
        <v>4</v>
      </c>
      <c r="H58" s="4">
        <v>6860</v>
      </c>
      <c r="I58" s="5">
        <v>126</v>
      </c>
    </row>
    <row r="59" spans="5:9" x14ac:dyDescent="0.45">
      <c r="E59" t="s">
        <v>40</v>
      </c>
      <c r="F59" t="s">
        <v>35</v>
      </c>
      <c r="G59" t="s">
        <v>22</v>
      </c>
      <c r="H59" s="4">
        <v>6853</v>
      </c>
      <c r="I59" s="5">
        <v>372</v>
      </c>
    </row>
    <row r="60" spans="5:9" x14ac:dyDescent="0.45">
      <c r="E60" t="s">
        <v>9</v>
      </c>
      <c r="F60" t="s">
        <v>34</v>
      </c>
      <c r="G60" t="s">
        <v>21</v>
      </c>
      <c r="H60" s="4">
        <v>6832</v>
      </c>
      <c r="I60" s="5">
        <v>27</v>
      </c>
    </row>
    <row r="61" spans="5:9" x14ac:dyDescent="0.45">
      <c r="E61" t="s">
        <v>6</v>
      </c>
      <c r="F61" t="s">
        <v>37</v>
      </c>
      <c r="G61" t="s">
        <v>26</v>
      </c>
      <c r="H61" s="4">
        <v>6818</v>
      </c>
      <c r="I61" s="5">
        <v>6</v>
      </c>
    </row>
    <row r="62" spans="5:9" x14ac:dyDescent="0.45">
      <c r="E62" t="s">
        <v>7</v>
      </c>
      <c r="F62" t="s">
        <v>35</v>
      </c>
      <c r="G62" t="s">
        <v>30</v>
      </c>
      <c r="H62" s="4">
        <v>6755</v>
      </c>
      <c r="I62" s="5">
        <v>252</v>
      </c>
    </row>
    <row r="63" spans="5:9" x14ac:dyDescent="0.45">
      <c r="E63" t="s">
        <v>40</v>
      </c>
      <c r="F63" t="s">
        <v>34</v>
      </c>
      <c r="G63" t="s">
        <v>26</v>
      </c>
      <c r="H63" s="4">
        <v>6748</v>
      </c>
      <c r="I63" s="5">
        <v>48</v>
      </c>
    </row>
    <row r="64" spans="5:9" x14ac:dyDescent="0.45">
      <c r="E64" t="s">
        <v>6</v>
      </c>
      <c r="F64" t="s">
        <v>34</v>
      </c>
      <c r="G64" t="s">
        <v>32</v>
      </c>
      <c r="H64" s="4">
        <v>6734</v>
      </c>
      <c r="I64" s="5">
        <v>123</v>
      </c>
    </row>
    <row r="65" spans="5:9" x14ac:dyDescent="0.45">
      <c r="E65" t="s">
        <v>8</v>
      </c>
      <c r="F65" t="s">
        <v>35</v>
      </c>
      <c r="G65" t="s">
        <v>32</v>
      </c>
      <c r="H65" s="4">
        <v>6706</v>
      </c>
      <c r="I65" s="5">
        <v>459</v>
      </c>
    </row>
    <row r="66" spans="5:9" x14ac:dyDescent="0.45">
      <c r="E66" t="s">
        <v>10</v>
      </c>
      <c r="F66" t="s">
        <v>36</v>
      </c>
      <c r="G66" t="s">
        <v>32</v>
      </c>
      <c r="H66" s="4">
        <v>6657</v>
      </c>
      <c r="I66" s="5">
        <v>303</v>
      </c>
    </row>
    <row r="67" spans="5:9" x14ac:dyDescent="0.45">
      <c r="E67" t="s">
        <v>3</v>
      </c>
      <c r="F67" t="s">
        <v>35</v>
      </c>
      <c r="G67" t="s">
        <v>15</v>
      </c>
      <c r="H67" s="4">
        <v>6657</v>
      </c>
      <c r="I67" s="5">
        <v>276</v>
      </c>
    </row>
    <row r="68" spans="5:9" x14ac:dyDescent="0.45">
      <c r="E68" t="s">
        <v>7</v>
      </c>
      <c r="F68" t="s">
        <v>37</v>
      </c>
      <c r="G68" t="s">
        <v>14</v>
      </c>
      <c r="H68" s="4">
        <v>6608</v>
      </c>
      <c r="I68" s="5">
        <v>225</v>
      </c>
    </row>
    <row r="69" spans="5:9" x14ac:dyDescent="0.45">
      <c r="E69" t="s">
        <v>2</v>
      </c>
      <c r="F69" t="s">
        <v>38</v>
      </c>
      <c r="G69" t="s">
        <v>28</v>
      </c>
      <c r="H69" s="4">
        <v>6580</v>
      </c>
      <c r="I69" s="5">
        <v>183</v>
      </c>
    </row>
    <row r="70" spans="5:9" x14ac:dyDescent="0.45">
      <c r="E70" t="s">
        <v>7</v>
      </c>
      <c r="F70" t="s">
        <v>37</v>
      </c>
      <c r="G70" t="s">
        <v>30</v>
      </c>
      <c r="H70" s="4">
        <v>6454</v>
      </c>
      <c r="I70" s="5">
        <v>54</v>
      </c>
    </row>
    <row r="71" spans="5:9" x14ac:dyDescent="0.45">
      <c r="E71" t="s">
        <v>8</v>
      </c>
      <c r="F71" t="s">
        <v>38</v>
      </c>
      <c r="G71" t="s">
        <v>21</v>
      </c>
      <c r="H71" s="4">
        <v>6433</v>
      </c>
      <c r="I71" s="5">
        <v>78</v>
      </c>
    </row>
    <row r="72" spans="5:9" x14ac:dyDescent="0.45">
      <c r="E72" t="s">
        <v>41</v>
      </c>
      <c r="F72" t="s">
        <v>37</v>
      </c>
      <c r="G72" t="s">
        <v>24</v>
      </c>
      <c r="H72" s="4">
        <v>6398</v>
      </c>
      <c r="I72" s="5">
        <v>102</v>
      </c>
    </row>
    <row r="73" spans="5:9" x14ac:dyDescent="0.45">
      <c r="E73" t="s">
        <v>7</v>
      </c>
      <c r="F73" t="s">
        <v>37</v>
      </c>
      <c r="G73" t="s">
        <v>33</v>
      </c>
      <c r="H73" s="4">
        <v>6391</v>
      </c>
      <c r="I73" s="5">
        <v>48</v>
      </c>
    </row>
    <row r="74" spans="5:9" x14ac:dyDescent="0.45">
      <c r="E74" t="s">
        <v>40</v>
      </c>
      <c r="F74" t="s">
        <v>39</v>
      </c>
      <c r="G74" t="s">
        <v>27</v>
      </c>
      <c r="H74" s="4">
        <v>6370</v>
      </c>
      <c r="I74" s="5">
        <v>30</v>
      </c>
    </row>
    <row r="75" spans="5:9" x14ac:dyDescent="0.45">
      <c r="E75" t="s">
        <v>5</v>
      </c>
      <c r="F75" t="s">
        <v>36</v>
      </c>
      <c r="G75" t="s">
        <v>23</v>
      </c>
      <c r="H75" s="4">
        <v>6314</v>
      </c>
      <c r="I75" s="5">
        <v>15</v>
      </c>
    </row>
    <row r="76" spans="5:9" x14ac:dyDescent="0.45">
      <c r="E76" t="s">
        <v>3</v>
      </c>
      <c r="F76" t="s">
        <v>34</v>
      </c>
      <c r="G76" t="s">
        <v>25</v>
      </c>
      <c r="H76" s="4">
        <v>6300</v>
      </c>
      <c r="I76" s="5">
        <v>42</v>
      </c>
    </row>
    <row r="77" spans="5:9" x14ac:dyDescent="0.45">
      <c r="E77" t="s">
        <v>5</v>
      </c>
      <c r="F77" t="s">
        <v>34</v>
      </c>
      <c r="G77" t="s">
        <v>22</v>
      </c>
      <c r="H77" s="4">
        <v>6279</v>
      </c>
      <c r="I77" s="5">
        <v>237</v>
      </c>
    </row>
    <row r="78" spans="5:9" x14ac:dyDescent="0.45">
      <c r="E78" t="s">
        <v>8</v>
      </c>
      <c r="F78" t="s">
        <v>37</v>
      </c>
      <c r="G78" t="s">
        <v>26</v>
      </c>
      <c r="H78" s="4">
        <v>6279</v>
      </c>
      <c r="I78" s="5">
        <v>45</v>
      </c>
    </row>
    <row r="79" spans="5:9" x14ac:dyDescent="0.45">
      <c r="E79" t="s">
        <v>5</v>
      </c>
      <c r="F79" t="s">
        <v>36</v>
      </c>
      <c r="G79" t="s">
        <v>13</v>
      </c>
      <c r="H79" s="4">
        <v>6146</v>
      </c>
      <c r="I79" s="5">
        <v>63</v>
      </c>
    </row>
    <row r="80" spans="5:9" x14ac:dyDescent="0.45">
      <c r="E80" t="s">
        <v>40</v>
      </c>
      <c r="F80" t="s">
        <v>37</v>
      </c>
      <c r="G80" t="s">
        <v>27</v>
      </c>
      <c r="H80" s="4">
        <v>6132</v>
      </c>
      <c r="I80" s="5">
        <v>93</v>
      </c>
    </row>
    <row r="81" spans="5:9" x14ac:dyDescent="0.45">
      <c r="E81" t="s">
        <v>40</v>
      </c>
      <c r="F81" t="s">
        <v>38</v>
      </c>
      <c r="G81" t="s">
        <v>4</v>
      </c>
      <c r="H81" s="4">
        <v>6125</v>
      </c>
      <c r="I81" s="5">
        <v>102</v>
      </c>
    </row>
    <row r="82" spans="5:9" x14ac:dyDescent="0.45">
      <c r="E82" t="s">
        <v>41</v>
      </c>
      <c r="F82" t="s">
        <v>36</v>
      </c>
      <c r="G82" t="s">
        <v>30</v>
      </c>
      <c r="H82" s="4">
        <v>6118</v>
      </c>
      <c r="I82" s="5">
        <v>174</v>
      </c>
    </row>
    <row r="83" spans="5:9" x14ac:dyDescent="0.45">
      <c r="E83" t="s">
        <v>6</v>
      </c>
      <c r="F83" t="s">
        <v>36</v>
      </c>
      <c r="G83" t="s">
        <v>32</v>
      </c>
      <c r="H83" s="4">
        <v>6118</v>
      </c>
      <c r="I83" s="5">
        <v>9</v>
      </c>
    </row>
    <row r="84" spans="5:9" x14ac:dyDescent="0.45">
      <c r="E84" t="s">
        <v>5</v>
      </c>
      <c r="F84" t="s">
        <v>36</v>
      </c>
      <c r="G84" t="s">
        <v>18</v>
      </c>
      <c r="H84" s="4">
        <v>6111</v>
      </c>
      <c r="I84" s="5">
        <v>3</v>
      </c>
    </row>
    <row r="85" spans="5:9" x14ac:dyDescent="0.45">
      <c r="E85" t="s">
        <v>6</v>
      </c>
      <c r="F85" t="s">
        <v>39</v>
      </c>
      <c r="G85" t="s">
        <v>17</v>
      </c>
      <c r="H85" s="4">
        <v>6048</v>
      </c>
      <c r="I85" s="5">
        <v>27</v>
      </c>
    </row>
    <row r="86" spans="5:9" x14ac:dyDescent="0.45">
      <c r="E86" t="s">
        <v>2</v>
      </c>
      <c r="F86" t="s">
        <v>39</v>
      </c>
      <c r="G86" t="s">
        <v>28</v>
      </c>
      <c r="H86" s="4">
        <v>6027</v>
      </c>
      <c r="I86" s="5">
        <v>144</v>
      </c>
    </row>
    <row r="87" spans="5:9" x14ac:dyDescent="0.45">
      <c r="E87" t="s">
        <v>41</v>
      </c>
      <c r="F87" t="s">
        <v>38</v>
      </c>
      <c r="G87" t="s">
        <v>22</v>
      </c>
      <c r="H87" s="4">
        <v>5915</v>
      </c>
      <c r="I87" s="5">
        <v>3</v>
      </c>
    </row>
    <row r="88" spans="5:9" x14ac:dyDescent="0.45">
      <c r="E88" t="s">
        <v>40</v>
      </c>
      <c r="F88" t="s">
        <v>39</v>
      </c>
      <c r="G88" t="s">
        <v>22</v>
      </c>
      <c r="H88" s="4">
        <v>5817</v>
      </c>
      <c r="I88" s="5">
        <v>12</v>
      </c>
    </row>
    <row r="89" spans="5:9" x14ac:dyDescent="0.45">
      <c r="E89" t="s">
        <v>40</v>
      </c>
      <c r="F89" t="s">
        <v>39</v>
      </c>
      <c r="G89" t="s">
        <v>15</v>
      </c>
      <c r="H89" s="4">
        <v>5775</v>
      </c>
      <c r="I89" s="5">
        <v>42</v>
      </c>
    </row>
    <row r="90" spans="5:9" x14ac:dyDescent="0.45">
      <c r="E90" t="s">
        <v>7</v>
      </c>
      <c r="F90" t="s">
        <v>38</v>
      </c>
      <c r="G90" t="s">
        <v>28</v>
      </c>
      <c r="H90" s="4">
        <v>5677</v>
      </c>
      <c r="I90" s="5">
        <v>258</v>
      </c>
    </row>
    <row r="91" spans="5:9" x14ac:dyDescent="0.45">
      <c r="E91" t="s">
        <v>40</v>
      </c>
      <c r="F91" t="s">
        <v>38</v>
      </c>
      <c r="G91" t="s">
        <v>13</v>
      </c>
      <c r="H91" s="4">
        <v>5670</v>
      </c>
      <c r="I91" s="5">
        <v>297</v>
      </c>
    </row>
    <row r="92" spans="5:9" x14ac:dyDescent="0.45">
      <c r="E92" t="s">
        <v>10</v>
      </c>
      <c r="F92" t="s">
        <v>38</v>
      </c>
      <c r="G92" t="s">
        <v>14</v>
      </c>
      <c r="H92" s="4">
        <v>5586</v>
      </c>
      <c r="I92" s="5">
        <v>525</v>
      </c>
    </row>
    <row r="93" spans="5:9" x14ac:dyDescent="0.45">
      <c r="E93" t="s">
        <v>7</v>
      </c>
      <c r="F93" t="s">
        <v>36</v>
      </c>
      <c r="G93" t="s">
        <v>29</v>
      </c>
      <c r="H93" s="4">
        <v>5551</v>
      </c>
      <c r="I93" s="5">
        <v>252</v>
      </c>
    </row>
    <row r="94" spans="5:9" x14ac:dyDescent="0.45">
      <c r="E94" t="s">
        <v>5</v>
      </c>
      <c r="F94" t="s">
        <v>38</v>
      </c>
      <c r="G94" t="s">
        <v>19</v>
      </c>
      <c r="H94" s="4">
        <v>5474</v>
      </c>
      <c r="I94" s="5">
        <v>168</v>
      </c>
    </row>
    <row r="95" spans="5:9" x14ac:dyDescent="0.45">
      <c r="E95" t="s">
        <v>40</v>
      </c>
      <c r="F95" t="s">
        <v>36</v>
      </c>
      <c r="G95" t="s">
        <v>25</v>
      </c>
      <c r="H95" s="4">
        <v>5439</v>
      </c>
      <c r="I95" s="5">
        <v>30</v>
      </c>
    </row>
    <row r="96" spans="5:9" x14ac:dyDescent="0.45">
      <c r="E96" t="s">
        <v>10</v>
      </c>
      <c r="F96" t="s">
        <v>34</v>
      </c>
      <c r="G96" t="s">
        <v>19</v>
      </c>
      <c r="H96" s="4">
        <v>5355</v>
      </c>
      <c r="I96" s="5">
        <v>204</v>
      </c>
    </row>
    <row r="97" spans="5:9" x14ac:dyDescent="0.45">
      <c r="E97" t="s">
        <v>7</v>
      </c>
      <c r="F97" t="s">
        <v>37</v>
      </c>
      <c r="G97" t="s">
        <v>26</v>
      </c>
      <c r="H97" s="4">
        <v>5306</v>
      </c>
      <c r="I97" s="5">
        <v>0</v>
      </c>
    </row>
    <row r="98" spans="5:9" x14ac:dyDescent="0.45">
      <c r="E98" t="s">
        <v>5</v>
      </c>
      <c r="F98" t="s">
        <v>39</v>
      </c>
      <c r="G98" t="s">
        <v>26</v>
      </c>
      <c r="H98" s="4">
        <v>5236</v>
      </c>
      <c r="I98" s="5">
        <v>51</v>
      </c>
    </row>
    <row r="99" spans="5:9" x14ac:dyDescent="0.45">
      <c r="E99" t="s">
        <v>7</v>
      </c>
      <c r="F99" t="s">
        <v>35</v>
      </c>
      <c r="G99" t="s">
        <v>28</v>
      </c>
      <c r="H99" s="4">
        <v>5194</v>
      </c>
      <c r="I99" s="5">
        <v>288</v>
      </c>
    </row>
    <row r="100" spans="5:9" x14ac:dyDescent="0.45">
      <c r="E100" t="s">
        <v>5</v>
      </c>
      <c r="F100" t="s">
        <v>38</v>
      </c>
      <c r="G100" t="s">
        <v>32</v>
      </c>
      <c r="H100" s="4">
        <v>5075</v>
      </c>
      <c r="I100" s="5">
        <v>21</v>
      </c>
    </row>
    <row r="101" spans="5:9" x14ac:dyDescent="0.45">
      <c r="E101" t="s">
        <v>40</v>
      </c>
      <c r="F101" t="s">
        <v>34</v>
      </c>
      <c r="G101" t="s">
        <v>17</v>
      </c>
      <c r="H101" s="4">
        <v>5019</v>
      </c>
      <c r="I101" s="5">
        <v>156</v>
      </c>
    </row>
    <row r="102" spans="5:9" x14ac:dyDescent="0.45">
      <c r="E102" t="s">
        <v>8</v>
      </c>
      <c r="F102" t="s">
        <v>36</v>
      </c>
      <c r="G102" t="s">
        <v>23</v>
      </c>
      <c r="H102" s="4">
        <v>5019</v>
      </c>
      <c r="I102" s="5">
        <v>150</v>
      </c>
    </row>
    <row r="103" spans="5:9" x14ac:dyDescent="0.45">
      <c r="E103" t="s">
        <v>8</v>
      </c>
      <c r="F103" t="s">
        <v>35</v>
      </c>
      <c r="G103" t="s">
        <v>22</v>
      </c>
      <c r="H103" s="4">
        <v>5012</v>
      </c>
      <c r="I103" s="5">
        <v>210</v>
      </c>
    </row>
    <row r="104" spans="5:9" x14ac:dyDescent="0.45">
      <c r="E104" t="s">
        <v>5</v>
      </c>
      <c r="F104" t="s">
        <v>37</v>
      </c>
      <c r="G104" t="s">
        <v>14</v>
      </c>
      <c r="H104" s="4">
        <v>4991</v>
      </c>
      <c r="I104" s="5">
        <v>12</v>
      </c>
    </row>
    <row r="105" spans="5:9" x14ac:dyDescent="0.45">
      <c r="E105" t="s">
        <v>10</v>
      </c>
      <c r="F105" t="s">
        <v>34</v>
      </c>
      <c r="G105" t="s">
        <v>26</v>
      </c>
      <c r="H105" s="4">
        <v>4991</v>
      </c>
      <c r="I105" s="5">
        <v>9</v>
      </c>
    </row>
    <row r="106" spans="5:9" x14ac:dyDescent="0.45">
      <c r="E106" t="s">
        <v>6</v>
      </c>
      <c r="F106" t="s">
        <v>36</v>
      </c>
      <c r="G106" t="s">
        <v>17</v>
      </c>
      <c r="H106" s="4">
        <v>4970</v>
      </c>
      <c r="I106" s="5">
        <v>156</v>
      </c>
    </row>
    <row r="107" spans="5:9" x14ac:dyDescent="0.45">
      <c r="E107" t="s">
        <v>3</v>
      </c>
      <c r="F107" t="s">
        <v>39</v>
      </c>
      <c r="G107" t="s">
        <v>26</v>
      </c>
      <c r="H107" s="4">
        <v>4956</v>
      </c>
      <c r="I107" s="5">
        <v>171</v>
      </c>
    </row>
    <row r="108" spans="5:9" x14ac:dyDescent="0.45">
      <c r="E108" t="s">
        <v>6</v>
      </c>
      <c r="F108" t="s">
        <v>37</v>
      </c>
      <c r="G108" t="s">
        <v>23</v>
      </c>
      <c r="H108" s="4">
        <v>4949</v>
      </c>
      <c r="I108" s="5">
        <v>189</v>
      </c>
    </row>
    <row r="109" spans="5:9" x14ac:dyDescent="0.45">
      <c r="E109" t="s">
        <v>41</v>
      </c>
      <c r="F109" t="s">
        <v>34</v>
      </c>
      <c r="G109" t="s">
        <v>23</v>
      </c>
      <c r="H109" s="4">
        <v>4935</v>
      </c>
      <c r="I109" s="5">
        <v>126</v>
      </c>
    </row>
    <row r="110" spans="5:9" x14ac:dyDescent="0.45">
      <c r="E110" t="s">
        <v>10</v>
      </c>
      <c r="F110" t="s">
        <v>39</v>
      </c>
      <c r="G110" t="s">
        <v>21</v>
      </c>
      <c r="H110" s="4">
        <v>4858</v>
      </c>
      <c r="I110" s="5">
        <v>279</v>
      </c>
    </row>
    <row r="111" spans="5:9" x14ac:dyDescent="0.45">
      <c r="E111" t="s">
        <v>2</v>
      </c>
      <c r="F111" t="s">
        <v>39</v>
      </c>
      <c r="G111" t="s">
        <v>15</v>
      </c>
      <c r="H111" s="4">
        <v>4802</v>
      </c>
      <c r="I111" s="5">
        <v>36</v>
      </c>
    </row>
    <row r="112" spans="5:9" x14ac:dyDescent="0.45">
      <c r="E112" t="s">
        <v>6</v>
      </c>
      <c r="F112" t="s">
        <v>35</v>
      </c>
      <c r="G112" t="s">
        <v>30</v>
      </c>
      <c r="H112" s="4">
        <v>4781</v>
      </c>
      <c r="I112" s="5">
        <v>123</v>
      </c>
    </row>
    <row r="113" spans="5:9" x14ac:dyDescent="0.45">
      <c r="E113" t="s">
        <v>41</v>
      </c>
      <c r="F113" t="s">
        <v>35</v>
      </c>
      <c r="G113" t="s">
        <v>13</v>
      </c>
      <c r="H113" s="4">
        <v>4760</v>
      </c>
      <c r="I113" s="5">
        <v>69</v>
      </c>
    </row>
    <row r="114" spans="5:9" x14ac:dyDescent="0.45">
      <c r="E114" t="s">
        <v>8</v>
      </c>
      <c r="F114" t="s">
        <v>35</v>
      </c>
      <c r="G114" t="s">
        <v>27</v>
      </c>
      <c r="H114" s="4">
        <v>4753</v>
      </c>
      <c r="I114" s="5">
        <v>300</v>
      </c>
    </row>
    <row r="115" spans="5:9" x14ac:dyDescent="0.45">
      <c r="E115" t="s">
        <v>5</v>
      </c>
      <c r="F115" t="s">
        <v>35</v>
      </c>
      <c r="G115" t="s">
        <v>31</v>
      </c>
      <c r="H115" s="4">
        <v>4753</v>
      </c>
      <c r="I115" s="5">
        <v>246</v>
      </c>
    </row>
    <row r="116" spans="5:9" x14ac:dyDescent="0.45">
      <c r="E116" t="s">
        <v>40</v>
      </c>
      <c r="F116" t="s">
        <v>35</v>
      </c>
      <c r="G116" t="s">
        <v>16</v>
      </c>
      <c r="H116" s="4">
        <v>4725</v>
      </c>
      <c r="I116" s="5">
        <v>174</v>
      </c>
    </row>
    <row r="117" spans="5:9" x14ac:dyDescent="0.45">
      <c r="E117" t="s">
        <v>10</v>
      </c>
      <c r="F117" t="s">
        <v>37</v>
      </c>
      <c r="G117" t="s">
        <v>23</v>
      </c>
      <c r="H117" s="4">
        <v>4683</v>
      </c>
      <c r="I117" s="5">
        <v>30</v>
      </c>
    </row>
    <row r="118" spans="5:9" x14ac:dyDescent="0.45">
      <c r="E118" t="s">
        <v>7</v>
      </c>
      <c r="F118" t="s">
        <v>35</v>
      </c>
      <c r="G118" t="s">
        <v>14</v>
      </c>
      <c r="H118" s="4">
        <v>4606</v>
      </c>
      <c r="I118" s="5">
        <v>63</v>
      </c>
    </row>
    <row r="119" spans="5:9" x14ac:dyDescent="0.45">
      <c r="E119" t="s">
        <v>3</v>
      </c>
      <c r="F119" t="s">
        <v>37</v>
      </c>
      <c r="G119" t="s">
        <v>29</v>
      </c>
      <c r="H119" s="4">
        <v>4592</v>
      </c>
      <c r="I119" s="5">
        <v>324</v>
      </c>
    </row>
    <row r="120" spans="5:9" x14ac:dyDescent="0.45">
      <c r="E120" t="s">
        <v>7</v>
      </c>
      <c r="F120" t="s">
        <v>35</v>
      </c>
      <c r="G120" t="s">
        <v>19</v>
      </c>
      <c r="H120" s="4">
        <v>4585</v>
      </c>
      <c r="I120" s="5">
        <v>240</v>
      </c>
    </row>
    <row r="121" spans="5:9" x14ac:dyDescent="0.45">
      <c r="E121" t="s">
        <v>7</v>
      </c>
      <c r="F121" t="s">
        <v>37</v>
      </c>
      <c r="G121" t="s">
        <v>16</v>
      </c>
      <c r="H121" s="4">
        <v>4487</v>
      </c>
      <c r="I121" s="5">
        <v>333</v>
      </c>
    </row>
    <row r="122" spans="5:9" x14ac:dyDescent="0.45">
      <c r="E122" t="s">
        <v>7</v>
      </c>
      <c r="F122" t="s">
        <v>37</v>
      </c>
      <c r="G122" t="s">
        <v>17</v>
      </c>
      <c r="H122" s="4">
        <v>4487</v>
      </c>
      <c r="I122" s="5">
        <v>111</v>
      </c>
    </row>
    <row r="123" spans="5:9" x14ac:dyDescent="0.45">
      <c r="E123" t="s">
        <v>5</v>
      </c>
      <c r="F123" t="s">
        <v>35</v>
      </c>
      <c r="G123" t="s">
        <v>29</v>
      </c>
      <c r="H123" s="4">
        <v>4480</v>
      </c>
      <c r="I123" s="5">
        <v>357</v>
      </c>
    </row>
    <row r="124" spans="5:9" x14ac:dyDescent="0.45">
      <c r="E124" t="s">
        <v>7</v>
      </c>
      <c r="F124" t="s">
        <v>39</v>
      </c>
      <c r="G124" t="s">
        <v>17</v>
      </c>
      <c r="H124" s="4">
        <v>4438</v>
      </c>
      <c r="I124" s="5">
        <v>246</v>
      </c>
    </row>
    <row r="125" spans="5:9" x14ac:dyDescent="0.45">
      <c r="E125" t="s">
        <v>40</v>
      </c>
      <c r="F125" t="s">
        <v>36</v>
      </c>
      <c r="G125" t="s">
        <v>13</v>
      </c>
      <c r="H125" s="4">
        <v>4424</v>
      </c>
      <c r="I125" s="5">
        <v>201</v>
      </c>
    </row>
    <row r="126" spans="5:9" x14ac:dyDescent="0.45">
      <c r="E126" t="s">
        <v>2</v>
      </c>
      <c r="F126" t="s">
        <v>38</v>
      </c>
      <c r="G126" t="s">
        <v>23</v>
      </c>
      <c r="H126" s="4">
        <v>4417</v>
      </c>
      <c r="I126" s="5">
        <v>153</v>
      </c>
    </row>
    <row r="127" spans="5:9" x14ac:dyDescent="0.45">
      <c r="E127" t="s">
        <v>2</v>
      </c>
      <c r="F127" t="s">
        <v>38</v>
      </c>
      <c r="G127" t="s">
        <v>31</v>
      </c>
      <c r="H127" s="4">
        <v>4326</v>
      </c>
      <c r="I127" s="5">
        <v>348</v>
      </c>
    </row>
    <row r="128" spans="5:9" x14ac:dyDescent="0.45">
      <c r="E128" t="s">
        <v>6</v>
      </c>
      <c r="F128" t="s">
        <v>36</v>
      </c>
      <c r="G128" t="s">
        <v>13</v>
      </c>
      <c r="H128" s="4">
        <v>4319</v>
      </c>
      <c r="I128" s="5">
        <v>30</v>
      </c>
    </row>
    <row r="129" spans="5:9" x14ac:dyDescent="0.45">
      <c r="E129" t="s">
        <v>9</v>
      </c>
      <c r="F129" t="s">
        <v>37</v>
      </c>
      <c r="G129" t="s">
        <v>25</v>
      </c>
      <c r="H129" s="4">
        <v>4305</v>
      </c>
      <c r="I129" s="5">
        <v>156</v>
      </c>
    </row>
    <row r="130" spans="5:9" x14ac:dyDescent="0.45">
      <c r="E130" t="s">
        <v>6</v>
      </c>
      <c r="F130" t="s">
        <v>34</v>
      </c>
      <c r="G130" t="s">
        <v>27</v>
      </c>
      <c r="H130" s="4">
        <v>4242</v>
      </c>
      <c r="I130" s="5">
        <v>207</v>
      </c>
    </row>
    <row r="131" spans="5:9" x14ac:dyDescent="0.45">
      <c r="E131" t="s">
        <v>9</v>
      </c>
      <c r="F131" t="s">
        <v>38</v>
      </c>
      <c r="G131" t="s">
        <v>24</v>
      </c>
      <c r="H131" s="4">
        <v>4137</v>
      </c>
      <c r="I131" s="5">
        <v>60</v>
      </c>
    </row>
    <row r="132" spans="5:9" x14ac:dyDescent="0.45">
      <c r="E132" t="s">
        <v>10</v>
      </c>
      <c r="F132" t="s">
        <v>34</v>
      </c>
      <c r="G132" t="s">
        <v>22</v>
      </c>
      <c r="H132" s="4">
        <v>4053</v>
      </c>
      <c r="I132" s="5">
        <v>24</v>
      </c>
    </row>
    <row r="133" spans="5:9" x14ac:dyDescent="0.45">
      <c r="E133" t="s">
        <v>5</v>
      </c>
      <c r="F133" t="s">
        <v>39</v>
      </c>
      <c r="G133" t="s">
        <v>24</v>
      </c>
      <c r="H133" s="4">
        <v>4018</v>
      </c>
      <c r="I133" s="5">
        <v>171</v>
      </c>
    </row>
    <row r="134" spans="5:9" x14ac:dyDescent="0.45">
      <c r="E134" t="s">
        <v>40</v>
      </c>
      <c r="F134" t="s">
        <v>34</v>
      </c>
      <c r="G134" t="s">
        <v>19</v>
      </c>
      <c r="H134" s="4">
        <v>4018</v>
      </c>
      <c r="I134" s="5">
        <v>162</v>
      </c>
    </row>
    <row r="135" spans="5:9" x14ac:dyDescent="0.45">
      <c r="E135" t="s">
        <v>2</v>
      </c>
      <c r="F135" t="s">
        <v>39</v>
      </c>
      <c r="G135" t="s">
        <v>33</v>
      </c>
      <c r="H135" s="4">
        <v>4018</v>
      </c>
      <c r="I135" s="5">
        <v>126</v>
      </c>
    </row>
    <row r="136" spans="5:9" x14ac:dyDescent="0.45">
      <c r="E136" t="s">
        <v>3</v>
      </c>
      <c r="F136" t="s">
        <v>37</v>
      </c>
      <c r="G136" t="s">
        <v>17</v>
      </c>
      <c r="H136" s="4">
        <v>3983</v>
      </c>
      <c r="I136" s="5">
        <v>144</v>
      </c>
    </row>
    <row r="137" spans="5:9" x14ac:dyDescent="0.45">
      <c r="E137" t="s">
        <v>41</v>
      </c>
      <c r="F137" t="s">
        <v>39</v>
      </c>
      <c r="G137" t="s">
        <v>14</v>
      </c>
      <c r="H137" s="4">
        <v>3976</v>
      </c>
      <c r="I137" s="5">
        <v>72</v>
      </c>
    </row>
    <row r="138" spans="5:9" x14ac:dyDescent="0.45">
      <c r="E138" t="s">
        <v>9</v>
      </c>
      <c r="F138" t="s">
        <v>39</v>
      </c>
      <c r="G138" t="s">
        <v>24</v>
      </c>
      <c r="H138" s="4">
        <v>3920</v>
      </c>
      <c r="I138" s="5">
        <v>306</v>
      </c>
    </row>
    <row r="139" spans="5:9" x14ac:dyDescent="0.45">
      <c r="E139" t="s">
        <v>6</v>
      </c>
      <c r="F139" t="s">
        <v>35</v>
      </c>
      <c r="G139" t="s">
        <v>27</v>
      </c>
      <c r="H139" s="4">
        <v>3864</v>
      </c>
      <c r="I139" s="5">
        <v>177</v>
      </c>
    </row>
    <row r="140" spans="5:9" x14ac:dyDescent="0.45">
      <c r="E140" t="s">
        <v>9</v>
      </c>
      <c r="F140" t="s">
        <v>38</v>
      </c>
      <c r="G140" t="s">
        <v>25</v>
      </c>
      <c r="H140" s="4">
        <v>3850</v>
      </c>
      <c r="I140" s="5">
        <v>102</v>
      </c>
    </row>
    <row r="141" spans="5:9" x14ac:dyDescent="0.45">
      <c r="E141" t="s">
        <v>7</v>
      </c>
      <c r="F141" t="s">
        <v>34</v>
      </c>
      <c r="G141" t="s">
        <v>15</v>
      </c>
      <c r="H141" s="4">
        <v>3829</v>
      </c>
      <c r="I141" s="5">
        <v>24</v>
      </c>
    </row>
    <row r="142" spans="5:9" x14ac:dyDescent="0.45">
      <c r="E142" t="s">
        <v>10</v>
      </c>
      <c r="F142" t="s">
        <v>35</v>
      </c>
      <c r="G142" t="s">
        <v>18</v>
      </c>
      <c r="H142" s="4">
        <v>3808</v>
      </c>
      <c r="I142" s="5">
        <v>279</v>
      </c>
    </row>
    <row r="143" spans="5:9" x14ac:dyDescent="0.45">
      <c r="E143" t="s">
        <v>40</v>
      </c>
      <c r="F143" t="s">
        <v>34</v>
      </c>
      <c r="G143" t="s">
        <v>33</v>
      </c>
      <c r="H143" s="4">
        <v>3794</v>
      </c>
      <c r="I143" s="5">
        <v>159</v>
      </c>
    </row>
    <row r="144" spans="5:9" x14ac:dyDescent="0.45">
      <c r="E144" t="s">
        <v>3</v>
      </c>
      <c r="F144" t="s">
        <v>36</v>
      </c>
      <c r="G144" t="s">
        <v>23</v>
      </c>
      <c r="H144" s="4">
        <v>3773</v>
      </c>
      <c r="I144" s="5">
        <v>165</v>
      </c>
    </row>
    <row r="145" spans="5:9" x14ac:dyDescent="0.45">
      <c r="E145" t="s">
        <v>6</v>
      </c>
      <c r="F145" t="s">
        <v>34</v>
      </c>
      <c r="G145" t="s">
        <v>17</v>
      </c>
      <c r="H145" s="4">
        <v>3759</v>
      </c>
      <c r="I145" s="5">
        <v>150</v>
      </c>
    </row>
    <row r="146" spans="5:9" x14ac:dyDescent="0.45">
      <c r="E146" t="s">
        <v>8</v>
      </c>
      <c r="F146" t="s">
        <v>38</v>
      </c>
      <c r="G146" t="s">
        <v>32</v>
      </c>
      <c r="H146" s="4">
        <v>3752</v>
      </c>
      <c r="I146" s="5">
        <v>213</v>
      </c>
    </row>
    <row r="147" spans="5:9" x14ac:dyDescent="0.45">
      <c r="E147" t="s">
        <v>3</v>
      </c>
      <c r="F147" t="s">
        <v>34</v>
      </c>
      <c r="G147" t="s">
        <v>28</v>
      </c>
      <c r="H147" s="4">
        <v>3689</v>
      </c>
      <c r="I147" s="5">
        <v>312</v>
      </c>
    </row>
    <row r="148" spans="5:9" x14ac:dyDescent="0.45">
      <c r="E148" t="s">
        <v>3</v>
      </c>
      <c r="F148" t="s">
        <v>39</v>
      </c>
      <c r="G148" t="s">
        <v>29</v>
      </c>
      <c r="H148" s="4">
        <v>3640</v>
      </c>
      <c r="I148" s="5">
        <v>51</v>
      </c>
    </row>
    <row r="149" spans="5:9" x14ac:dyDescent="0.45">
      <c r="E149" t="s">
        <v>8</v>
      </c>
      <c r="F149" t="s">
        <v>35</v>
      </c>
      <c r="G149" t="s">
        <v>30</v>
      </c>
      <c r="H149" s="4">
        <v>3598</v>
      </c>
      <c r="I149" s="5">
        <v>81</v>
      </c>
    </row>
    <row r="150" spans="5:9" x14ac:dyDescent="0.45">
      <c r="E150" t="s">
        <v>6</v>
      </c>
      <c r="F150" t="s">
        <v>37</v>
      </c>
      <c r="G150" t="s">
        <v>28</v>
      </c>
      <c r="H150" s="4">
        <v>3556</v>
      </c>
      <c r="I150" s="5">
        <v>459</v>
      </c>
    </row>
    <row r="151" spans="5:9" x14ac:dyDescent="0.45">
      <c r="E151" t="s">
        <v>2</v>
      </c>
      <c r="F151" t="s">
        <v>38</v>
      </c>
      <c r="G151" t="s">
        <v>4</v>
      </c>
      <c r="H151" s="4">
        <v>3549</v>
      </c>
      <c r="I151" s="5">
        <v>3</v>
      </c>
    </row>
    <row r="152" spans="5:9" x14ac:dyDescent="0.45">
      <c r="E152" t="s">
        <v>8</v>
      </c>
      <c r="F152" t="s">
        <v>34</v>
      </c>
      <c r="G152" t="s">
        <v>31</v>
      </c>
      <c r="H152" s="4">
        <v>3507</v>
      </c>
      <c r="I152" s="5">
        <v>288</v>
      </c>
    </row>
    <row r="153" spans="5:9" x14ac:dyDescent="0.45">
      <c r="E153" t="s">
        <v>10</v>
      </c>
      <c r="F153" t="s">
        <v>35</v>
      </c>
      <c r="G153" t="s">
        <v>14</v>
      </c>
      <c r="H153" s="4">
        <v>3472</v>
      </c>
      <c r="I153" s="5">
        <v>96</v>
      </c>
    </row>
    <row r="154" spans="5:9" x14ac:dyDescent="0.45">
      <c r="E154" t="s">
        <v>6</v>
      </c>
      <c r="F154" t="s">
        <v>34</v>
      </c>
      <c r="G154" t="s">
        <v>30</v>
      </c>
      <c r="H154" s="4">
        <v>3402</v>
      </c>
      <c r="I154" s="5">
        <v>366</v>
      </c>
    </row>
    <row r="155" spans="5:9" x14ac:dyDescent="0.45">
      <c r="E155" t="s">
        <v>41</v>
      </c>
      <c r="F155" t="s">
        <v>37</v>
      </c>
      <c r="G155" t="s">
        <v>20</v>
      </c>
      <c r="H155" s="4">
        <v>3388</v>
      </c>
      <c r="I155" s="5">
        <v>123</v>
      </c>
    </row>
    <row r="156" spans="5:9" x14ac:dyDescent="0.45">
      <c r="E156" t="s">
        <v>5</v>
      </c>
      <c r="F156" t="s">
        <v>36</v>
      </c>
      <c r="G156" t="s">
        <v>17</v>
      </c>
      <c r="H156" s="4">
        <v>3339</v>
      </c>
      <c r="I156" s="5">
        <v>348</v>
      </c>
    </row>
    <row r="157" spans="5:9" x14ac:dyDescent="0.45">
      <c r="E157" t="s">
        <v>6</v>
      </c>
      <c r="F157" t="s">
        <v>34</v>
      </c>
      <c r="G157" t="s">
        <v>29</v>
      </c>
      <c r="H157" s="4">
        <v>3339</v>
      </c>
      <c r="I157" s="5">
        <v>75</v>
      </c>
    </row>
    <row r="158" spans="5:9" x14ac:dyDescent="0.45">
      <c r="E158" t="s">
        <v>3</v>
      </c>
      <c r="F158" t="s">
        <v>36</v>
      </c>
      <c r="G158" t="s">
        <v>25</v>
      </c>
      <c r="H158" s="4">
        <v>3339</v>
      </c>
      <c r="I158" s="5">
        <v>39</v>
      </c>
    </row>
    <row r="159" spans="5:9" x14ac:dyDescent="0.45">
      <c r="E159" t="s">
        <v>7</v>
      </c>
      <c r="F159" t="s">
        <v>34</v>
      </c>
      <c r="G159" t="s">
        <v>32</v>
      </c>
      <c r="H159" s="4">
        <v>3262</v>
      </c>
      <c r="I159" s="5">
        <v>75</v>
      </c>
    </row>
    <row r="160" spans="5:9" x14ac:dyDescent="0.45">
      <c r="E160" t="s">
        <v>9</v>
      </c>
      <c r="F160" t="s">
        <v>39</v>
      </c>
      <c r="G160" t="s">
        <v>25</v>
      </c>
      <c r="H160" s="4">
        <v>3192</v>
      </c>
      <c r="I160" s="5">
        <v>72</v>
      </c>
    </row>
    <row r="161" spans="5:9" x14ac:dyDescent="0.45">
      <c r="E161" t="s">
        <v>40</v>
      </c>
      <c r="F161" t="s">
        <v>36</v>
      </c>
      <c r="G161" t="s">
        <v>27</v>
      </c>
      <c r="H161" s="4">
        <v>3164</v>
      </c>
      <c r="I161" s="5">
        <v>306</v>
      </c>
    </row>
    <row r="162" spans="5:9" x14ac:dyDescent="0.45">
      <c r="E162" t="s">
        <v>3</v>
      </c>
      <c r="F162" t="s">
        <v>34</v>
      </c>
      <c r="G162" t="s">
        <v>26</v>
      </c>
      <c r="H162" s="4">
        <v>3108</v>
      </c>
      <c r="I162" s="5">
        <v>54</v>
      </c>
    </row>
    <row r="163" spans="5:9" x14ac:dyDescent="0.45">
      <c r="E163" t="s">
        <v>40</v>
      </c>
      <c r="F163" t="s">
        <v>39</v>
      </c>
      <c r="G163" t="s">
        <v>28</v>
      </c>
      <c r="H163" s="4">
        <v>3101</v>
      </c>
      <c r="I163" s="5">
        <v>225</v>
      </c>
    </row>
    <row r="164" spans="5:9" x14ac:dyDescent="0.45">
      <c r="E164" t="s">
        <v>2</v>
      </c>
      <c r="F164" t="s">
        <v>36</v>
      </c>
      <c r="G164" t="s">
        <v>31</v>
      </c>
      <c r="H164" s="4">
        <v>3094</v>
      </c>
      <c r="I164" s="5">
        <v>246</v>
      </c>
    </row>
    <row r="165" spans="5:9" x14ac:dyDescent="0.45">
      <c r="E165" t="s">
        <v>10</v>
      </c>
      <c r="F165" t="s">
        <v>37</v>
      </c>
      <c r="G165" t="s">
        <v>28</v>
      </c>
      <c r="H165" s="4">
        <v>3059</v>
      </c>
      <c r="I165" s="5">
        <v>27</v>
      </c>
    </row>
    <row r="166" spans="5:9" x14ac:dyDescent="0.45">
      <c r="E166" t="s">
        <v>6</v>
      </c>
      <c r="F166" t="s">
        <v>39</v>
      </c>
      <c r="G166" t="s">
        <v>29</v>
      </c>
      <c r="H166" s="4">
        <v>3052</v>
      </c>
      <c r="I166" s="5">
        <v>378</v>
      </c>
    </row>
    <row r="167" spans="5:9" x14ac:dyDescent="0.45">
      <c r="E167" t="s">
        <v>6</v>
      </c>
      <c r="F167" t="s">
        <v>39</v>
      </c>
      <c r="G167" t="s">
        <v>24</v>
      </c>
      <c r="H167" s="4">
        <v>2989</v>
      </c>
      <c r="I167" s="5">
        <v>3</v>
      </c>
    </row>
    <row r="168" spans="5:9" x14ac:dyDescent="0.45">
      <c r="E168" t="s">
        <v>9</v>
      </c>
      <c r="F168" t="s">
        <v>36</v>
      </c>
      <c r="G168" t="s">
        <v>32</v>
      </c>
      <c r="H168" s="4">
        <v>2954</v>
      </c>
      <c r="I168" s="5">
        <v>189</v>
      </c>
    </row>
    <row r="169" spans="5:9" x14ac:dyDescent="0.45">
      <c r="E169" t="s">
        <v>41</v>
      </c>
      <c r="F169" t="s">
        <v>37</v>
      </c>
      <c r="G169" t="s">
        <v>21</v>
      </c>
      <c r="H169" s="4">
        <v>2933</v>
      </c>
      <c r="I169" s="5">
        <v>9</v>
      </c>
    </row>
    <row r="170" spans="5:9" x14ac:dyDescent="0.45">
      <c r="E170" t="s">
        <v>3</v>
      </c>
      <c r="F170" t="s">
        <v>34</v>
      </c>
      <c r="G170" t="s">
        <v>17</v>
      </c>
      <c r="H170" s="4">
        <v>2919</v>
      </c>
      <c r="I170" s="5">
        <v>93</v>
      </c>
    </row>
    <row r="171" spans="5:9" x14ac:dyDescent="0.45">
      <c r="E171" t="s">
        <v>9</v>
      </c>
      <c r="F171" t="s">
        <v>37</v>
      </c>
      <c r="G171" t="s">
        <v>28</v>
      </c>
      <c r="H171" s="4">
        <v>2919</v>
      </c>
      <c r="I171" s="5">
        <v>45</v>
      </c>
    </row>
    <row r="172" spans="5:9" x14ac:dyDescent="0.45">
      <c r="E172" t="s">
        <v>5</v>
      </c>
      <c r="F172" t="s">
        <v>34</v>
      </c>
      <c r="G172" t="s">
        <v>29</v>
      </c>
      <c r="H172" s="4">
        <v>2891</v>
      </c>
      <c r="I172" s="5">
        <v>102</v>
      </c>
    </row>
    <row r="173" spans="5:9" x14ac:dyDescent="0.45">
      <c r="E173" t="s">
        <v>7</v>
      </c>
      <c r="F173" t="s">
        <v>36</v>
      </c>
      <c r="G173" t="s">
        <v>19</v>
      </c>
      <c r="H173" s="4">
        <v>2870</v>
      </c>
      <c r="I173" s="5">
        <v>300</v>
      </c>
    </row>
    <row r="174" spans="5:9" x14ac:dyDescent="0.45">
      <c r="E174" t="s">
        <v>2</v>
      </c>
      <c r="F174" t="s">
        <v>37</v>
      </c>
      <c r="G174" t="s">
        <v>15</v>
      </c>
      <c r="H174" s="4">
        <v>2863</v>
      </c>
      <c r="I174" s="5">
        <v>42</v>
      </c>
    </row>
    <row r="175" spans="5:9" x14ac:dyDescent="0.45">
      <c r="E175" t="s">
        <v>9</v>
      </c>
      <c r="F175" t="s">
        <v>37</v>
      </c>
      <c r="G175" t="s">
        <v>26</v>
      </c>
      <c r="H175" s="4">
        <v>2856</v>
      </c>
      <c r="I175" s="5">
        <v>246</v>
      </c>
    </row>
    <row r="176" spans="5:9" x14ac:dyDescent="0.45">
      <c r="E176" t="s">
        <v>7</v>
      </c>
      <c r="F176" t="s">
        <v>35</v>
      </c>
      <c r="G176" t="s">
        <v>24</v>
      </c>
      <c r="H176" s="4">
        <v>2793</v>
      </c>
      <c r="I176" s="5">
        <v>114</v>
      </c>
    </row>
    <row r="177" spans="5:9" x14ac:dyDescent="0.45">
      <c r="E177" t="s">
        <v>40</v>
      </c>
      <c r="F177" t="s">
        <v>34</v>
      </c>
      <c r="G177" t="s">
        <v>23</v>
      </c>
      <c r="H177" s="4">
        <v>2779</v>
      </c>
      <c r="I177" s="5">
        <v>75</v>
      </c>
    </row>
    <row r="178" spans="5:9" x14ac:dyDescent="0.45">
      <c r="E178" t="s">
        <v>5</v>
      </c>
      <c r="F178" t="s">
        <v>35</v>
      </c>
      <c r="G178" t="s">
        <v>4</v>
      </c>
      <c r="H178" s="4">
        <v>2744</v>
      </c>
      <c r="I178" s="5">
        <v>9</v>
      </c>
    </row>
    <row r="179" spans="5:9" x14ac:dyDescent="0.45">
      <c r="E179" t="s">
        <v>9</v>
      </c>
      <c r="F179" t="s">
        <v>37</v>
      </c>
      <c r="G179" t="s">
        <v>23</v>
      </c>
      <c r="H179" s="4">
        <v>2737</v>
      </c>
      <c r="I179" s="5">
        <v>93</v>
      </c>
    </row>
    <row r="180" spans="5:9" x14ac:dyDescent="0.45">
      <c r="E180" t="s">
        <v>8</v>
      </c>
      <c r="F180" t="s">
        <v>35</v>
      </c>
      <c r="G180" t="s">
        <v>20</v>
      </c>
      <c r="H180" s="4">
        <v>2702</v>
      </c>
      <c r="I180" s="5">
        <v>363</v>
      </c>
    </row>
    <row r="181" spans="5:9" x14ac:dyDescent="0.45">
      <c r="E181" t="s">
        <v>6</v>
      </c>
      <c r="F181" t="s">
        <v>38</v>
      </c>
      <c r="G181" t="s">
        <v>31</v>
      </c>
      <c r="H181" s="4">
        <v>2681</v>
      </c>
      <c r="I181" s="5">
        <v>54</v>
      </c>
    </row>
    <row r="182" spans="5:9" x14ac:dyDescent="0.45">
      <c r="E182" t="s">
        <v>7</v>
      </c>
      <c r="F182" t="s">
        <v>36</v>
      </c>
      <c r="G182" t="s">
        <v>18</v>
      </c>
      <c r="H182" s="4">
        <v>2646</v>
      </c>
      <c r="I182" s="5">
        <v>177</v>
      </c>
    </row>
    <row r="183" spans="5:9" x14ac:dyDescent="0.45">
      <c r="E183" t="s">
        <v>9</v>
      </c>
      <c r="F183" t="s">
        <v>38</v>
      </c>
      <c r="G183" t="s">
        <v>16</v>
      </c>
      <c r="H183" s="4">
        <v>2646</v>
      </c>
      <c r="I183" s="5">
        <v>120</v>
      </c>
    </row>
    <row r="184" spans="5:9" x14ac:dyDescent="0.45">
      <c r="E184" t="s">
        <v>9</v>
      </c>
      <c r="F184" t="s">
        <v>39</v>
      </c>
      <c r="G184" t="s">
        <v>18</v>
      </c>
      <c r="H184" s="4">
        <v>2639</v>
      </c>
      <c r="I184" s="5">
        <v>204</v>
      </c>
    </row>
    <row r="185" spans="5:9" x14ac:dyDescent="0.45">
      <c r="E185" t="s">
        <v>3</v>
      </c>
      <c r="F185" t="s">
        <v>34</v>
      </c>
      <c r="G185" t="s">
        <v>20</v>
      </c>
      <c r="H185" s="4">
        <v>2583</v>
      </c>
      <c r="I185" s="5">
        <v>18</v>
      </c>
    </row>
    <row r="186" spans="5:9" x14ac:dyDescent="0.45">
      <c r="E186" t="s">
        <v>10</v>
      </c>
      <c r="F186" t="s">
        <v>35</v>
      </c>
      <c r="G186" t="s">
        <v>15</v>
      </c>
      <c r="H186" s="4">
        <v>2562</v>
      </c>
      <c r="I186" s="5">
        <v>6</v>
      </c>
    </row>
    <row r="187" spans="5:9" x14ac:dyDescent="0.45">
      <c r="E187" t="s">
        <v>40</v>
      </c>
      <c r="F187" t="s">
        <v>38</v>
      </c>
      <c r="G187" t="s">
        <v>25</v>
      </c>
      <c r="H187" s="4">
        <v>2541</v>
      </c>
      <c r="I187" s="5">
        <v>90</v>
      </c>
    </row>
    <row r="188" spans="5:9" x14ac:dyDescent="0.45">
      <c r="E188" t="s">
        <v>40</v>
      </c>
      <c r="F188" t="s">
        <v>38</v>
      </c>
      <c r="G188" t="s">
        <v>29</v>
      </c>
      <c r="H188" s="4">
        <v>2541</v>
      </c>
      <c r="I188" s="5">
        <v>45</v>
      </c>
    </row>
    <row r="189" spans="5:9" x14ac:dyDescent="0.45">
      <c r="E189" t="s">
        <v>7</v>
      </c>
      <c r="F189" t="s">
        <v>35</v>
      </c>
      <c r="G189" t="s">
        <v>27</v>
      </c>
      <c r="H189" s="4">
        <v>2478</v>
      </c>
      <c r="I189" s="5">
        <v>21</v>
      </c>
    </row>
    <row r="190" spans="5:9" x14ac:dyDescent="0.45">
      <c r="E190" t="s">
        <v>10</v>
      </c>
      <c r="F190" t="s">
        <v>36</v>
      </c>
      <c r="G190" t="s">
        <v>29</v>
      </c>
      <c r="H190" s="4">
        <v>2471</v>
      </c>
      <c r="I190" s="5">
        <v>342</v>
      </c>
    </row>
    <row r="191" spans="5:9" x14ac:dyDescent="0.45">
      <c r="E191" t="s">
        <v>3</v>
      </c>
      <c r="F191" t="s">
        <v>35</v>
      </c>
      <c r="G191" t="s">
        <v>25</v>
      </c>
      <c r="H191" s="4">
        <v>2464</v>
      </c>
      <c r="I191" s="5">
        <v>234</v>
      </c>
    </row>
    <row r="192" spans="5:9" x14ac:dyDescent="0.45">
      <c r="E192" t="s">
        <v>9</v>
      </c>
      <c r="F192" t="s">
        <v>38</v>
      </c>
      <c r="G192" t="s">
        <v>26</v>
      </c>
      <c r="H192" s="4">
        <v>2436</v>
      </c>
      <c r="I192" s="5">
        <v>99</v>
      </c>
    </row>
    <row r="193" spans="5:9" x14ac:dyDescent="0.45">
      <c r="E193" t="s">
        <v>9</v>
      </c>
      <c r="F193" t="s">
        <v>35</v>
      </c>
      <c r="G193" t="s">
        <v>27</v>
      </c>
      <c r="H193" s="4">
        <v>2429</v>
      </c>
      <c r="I193" s="5">
        <v>144</v>
      </c>
    </row>
    <row r="194" spans="5:9" x14ac:dyDescent="0.45">
      <c r="E194" t="s">
        <v>3</v>
      </c>
      <c r="F194" t="s">
        <v>35</v>
      </c>
      <c r="G194" t="s">
        <v>14</v>
      </c>
      <c r="H194" s="4">
        <v>2415</v>
      </c>
      <c r="I194" s="5">
        <v>255</v>
      </c>
    </row>
    <row r="195" spans="5:9" x14ac:dyDescent="0.45">
      <c r="E195" t="s">
        <v>5</v>
      </c>
      <c r="F195" t="s">
        <v>35</v>
      </c>
      <c r="G195" t="s">
        <v>18</v>
      </c>
      <c r="H195" s="4">
        <v>2415</v>
      </c>
      <c r="I195" s="5">
        <v>15</v>
      </c>
    </row>
    <row r="196" spans="5:9" x14ac:dyDescent="0.45">
      <c r="E196" t="s">
        <v>9</v>
      </c>
      <c r="F196" t="s">
        <v>38</v>
      </c>
      <c r="G196" t="s">
        <v>17</v>
      </c>
      <c r="H196" s="4">
        <v>2408</v>
      </c>
      <c r="I196" s="5">
        <v>9</v>
      </c>
    </row>
    <row r="197" spans="5:9" x14ac:dyDescent="0.45">
      <c r="E197" t="s">
        <v>41</v>
      </c>
      <c r="F197" t="s">
        <v>37</v>
      </c>
      <c r="G197" t="s">
        <v>26</v>
      </c>
      <c r="H197" s="4">
        <v>2324</v>
      </c>
      <c r="I197" s="5">
        <v>177</v>
      </c>
    </row>
    <row r="198" spans="5:9" x14ac:dyDescent="0.45">
      <c r="E198" t="s">
        <v>10</v>
      </c>
      <c r="F198" t="s">
        <v>36</v>
      </c>
      <c r="G198" t="s">
        <v>23</v>
      </c>
      <c r="H198" s="4">
        <v>2317</v>
      </c>
      <c r="I198" s="5">
        <v>261</v>
      </c>
    </row>
    <row r="199" spans="5:9" x14ac:dyDescent="0.45">
      <c r="E199" t="s">
        <v>6</v>
      </c>
      <c r="F199" t="s">
        <v>38</v>
      </c>
      <c r="G199" t="s">
        <v>13</v>
      </c>
      <c r="H199" s="4">
        <v>2317</v>
      </c>
      <c r="I199" s="5">
        <v>123</v>
      </c>
    </row>
    <row r="200" spans="5:9" x14ac:dyDescent="0.45">
      <c r="E200" t="s">
        <v>40</v>
      </c>
      <c r="F200" t="s">
        <v>34</v>
      </c>
      <c r="G200" t="s">
        <v>27</v>
      </c>
      <c r="H200" s="4">
        <v>2289</v>
      </c>
      <c r="I200" s="5">
        <v>135</v>
      </c>
    </row>
    <row r="201" spans="5:9" x14ac:dyDescent="0.45">
      <c r="E201" t="s">
        <v>40</v>
      </c>
      <c r="F201" t="s">
        <v>35</v>
      </c>
      <c r="G201" t="s">
        <v>30</v>
      </c>
      <c r="H201" s="4">
        <v>2275</v>
      </c>
      <c r="I201" s="5">
        <v>447</v>
      </c>
    </row>
    <row r="202" spans="5:9" x14ac:dyDescent="0.45">
      <c r="E202" t="s">
        <v>8</v>
      </c>
      <c r="F202" t="s">
        <v>38</v>
      </c>
      <c r="G202" t="s">
        <v>27</v>
      </c>
      <c r="H202" s="4">
        <v>2268</v>
      </c>
      <c r="I202" s="5">
        <v>63</v>
      </c>
    </row>
    <row r="203" spans="5:9" x14ac:dyDescent="0.45">
      <c r="E203" t="s">
        <v>7</v>
      </c>
      <c r="F203" t="s">
        <v>34</v>
      </c>
      <c r="G203" t="s">
        <v>33</v>
      </c>
      <c r="H203" s="4">
        <v>2226</v>
      </c>
      <c r="I203" s="5">
        <v>48</v>
      </c>
    </row>
    <row r="204" spans="5:9" x14ac:dyDescent="0.45">
      <c r="E204" t="s">
        <v>6</v>
      </c>
      <c r="F204" t="s">
        <v>34</v>
      </c>
      <c r="G204" t="s">
        <v>16</v>
      </c>
      <c r="H204" s="4">
        <v>2219</v>
      </c>
      <c r="I204" s="5">
        <v>75</v>
      </c>
    </row>
    <row r="205" spans="5:9" x14ac:dyDescent="0.45">
      <c r="E205" t="s">
        <v>3</v>
      </c>
      <c r="F205" t="s">
        <v>34</v>
      </c>
      <c r="G205" t="s">
        <v>23</v>
      </c>
      <c r="H205" s="4">
        <v>2212</v>
      </c>
      <c r="I205" s="5">
        <v>117</v>
      </c>
    </row>
    <row r="206" spans="5:9" x14ac:dyDescent="0.45">
      <c r="E206" t="s">
        <v>10</v>
      </c>
      <c r="F206" t="s">
        <v>38</v>
      </c>
      <c r="G206" t="s">
        <v>22</v>
      </c>
      <c r="H206" s="4">
        <v>2205</v>
      </c>
      <c r="I206" s="5">
        <v>141</v>
      </c>
    </row>
    <row r="207" spans="5:9" x14ac:dyDescent="0.45">
      <c r="E207" t="s">
        <v>7</v>
      </c>
      <c r="F207" t="s">
        <v>34</v>
      </c>
      <c r="G207" t="s">
        <v>20</v>
      </c>
      <c r="H207" s="4">
        <v>2205</v>
      </c>
      <c r="I207" s="5">
        <v>138</v>
      </c>
    </row>
    <row r="208" spans="5:9" x14ac:dyDescent="0.45">
      <c r="E208" t="s">
        <v>7</v>
      </c>
      <c r="F208" t="s">
        <v>36</v>
      </c>
      <c r="G208" t="s">
        <v>31</v>
      </c>
      <c r="H208" s="4">
        <v>2149</v>
      </c>
      <c r="I208" s="5">
        <v>117</v>
      </c>
    </row>
    <row r="209" spans="5:9" x14ac:dyDescent="0.45">
      <c r="E209" t="s">
        <v>9</v>
      </c>
      <c r="F209" t="s">
        <v>36</v>
      </c>
      <c r="G209" t="s">
        <v>25</v>
      </c>
      <c r="H209" s="4">
        <v>2142</v>
      </c>
      <c r="I209" s="5">
        <v>114</v>
      </c>
    </row>
    <row r="210" spans="5:9" x14ac:dyDescent="0.45">
      <c r="E210" t="s">
        <v>7</v>
      </c>
      <c r="F210" t="s">
        <v>35</v>
      </c>
      <c r="G210" t="s">
        <v>16</v>
      </c>
      <c r="H210" s="4">
        <v>2135</v>
      </c>
      <c r="I210" s="5">
        <v>27</v>
      </c>
    </row>
    <row r="211" spans="5:9" x14ac:dyDescent="0.45">
      <c r="E211" t="s">
        <v>41</v>
      </c>
      <c r="F211" t="s">
        <v>35</v>
      </c>
      <c r="G211" t="s">
        <v>15</v>
      </c>
      <c r="H211" s="4">
        <v>2114</v>
      </c>
      <c r="I211" s="5">
        <v>186</v>
      </c>
    </row>
    <row r="212" spans="5:9" x14ac:dyDescent="0.45">
      <c r="E212" t="s">
        <v>3</v>
      </c>
      <c r="F212" t="s">
        <v>35</v>
      </c>
      <c r="G212" t="s">
        <v>29</v>
      </c>
      <c r="H212" s="4">
        <v>2114</v>
      </c>
      <c r="I212" s="5">
        <v>66</v>
      </c>
    </row>
    <row r="213" spans="5:9" x14ac:dyDescent="0.45">
      <c r="E213" t="s">
        <v>6</v>
      </c>
      <c r="F213" t="s">
        <v>39</v>
      </c>
      <c r="G213" t="s">
        <v>25</v>
      </c>
      <c r="H213" s="4">
        <v>2100</v>
      </c>
      <c r="I213" s="5">
        <v>414</v>
      </c>
    </row>
    <row r="214" spans="5:9" x14ac:dyDescent="0.45">
      <c r="E214" t="s">
        <v>8</v>
      </c>
      <c r="F214" t="s">
        <v>35</v>
      </c>
      <c r="G214" t="s">
        <v>29</v>
      </c>
      <c r="H214" s="4">
        <v>2023</v>
      </c>
      <c r="I214" s="5">
        <v>168</v>
      </c>
    </row>
    <row r="215" spans="5:9" x14ac:dyDescent="0.45">
      <c r="E215" t="s">
        <v>3</v>
      </c>
      <c r="F215" t="s">
        <v>35</v>
      </c>
      <c r="G215" t="s">
        <v>23</v>
      </c>
      <c r="H215" s="4">
        <v>2023</v>
      </c>
      <c r="I215" s="5">
        <v>78</v>
      </c>
    </row>
    <row r="216" spans="5:9" x14ac:dyDescent="0.45">
      <c r="E216" t="s">
        <v>2</v>
      </c>
      <c r="F216" t="s">
        <v>39</v>
      </c>
      <c r="G216" t="s">
        <v>16</v>
      </c>
      <c r="H216" s="4">
        <v>2016</v>
      </c>
      <c r="I216" s="5">
        <v>117</v>
      </c>
    </row>
    <row r="217" spans="5:9" x14ac:dyDescent="0.45">
      <c r="E217" t="s">
        <v>8</v>
      </c>
      <c r="F217" t="s">
        <v>34</v>
      </c>
      <c r="G217" t="s">
        <v>16</v>
      </c>
      <c r="H217" s="4">
        <v>2009</v>
      </c>
      <c r="I217" s="5">
        <v>219</v>
      </c>
    </row>
    <row r="218" spans="5:9" x14ac:dyDescent="0.45">
      <c r="E218" t="s">
        <v>40</v>
      </c>
      <c r="F218" t="s">
        <v>38</v>
      </c>
      <c r="G218" t="s">
        <v>31</v>
      </c>
      <c r="H218" s="4">
        <v>1988</v>
      </c>
      <c r="I218" s="5">
        <v>39</v>
      </c>
    </row>
    <row r="219" spans="5:9" x14ac:dyDescent="0.45">
      <c r="E219" t="s">
        <v>10</v>
      </c>
      <c r="F219" t="s">
        <v>35</v>
      </c>
      <c r="G219" t="s">
        <v>20</v>
      </c>
      <c r="H219" s="4">
        <v>1974</v>
      </c>
      <c r="I219" s="5">
        <v>195</v>
      </c>
    </row>
    <row r="220" spans="5:9" x14ac:dyDescent="0.45">
      <c r="E220" t="s">
        <v>7</v>
      </c>
      <c r="F220" t="s">
        <v>34</v>
      </c>
      <c r="G220" t="s">
        <v>14</v>
      </c>
      <c r="H220" s="4">
        <v>1932</v>
      </c>
      <c r="I220" s="5">
        <v>369</v>
      </c>
    </row>
    <row r="221" spans="5:9" x14ac:dyDescent="0.45">
      <c r="E221" t="s">
        <v>41</v>
      </c>
      <c r="F221" t="s">
        <v>36</v>
      </c>
      <c r="G221" t="s">
        <v>19</v>
      </c>
      <c r="H221" s="4">
        <v>1925</v>
      </c>
      <c r="I221" s="5">
        <v>192</v>
      </c>
    </row>
    <row r="222" spans="5:9" x14ac:dyDescent="0.45">
      <c r="E222" t="s">
        <v>6</v>
      </c>
      <c r="F222" t="s">
        <v>37</v>
      </c>
      <c r="G222" t="s">
        <v>16</v>
      </c>
      <c r="H222" s="4">
        <v>1904</v>
      </c>
      <c r="I222" s="5">
        <v>405</v>
      </c>
    </row>
    <row r="223" spans="5:9" x14ac:dyDescent="0.45">
      <c r="E223" t="s">
        <v>8</v>
      </c>
      <c r="F223" t="s">
        <v>37</v>
      </c>
      <c r="G223" t="s">
        <v>22</v>
      </c>
      <c r="H223" s="4">
        <v>1890</v>
      </c>
      <c r="I223" s="5">
        <v>195</v>
      </c>
    </row>
    <row r="224" spans="5:9" x14ac:dyDescent="0.45">
      <c r="E224" t="s">
        <v>2</v>
      </c>
      <c r="F224" t="s">
        <v>39</v>
      </c>
      <c r="G224" t="s">
        <v>25</v>
      </c>
      <c r="H224" s="4">
        <v>1785</v>
      </c>
      <c r="I224" s="5">
        <v>462</v>
      </c>
    </row>
    <row r="225" spans="5:9" x14ac:dyDescent="0.45">
      <c r="E225" t="s">
        <v>7</v>
      </c>
      <c r="F225" t="s">
        <v>38</v>
      </c>
      <c r="G225" t="s">
        <v>18</v>
      </c>
      <c r="H225" s="4">
        <v>1778</v>
      </c>
      <c r="I225" s="5">
        <v>270</v>
      </c>
    </row>
    <row r="226" spans="5:9" x14ac:dyDescent="0.45">
      <c r="E226" t="s">
        <v>8</v>
      </c>
      <c r="F226" t="s">
        <v>37</v>
      </c>
      <c r="G226" t="s">
        <v>19</v>
      </c>
      <c r="H226" s="4">
        <v>1771</v>
      </c>
      <c r="I226" s="5">
        <v>204</v>
      </c>
    </row>
    <row r="227" spans="5:9" x14ac:dyDescent="0.45">
      <c r="E227" t="s">
        <v>8</v>
      </c>
      <c r="F227" t="s">
        <v>38</v>
      </c>
      <c r="G227" t="s">
        <v>23</v>
      </c>
      <c r="H227" s="4">
        <v>1701</v>
      </c>
      <c r="I227" s="5">
        <v>234</v>
      </c>
    </row>
    <row r="228" spans="5:9" x14ac:dyDescent="0.45">
      <c r="E228" t="s">
        <v>3</v>
      </c>
      <c r="F228" t="s">
        <v>39</v>
      </c>
      <c r="G228" t="s">
        <v>28</v>
      </c>
      <c r="H228" s="4">
        <v>1652</v>
      </c>
      <c r="I228" s="5">
        <v>102</v>
      </c>
    </row>
    <row r="229" spans="5:9" x14ac:dyDescent="0.45">
      <c r="E229" t="s">
        <v>5</v>
      </c>
      <c r="F229" t="s">
        <v>34</v>
      </c>
      <c r="G229" t="s">
        <v>33</v>
      </c>
      <c r="H229" s="4">
        <v>1652</v>
      </c>
      <c r="I229" s="5">
        <v>93</v>
      </c>
    </row>
    <row r="230" spans="5:9" x14ac:dyDescent="0.45">
      <c r="E230" t="s">
        <v>6</v>
      </c>
      <c r="F230" t="s">
        <v>39</v>
      </c>
      <c r="G230" t="s">
        <v>30</v>
      </c>
      <c r="H230" s="4">
        <v>1638</v>
      </c>
      <c r="I230" s="5">
        <v>63</v>
      </c>
    </row>
    <row r="231" spans="5:9" x14ac:dyDescent="0.45">
      <c r="E231" t="s">
        <v>40</v>
      </c>
      <c r="F231" t="s">
        <v>35</v>
      </c>
      <c r="G231" t="s">
        <v>24</v>
      </c>
      <c r="H231" s="4">
        <v>1638</v>
      </c>
      <c r="I231" s="5">
        <v>48</v>
      </c>
    </row>
    <row r="232" spans="5:9" x14ac:dyDescent="0.45">
      <c r="E232" t="s">
        <v>40</v>
      </c>
      <c r="F232" t="s">
        <v>37</v>
      </c>
      <c r="G232" t="s">
        <v>30</v>
      </c>
      <c r="H232" s="4">
        <v>1624</v>
      </c>
      <c r="I232" s="5">
        <v>114</v>
      </c>
    </row>
    <row r="233" spans="5:9" x14ac:dyDescent="0.45">
      <c r="E233" t="s">
        <v>40</v>
      </c>
      <c r="F233" t="s">
        <v>35</v>
      </c>
      <c r="G233" t="s">
        <v>29</v>
      </c>
      <c r="H233" s="4">
        <v>1617</v>
      </c>
      <c r="I233" s="5">
        <v>126</v>
      </c>
    </row>
    <row r="234" spans="5:9" x14ac:dyDescent="0.45">
      <c r="E234" t="s">
        <v>2</v>
      </c>
      <c r="F234" t="s">
        <v>35</v>
      </c>
      <c r="G234" t="s">
        <v>17</v>
      </c>
      <c r="H234" s="4">
        <v>1589</v>
      </c>
      <c r="I234" s="5">
        <v>303</v>
      </c>
    </row>
    <row r="235" spans="5:9" x14ac:dyDescent="0.45">
      <c r="E235" t="s">
        <v>2</v>
      </c>
      <c r="F235" t="s">
        <v>39</v>
      </c>
      <c r="G235" t="s">
        <v>22</v>
      </c>
      <c r="H235" s="4">
        <v>1568</v>
      </c>
      <c r="I235" s="5">
        <v>141</v>
      </c>
    </row>
    <row r="236" spans="5:9" x14ac:dyDescent="0.45">
      <c r="E236" t="s">
        <v>7</v>
      </c>
      <c r="F236" t="s">
        <v>34</v>
      </c>
      <c r="G236" t="s">
        <v>25</v>
      </c>
      <c r="H236" s="4">
        <v>1568</v>
      </c>
      <c r="I236" s="5">
        <v>96</v>
      </c>
    </row>
    <row r="237" spans="5:9" x14ac:dyDescent="0.45">
      <c r="E237" t="s">
        <v>8</v>
      </c>
      <c r="F237" t="s">
        <v>39</v>
      </c>
      <c r="G237" t="s">
        <v>26</v>
      </c>
      <c r="H237" s="4">
        <v>1561</v>
      </c>
      <c r="I237" s="5">
        <v>27</v>
      </c>
    </row>
    <row r="238" spans="5:9" x14ac:dyDescent="0.45">
      <c r="E238" t="s">
        <v>41</v>
      </c>
      <c r="F238" t="s">
        <v>37</v>
      </c>
      <c r="G238" t="s">
        <v>30</v>
      </c>
      <c r="H238" s="4">
        <v>1526</v>
      </c>
      <c r="I238" s="5">
        <v>240</v>
      </c>
    </row>
    <row r="239" spans="5:9" x14ac:dyDescent="0.45">
      <c r="E239" t="s">
        <v>5</v>
      </c>
      <c r="F239" t="s">
        <v>36</v>
      </c>
      <c r="G239" t="s">
        <v>30</v>
      </c>
      <c r="H239" s="4">
        <v>1526</v>
      </c>
      <c r="I239" s="5">
        <v>105</v>
      </c>
    </row>
    <row r="240" spans="5:9" x14ac:dyDescent="0.45">
      <c r="E240" t="s">
        <v>6</v>
      </c>
      <c r="F240" t="s">
        <v>37</v>
      </c>
      <c r="G240" t="s">
        <v>18</v>
      </c>
      <c r="H240" s="4">
        <v>1505</v>
      </c>
      <c r="I240" s="5">
        <v>102</v>
      </c>
    </row>
    <row r="241" spans="5:9" x14ac:dyDescent="0.45">
      <c r="E241" t="s">
        <v>41</v>
      </c>
      <c r="F241" t="s">
        <v>34</v>
      </c>
      <c r="G241" t="s">
        <v>17</v>
      </c>
      <c r="H241" s="4">
        <v>1463</v>
      </c>
      <c r="I241" s="5">
        <v>39</v>
      </c>
    </row>
    <row r="242" spans="5:9" x14ac:dyDescent="0.45">
      <c r="E242" t="s">
        <v>6</v>
      </c>
      <c r="F242" t="s">
        <v>34</v>
      </c>
      <c r="G242" t="s">
        <v>15</v>
      </c>
      <c r="H242" s="4">
        <v>1442</v>
      </c>
      <c r="I242" s="5">
        <v>15</v>
      </c>
    </row>
    <row r="243" spans="5:9" x14ac:dyDescent="0.45">
      <c r="E243" t="s">
        <v>10</v>
      </c>
      <c r="F243" t="s">
        <v>34</v>
      </c>
      <c r="G243" t="s">
        <v>25</v>
      </c>
      <c r="H243" s="4">
        <v>1428</v>
      </c>
      <c r="I243" s="5">
        <v>93</v>
      </c>
    </row>
    <row r="244" spans="5:9" x14ac:dyDescent="0.45">
      <c r="E244" t="s">
        <v>10</v>
      </c>
      <c r="F244" t="s">
        <v>36</v>
      </c>
      <c r="G244" t="s">
        <v>27</v>
      </c>
      <c r="H244" s="4">
        <v>1407</v>
      </c>
      <c r="I244" s="5">
        <v>72</v>
      </c>
    </row>
    <row r="245" spans="5:9" x14ac:dyDescent="0.45">
      <c r="E245" t="s">
        <v>6</v>
      </c>
      <c r="F245" t="s">
        <v>36</v>
      </c>
      <c r="G245" t="s">
        <v>29</v>
      </c>
      <c r="H245" s="4">
        <v>1400</v>
      </c>
      <c r="I245" s="5">
        <v>135</v>
      </c>
    </row>
    <row r="246" spans="5:9" x14ac:dyDescent="0.45">
      <c r="E246" t="s">
        <v>6</v>
      </c>
      <c r="F246" t="s">
        <v>35</v>
      </c>
      <c r="G246" t="s">
        <v>4</v>
      </c>
      <c r="H246" s="4">
        <v>1302</v>
      </c>
      <c r="I246" s="5">
        <v>402</v>
      </c>
    </row>
    <row r="247" spans="5:9" x14ac:dyDescent="0.45">
      <c r="E247" t="s">
        <v>7</v>
      </c>
      <c r="F247" t="s">
        <v>38</v>
      </c>
      <c r="G247" t="s">
        <v>14</v>
      </c>
      <c r="H247" s="4">
        <v>1281</v>
      </c>
      <c r="I247" s="5">
        <v>75</v>
      </c>
    </row>
    <row r="248" spans="5:9" x14ac:dyDescent="0.45">
      <c r="E248" t="s">
        <v>3</v>
      </c>
      <c r="F248" t="s">
        <v>36</v>
      </c>
      <c r="G248" t="s">
        <v>19</v>
      </c>
      <c r="H248" s="4">
        <v>1281</v>
      </c>
      <c r="I248" s="5">
        <v>18</v>
      </c>
    </row>
    <row r="249" spans="5:9" x14ac:dyDescent="0.45">
      <c r="E249" t="s">
        <v>41</v>
      </c>
      <c r="F249" t="s">
        <v>34</v>
      </c>
      <c r="G249" t="s">
        <v>16</v>
      </c>
      <c r="H249" s="4">
        <v>1274</v>
      </c>
      <c r="I249" s="5">
        <v>225</v>
      </c>
    </row>
    <row r="250" spans="5:9" x14ac:dyDescent="0.45">
      <c r="E250" t="s">
        <v>6</v>
      </c>
      <c r="F250" t="s">
        <v>38</v>
      </c>
      <c r="G250" t="s">
        <v>27</v>
      </c>
      <c r="H250" s="4">
        <v>1134</v>
      </c>
      <c r="I250" s="5">
        <v>282</v>
      </c>
    </row>
    <row r="251" spans="5:9" x14ac:dyDescent="0.45">
      <c r="E251" t="s">
        <v>9</v>
      </c>
      <c r="F251" t="s">
        <v>37</v>
      </c>
      <c r="G251" t="s">
        <v>29</v>
      </c>
      <c r="H251" s="4">
        <v>1085</v>
      </c>
      <c r="I251" s="5">
        <v>273</v>
      </c>
    </row>
    <row r="252" spans="5:9" x14ac:dyDescent="0.45">
      <c r="E252" t="s">
        <v>6</v>
      </c>
      <c r="F252" t="s">
        <v>35</v>
      </c>
      <c r="G252" t="s">
        <v>20</v>
      </c>
      <c r="H252" s="4">
        <v>1071</v>
      </c>
      <c r="I252" s="5">
        <v>270</v>
      </c>
    </row>
    <row r="253" spans="5:9" x14ac:dyDescent="0.45">
      <c r="E253" t="s">
        <v>2</v>
      </c>
      <c r="F253" t="s">
        <v>37</v>
      </c>
      <c r="G253" t="s">
        <v>14</v>
      </c>
      <c r="H253" s="4">
        <v>1057</v>
      </c>
      <c r="I253" s="5">
        <v>54</v>
      </c>
    </row>
    <row r="254" spans="5:9" x14ac:dyDescent="0.45">
      <c r="E254" t="s">
        <v>3</v>
      </c>
      <c r="F254" t="s">
        <v>36</v>
      </c>
      <c r="G254" t="s">
        <v>28</v>
      </c>
      <c r="H254" s="4">
        <v>973</v>
      </c>
      <c r="I254" s="5">
        <v>162</v>
      </c>
    </row>
    <row r="255" spans="5:9" x14ac:dyDescent="0.45">
      <c r="E255" t="s">
        <v>7</v>
      </c>
      <c r="F255" t="s">
        <v>39</v>
      </c>
      <c r="G255" t="s">
        <v>27</v>
      </c>
      <c r="H255" s="4">
        <v>966</v>
      </c>
      <c r="I255" s="5">
        <v>198</v>
      </c>
    </row>
    <row r="256" spans="5:9" x14ac:dyDescent="0.45">
      <c r="E256" t="s">
        <v>9</v>
      </c>
      <c r="F256" t="s">
        <v>35</v>
      </c>
      <c r="G256" t="s">
        <v>4</v>
      </c>
      <c r="H256" s="4">
        <v>959</v>
      </c>
      <c r="I256" s="5">
        <v>147</v>
      </c>
    </row>
    <row r="257" spans="5:9" x14ac:dyDescent="0.45">
      <c r="E257" t="s">
        <v>6</v>
      </c>
      <c r="F257" t="s">
        <v>38</v>
      </c>
      <c r="G257" t="s">
        <v>33</v>
      </c>
      <c r="H257" s="4">
        <v>959</v>
      </c>
      <c r="I257" s="5">
        <v>135</v>
      </c>
    </row>
    <row r="258" spans="5:9" x14ac:dyDescent="0.45">
      <c r="E258" t="s">
        <v>10</v>
      </c>
      <c r="F258" t="s">
        <v>36</v>
      </c>
      <c r="G258" t="s">
        <v>13</v>
      </c>
      <c r="H258" s="4">
        <v>945</v>
      </c>
      <c r="I258" s="5">
        <v>75</v>
      </c>
    </row>
    <row r="259" spans="5:9" x14ac:dyDescent="0.45">
      <c r="E259" t="s">
        <v>3</v>
      </c>
      <c r="F259" t="s">
        <v>37</v>
      </c>
      <c r="G259" t="s">
        <v>4</v>
      </c>
      <c r="H259" s="4">
        <v>938</v>
      </c>
      <c r="I259" s="5">
        <v>366</v>
      </c>
    </row>
    <row r="260" spans="5:9" x14ac:dyDescent="0.45">
      <c r="E260" t="s">
        <v>9</v>
      </c>
      <c r="F260" t="s">
        <v>34</v>
      </c>
      <c r="G260" t="s">
        <v>16</v>
      </c>
      <c r="H260" s="4">
        <v>938</v>
      </c>
      <c r="I260" s="5">
        <v>189</v>
      </c>
    </row>
    <row r="261" spans="5:9" x14ac:dyDescent="0.45">
      <c r="E261" t="s">
        <v>6</v>
      </c>
      <c r="F261" t="s">
        <v>38</v>
      </c>
      <c r="G261" t="s">
        <v>16</v>
      </c>
      <c r="H261" s="4">
        <v>938</v>
      </c>
      <c r="I261" s="5">
        <v>6</v>
      </c>
    </row>
    <row r="262" spans="5:9" x14ac:dyDescent="0.45">
      <c r="E262" t="s">
        <v>5</v>
      </c>
      <c r="F262" t="s">
        <v>34</v>
      </c>
      <c r="G262" t="s">
        <v>19</v>
      </c>
      <c r="H262" s="4">
        <v>861</v>
      </c>
      <c r="I262" s="5">
        <v>195</v>
      </c>
    </row>
    <row r="263" spans="5:9" x14ac:dyDescent="0.45">
      <c r="E263" t="s">
        <v>41</v>
      </c>
      <c r="F263" t="s">
        <v>36</v>
      </c>
      <c r="G263" t="s">
        <v>28</v>
      </c>
      <c r="H263" s="4">
        <v>854</v>
      </c>
      <c r="I263" s="5">
        <v>309</v>
      </c>
    </row>
    <row r="264" spans="5:9" x14ac:dyDescent="0.45">
      <c r="E264" t="s">
        <v>41</v>
      </c>
      <c r="F264" t="s">
        <v>35</v>
      </c>
      <c r="G264" t="s">
        <v>27</v>
      </c>
      <c r="H264" s="4">
        <v>847</v>
      </c>
      <c r="I264" s="5">
        <v>129</v>
      </c>
    </row>
    <row r="265" spans="5:9" x14ac:dyDescent="0.45">
      <c r="E265" t="s">
        <v>8</v>
      </c>
      <c r="F265" t="s">
        <v>38</v>
      </c>
      <c r="G265" t="s">
        <v>13</v>
      </c>
      <c r="H265" s="4">
        <v>819</v>
      </c>
      <c r="I265" s="5">
        <v>510</v>
      </c>
    </row>
    <row r="266" spans="5:9" x14ac:dyDescent="0.45">
      <c r="E266" t="s">
        <v>3</v>
      </c>
      <c r="F266" t="s">
        <v>35</v>
      </c>
      <c r="G266" t="s">
        <v>33</v>
      </c>
      <c r="H266" s="4">
        <v>819</v>
      </c>
      <c r="I266" s="5">
        <v>306</v>
      </c>
    </row>
    <row r="267" spans="5:9" x14ac:dyDescent="0.45">
      <c r="E267" t="s">
        <v>2</v>
      </c>
      <c r="F267" t="s">
        <v>36</v>
      </c>
      <c r="G267" t="s">
        <v>27</v>
      </c>
      <c r="H267" s="4">
        <v>798</v>
      </c>
      <c r="I267" s="5">
        <v>519</v>
      </c>
    </row>
    <row r="268" spans="5:9" x14ac:dyDescent="0.45">
      <c r="E268" t="s">
        <v>41</v>
      </c>
      <c r="F268" t="s">
        <v>37</v>
      </c>
      <c r="G268" t="s">
        <v>15</v>
      </c>
      <c r="H268" s="4">
        <v>714</v>
      </c>
      <c r="I268" s="5">
        <v>231</v>
      </c>
    </row>
    <row r="269" spans="5:9" x14ac:dyDescent="0.45">
      <c r="E269" t="s">
        <v>9</v>
      </c>
      <c r="F269" t="s">
        <v>34</v>
      </c>
      <c r="G269" t="s">
        <v>17</v>
      </c>
      <c r="H269" s="4">
        <v>707</v>
      </c>
      <c r="I269" s="5">
        <v>174</v>
      </c>
    </row>
    <row r="270" spans="5:9" x14ac:dyDescent="0.45">
      <c r="E270" t="s">
        <v>10</v>
      </c>
      <c r="F270" t="s">
        <v>34</v>
      </c>
      <c r="G270" t="s">
        <v>17</v>
      </c>
      <c r="H270" s="4">
        <v>700</v>
      </c>
      <c r="I270" s="5">
        <v>87</v>
      </c>
    </row>
    <row r="271" spans="5:9" x14ac:dyDescent="0.45">
      <c r="E271" t="s">
        <v>2</v>
      </c>
      <c r="F271" t="s">
        <v>39</v>
      </c>
      <c r="G271" t="s">
        <v>23</v>
      </c>
      <c r="H271" s="4">
        <v>630</v>
      </c>
      <c r="I271" s="5">
        <v>36</v>
      </c>
    </row>
    <row r="272" spans="5:9" x14ac:dyDescent="0.45">
      <c r="E272" t="s">
        <v>40</v>
      </c>
      <c r="F272" t="s">
        <v>38</v>
      </c>
      <c r="G272" t="s">
        <v>24</v>
      </c>
      <c r="H272" s="4">
        <v>623</v>
      </c>
      <c r="I272" s="5">
        <v>51</v>
      </c>
    </row>
    <row r="273" spans="5:9" x14ac:dyDescent="0.45">
      <c r="E273" t="s">
        <v>41</v>
      </c>
      <c r="F273" t="s">
        <v>35</v>
      </c>
      <c r="G273" t="s">
        <v>19</v>
      </c>
      <c r="H273" s="4">
        <v>609</v>
      </c>
      <c r="I273" s="5">
        <v>99</v>
      </c>
    </row>
    <row r="274" spans="5:9" x14ac:dyDescent="0.45">
      <c r="E274" t="s">
        <v>40</v>
      </c>
      <c r="F274" t="s">
        <v>38</v>
      </c>
      <c r="G274" t="s">
        <v>26</v>
      </c>
      <c r="H274" s="4">
        <v>609</v>
      </c>
      <c r="I274" s="5">
        <v>87</v>
      </c>
    </row>
    <row r="275" spans="5:9" x14ac:dyDescent="0.45">
      <c r="E275" t="s">
        <v>10</v>
      </c>
      <c r="F275" t="s">
        <v>35</v>
      </c>
      <c r="G275" t="s">
        <v>21</v>
      </c>
      <c r="H275" s="4">
        <v>567</v>
      </c>
      <c r="I275" s="5">
        <v>228</v>
      </c>
    </row>
    <row r="276" spans="5:9" x14ac:dyDescent="0.45">
      <c r="E276" t="s">
        <v>6</v>
      </c>
      <c r="F276" t="s">
        <v>37</v>
      </c>
      <c r="G276" t="s">
        <v>30</v>
      </c>
      <c r="H276" s="4">
        <v>560</v>
      </c>
      <c r="I276" s="5">
        <v>81</v>
      </c>
    </row>
    <row r="277" spans="5:9" x14ac:dyDescent="0.45">
      <c r="E277" t="s">
        <v>2</v>
      </c>
      <c r="F277" t="s">
        <v>35</v>
      </c>
      <c r="G277" t="s">
        <v>19</v>
      </c>
      <c r="H277" s="4">
        <v>553</v>
      </c>
      <c r="I277" s="5">
        <v>15</v>
      </c>
    </row>
    <row r="278" spans="5:9" x14ac:dyDescent="0.45">
      <c r="E278" t="s">
        <v>6</v>
      </c>
      <c r="F278" t="s">
        <v>34</v>
      </c>
      <c r="G278" t="s">
        <v>4</v>
      </c>
      <c r="H278" s="4">
        <v>525</v>
      </c>
      <c r="I278" s="5">
        <v>48</v>
      </c>
    </row>
    <row r="279" spans="5:9" x14ac:dyDescent="0.45">
      <c r="E279" t="s">
        <v>5</v>
      </c>
      <c r="F279" t="s">
        <v>37</v>
      </c>
      <c r="G279" t="s">
        <v>22</v>
      </c>
      <c r="H279" s="4">
        <v>518</v>
      </c>
      <c r="I279" s="5">
        <v>75</v>
      </c>
    </row>
    <row r="280" spans="5:9" x14ac:dyDescent="0.45">
      <c r="E280" t="s">
        <v>6</v>
      </c>
      <c r="F280" t="s">
        <v>36</v>
      </c>
      <c r="G280" t="s">
        <v>21</v>
      </c>
      <c r="H280" s="4">
        <v>497</v>
      </c>
      <c r="I280" s="5">
        <v>63</v>
      </c>
    </row>
    <row r="281" spans="5:9" x14ac:dyDescent="0.45">
      <c r="E281" t="s">
        <v>5</v>
      </c>
      <c r="F281" t="s">
        <v>35</v>
      </c>
      <c r="G281" t="s">
        <v>22</v>
      </c>
      <c r="H281" s="4">
        <v>490</v>
      </c>
      <c r="I281" s="5">
        <v>84</v>
      </c>
    </row>
    <row r="282" spans="5:9" x14ac:dyDescent="0.45">
      <c r="E282" t="s">
        <v>6</v>
      </c>
      <c r="F282" t="s">
        <v>38</v>
      </c>
      <c r="G282" t="s">
        <v>25</v>
      </c>
      <c r="H282" s="4">
        <v>469</v>
      </c>
      <c r="I282" s="5">
        <v>75</v>
      </c>
    </row>
    <row r="283" spans="5:9" x14ac:dyDescent="0.45">
      <c r="E283" t="s">
        <v>8</v>
      </c>
      <c r="F283" t="s">
        <v>37</v>
      </c>
      <c r="G283" t="s">
        <v>21</v>
      </c>
      <c r="H283" s="4">
        <v>434</v>
      </c>
      <c r="I283" s="5">
        <v>87</v>
      </c>
    </row>
    <row r="284" spans="5:9" x14ac:dyDescent="0.45">
      <c r="E284" t="s">
        <v>5</v>
      </c>
      <c r="F284" t="s">
        <v>39</v>
      </c>
      <c r="G284" t="s">
        <v>18</v>
      </c>
      <c r="H284" s="4">
        <v>385</v>
      </c>
      <c r="I284" s="5">
        <v>249</v>
      </c>
    </row>
    <row r="285" spans="5:9" x14ac:dyDescent="0.45">
      <c r="E285" t="s">
        <v>8</v>
      </c>
      <c r="F285" t="s">
        <v>35</v>
      </c>
      <c r="G285" t="s">
        <v>33</v>
      </c>
      <c r="H285" s="4">
        <v>357</v>
      </c>
      <c r="I285" s="5">
        <v>126</v>
      </c>
    </row>
    <row r="286" spans="5:9" x14ac:dyDescent="0.45">
      <c r="E286" t="s">
        <v>41</v>
      </c>
      <c r="F286" t="s">
        <v>34</v>
      </c>
      <c r="G286" t="s">
        <v>22</v>
      </c>
      <c r="H286" s="4">
        <v>336</v>
      </c>
      <c r="I286" s="5">
        <v>144</v>
      </c>
    </row>
    <row r="287" spans="5:9" x14ac:dyDescent="0.45">
      <c r="E287" t="s">
        <v>7</v>
      </c>
      <c r="F287" t="s">
        <v>36</v>
      </c>
      <c r="G287" t="s">
        <v>32</v>
      </c>
      <c r="H287" s="4">
        <v>280</v>
      </c>
      <c r="I287" s="5">
        <v>87</v>
      </c>
    </row>
    <row r="288" spans="5:9" x14ac:dyDescent="0.45">
      <c r="E288" t="s">
        <v>9</v>
      </c>
      <c r="F288" t="s">
        <v>37</v>
      </c>
      <c r="G288" t="s">
        <v>4</v>
      </c>
      <c r="H288" s="4">
        <v>259</v>
      </c>
      <c r="I288" s="5">
        <v>207</v>
      </c>
    </row>
    <row r="289" spans="5:9" x14ac:dyDescent="0.45">
      <c r="E289" t="s">
        <v>2</v>
      </c>
      <c r="F289" t="s">
        <v>34</v>
      </c>
      <c r="G289" t="s">
        <v>13</v>
      </c>
      <c r="H289" s="4">
        <v>252</v>
      </c>
      <c r="I289" s="5">
        <v>54</v>
      </c>
    </row>
    <row r="290" spans="5:9" x14ac:dyDescent="0.45">
      <c r="E290" t="s">
        <v>10</v>
      </c>
      <c r="F290" t="s">
        <v>37</v>
      </c>
      <c r="G290" t="s">
        <v>21</v>
      </c>
      <c r="H290" s="4">
        <v>245</v>
      </c>
      <c r="I290" s="5">
        <v>288</v>
      </c>
    </row>
    <row r="291" spans="5:9" x14ac:dyDescent="0.45">
      <c r="E291" t="s">
        <v>2</v>
      </c>
      <c r="F291" t="s">
        <v>37</v>
      </c>
      <c r="G291" t="s">
        <v>19</v>
      </c>
      <c r="H291" s="4">
        <v>238</v>
      </c>
      <c r="I291" s="5">
        <v>18</v>
      </c>
    </row>
    <row r="292" spans="5:9" x14ac:dyDescent="0.45">
      <c r="E292" t="s">
        <v>40</v>
      </c>
      <c r="F292" t="s">
        <v>36</v>
      </c>
      <c r="G292" t="s">
        <v>4</v>
      </c>
      <c r="H292" s="4">
        <v>217</v>
      </c>
      <c r="I292" s="5">
        <v>36</v>
      </c>
    </row>
    <row r="293" spans="5:9" x14ac:dyDescent="0.45">
      <c r="E293" t="s">
        <v>2</v>
      </c>
      <c r="F293" t="s">
        <v>36</v>
      </c>
      <c r="G293" t="s">
        <v>17</v>
      </c>
      <c r="H293" s="4">
        <v>189</v>
      </c>
      <c r="I293" s="5">
        <v>48</v>
      </c>
    </row>
    <row r="294" spans="5:9" x14ac:dyDescent="0.45">
      <c r="E294" t="s">
        <v>5</v>
      </c>
      <c r="F294" t="s">
        <v>37</v>
      </c>
      <c r="G294" t="s">
        <v>31</v>
      </c>
      <c r="H294" s="4">
        <v>182</v>
      </c>
      <c r="I294" s="5">
        <v>48</v>
      </c>
    </row>
    <row r="295" spans="5:9" x14ac:dyDescent="0.45">
      <c r="E295" t="s">
        <v>8</v>
      </c>
      <c r="F295" t="s">
        <v>38</v>
      </c>
      <c r="G295" t="s">
        <v>22</v>
      </c>
      <c r="H295" s="4">
        <v>168</v>
      </c>
      <c r="I295" s="5">
        <v>84</v>
      </c>
    </row>
    <row r="296" spans="5:9" x14ac:dyDescent="0.45">
      <c r="E296" t="s">
        <v>41</v>
      </c>
      <c r="F296" t="s">
        <v>38</v>
      </c>
      <c r="G296" t="s">
        <v>25</v>
      </c>
      <c r="H296" s="4">
        <v>154</v>
      </c>
      <c r="I296" s="5">
        <v>21</v>
      </c>
    </row>
    <row r="297" spans="5:9" x14ac:dyDescent="0.45">
      <c r="E297" t="s">
        <v>41</v>
      </c>
      <c r="F297" t="s">
        <v>36</v>
      </c>
      <c r="G297" t="s">
        <v>26</v>
      </c>
      <c r="H297" s="4">
        <v>98</v>
      </c>
      <c r="I297" s="5">
        <v>204</v>
      </c>
    </row>
    <row r="298" spans="5:9" x14ac:dyDescent="0.45">
      <c r="E298" t="s">
        <v>9</v>
      </c>
      <c r="F298" t="s">
        <v>35</v>
      </c>
      <c r="G298" t="s">
        <v>26</v>
      </c>
      <c r="H298" s="4">
        <v>98</v>
      </c>
      <c r="I298" s="5">
        <v>159</v>
      </c>
    </row>
    <row r="299" spans="5:9" x14ac:dyDescent="0.45">
      <c r="E299" t="s">
        <v>10</v>
      </c>
      <c r="F299" t="s">
        <v>38</v>
      </c>
      <c r="G299" t="s">
        <v>13</v>
      </c>
      <c r="H299" s="4">
        <v>63</v>
      </c>
      <c r="I299" s="5">
        <v>123</v>
      </c>
    </row>
    <row r="300" spans="5:9" x14ac:dyDescent="0.45">
      <c r="E300" t="s">
        <v>2</v>
      </c>
      <c r="F300" t="s">
        <v>38</v>
      </c>
      <c r="G300" t="s">
        <v>13</v>
      </c>
      <c r="H300" s="4">
        <v>56</v>
      </c>
      <c r="I300" s="5">
        <v>51</v>
      </c>
    </row>
    <row r="301" spans="5:9" x14ac:dyDescent="0.45">
      <c r="E301" t="s">
        <v>8</v>
      </c>
      <c r="F301" t="s">
        <v>37</v>
      </c>
      <c r="G301" t="s">
        <v>30</v>
      </c>
      <c r="H301" s="4">
        <v>42</v>
      </c>
      <c r="I301" s="5">
        <v>150</v>
      </c>
    </row>
    <row r="302" spans="5:9" x14ac:dyDescent="0.45">
      <c r="E302" t="s">
        <v>3</v>
      </c>
      <c r="F302" t="s">
        <v>39</v>
      </c>
      <c r="G302" t="s">
        <v>16</v>
      </c>
      <c r="H302" s="4">
        <v>21</v>
      </c>
      <c r="I302" s="5">
        <v>168</v>
      </c>
    </row>
    <row r="303" spans="5:9" x14ac:dyDescent="0.45">
      <c r="E303" t="s">
        <v>40</v>
      </c>
      <c r="F303" t="s">
        <v>39</v>
      </c>
      <c r="G303" t="s">
        <v>29</v>
      </c>
      <c r="H303" s="4">
        <v>0</v>
      </c>
      <c r="I303" s="5">
        <v>135</v>
      </c>
    </row>
  </sheetData>
  <conditionalFormatting sqref="H3">
    <cfRule type="colorScale" priority="5">
      <colorScale>
        <cfvo type="min"/>
        <cfvo type="percentile" val="50"/>
        <cfvo type="max"/>
        <color rgb="FFF8696B"/>
        <color rgb="FFFFEB84"/>
        <color rgb="FF63BE7B"/>
      </colorScale>
    </cfRule>
  </conditionalFormatting>
  <conditionalFormatting sqref="H3:H303">
    <cfRule type="iconSet" priority="1">
      <iconSet iconSet="4Arrows">
        <cfvo type="percent" val="0"/>
        <cfvo type="percent" val="25"/>
        <cfvo type="percent" val="50"/>
        <cfvo type="percent" val="75"/>
      </iconSet>
    </cfRule>
    <cfRule type="colorScale" priority="4">
      <colorScale>
        <cfvo type="min"/>
        <cfvo type="percentile" val="50"/>
        <cfvo type="max"/>
        <color rgb="FFF8696B"/>
        <color rgb="FFFFEB84"/>
        <color rgb="FF63BE7B"/>
      </colorScale>
    </cfRule>
  </conditionalFormatting>
  <conditionalFormatting sqref="I3:I303">
    <cfRule type="dataBar" priority="3">
      <dataBar>
        <cfvo type="min"/>
        <cfvo type="max"/>
        <color rgb="FFFFB628"/>
      </dataBar>
      <extLst>
        <ext xmlns:x14="http://schemas.microsoft.com/office/spreadsheetml/2009/9/main" uri="{B025F937-C7B1-47D3-B67F-A62EFF666E3E}">
          <x14:id>{70AEA86F-0397-49CB-968F-4410F3292656}</x14:id>
        </ext>
      </extLst>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2" id="{748E16A9-7101-41E0-A56C-3FC978AE237A}">
            <x14:iconSet iconSet="3Triangles">
              <x14:cfvo type="percent">
                <xm:f>0</xm:f>
              </x14:cfvo>
              <x14:cfvo type="percent">
                <xm:f>33</xm:f>
              </x14:cfvo>
              <x14:cfvo type="percent">
                <xm:f>67</xm:f>
              </x14:cfvo>
            </x14:iconSet>
          </x14:cfRule>
          <xm:sqref>H3:H303</xm:sqref>
        </x14:conditionalFormatting>
        <x14:conditionalFormatting xmlns:xm="http://schemas.microsoft.com/office/excel/2006/main">
          <x14:cfRule type="dataBar" id="{70AEA86F-0397-49CB-968F-4410F3292656}">
            <x14:dataBar minLength="0" maxLength="100" border="1" negativeBarBorderColorSameAsPositive="0">
              <x14:cfvo type="autoMin"/>
              <x14:cfvo type="autoMax"/>
              <x14:borderColor rgb="FFFFB628"/>
              <x14:negativeFillColor rgb="FFFF0000"/>
              <x14:negativeBorderColor rgb="FFFF0000"/>
              <x14:axisColor rgb="FF000000"/>
            </x14:dataBar>
          </x14:cfRule>
          <xm:sqref>I3:I303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C03D9-88A9-4E4E-9E5A-5AF0F7A37ED2}">
  <dimension ref="A3:L24"/>
  <sheetViews>
    <sheetView showGridLines="0" tabSelected="1" workbookViewId="0">
      <selection activeCell="J17" sqref="J17"/>
    </sheetView>
  </sheetViews>
  <sheetFormatPr defaultRowHeight="14.25" x14ac:dyDescent="0.45"/>
  <cols>
    <col min="1" max="1" width="19" bestFit="1" customWidth="1"/>
    <col min="2" max="2" width="13.6640625" bestFit="1" customWidth="1"/>
    <col min="3" max="3" width="11.19921875" bestFit="1" customWidth="1"/>
    <col min="4" max="4" width="14.9296875" bestFit="1" customWidth="1"/>
    <col min="5" max="5" width="9.73046875" bestFit="1" customWidth="1"/>
    <col min="6" max="6" width="11.9296875" bestFit="1" customWidth="1"/>
    <col min="7" max="7" width="14.6640625" bestFit="1" customWidth="1"/>
    <col min="11" max="11" width="22.86328125" bestFit="1" customWidth="1"/>
    <col min="12" max="12" width="17.19921875" bestFit="1" customWidth="1"/>
  </cols>
  <sheetData>
    <row r="3" spans="1:12" ht="14.65" thickBot="1" x14ac:dyDescent="0.5">
      <c r="A3" s="12" t="s">
        <v>71</v>
      </c>
      <c r="B3" t="s">
        <v>73</v>
      </c>
      <c r="C3" t="s">
        <v>74</v>
      </c>
      <c r="D3" t="s">
        <v>87</v>
      </c>
      <c r="E3" t="s">
        <v>90</v>
      </c>
      <c r="F3" t="s">
        <v>91</v>
      </c>
    </row>
    <row r="4" spans="1:12" x14ac:dyDescent="0.45">
      <c r="A4" s="13" t="s">
        <v>17</v>
      </c>
      <c r="B4">
        <v>2408</v>
      </c>
      <c r="C4">
        <v>9</v>
      </c>
      <c r="D4">
        <v>27.99</v>
      </c>
      <c r="E4" s="46">
        <v>2380.0100000000002</v>
      </c>
      <c r="F4" s="47">
        <v>0.9883762458471762</v>
      </c>
      <c r="K4" s="82" t="s">
        <v>112</v>
      </c>
      <c r="L4" s="76"/>
    </row>
    <row r="5" spans="1:12" x14ac:dyDescent="0.45">
      <c r="A5" s="13" t="s">
        <v>21</v>
      </c>
      <c r="B5">
        <v>13755</v>
      </c>
      <c r="C5">
        <v>114</v>
      </c>
      <c r="D5">
        <v>1026</v>
      </c>
      <c r="E5" s="46">
        <v>12729</v>
      </c>
      <c r="F5" s="47">
        <v>0.92540894220283532</v>
      </c>
      <c r="K5" s="83" t="s">
        <v>84</v>
      </c>
      <c r="L5" s="77"/>
    </row>
    <row r="6" spans="1:12" x14ac:dyDescent="0.45">
      <c r="A6" s="13" t="s">
        <v>24</v>
      </c>
      <c r="B6">
        <v>4760</v>
      </c>
      <c r="C6">
        <v>111</v>
      </c>
      <c r="D6">
        <v>551.66999999999996</v>
      </c>
      <c r="E6" s="46">
        <v>4208.33</v>
      </c>
      <c r="F6" s="47">
        <v>0.88410294117647059</v>
      </c>
      <c r="K6" s="78" t="s">
        <v>36</v>
      </c>
      <c r="L6" s="79" t="s">
        <v>113</v>
      </c>
    </row>
    <row r="7" spans="1:12" x14ac:dyDescent="0.45">
      <c r="A7" s="13" t="s">
        <v>29</v>
      </c>
      <c r="B7">
        <v>2541</v>
      </c>
      <c r="C7">
        <v>45</v>
      </c>
      <c r="D7">
        <v>322.2</v>
      </c>
      <c r="E7" s="46">
        <v>2218.8000000000002</v>
      </c>
      <c r="F7" s="47">
        <v>0.87319952774498233</v>
      </c>
      <c r="K7" s="78" t="s">
        <v>34</v>
      </c>
      <c r="L7" s="79" t="s">
        <v>13</v>
      </c>
    </row>
    <row r="8" spans="1:12" x14ac:dyDescent="0.45">
      <c r="A8" s="13" t="s">
        <v>4</v>
      </c>
      <c r="B8">
        <v>16534</v>
      </c>
      <c r="C8">
        <v>231</v>
      </c>
      <c r="D8">
        <v>2744.28</v>
      </c>
      <c r="E8" s="46">
        <v>13789.72</v>
      </c>
      <c r="F8" s="47">
        <v>0.83402201524132091</v>
      </c>
      <c r="K8" s="78" t="s">
        <v>35</v>
      </c>
      <c r="L8" s="79" t="s">
        <v>113</v>
      </c>
    </row>
    <row r="9" spans="1:12" x14ac:dyDescent="0.45">
      <c r="A9" s="13" t="s">
        <v>32</v>
      </c>
      <c r="B9">
        <v>8827</v>
      </c>
      <c r="C9">
        <v>234</v>
      </c>
      <c r="D9">
        <v>2024.1000000000001</v>
      </c>
      <c r="E9" s="46">
        <v>6802.9</v>
      </c>
      <c r="F9" s="47">
        <v>0.77069219440353454</v>
      </c>
      <c r="K9" s="78" t="s">
        <v>39</v>
      </c>
      <c r="L9" s="79" t="s">
        <v>114</v>
      </c>
    </row>
    <row r="10" spans="1:12" x14ac:dyDescent="0.45">
      <c r="A10" s="13" t="s">
        <v>26</v>
      </c>
      <c r="B10">
        <v>11886</v>
      </c>
      <c r="C10">
        <v>489</v>
      </c>
      <c r="D10">
        <v>2738.3999999999996</v>
      </c>
      <c r="E10" s="46">
        <v>9147.6</v>
      </c>
      <c r="F10" s="47">
        <v>0.76961130742049477</v>
      </c>
      <c r="K10" s="78" t="s">
        <v>37</v>
      </c>
      <c r="L10" s="79" t="s">
        <v>4</v>
      </c>
    </row>
    <row r="11" spans="1:12" ht="14.65" thickBot="1" x14ac:dyDescent="0.5">
      <c r="A11" s="13" t="s">
        <v>19</v>
      </c>
      <c r="B11">
        <v>5474</v>
      </c>
      <c r="C11">
        <v>168</v>
      </c>
      <c r="D11">
        <v>1283.52</v>
      </c>
      <c r="E11" s="46">
        <v>4190.4799999999996</v>
      </c>
      <c r="F11" s="47">
        <v>0.76552429667519173</v>
      </c>
      <c r="K11" s="80" t="s">
        <v>38</v>
      </c>
      <c r="L11" s="81" t="s">
        <v>27</v>
      </c>
    </row>
    <row r="12" spans="1:12" x14ac:dyDescent="0.45">
      <c r="A12" s="13" t="s">
        <v>33</v>
      </c>
      <c r="B12">
        <v>10465</v>
      </c>
      <c r="C12">
        <v>222</v>
      </c>
      <c r="D12">
        <v>2746.1399999999994</v>
      </c>
      <c r="E12" s="46">
        <v>7718.8600000000006</v>
      </c>
      <c r="F12" s="47">
        <v>0.7375881509794554</v>
      </c>
    </row>
    <row r="13" spans="1:12" x14ac:dyDescent="0.45">
      <c r="A13" s="13" t="s">
        <v>22</v>
      </c>
      <c r="B13">
        <v>8288</v>
      </c>
      <c r="C13">
        <v>228</v>
      </c>
      <c r="D13">
        <v>2227.56</v>
      </c>
      <c r="E13" s="46">
        <v>6060.4400000000005</v>
      </c>
      <c r="F13" s="47">
        <v>0.73123069498069504</v>
      </c>
      <c r="L13" s="47"/>
    </row>
    <row r="14" spans="1:12" x14ac:dyDescent="0.45">
      <c r="A14" s="13" t="s">
        <v>31</v>
      </c>
      <c r="B14">
        <v>8995</v>
      </c>
      <c r="C14">
        <v>441</v>
      </c>
      <c r="D14">
        <v>2553.39</v>
      </c>
      <c r="E14" s="46">
        <v>6441.6100000000006</v>
      </c>
      <c r="F14" s="47">
        <v>0.71613229571984438</v>
      </c>
    </row>
    <row r="15" spans="1:12" x14ac:dyDescent="0.45">
      <c r="A15" s="13" t="s">
        <v>25</v>
      </c>
      <c r="B15">
        <v>14497</v>
      </c>
      <c r="C15">
        <v>333</v>
      </c>
      <c r="D15">
        <v>4378.95</v>
      </c>
      <c r="E15" s="46">
        <v>10118.049999999999</v>
      </c>
      <c r="F15" s="47">
        <v>0.69794095330068284</v>
      </c>
    </row>
    <row r="16" spans="1:12" x14ac:dyDescent="0.45">
      <c r="A16" s="13" t="s">
        <v>16</v>
      </c>
      <c r="B16">
        <v>3584</v>
      </c>
      <c r="C16">
        <v>126</v>
      </c>
      <c r="D16">
        <v>1107.54</v>
      </c>
      <c r="E16" s="46">
        <v>2476.46</v>
      </c>
      <c r="F16" s="47">
        <v>0.69097656250000006</v>
      </c>
    </row>
    <row r="17" spans="1:6" x14ac:dyDescent="0.45">
      <c r="A17" s="13" t="s">
        <v>28</v>
      </c>
      <c r="B17">
        <v>12257</v>
      </c>
      <c r="C17">
        <v>441</v>
      </c>
      <c r="D17">
        <v>4577.5800000000008</v>
      </c>
      <c r="E17" s="46">
        <v>7679.4199999999992</v>
      </c>
      <c r="F17" s="47">
        <v>0.6265334094802969</v>
      </c>
    </row>
    <row r="18" spans="1:6" x14ac:dyDescent="0.45">
      <c r="A18" s="13" t="s">
        <v>23</v>
      </c>
      <c r="B18">
        <v>6118</v>
      </c>
      <c r="C18">
        <v>387</v>
      </c>
      <c r="D18">
        <v>2511.63</v>
      </c>
      <c r="E18" s="46">
        <v>3606.37</v>
      </c>
      <c r="F18" s="47">
        <v>0.58946878064727037</v>
      </c>
    </row>
    <row r="19" spans="1:6" x14ac:dyDescent="0.45">
      <c r="A19" s="13" t="s">
        <v>30</v>
      </c>
      <c r="B19">
        <v>10129</v>
      </c>
      <c r="C19">
        <v>312</v>
      </c>
      <c r="D19">
        <v>4520.88</v>
      </c>
      <c r="E19" s="46">
        <v>5608.12</v>
      </c>
      <c r="F19" s="47">
        <v>0.55366966136834828</v>
      </c>
    </row>
    <row r="20" spans="1:6" x14ac:dyDescent="0.45">
      <c r="A20" s="13" t="s">
        <v>13</v>
      </c>
      <c r="B20">
        <v>16114</v>
      </c>
      <c r="C20">
        <v>1158</v>
      </c>
      <c r="D20">
        <v>10804.140000000001</v>
      </c>
      <c r="E20" s="46">
        <v>5309.8599999999988</v>
      </c>
      <c r="F20" s="47">
        <v>0.32951843117785767</v>
      </c>
    </row>
    <row r="21" spans="1:6" x14ac:dyDescent="0.45">
      <c r="A21" s="13" t="s">
        <v>18</v>
      </c>
      <c r="B21">
        <v>1778</v>
      </c>
      <c r="C21">
        <v>270</v>
      </c>
      <c r="D21">
        <v>1746.8999999999999</v>
      </c>
      <c r="E21" s="46">
        <v>31.100000000000136</v>
      </c>
      <c r="F21" s="47">
        <v>1.7491563554555757E-2</v>
      </c>
    </row>
    <row r="22" spans="1:6" x14ac:dyDescent="0.45">
      <c r="A22" s="13" t="s">
        <v>14</v>
      </c>
      <c r="B22">
        <v>6867</v>
      </c>
      <c r="C22">
        <v>600</v>
      </c>
      <c r="D22">
        <v>7020</v>
      </c>
      <c r="E22" s="46">
        <v>-153</v>
      </c>
      <c r="F22" s="47">
        <v>-2.2280471821756225E-2</v>
      </c>
    </row>
    <row r="23" spans="1:6" x14ac:dyDescent="0.45">
      <c r="A23" s="13" t="s">
        <v>27</v>
      </c>
      <c r="B23">
        <v>3402</v>
      </c>
      <c r="C23">
        <v>345</v>
      </c>
      <c r="D23">
        <v>5771.8499999999995</v>
      </c>
      <c r="E23" s="46">
        <v>-2369.8499999999995</v>
      </c>
      <c r="F23" s="47">
        <v>-0.69660493827160475</v>
      </c>
    </row>
    <row r="24" spans="1:6" x14ac:dyDescent="0.45">
      <c r="A24" s="13" t="s">
        <v>72</v>
      </c>
      <c r="B24">
        <v>168679</v>
      </c>
      <c r="C24">
        <v>6264</v>
      </c>
      <c r="D24">
        <v>60684.72</v>
      </c>
      <c r="E24" s="46">
        <v>107994.28</v>
      </c>
      <c r="F24" s="47">
        <v>0.64023547685248317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250DA-DFB5-4DCB-B803-F6852BEC00FF}">
  <dimension ref="A1:O23"/>
  <sheetViews>
    <sheetView showGridLines="0" workbookViewId="0">
      <selection activeCell="C7" sqref="C7"/>
    </sheetView>
  </sheetViews>
  <sheetFormatPr defaultRowHeight="14.25" x14ac:dyDescent="0.45"/>
  <cols>
    <col min="2" max="2" width="14.9296875" bestFit="1" customWidth="1"/>
    <col min="3" max="3" width="8.53125" bestFit="1" customWidth="1"/>
    <col min="4" max="4" width="14.1328125" bestFit="1" customWidth="1"/>
    <col min="5" max="5" width="8.265625" bestFit="1" customWidth="1"/>
    <col min="6" max="6" width="5.6640625" bestFit="1" customWidth="1"/>
    <col min="7" max="7" width="13.1328125" bestFit="1" customWidth="1"/>
    <col min="8" max="8" width="11" bestFit="1" customWidth="1"/>
    <col min="9" max="9" width="20.06640625" bestFit="1" customWidth="1"/>
    <col min="10" max="10" width="8.19921875" bestFit="1" customWidth="1"/>
    <col min="11" max="11" width="7.3984375" bestFit="1" customWidth="1"/>
    <col min="13" max="13" width="14.1328125" bestFit="1" customWidth="1"/>
  </cols>
  <sheetData>
    <row r="1" spans="1:15" s="73" customFormat="1" ht="25.9" thickBot="1" x14ac:dyDescent="0.8">
      <c r="A1" s="84" t="s">
        <v>92</v>
      </c>
      <c r="B1" s="85"/>
      <c r="C1" s="85"/>
      <c r="D1" s="85"/>
      <c r="E1" s="85"/>
      <c r="F1" s="86"/>
      <c r="G1" s="71"/>
      <c r="H1" s="71"/>
      <c r="I1" s="71"/>
      <c r="J1" s="71"/>
      <c r="K1" s="71"/>
      <c r="L1" s="71"/>
      <c r="M1" s="71"/>
      <c r="N1" s="71"/>
      <c r="O1" s="72"/>
    </row>
    <row r="2" spans="1:15" ht="14.65" thickBot="1" x14ac:dyDescent="0.5">
      <c r="A2" s="87" t="s">
        <v>93</v>
      </c>
      <c r="B2" s="88"/>
      <c r="C2" s="88"/>
      <c r="D2" s="50"/>
      <c r="E2" s="50"/>
      <c r="F2" s="50"/>
    </row>
    <row r="3" spans="1:15" ht="14.65" thickTop="1" x14ac:dyDescent="0.45">
      <c r="D3" s="50"/>
      <c r="E3" s="50"/>
      <c r="F3" s="50"/>
    </row>
    <row r="4" spans="1:15" x14ac:dyDescent="0.45">
      <c r="D4" s="50"/>
      <c r="E4" s="50"/>
      <c r="F4" s="50"/>
      <c r="H4" t="s">
        <v>95</v>
      </c>
      <c r="M4" t="s">
        <v>97</v>
      </c>
    </row>
    <row r="5" spans="1:15" x14ac:dyDescent="0.45">
      <c r="D5" s="50"/>
      <c r="E5" s="50"/>
      <c r="F5" s="50"/>
      <c r="H5" t="s">
        <v>36</v>
      </c>
      <c r="M5" t="str" cm="1">
        <f t="array" ref="M5:M14">_xlfn.UNIQUE(Data[Sales Person])</f>
        <v>Gigi Bohling</v>
      </c>
    </row>
    <row r="6" spans="1:15" x14ac:dyDescent="0.45">
      <c r="H6" t="s">
        <v>34</v>
      </c>
      <c r="M6" t="str">
        <v>Husein Augar</v>
      </c>
    </row>
    <row r="7" spans="1:15" x14ac:dyDescent="0.45">
      <c r="B7" s="69" t="s">
        <v>94</v>
      </c>
      <c r="C7" s="70" t="s">
        <v>37</v>
      </c>
      <c r="H7" t="s">
        <v>35</v>
      </c>
      <c r="M7" t="str">
        <v>Oby Sorrel</v>
      </c>
    </row>
    <row r="8" spans="1:15" x14ac:dyDescent="0.45">
      <c r="H8" t="s">
        <v>39</v>
      </c>
      <c r="M8" t="str">
        <v>Ram Mahesh</v>
      </c>
    </row>
    <row r="9" spans="1:15" x14ac:dyDescent="0.45">
      <c r="H9" t="s">
        <v>37</v>
      </c>
      <c r="M9" t="str">
        <v>Barr Faughny</v>
      </c>
    </row>
    <row r="10" spans="1:15" x14ac:dyDescent="0.45">
      <c r="H10" t="s">
        <v>38</v>
      </c>
      <c r="M10" t="str">
        <v>Carla Molina</v>
      </c>
    </row>
    <row r="11" spans="1:15" ht="14.65" thickBot="1" x14ac:dyDescent="0.5">
      <c r="M11" t="str">
        <v>Ches Bonnell</v>
      </c>
    </row>
    <row r="12" spans="1:15" ht="14.65" thickBot="1" x14ac:dyDescent="0.5">
      <c r="D12" s="89" t="s">
        <v>96</v>
      </c>
      <c r="E12" s="90"/>
      <c r="F12" s="90"/>
      <c r="G12" s="91"/>
      <c r="H12" s="49"/>
      <c r="M12" t="str">
        <v>Curtice Advani</v>
      </c>
    </row>
    <row r="13" spans="1:15" ht="14.65" thickBot="1" x14ac:dyDescent="0.5">
      <c r="D13" s="66" t="s">
        <v>98</v>
      </c>
      <c r="E13" s="67" t="s">
        <v>99</v>
      </c>
      <c r="F13" s="67" t="s">
        <v>100</v>
      </c>
      <c r="G13" s="68" t="s">
        <v>107</v>
      </c>
      <c r="M13" t="str">
        <v>Brien Boise</v>
      </c>
    </row>
    <row r="14" spans="1:15" ht="14.65" thickBot="1" x14ac:dyDescent="0.5">
      <c r="D14" s="55" t="s">
        <v>5</v>
      </c>
      <c r="E14" s="16">
        <f>SUMIFS(Data[Amount],Data[Geography],$C$7,Data[Sales Person],$D14)</f>
        <v>14504</v>
      </c>
      <c r="F14">
        <f>SUMIFS(Data[Units],Data[Geography],$C$7,Data[Sales Person],$D14)</f>
        <v>156</v>
      </c>
      <c r="G14" s="63">
        <f>IF(E14&gt;=15000,1,-1)</f>
        <v>-1</v>
      </c>
      <c r="I14" s="51" t="s">
        <v>101</v>
      </c>
      <c r="J14" s="48">
        <f>COUNTIF(Data[Geography],$C$7)</f>
        <v>53</v>
      </c>
      <c r="M14" t="str">
        <v>Gunar Cockshoot</v>
      </c>
    </row>
    <row r="15" spans="1:15" x14ac:dyDescent="0.45">
      <c r="D15" s="55" t="s">
        <v>9</v>
      </c>
      <c r="E15" s="16">
        <f>SUMIFS(Data[Amount],Data[Geography],$C$7,Data[Sales Person],$D15)</f>
        <v>21434</v>
      </c>
      <c r="F15">
        <f>SUMIFS(Data[Units],Data[Geography],$C$7,Data[Sales Person],$D15)</f>
        <v>1116</v>
      </c>
      <c r="G15" s="63">
        <f t="shared" ref="G15:G23" si="0">IF(E15&gt;=15000,1,-1)</f>
        <v>1</v>
      </c>
    </row>
    <row r="16" spans="1:15" ht="14.65" thickBot="1" x14ac:dyDescent="0.5">
      <c r="D16" s="55" t="s">
        <v>10</v>
      </c>
      <c r="E16" s="16">
        <f>SUMIFS(Data[Amount],Data[Geography],$C$7,Data[Sales Person],$D16)</f>
        <v>7987</v>
      </c>
      <c r="F16">
        <f>SUMIFS(Data[Units],Data[Geography],$C$7,Data[Sales Person],$D16)</f>
        <v>345</v>
      </c>
      <c r="G16" s="63">
        <f t="shared" si="0"/>
        <v>-1</v>
      </c>
    </row>
    <row r="17" spans="4:11" ht="14.65" thickBot="1" x14ac:dyDescent="0.5">
      <c r="D17" s="55" t="s">
        <v>40</v>
      </c>
      <c r="E17" s="16">
        <f>SUMIFS(Data[Amount],Data[Geography],$C$7,Data[Sales Person],$D17)</f>
        <v>24451</v>
      </c>
      <c r="F17">
        <f>SUMIFS(Data[Units],Data[Geography],$C$7,Data[Sales Person],$D17)</f>
        <v>300</v>
      </c>
      <c r="G17" s="63">
        <f t="shared" si="0"/>
        <v>1</v>
      </c>
      <c r="I17" s="60"/>
      <c r="J17" s="61" t="s">
        <v>102</v>
      </c>
      <c r="K17" s="62" t="s">
        <v>56</v>
      </c>
    </row>
    <row r="18" spans="4:11" x14ac:dyDescent="0.45">
      <c r="D18" s="55" t="s">
        <v>2</v>
      </c>
      <c r="E18" s="16">
        <f>SUMIFS(Data[Amount],Data[Geography],$C$7,Data[Sales Person],$D18)</f>
        <v>25655</v>
      </c>
      <c r="F18">
        <f>SUMIFS(Data[Units],Data[Geography],$C$7,Data[Sales Person],$D18)</f>
        <v>453</v>
      </c>
      <c r="G18" s="63">
        <f t="shared" si="0"/>
        <v>1</v>
      </c>
      <c r="I18" s="52" t="s">
        <v>103</v>
      </c>
      <c r="J18" s="53">
        <f>SUMIF(Data[Geography],$C$7,Data[Amount])</f>
        <v>218813</v>
      </c>
      <c r="K18" s="54">
        <f>AVERAGEIF(Data[Geography],$C$7,Data[Amount])</f>
        <v>4128.5471698113206</v>
      </c>
    </row>
    <row r="19" spans="4:11" x14ac:dyDescent="0.45">
      <c r="D19" s="55" t="s">
        <v>41</v>
      </c>
      <c r="E19" s="16">
        <f>SUMIFS(Data[Amount],Data[Geography],$C$7,Data[Sales Person],$D19)</f>
        <v>17283</v>
      </c>
      <c r="F19">
        <f>SUMIFS(Data[Units],Data[Geography],$C$7,Data[Sales Person],$D19)</f>
        <v>882</v>
      </c>
      <c r="G19" s="63">
        <f t="shared" si="0"/>
        <v>1</v>
      </c>
      <c r="I19" s="55" t="s">
        <v>104</v>
      </c>
      <c r="J19" s="16">
        <f>SUMIF(Data[Geography],$C$7,Data[Cost Price])</f>
        <v>68922.960000000006</v>
      </c>
      <c r="K19" s="56">
        <f>AVERAGEIF(Data[Geography],$C$7,Data[Cost Price])</f>
        <v>1300.43320754717</v>
      </c>
    </row>
    <row r="20" spans="4:11" x14ac:dyDescent="0.45">
      <c r="D20" s="55" t="s">
        <v>7</v>
      </c>
      <c r="E20" s="16">
        <f>SUMIFS(Data[Amount],Data[Geography],$C$7,Data[Sales Person],$D20)</f>
        <v>43568</v>
      </c>
      <c r="F20">
        <f>SUMIFS(Data[Units],Data[Geography],$C$7,Data[Sales Person],$D20)</f>
        <v>978</v>
      </c>
      <c r="G20" s="63">
        <f t="shared" si="0"/>
        <v>1</v>
      </c>
      <c r="I20" s="55" t="s">
        <v>105</v>
      </c>
      <c r="J20" s="16">
        <f>$J$18 - $J$19</f>
        <v>149890.03999999998</v>
      </c>
      <c r="K20" s="56">
        <f>$K$18 - $K$19</f>
        <v>2828.1139622641504</v>
      </c>
    </row>
    <row r="21" spans="4:11" ht="14.65" thickBot="1" x14ac:dyDescent="0.5">
      <c r="D21" s="55" t="s">
        <v>6</v>
      </c>
      <c r="E21" s="16">
        <f>SUMIFS(Data[Amount],Data[Geography],$C$7,Data[Sales Person],$D21)</f>
        <v>26985</v>
      </c>
      <c r="F21">
        <f>SUMIFS(Data[Units],Data[Geography],$C$7,Data[Sales Person],$D21)</f>
        <v>1329</v>
      </c>
      <c r="G21" s="63">
        <f t="shared" si="0"/>
        <v>1</v>
      </c>
      <c r="I21" s="57" t="s">
        <v>106</v>
      </c>
      <c r="J21" s="58">
        <f>SUMIF(Data[Geography],$C$7,Data[Units])</f>
        <v>7431</v>
      </c>
      <c r="K21" s="59">
        <f>AVERAGEIF(Data[Geography],$C$7,Data[Units])</f>
        <v>140.20754716981133</v>
      </c>
    </row>
    <row r="22" spans="4:11" x14ac:dyDescent="0.45">
      <c r="D22" s="55" t="s">
        <v>8</v>
      </c>
      <c r="E22" s="16">
        <f>SUMIFS(Data[Amount],Data[Geography],$C$7,Data[Sales Person],$D22)</f>
        <v>20125</v>
      </c>
      <c r="F22">
        <f>SUMIFS(Data[Units],Data[Geography],$C$7,Data[Sales Person],$D22)</f>
        <v>711</v>
      </c>
      <c r="G22" s="63">
        <f t="shared" si="0"/>
        <v>1</v>
      </c>
    </row>
    <row r="23" spans="4:11" ht="14.65" thickBot="1" x14ac:dyDescent="0.5">
      <c r="D23" s="57" t="s">
        <v>3</v>
      </c>
      <c r="E23" s="64">
        <f>SUMIFS(Data[Amount],Data[Geography],$C$7,Data[Sales Person],$D23)</f>
        <v>16821</v>
      </c>
      <c r="F23" s="65">
        <f>SUMIFS(Data[Units],Data[Geography],$C$7,Data[Sales Person],$D23)</f>
        <v>1161</v>
      </c>
      <c r="G23" s="63">
        <f t="shared" si="0"/>
        <v>1</v>
      </c>
    </row>
  </sheetData>
  <mergeCells count="3">
    <mergeCell ref="A1:F1"/>
    <mergeCell ref="A2:C2"/>
    <mergeCell ref="D12:G12"/>
  </mergeCells>
  <conditionalFormatting sqref="E1:E11 E13:E1048576">
    <cfRule type="dataBar" priority="1">
      <dataBar>
        <cfvo type="min"/>
        <cfvo type="max"/>
        <color rgb="FF638EC6"/>
      </dataBar>
      <extLst>
        <ext xmlns:x14="http://schemas.microsoft.com/office/spreadsheetml/2009/9/main" uri="{B025F937-C7B1-47D3-B67F-A62EFF666E3E}">
          <x14:id>{BED5ADF4-C4A8-4162-B35C-BAC744D4F490}</x14:id>
        </ext>
      </extLst>
    </cfRule>
  </conditionalFormatting>
  <conditionalFormatting sqref="G14:G23">
    <cfRule type="iconSet" priority="2">
      <iconSet iconSet="3Symbols" showValue="0">
        <cfvo type="percent" val="0"/>
        <cfvo type="percent" val="33"/>
        <cfvo type="percent" val="67"/>
      </iconSet>
    </cfRule>
  </conditionalFormatting>
  <dataValidations count="1">
    <dataValidation type="list" allowBlank="1" showInputMessage="1" showErrorMessage="1" sqref="C7" xr:uid="{B5B5ED96-A322-4894-A99C-4C9728125832}">
      <formula1>"Canada,India,USA,UK,New Zealand,Australia"</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BED5ADF4-C4A8-4162-B35C-BAC744D4F490}">
            <x14:dataBar minLength="0" maxLength="100" border="1" negativeBarBorderColorSameAsPositive="0">
              <x14:cfvo type="autoMin"/>
              <x14:cfvo type="autoMax"/>
              <x14:borderColor rgb="FF638EC6"/>
              <x14:negativeFillColor rgb="FFFF0000"/>
              <x14:negativeBorderColor rgb="FFFF0000"/>
              <x14:axisColor rgb="FF000000"/>
            </x14:dataBar>
          </x14:cfRule>
          <xm:sqref>E1:E11 E13:E1048576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65E0-AFB4-493C-BAE2-28401F3CCC68}">
  <dimension ref="B2:E45"/>
  <sheetViews>
    <sheetView topLeftCell="A17" workbookViewId="0">
      <selection activeCell="B33" sqref="B33"/>
    </sheetView>
  </sheetViews>
  <sheetFormatPr defaultRowHeight="14.25" x14ac:dyDescent="0.45"/>
  <cols>
    <col min="2" max="2" width="67.1328125" customWidth="1"/>
    <col min="5" max="5" width="37.06640625" customWidth="1"/>
  </cols>
  <sheetData>
    <row r="2" spans="2:5" x14ac:dyDescent="0.45">
      <c r="B2" s="74" t="s">
        <v>64</v>
      </c>
    </row>
    <row r="3" spans="2:5" x14ac:dyDescent="0.45">
      <c r="C3" t="s">
        <v>1</v>
      </c>
      <c r="D3" t="s">
        <v>50</v>
      </c>
    </row>
    <row r="4" spans="2:5" x14ac:dyDescent="0.45">
      <c r="B4" t="s">
        <v>56</v>
      </c>
      <c r="C4">
        <f>AVERAGE(Data[Amount])</f>
        <v>4136.2299999999996</v>
      </c>
      <c r="D4">
        <f>AVERAGE(Data[Units])</f>
        <v>152.19999999999999</v>
      </c>
    </row>
    <row r="5" spans="2:5" x14ac:dyDescent="0.45">
      <c r="B5" t="s">
        <v>57</v>
      </c>
      <c r="C5">
        <f>MEDIAN(Data[Amount])</f>
        <v>3437</v>
      </c>
      <c r="D5">
        <f>MEDIAN(Data[Units])</f>
        <v>124.5</v>
      </c>
    </row>
    <row r="6" spans="2:5" ht="27" customHeight="1" x14ac:dyDescent="0.45">
      <c r="B6" t="s">
        <v>58</v>
      </c>
      <c r="C6">
        <f>MIN(Data[Amount])</f>
        <v>0</v>
      </c>
      <c r="D6">
        <f>MIN(Data[Units])</f>
        <v>0</v>
      </c>
      <c r="E6" s="14" t="s">
        <v>115</v>
      </c>
    </row>
    <row r="7" spans="2:5" x14ac:dyDescent="0.45">
      <c r="B7" t="s">
        <v>59</v>
      </c>
      <c r="C7">
        <f>MAX(Data[Amount])</f>
        <v>16184</v>
      </c>
      <c r="D7">
        <f>MAX(Data[Units])</f>
        <v>525</v>
      </c>
    </row>
    <row r="8" spans="2:5" x14ac:dyDescent="0.45">
      <c r="B8" t="s">
        <v>60</v>
      </c>
      <c r="C8">
        <f>C7-C6</f>
        <v>16184</v>
      </c>
      <c r="D8">
        <f>D7-D6</f>
        <v>525</v>
      </c>
    </row>
    <row r="10" spans="2:5" x14ac:dyDescent="0.45">
      <c r="B10" t="s">
        <v>61</v>
      </c>
      <c r="C10">
        <f>_xlfn.PERCENTILE.EXC(Data[Amount],0.25)</f>
        <v>1652</v>
      </c>
      <c r="E10" t="s">
        <v>82</v>
      </c>
    </row>
    <row r="11" spans="2:5" x14ac:dyDescent="0.45">
      <c r="B11" t="s">
        <v>62</v>
      </c>
      <c r="C11">
        <f>_xlfn.PERCENTILE.EXC(Data[Amount],0.75)</f>
        <v>6245.75</v>
      </c>
    </row>
    <row r="13" spans="2:5" x14ac:dyDescent="0.45">
      <c r="B13" t="s">
        <v>63</v>
      </c>
      <c r="C13">
        <f>COUNTA(_xlfn.UNIQUE(Data[Product]))</f>
        <v>22</v>
      </c>
    </row>
    <row r="16" spans="2:5" x14ac:dyDescent="0.45">
      <c r="B16" s="74" t="s">
        <v>65</v>
      </c>
    </row>
    <row r="18" spans="2:3" x14ac:dyDescent="0.45">
      <c r="B18" t="s">
        <v>108</v>
      </c>
    </row>
    <row r="19" spans="2:3" x14ac:dyDescent="0.45">
      <c r="B19" t="s">
        <v>66</v>
      </c>
    </row>
    <row r="20" spans="2:3" x14ac:dyDescent="0.45">
      <c r="B20" t="s">
        <v>67</v>
      </c>
    </row>
    <row r="23" spans="2:3" x14ac:dyDescent="0.45">
      <c r="B23" s="74" t="s">
        <v>68</v>
      </c>
      <c r="C23" t="s">
        <v>69</v>
      </c>
    </row>
    <row r="25" spans="2:3" x14ac:dyDescent="0.45">
      <c r="B25" t="s">
        <v>79</v>
      </c>
      <c r="C25" t="s">
        <v>70</v>
      </c>
    </row>
    <row r="28" spans="2:3" ht="28.5" x14ac:dyDescent="0.45">
      <c r="B28" s="75" t="s">
        <v>109</v>
      </c>
    </row>
    <row r="30" spans="2:3" x14ac:dyDescent="0.45">
      <c r="B30" s="74" t="s">
        <v>75</v>
      </c>
    </row>
    <row r="31" spans="2:3" x14ac:dyDescent="0.45">
      <c r="B31" t="s">
        <v>76</v>
      </c>
    </row>
    <row r="32" spans="2:3" x14ac:dyDescent="0.45">
      <c r="B32" t="s">
        <v>77</v>
      </c>
    </row>
    <row r="34" spans="2:2" x14ac:dyDescent="0.45">
      <c r="B34" s="74" t="s">
        <v>78</v>
      </c>
    </row>
    <row r="36" spans="2:2" ht="28.5" x14ac:dyDescent="0.45">
      <c r="B36" s="14" t="s">
        <v>110</v>
      </c>
    </row>
    <row r="37" spans="2:2" x14ac:dyDescent="0.45">
      <c r="B37" t="s">
        <v>89</v>
      </c>
    </row>
    <row r="39" spans="2:2" x14ac:dyDescent="0.45">
      <c r="B39" t="s">
        <v>88</v>
      </c>
    </row>
    <row r="41" spans="2:2" x14ac:dyDescent="0.45">
      <c r="B41" s="74" t="s">
        <v>111</v>
      </c>
    </row>
    <row r="42" spans="2:2" x14ac:dyDescent="0.45">
      <c r="B42" t="s">
        <v>80</v>
      </c>
    </row>
    <row r="45" spans="2:2" x14ac:dyDescent="0.45">
      <c r="B45" s="7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Amount of sales by region</vt:lpstr>
      <vt:lpstr>Top 5 price per unit</vt:lpstr>
      <vt:lpstr>top 3 sales person, anomalies</vt:lpstr>
      <vt:lpstr>Which product to remove counry-</vt:lpstr>
      <vt:lpstr>Dynamic Report</vt:lpstr>
      <vt:lpstr>Analysis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Manisha Arugula</cp:lastModifiedBy>
  <dcterms:created xsi:type="dcterms:W3CDTF">2021-03-14T20:21:32Z</dcterms:created>
  <dcterms:modified xsi:type="dcterms:W3CDTF">2024-07-01T20:53:00Z</dcterms:modified>
</cp:coreProperties>
</file>